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801" yWindow="424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<sst xmlns="http://schemas.openxmlformats.org/spreadsheetml/2006/main" count="569" uniqueCount="145">
  <si>
    <t>Cond ID</t>
  </si>
  <si>
    <t>Stack Gas Emissions</t>
  </si>
  <si>
    <t>HW</t>
  </si>
  <si>
    <t>PM</t>
  </si>
  <si>
    <t>SVM</t>
  </si>
  <si>
    <t>LVM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</si>
  <si>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</si>
  <si>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</si>
  <si>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</si>
  <si>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</si>
  <si>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</si>
  <si>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</si>
  <si>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</si>
  <si>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</si>
  <si>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</si>
  <si>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</si>
  <si>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</si>
  <si>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</si>
  <si>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</si>
  <si>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Channelview</t>
  </si>
  <si>
    <t>Unit ID Name/No.</t>
  </si>
  <si>
    <t>Combustor Characteristics</t>
  </si>
  <si>
    <t>None</t>
  </si>
  <si>
    <t>APCS Characteristics</t>
  </si>
  <si>
    <t xml:space="preserve">     Report Name/Date</t>
  </si>
  <si>
    <t xml:space="preserve">     Testing Dates</t>
  </si>
  <si>
    <t>Units</t>
  </si>
  <si>
    <t>Cond Avg</t>
  </si>
  <si>
    <t>Stack Gas Flowrate</t>
  </si>
  <si>
    <t>Cond ID No.</t>
  </si>
  <si>
    <t>Chlorine</t>
  </si>
  <si>
    <t>Process Information</t>
  </si>
  <si>
    <t>Combustion Temperature</t>
  </si>
  <si>
    <t>nd</t>
  </si>
  <si>
    <t>Recertification of Compliance for F-57180 Hot Oil Heater; 9/06/96</t>
  </si>
  <si>
    <t>Sootblow</t>
  </si>
  <si>
    <t>g/hr</t>
  </si>
  <si>
    <t xml:space="preserve">F-57180 Hot Oil Heater </t>
  </si>
  <si>
    <t>Permitting Status</t>
  </si>
  <si>
    <t>Adjusted Tier I for metals and chlorine</t>
  </si>
  <si>
    <t>METCO</t>
  </si>
  <si>
    <t xml:space="preserve">BDO from tank 57637, gamma butyrolactone (GBL) lights, T-640 overheads, and R-311 tetrahydofuran reactor purge </t>
  </si>
  <si>
    <t>DRE Technologies Inc.</t>
  </si>
  <si>
    <t>y</t>
  </si>
  <si>
    <t xml:space="preserve">     Content</t>
  </si>
  <si>
    <t>Feedstreams</t>
  </si>
  <si>
    <t>1003C1</t>
  </si>
  <si>
    <t>1003C2</t>
  </si>
  <si>
    <t>Hazardous Wastes</t>
  </si>
  <si>
    <t>Haz Waste Description</t>
  </si>
  <si>
    <t>Supplemental Fuel</t>
  </si>
  <si>
    <t>Natural gas</t>
  </si>
  <si>
    <t>CO emissions only, no feed analysis</t>
  </si>
  <si>
    <t>CoC; min combustion temperature</t>
  </si>
  <si>
    <t>CoC; max waste and ash feed rates</t>
  </si>
  <si>
    <t>PM, CO emissions, feed analysis for ash, metals, chlorides</t>
  </si>
  <si>
    <t xml:space="preserve">     Report Preparer</t>
  </si>
  <si>
    <t xml:space="preserve">     Testing Firm</t>
  </si>
  <si>
    <t>TX</t>
  </si>
  <si>
    <t>TXD083472266</t>
  </si>
  <si>
    <t>Liq</t>
  </si>
  <si>
    <t>Nat gas</t>
  </si>
  <si>
    <t>4 liq HW streams</t>
  </si>
  <si>
    <t>Capacity (MMBtu/hr)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</si>
  <si>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</si>
  <si>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</si>
  <si>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</si>
  <si>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</si>
  <si>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</si>
  <si>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</si>
  <si>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</si>
  <si>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</si>
  <si>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</si>
  <si>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</si>
  <si>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</si>
  <si>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Feedrate MTEC Calculations</t>
  </si>
  <si>
    <t>Phase II ID No.</t>
  </si>
  <si>
    <t>7% O2</t>
  </si>
  <si>
    <t>Source Description</t>
  </si>
  <si>
    <t xml:space="preserve">     Cond Description</t>
  </si>
  <si>
    <t xml:space="preserve">    City</t>
  </si>
  <si>
    <t xml:space="preserve">    State</t>
  </si>
  <si>
    <t>Other Sister Facilities</t>
  </si>
  <si>
    <t>Soot Blowing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</si>
  <si>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</si>
  <si>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</si>
  <si>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</si>
  <si>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</si>
  <si>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</si>
  <si>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 xml:space="preserve">   Stack Gas Flowrate</t>
  </si>
  <si>
    <t xml:space="preserve">   Temperature</t>
  </si>
  <si>
    <t>Comments</t>
  </si>
  <si>
    <t xml:space="preserve">   O2</t>
  </si>
  <si>
    <t xml:space="preserve">   Moisture</t>
  </si>
  <si>
    <t>CO (RA)</t>
  </si>
  <si>
    <t>CO (MHRA)</t>
  </si>
  <si>
    <t>Sampling Train</t>
  </si>
  <si>
    <t>*</t>
  </si>
  <si>
    <t>Thermal Feedrate</t>
  </si>
  <si>
    <t>Feed Rate</t>
  </si>
  <si>
    <t>Feedstream Description</t>
  </si>
  <si>
    <t>Lyondell Chemical Co.</t>
  </si>
  <si>
    <t>Yes (during test run #3 of test condition 1)</t>
  </si>
  <si>
    <t>Radian International</t>
  </si>
  <si>
    <t>Maxim Technologies</t>
  </si>
  <si>
    <t>January 2-3, 1999</t>
  </si>
  <si>
    <t>Test Report for Recertification of Compliance for F-57180 Hot Oil Heater; 3/09/99</t>
  </si>
  <si>
    <t>1003C3</t>
  </si>
  <si>
    <t>3 Liq HW streams</t>
  </si>
  <si>
    <t>MMBtu/hr</t>
  </si>
  <si>
    <t>1003C4</t>
  </si>
  <si>
    <t>HWC Burn Status (Date if Terminated)</t>
  </si>
  <si>
    <t xml:space="preserve">     Cond Dates</t>
  </si>
  <si>
    <t>Total</t>
  </si>
  <si>
    <t>lb/hr</t>
  </si>
  <si>
    <t>R1</t>
  </si>
  <si>
    <t>R2</t>
  </si>
  <si>
    <t>R3</t>
  </si>
  <si>
    <t>Cond Description</t>
  </si>
  <si>
    <t>Hot oil heater, John Zink, 25 MM Btu/hr, steam atomized burners, Ljunstrom air preheater</t>
  </si>
  <si>
    <t>Liquid-fired boiler</t>
  </si>
  <si>
    <t>Feedstream Number</t>
  </si>
  <si>
    <t>Feed Class</t>
  </si>
  <si>
    <t>Liq HW</t>
  </si>
  <si>
    <t>E1</t>
  </si>
  <si>
    <t>Combustor Class</t>
  </si>
  <si>
    <t>Number of Sister Facilities</t>
  </si>
  <si>
    <t>APCS Detailed Acronym</t>
  </si>
  <si>
    <t>APCS General Class</t>
  </si>
  <si>
    <t>Combustor Type</t>
  </si>
  <si>
    <t>source</t>
  </si>
  <si>
    <t>cond</t>
  </si>
  <si>
    <t>emiss</t>
  </si>
  <si>
    <t>feed</t>
  </si>
  <si>
    <t>process</t>
  </si>
  <si>
    <t>Liquid injection, process heater</t>
  </si>
  <si>
    <t>F1</t>
  </si>
  <si>
    <t>F2</t>
  </si>
  <si>
    <t>F3</t>
  </si>
  <si>
    <t>NG</t>
  </si>
  <si>
    <t>F4</t>
  </si>
  <si>
    <t>Feed Class 2</t>
  </si>
  <si>
    <t>MF</t>
  </si>
  <si>
    <t>Heating Value</t>
  </si>
  <si>
    <t>Btu/lb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</si>
</sst>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7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" fontId="4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C23" sqref="C23"/>
    </sheetView>
  </sheetViews>
  <sheetFormatPr defaultColWidth="9.140625" defaultRowHeight="12.75"/>
  <sheetData>
    <row r="1" ht="12.75">
      <c r="A1" t="s">
        <v>130</v>
      </c>
    </row>
    <row r="2" ht="12.75">
      <c r="A2" t="s">
        <v>131</v>
      </c>
    </row>
    <row r="3" ht="12.75">
      <c r="A3" t="s">
        <v>132</v>
      </c>
    </row>
    <row r="4" ht="12.75">
      <c r="A4" t="s">
        <v>133</v>
      </c>
    </row>
    <row r="5" ht="12.75">
      <c r="A5" t="s">
        <v>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14" sqref="C14"/>
    </sheetView>
  </sheetViews>
  <sheetFormatPr defaultColWidth="9.140625" defaultRowHeight="12.75"/>
  <cols>
    <col min="1" max="1" width="9.140625" style="3" hidden="1" customWidth="1"/>
    <col min="2" max="2" width="24.28125" style="3" customWidth="1"/>
    <col min="3" max="3" width="57.57421875" style="3" customWidth="1"/>
    <col min="4" max="4" width="9.00390625" style="3" customWidth="1"/>
    <col min="5" max="16384" width="11.421875" style="3" customWidth="1"/>
  </cols>
  <sheetData>
    <row r="1" ht="12.75">
      <c r="B1" s="2" t="s">
        <v>78</v>
      </c>
    </row>
    <row r="3" spans="2:3" ht="12.75">
      <c r="B3" s="3" t="s">
        <v>76</v>
      </c>
      <c r="C3" s="4">
        <v>1003</v>
      </c>
    </row>
    <row r="4" spans="2:3" ht="12.75">
      <c r="B4" s="3" t="s">
        <v>16</v>
      </c>
      <c r="C4" s="3" t="s">
        <v>59</v>
      </c>
    </row>
    <row r="5" spans="2:3" ht="12.75">
      <c r="B5" s="3" t="s">
        <v>17</v>
      </c>
      <c r="C5" s="3" t="s">
        <v>101</v>
      </c>
    </row>
    <row r="6" ht="12.75">
      <c r="B6" s="3" t="s">
        <v>18</v>
      </c>
    </row>
    <row r="7" spans="2:3" ht="12.75">
      <c r="B7" s="3" t="s">
        <v>80</v>
      </c>
      <c r="C7" s="3" t="s">
        <v>19</v>
      </c>
    </row>
    <row r="8" spans="2:3" ht="12.75">
      <c r="B8" s="3" t="s">
        <v>81</v>
      </c>
      <c r="C8" s="3" t="s">
        <v>58</v>
      </c>
    </row>
    <row r="9" spans="2:3" ht="12.75">
      <c r="B9" s="3" t="s">
        <v>20</v>
      </c>
      <c r="C9" s="3" t="s">
        <v>37</v>
      </c>
    </row>
    <row r="10" spans="2:3" ht="12.75">
      <c r="B10" s="3" t="s">
        <v>82</v>
      </c>
      <c r="C10" s="3" t="s">
        <v>22</v>
      </c>
    </row>
    <row r="11" spans="2:3" ht="12.75">
      <c r="B11" s="3" t="s">
        <v>126</v>
      </c>
      <c r="C11" s="4">
        <v>0</v>
      </c>
    </row>
    <row r="12" spans="2:3" ht="12.75">
      <c r="B12" s="3" t="s">
        <v>125</v>
      </c>
      <c r="C12" s="3" t="s">
        <v>120</v>
      </c>
    </row>
    <row r="13" spans="2:3" ht="12.75">
      <c r="B13" s="3" t="s">
        <v>129</v>
      </c>
      <c r="C13" s="3" t="s">
        <v>135</v>
      </c>
    </row>
    <row r="14" spans="2:3" s="1" customFormat="1" ht="25.5">
      <c r="B14" s="1" t="s">
        <v>21</v>
      </c>
      <c r="C14" s="1" t="s">
        <v>119</v>
      </c>
    </row>
    <row r="15" spans="2:3" s="1" customFormat="1" ht="12.75">
      <c r="B15" s="1" t="s">
        <v>63</v>
      </c>
      <c r="C15" s="5">
        <v>25</v>
      </c>
    </row>
    <row r="16" spans="2:3" s="1" customFormat="1" ht="12.75">
      <c r="B16" s="1" t="s">
        <v>83</v>
      </c>
      <c r="C16" s="1" t="s">
        <v>102</v>
      </c>
    </row>
    <row r="17" spans="2:3" s="1" customFormat="1" ht="12.75">
      <c r="B17" s="3" t="s">
        <v>127</v>
      </c>
      <c r="C17" s="1" t="s">
        <v>22</v>
      </c>
    </row>
    <row r="18" spans="2:3" s="1" customFormat="1" ht="12.75">
      <c r="B18" s="3" t="s">
        <v>128</v>
      </c>
      <c r="C18" s="1" t="s">
        <v>22</v>
      </c>
    </row>
    <row r="19" spans="2:3" s="1" customFormat="1" ht="12.75">
      <c r="B19" s="1" t="s">
        <v>23</v>
      </c>
      <c r="C19" s="1" t="s">
        <v>22</v>
      </c>
    </row>
    <row r="20" spans="2:3" s="1" customFormat="1" ht="12.75">
      <c r="B20" s="1" t="s">
        <v>48</v>
      </c>
      <c r="C20" s="1" t="s">
        <v>60</v>
      </c>
    </row>
    <row r="21" spans="2:3" s="1" customFormat="1" ht="25.5">
      <c r="B21" s="1" t="s">
        <v>49</v>
      </c>
      <c r="C21" s="1" t="s">
        <v>41</v>
      </c>
    </row>
    <row r="22" spans="2:3" s="1" customFormat="1" ht="12.75">
      <c r="B22" s="1" t="s">
        <v>50</v>
      </c>
      <c r="C22" s="1" t="s">
        <v>51</v>
      </c>
    </row>
    <row r="23" s="1" customFormat="1" ht="12.75"/>
    <row r="24" s="1" customFormat="1" ht="12.75">
      <c r="B24" s="1" t="s">
        <v>84</v>
      </c>
    </row>
    <row r="25" spans="2:3" s="1" customFormat="1" ht="12.75">
      <c r="B25" s="1" t="s">
        <v>85</v>
      </c>
      <c r="C25" s="5">
        <v>4</v>
      </c>
    </row>
    <row r="26" spans="2:3" s="1" customFormat="1" ht="12.75">
      <c r="B26" s="1" t="s">
        <v>86</v>
      </c>
      <c r="C26" s="5">
        <v>129</v>
      </c>
    </row>
    <row r="27" spans="2:3" s="1" customFormat="1" ht="12.75">
      <c r="B27" s="1" t="s">
        <v>87</v>
      </c>
      <c r="C27" s="5">
        <f>1116/60</f>
        <v>18.6</v>
      </c>
    </row>
    <row r="28" spans="2:3" s="1" customFormat="1" ht="12.75">
      <c r="B28" s="1" t="s">
        <v>88</v>
      </c>
      <c r="C28" s="5">
        <f>emiss!M16</f>
        <v>628</v>
      </c>
    </row>
    <row r="29" s="1" customFormat="1" ht="12.75"/>
    <row r="30" spans="2:3" s="1" customFormat="1" ht="12.75">
      <c r="B30" s="1" t="s">
        <v>38</v>
      </c>
      <c r="C30" s="1" t="s">
        <v>39</v>
      </c>
    </row>
    <row r="31" s="1" customFormat="1" ht="25.5">
      <c r="B31" s="1" t="s">
        <v>111</v>
      </c>
    </row>
    <row r="32" s="1" customFormat="1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4">
      <selection activeCell="C14" sqref="C14"/>
    </sheetView>
  </sheetViews>
  <sheetFormatPr defaultColWidth="9.140625" defaultRowHeight="12.75"/>
  <cols>
    <col min="1" max="1" width="9.140625" style="0" hidden="1" customWidth="1"/>
    <col min="2" max="2" width="22.8515625" style="0" customWidth="1"/>
    <col min="3" max="3" width="51.421875" style="0" customWidth="1"/>
  </cols>
  <sheetData>
    <row r="1" ht="12.75">
      <c r="B1" s="15" t="s">
        <v>118</v>
      </c>
    </row>
    <row r="3" ht="12.75">
      <c r="B3" s="16" t="s">
        <v>46</v>
      </c>
    </row>
    <row r="4" ht="12.75">
      <c r="B4" s="16"/>
    </row>
    <row r="5" spans="2:3" s="1" customFormat="1" ht="25.5">
      <c r="B5" s="1" t="s">
        <v>24</v>
      </c>
      <c r="C5" s="1" t="s">
        <v>34</v>
      </c>
    </row>
    <row r="6" spans="2:3" s="1" customFormat="1" ht="12.75">
      <c r="B6" s="1" t="s">
        <v>56</v>
      </c>
      <c r="C6" s="1" t="s">
        <v>42</v>
      </c>
    </row>
    <row r="7" spans="2:3" s="1" customFormat="1" ht="12.75">
      <c r="B7" s="1" t="s">
        <v>57</v>
      </c>
      <c r="C7" s="1" t="s">
        <v>40</v>
      </c>
    </row>
    <row r="8" spans="2:3" s="1" customFormat="1" ht="12.75">
      <c r="B8" s="1" t="s">
        <v>25</v>
      </c>
      <c r="C8" s="6">
        <v>33772</v>
      </c>
    </row>
    <row r="9" spans="2:3" s="1" customFormat="1" ht="12.75">
      <c r="B9" s="1" t="s">
        <v>112</v>
      </c>
      <c r="C9" s="13">
        <v>34485</v>
      </c>
    </row>
    <row r="10" spans="2:3" s="1" customFormat="1" ht="12.75">
      <c r="B10" s="1" t="s">
        <v>79</v>
      </c>
      <c r="C10" s="1" t="s">
        <v>54</v>
      </c>
    </row>
    <row r="11" spans="2:3" s="1" customFormat="1" ht="25.5">
      <c r="B11" s="1" t="s">
        <v>44</v>
      </c>
      <c r="C11" s="1" t="s">
        <v>55</v>
      </c>
    </row>
    <row r="12" s="1" customFormat="1" ht="12.75"/>
    <row r="13" s="1" customFormat="1" ht="12.75">
      <c r="B13" s="16" t="s">
        <v>47</v>
      </c>
    </row>
    <row r="14" ht="12.75">
      <c r="B14" s="16"/>
    </row>
    <row r="15" spans="2:3" s="1" customFormat="1" ht="25.5">
      <c r="B15" s="1" t="s">
        <v>24</v>
      </c>
      <c r="C15" s="1" t="s">
        <v>34</v>
      </c>
    </row>
    <row r="16" spans="2:3" s="1" customFormat="1" ht="12.75">
      <c r="B16" s="1" t="s">
        <v>56</v>
      </c>
      <c r="C16" s="1" t="s">
        <v>42</v>
      </c>
    </row>
    <row r="17" spans="2:3" s="1" customFormat="1" ht="12.75">
      <c r="B17" s="1" t="s">
        <v>57</v>
      </c>
      <c r="C17" s="1" t="s">
        <v>40</v>
      </c>
    </row>
    <row r="18" spans="2:3" s="1" customFormat="1" ht="12.75">
      <c r="B18" s="1" t="s">
        <v>25</v>
      </c>
      <c r="C18" s="6">
        <v>33793</v>
      </c>
    </row>
    <row r="19" spans="2:3" s="1" customFormat="1" ht="12.75">
      <c r="B19" s="1" t="s">
        <v>112</v>
      </c>
      <c r="C19" s="13">
        <v>33785</v>
      </c>
    </row>
    <row r="20" spans="2:3" s="1" customFormat="1" ht="12.75">
      <c r="B20" s="1" t="s">
        <v>79</v>
      </c>
      <c r="C20" s="1" t="s">
        <v>53</v>
      </c>
    </row>
    <row r="21" spans="2:3" s="1" customFormat="1" ht="12.75">
      <c r="B21" s="1" t="s">
        <v>44</v>
      </c>
      <c r="C21" s="1" t="s">
        <v>52</v>
      </c>
    </row>
    <row r="22" s="1" customFormat="1" ht="12.75"/>
    <row r="23" spans="2:3" s="3" customFormat="1" ht="12.75">
      <c r="B23" s="16" t="s">
        <v>107</v>
      </c>
      <c r="C23" s="1"/>
    </row>
    <row r="24" s="3" customFormat="1" ht="12.75"/>
    <row r="25" spans="2:3" s="3" customFormat="1" ht="25.5">
      <c r="B25" s="1" t="s">
        <v>24</v>
      </c>
      <c r="C25" s="1" t="s">
        <v>106</v>
      </c>
    </row>
    <row r="26" spans="2:3" s="3" customFormat="1" ht="12.75">
      <c r="B26" s="1" t="s">
        <v>56</v>
      </c>
      <c r="C26" s="1" t="s">
        <v>103</v>
      </c>
    </row>
    <row r="27" spans="2:3" s="3" customFormat="1" ht="12.75">
      <c r="B27" s="1" t="s">
        <v>57</v>
      </c>
      <c r="C27" s="1" t="s">
        <v>104</v>
      </c>
    </row>
    <row r="28" spans="2:3" s="3" customFormat="1" ht="12.75">
      <c r="B28" s="1" t="s">
        <v>25</v>
      </c>
      <c r="C28" s="6">
        <v>34675</v>
      </c>
    </row>
    <row r="29" spans="2:3" s="1" customFormat="1" ht="12.75">
      <c r="B29" s="1" t="s">
        <v>112</v>
      </c>
      <c r="C29" s="13">
        <v>34668</v>
      </c>
    </row>
    <row r="30" spans="2:3" s="3" customFormat="1" ht="12.75">
      <c r="B30" s="1" t="s">
        <v>79</v>
      </c>
      <c r="C30" s="1" t="s">
        <v>54</v>
      </c>
    </row>
    <row r="31" spans="2:3" s="3" customFormat="1" ht="25.5">
      <c r="B31" s="1" t="s">
        <v>44</v>
      </c>
      <c r="C31" s="1" t="s">
        <v>55</v>
      </c>
    </row>
    <row r="32" spans="2:3" s="3" customFormat="1" ht="12.75">
      <c r="B32" s="1"/>
      <c r="C32" s="1"/>
    </row>
    <row r="33" spans="2:3" s="3" customFormat="1" ht="12.75">
      <c r="B33" s="16" t="s">
        <v>110</v>
      </c>
      <c r="C33" s="1"/>
    </row>
    <row r="34" s="3" customFormat="1" ht="12.75"/>
    <row r="35" spans="2:3" s="3" customFormat="1" ht="25.5">
      <c r="B35" s="1" t="s">
        <v>24</v>
      </c>
      <c r="C35" s="1" t="s">
        <v>106</v>
      </c>
    </row>
    <row r="36" spans="2:3" s="3" customFormat="1" ht="12.75">
      <c r="B36" s="1" t="s">
        <v>56</v>
      </c>
      <c r="C36" s="1" t="s">
        <v>103</v>
      </c>
    </row>
    <row r="37" spans="2:3" s="3" customFormat="1" ht="12.75">
      <c r="B37" s="1" t="s">
        <v>57</v>
      </c>
      <c r="C37" s="1" t="s">
        <v>104</v>
      </c>
    </row>
    <row r="38" spans="2:3" s="3" customFormat="1" ht="12.75">
      <c r="B38" s="1" t="s">
        <v>25</v>
      </c>
      <c r="C38" s="6" t="s">
        <v>105</v>
      </c>
    </row>
    <row r="39" spans="2:3" s="1" customFormat="1" ht="12.75">
      <c r="B39" s="1" t="s">
        <v>112</v>
      </c>
      <c r="C39" s="13">
        <v>34699</v>
      </c>
    </row>
    <row r="40" spans="2:3" s="3" customFormat="1" ht="12.75">
      <c r="B40" s="1" t="s">
        <v>79</v>
      </c>
      <c r="C40" s="1" t="s">
        <v>53</v>
      </c>
    </row>
    <row r="41" spans="2:3" s="3" customFormat="1" ht="12.75">
      <c r="B41" s="1" t="s">
        <v>44</v>
      </c>
      <c r="C41" s="1" t="s">
        <v>52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workbookViewId="0" topLeftCell="B2">
      <selection activeCell="C14" sqref="C14"/>
    </sheetView>
  </sheetViews>
  <sheetFormatPr defaultColWidth="9.140625" defaultRowHeight="12.75"/>
  <cols>
    <col min="1" max="1" width="4.421875" style="3" hidden="1" customWidth="1"/>
    <col min="2" max="2" width="20.7109375" style="3" customWidth="1"/>
    <col min="3" max="3" width="10.00390625" style="3" bestFit="1" customWidth="1"/>
    <col min="4" max="4" width="8.00390625" style="3" customWidth="1"/>
    <col min="5" max="5" width="5.421875" style="3" customWidth="1"/>
    <col min="6" max="6" width="2.421875" style="3" customWidth="1"/>
    <col min="7" max="7" width="8.00390625" style="3" customWidth="1"/>
    <col min="8" max="8" width="2.8515625" style="3" customWidth="1"/>
    <col min="9" max="9" width="8.421875" style="3" customWidth="1"/>
    <col min="10" max="10" width="2.7109375" style="3" customWidth="1"/>
    <col min="11" max="11" width="9.28125" style="3" customWidth="1"/>
    <col min="12" max="12" width="2.421875" style="3" customWidth="1"/>
    <col min="13" max="13" width="11.8515625" style="3" customWidth="1"/>
    <col min="14" max="14" width="11.421875" style="0" customWidth="1"/>
    <col min="15" max="15" width="3.28125" style="0" customWidth="1"/>
    <col min="16" max="18" width="11.421875" style="0" customWidth="1"/>
    <col min="19" max="19" width="3.57421875" style="0" customWidth="1"/>
    <col min="20" max="31" width="11.421875" style="0" customWidth="1"/>
    <col min="32" max="16384" width="11.421875" style="3" customWidth="1"/>
  </cols>
  <sheetData>
    <row r="1" spans="2:3" ht="12.75">
      <c r="B1" s="2" t="s">
        <v>1</v>
      </c>
      <c r="C1" s="2"/>
    </row>
    <row r="2" ht="12.75" customHeight="1"/>
    <row r="3" spans="2:12" ht="12.75">
      <c r="B3" s="3" t="s">
        <v>0</v>
      </c>
      <c r="C3" s="3" t="s">
        <v>91</v>
      </c>
      <c r="D3" s="3" t="s">
        <v>26</v>
      </c>
      <c r="E3" s="3" t="s">
        <v>77</v>
      </c>
      <c r="G3" s="7"/>
      <c r="H3" s="7"/>
      <c r="I3" s="7"/>
      <c r="J3" s="7"/>
      <c r="K3" s="7"/>
      <c r="L3" s="8"/>
    </row>
    <row r="4" spans="7:12" ht="12.75">
      <c r="G4" s="7"/>
      <c r="H4" s="7"/>
      <c r="I4" s="7"/>
      <c r="J4" s="7"/>
      <c r="K4" s="7"/>
      <c r="L4" s="7"/>
    </row>
    <row r="5" spans="2:12" ht="12.75">
      <c r="B5" s="2"/>
      <c r="C5" s="2"/>
      <c r="G5" s="7"/>
      <c r="H5" s="7"/>
      <c r="I5" s="7"/>
      <c r="J5" s="7"/>
      <c r="K5" s="7" t="s">
        <v>35</v>
      </c>
      <c r="L5" s="7"/>
    </row>
    <row r="6" spans="1:13" ht="12.75">
      <c r="A6" s="3">
        <v>1</v>
      </c>
      <c r="B6" s="2" t="s">
        <v>46</v>
      </c>
      <c r="C6" s="2"/>
      <c r="G6" s="7" t="s">
        <v>115</v>
      </c>
      <c r="H6" s="7"/>
      <c r="I6" s="7" t="s">
        <v>116</v>
      </c>
      <c r="J6" s="7"/>
      <c r="K6" s="7" t="s">
        <v>117</v>
      </c>
      <c r="L6" s="7"/>
      <c r="M6" s="7" t="s">
        <v>27</v>
      </c>
    </row>
    <row r="7" spans="2:3" ht="12.75">
      <c r="B7" s="2"/>
      <c r="C7" s="2"/>
    </row>
    <row r="8" spans="2:13" ht="12.75">
      <c r="B8" s="3" t="s">
        <v>3</v>
      </c>
      <c r="C8" s="3" t="s">
        <v>124</v>
      </c>
      <c r="D8" s="3" t="s">
        <v>8</v>
      </c>
      <c r="E8" s="3" t="s">
        <v>43</v>
      </c>
      <c r="G8" s="3">
        <v>0.0109</v>
      </c>
      <c r="I8" s="3">
        <v>0.0175</v>
      </c>
      <c r="K8" s="3">
        <v>0.0273</v>
      </c>
      <c r="M8" s="3">
        <v>0.0142</v>
      </c>
    </row>
    <row r="9" spans="2:13" ht="12.75">
      <c r="B9" s="3" t="s">
        <v>95</v>
      </c>
      <c r="C9" s="3" t="s">
        <v>124</v>
      </c>
      <c r="D9" s="3" t="s">
        <v>9</v>
      </c>
      <c r="E9" s="3" t="s">
        <v>43</v>
      </c>
      <c r="G9" s="3">
        <v>0.59</v>
      </c>
      <c r="I9" s="3">
        <v>0.57</v>
      </c>
      <c r="K9" s="3">
        <v>2.87</v>
      </c>
      <c r="M9" s="9">
        <v>1.34</v>
      </c>
    </row>
    <row r="10" spans="2:13" ht="12.75">
      <c r="B10" s="3" t="s">
        <v>94</v>
      </c>
      <c r="C10" s="3" t="s">
        <v>124</v>
      </c>
      <c r="D10" s="3" t="s">
        <v>9</v>
      </c>
      <c r="E10" s="3" t="s">
        <v>43</v>
      </c>
      <c r="G10" s="3">
        <v>0.57</v>
      </c>
      <c r="I10" s="3">
        <v>0.54</v>
      </c>
      <c r="K10" s="3">
        <v>1.37</v>
      </c>
      <c r="M10" s="9">
        <v>0.83</v>
      </c>
    </row>
    <row r="12" spans="2:4" ht="12.75">
      <c r="B12" s="3" t="s">
        <v>96</v>
      </c>
      <c r="C12" s="3" t="s">
        <v>3</v>
      </c>
      <c r="D12" s="3" t="s">
        <v>124</v>
      </c>
    </row>
    <row r="13" spans="2:13" ht="12.75">
      <c r="B13" s="3" t="s">
        <v>89</v>
      </c>
      <c r="D13" s="3" t="s">
        <v>13</v>
      </c>
      <c r="G13" s="3">
        <v>6311</v>
      </c>
      <c r="I13" s="3">
        <v>6143</v>
      </c>
      <c r="K13" s="3">
        <v>6018</v>
      </c>
      <c r="M13" s="10">
        <f>SUM(G13:L13)/3</f>
        <v>6157.333333333333</v>
      </c>
    </row>
    <row r="14" spans="2:13" ht="12.75">
      <c r="B14" s="3" t="s">
        <v>92</v>
      </c>
      <c r="D14" s="3" t="s">
        <v>14</v>
      </c>
      <c r="G14" s="3">
        <v>8.5</v>
      </c>
      <c r="I14" s="3">
        <v>8</v>
      </c>
      <c r="K14" s="3">
        <v>8.4</v>
      </c>
      <c r="M14" s="3">
        <f>SUM(G14:L14)/3</f>
        <v>8.299999999999999</v>
      </c>
    </row>
    <row r="15" spans="2:13" ht="12.75">
      <c r="B15" s="3" t="s">
        <v>93</v>
      </c>
      <c r="D15" s="3" t="s">
        <v>14</v>
      </c>
      <c r="G15" s="3">
        <v>13.85</v>
      </c>
      <c r="I15" s="3">
        <v>13.69</v>
      </c>
      <c r="K15" s="3">
        <v>13.76</v>
      </c>
      <c r="M15" s="9">
        <f>SUM(G15:L15)/3</f>
        <v>13.766666666666666</v>
      </c>
    </row>
    <row r="16" spans="2:13" ht="12.75">
      <c r="B16" s="3" t="s">
        <v>90</v>
      </c>
      <c r="D16" s="3" t="s">
        <v>15</v>
      </c>
      <c r="G16" s="3">
        <v>626</v>
      </c>
      <c r="I16" s="3">
        <v>632</v>
      </c>
      <c r="K16" s="3">
        <v>626</v>
      </c>
      <c r="M16" s="3">
        <f>SUM(G16:L16)/3</f>
        <v>628</v>
      </c>
    </row>
    <row r="18" spans="1:13" ht="12.75">
      <c r="A18" s="3">
        <v>2</v>
      </c>
      <c r="B18" s="2" t="s">
        <v>47</v>
      </c>
      <c r="C18" s="2"/>
      <c r="G18" s="7" t="s">
        <v>115</v>
      </c>
      <c r="H18" s="7"/>
      <c r="I18" s="7" t="s">
        <v>116</v>
      </c>
      <c r="J18" s="7"/>
      <c r="K18" s="7" t="s">
        <v>117</v>
      </c>
      <c r="L18" s="7"/>
      <c r="M18" s="7" t="s">
        <v>27</v>
      </c>
    </row>
    <row r="20" spans="2:13" ht="12.75">
      <c r="B20" s="3" t="s">
        <v>95</v>
      </c>
      <c r="C20" s="3" t="s">
        <v>124</v>
      </c>
      <c r="D20" s="3" t="s">
        <v>9</v>
      </c>
      <c r="E20" s="3" t="s">
        <v>43</v>
      </c>
      <c r="M20" s="9">
        <v>1.98</v>
      </c>
    </row>
    <row r="21" spans="2:13" ht="12.75">
      <c r="B21" s="3" t="s">
        <v>94</v>
      </c>
      <c r="C21" s="3" t="s">
        <v>124</v>
      </c>
      <c r="D21" s="3" t="s">
        <v>9</v>
      </c>
      <c r="E21" s="3" t="s">
        <v>43</v>
      </c>
      <c r="H21" s="7"/>
      <c r="M21" s="9">
        <v>1.45</v>
      </c>
    </row>
    <row r="23" spans="1:13" ht="12.75">
      <c r="A23" s="3">
        <v>3</v>
      </c>
      <c r="B23" s="2" t="s">
        <v>107</v>
      </c>
      <c r="G23" s="7" t="s">
        <v>115</v>
      </c>
      <c r="H23" s="7"/>
      <c r="I23" s="7" t="s">
        <v>116</v>
      </c>
      <c r="J23" s="7"/>
      <c r="K23" s="7" t="s">
        <v>117</v>
      </c>
      <c r="L23" s="7"/>
      <c r="M23" s="7" t="s">
        <v>27</v>
      </c>
    </row>
    <row r="25" spans="2:13" ht="12.75" customHeight="1">
      <c r="B25" s="3" t="s">
        <v>3</v>
      </c>
      <c r="C25" s="3" t="s">
        <v>124</v>
      </c>
      <c r="D25" s="3" t="s">
        <v>8</v>
      </c>
      <c r="E25" s="3" t="s">
        <v>43</v>
      </c>
      <c r="G25" s="3">
        <v>0.023</v>
      </c>
      <c r="I25" s="3">
        <v>0.02</v>
      </c>
      <c r="K25" s="3">
        <v>0.027</v>
      </c>
      <c r="M25" s="3">
        <v>0.022</v>
      </c>
    </row>
    <row r="26" spans="2:13" ht="12" customHeight="1">
      <c r="B26" s="3" t="s">
        <v>94</v>
      </c>
      <c r="C26" s="3" t="s">
        <v>124</v>
      </c>
      <c r="D26" s="3" t="s">
        <v>9</v>
      </c>
      <c r="E26" s="3" t="s">
        <v>43</v>
      </c>
      <c r="G26" s="3">
        <v>3.4</v>
      </c>
      <c r="I26" s="3">
        <v>3.5</v>
      </c>
      <c r="K26" s="3">
        <v>3.3</v>
      </c>
      <c r="M26" s="3">
        <v>3.4</v>
      </c>
    </row>
    <row r="27" spans="2:13" ht="12.75">
      <c r="B27" s="3" t="s">
        <v>95</v>
      </c>
      <c r="C27" s="3" t="s">
        <v>124</v>
      </c>
      <c r="D27" s="3" t="s">
        <v>9</v>
      </c>
      <c r="E27" s="3" t="s">
        <v>43</v>
      </c>
      <c r="G27" s="3">
        <v>3.5</v>
      </c>
      <c r="I27" s="3">
        <v>3.7</v>
      </c>
      <c r="K27" s="3">
        <v>3.4</v>
      </c>
      <c r="M27" s="3">
        <v>3.5</v>
      </c>
    </row>
    <row r="29" spans="2:4" ht="12.75">
      <c r="B29" s="3" t="s">
        <v>96</v>
      </c>
      <c r="C29" s="3" t="s">
        <v>3</v>
      </c>
      <c r="D29" s="3" t="s">
        <v>124</v>
      </c>
    </row>
    <row r="30" spans="2:13" ht="12.75">
      <c r="B30" s="3" t="s">
        <v>89</v>
      </c>
      <c r="D30" s="3" t="s">
        <v>13</v>
      </c>
      <c r="G30" s="10">
        <f>367130/60</f>
        <v>6118.833333333333</v>
      </c>
      <c r="H30" s="10"/>
      <c r="I30" s="10">
        <f>351370/60</f>
        <v>5856.166666666667</v>
      </c>
      <c r="J30" s="10"/>
      <c r="K30" s="10">
        <f>361280/60</f>
        <v>6021.333333333333</v>
      </c>
      <c r="L30" s="10"/>
      <c r="M30" s="10">
        <f>AVERAGE(K30,I30,G30)</f>
        <v>5998.777777777777</v>
      </c>
    </row>
    <row r="31" spans="2:13" ht="12.75">
      <c r="B31" s="3" t="s">
        <v>92</v>
      </c>
      <c r="D31" s="3" t="s">
        <v>14</v>
      </c>
      <c r="G31" s="3">
        <v>7.8</v>
      </c>
      <c r="I31" s="3">
        <v>8</v>
      </c>
      <c r="K31" s="3">
        <v>8.6</v>
      </c>
      <c r="M31" s="3">
        <v>8.1</v>
      </c>
    </row>
    <row r="32" spans="2:13" ht="12.75">
      <c r="B32" s="3" t="s">
        <v>93</v>
      </c>
      <c r="D32" s="3" t="s">
        <v>14</v>
      </c>
      <c r="G32" s="3">
        <v>12.5</v>
      </c>
      <c r="I32" s="3">
        <v>12.2</v>
      </c>
      <c r="K32" s="3">
        <v>12.56</v>
      </c>
      <c r="M32" s="3">
        <v>12.4</v>
      </c>
    </row>
    <row r="33" spans="2:13" ht="12.75">
      <c r="B33" s="3" t="s">
        <v>90</v>
      </c>
      <c r="D33" s="3" t="s">
        <v>15</v>
      </c>
      <c r="G33" s="3">
        <v>646</v>
      </c>
      <c r="I33" s="3">
        <v>648</v>
      </c>
      <c r="K33" s="3">
        <v>651</v>
      </c>
      <c r="M33" s="3">
        <v>648</v>
      </c>
    </row>
    <row r="35" spans="1:13" ht="12.75">
      <c r="A35" s="3">
        <v>4</v>
      </c>
      <c r="B35" s="2" t="s">
        <v>110</v>
      </c>
      <c r="G35" s="7" t="s">
        <v>115</v>
      </c>
      <c r="H35" s="7"/>
      <c r="I35" s="7" t="s">
        <v>116</v>
      </c>
      <c r="J35" s="7"/>
      <c r="K35" s="7" t="s">
        <v>117</v>
      </c>
      <c r="L35" s="7"/>
      <c r="M35" s="7" t="s">
        <v>27</v>
      </c>
    </row>
    <row r="36" ht="12.75" customHeight="1"/>
    <row r="37" spans="2:13" ht="12.75">
      <c r="B37" s="3" t="s">
        <v>94</v>
      </c>
      <c r="C37" s="3" t="s">
        <v>124</v>
      </c>
      <c r="D37" s="3" t="s">
        <v>9</v>
      </c>
      <c r="E37" s="3" t="s">
        <v>43</v>
      </c>
      <c r="G37" s="3">
        <v>28.4</v>
      </c>
      <c r="I37" s="3">
        <v>33.2</v>
      </c>
      <c r="K37" s="3">
        <v>29.1</v>
      </c>
      <c r="M37" s="3">
        <v>30.2</v>
      </c>
    </row>
    <row r="38" spans="2:13" ht="12.75">
      <c r="B38" s="3" t="s">
        <v>95</v>
      </c>
      <c r="C38" s="3" t="s">
        <v>124</v>
      </c>
      <c r="D38" s="3" t="s">
        <v>9</v>
      </c>
      <c r="E38" s="3" t="s">
        <v>43</v>
      </c>
      <c r="G38" s="3">
        <v>34</v>
      </c>
      <c r="I38" s="3">
        <v>34.8</v>
      </c>
      <c r="K38" s="3">
        <v>34.6</v>
      </c>
      <c r="M38" s="3">
        <v>34.4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96"/>
  <sheetViews>
    <sheetView zoomScale="75" zoomScaleNormal="75" workbookViewId="0" topLeftCell="B1">
      <selection activeCell="C14" sqref="C14"/>
    </sheetView>
  </sheetViews>
  <sheetFormatPr defaultColWidth="9.140625" defaultRowHeight="12.75"/>
  <cols>
    <col min="1" max="1" width="9.140625" style="3" hidden="1" customWidth="1"/>
    <col min="2" max="2" width="17.8515625" style="3" customWidth="1"/>
    <col min="3" max="3" width="7.00390625" style="3" customWidth="1"/>
    <col min="4" max="4" width="9.28125" style="3" customWidth="1"/>
    <col min="5" max="5" width="3.8515625" style="7" customWidth="1"/>
    <col min="6" max="6" width="11.57421875" style="7" customWidth="1"/>
    <col min="7" max="7" width="4.57421875" style="7" customWidth="1"/>
    <col min="8" max="8" width="10.57421875" style="7" customWidth="1"/>
    <col min="9" max="9" width="4.57421875" style="7" customWidth="1"/>
    <col min="10" max="10" width="12.57421875" style="7" customWidth="1"/>
    <col min="11" max="11" width="4.28125" style="7" customWidth="1"/>
    <col min="12" max="12" width="14.140625" style="3" customWidth="1"/>
    <col min="13" max="13" width="3.7109375" style="3" customWidth="1"/>
    <col min="14" max="14" width="11.7109375" style="3" customWidth="1"/>
    <col min="15" max="15" width="4.57421875" style="3" customWidth="1"/>
    <col min="16" max="16" width="11.421875" style="3" customWidth="1"/>
    <col min="17" max="17" width="5.140625" style="3" customWidth="1"/>
    <col min="18" max="18" width="12.28125" style="3" customWidth="1"/>
    <col min="19" max="19" width="4.7109375" style="3" customWidth="1"/>
    <col min="20" max="20" width="13.7109375" style="3" customWidth="1"/>
    <col min="21" max="21" width="3.140625" style="3" customWidth="1"/>
    <col min="22" max="22" width="10.140625" style="3" customWidth="1"/>
    <col min="23" max="23" width="3.140625" style="3" customWidth="1"/>
    <col min="24" max="24" width="11.7109375" style="3" customWidth="1"/>
    <col min="25" max="25" width="3.140625" style="3" customWidth="1"/>
    <col min="26" max="26" width="12.140625" style="3" customWidth="1"/>
    <col min="27" max="27" width="3.140625" style="3" customWidth="1"/>
    <col min="28" max="28" width="10.7109375" style="3" customWidth="1"/>
    <col min="29" max="29" width="4.8515625" style="3" customWidth="1"/>
    <col min="30" max="30" width="11.7109375" style="3" customWidth="1"/>
    <col min="31" max="31" width="4.00390625" style="3" customWidth="1"/>
    <col min="32" max="32" width="11.421875" style="3" customWidth="1"/>
    <col min="33" max="33" width="5.7109375" style="3" customWidth="1"/>
    <col min="34" max="34" width="13.8515625" style="3" customWidth="1"/>
    <col min="35" max="35" width="4.8515625" style="3" customWidth="1"/>
    <col min="36" max="36" width="12.28125" style="3" customWidth="1"/>
    <col min="37" max="37" width="2.00390625" style="3" customWidth="1"/>
    <col min="38" max="38" width="7.140625" style="3" customWidth="1"/>
    <col min="39" max="39" width="2.140625" style="3" customWidth="1"/>
    <col min="40" max="40" width="7.00390625" style="3" customWidth="1"/>
    <col min="41" max="41" width="2.8515625" style="3" customWidth="1"/>
    <col min="42" max="42" width="7.00390625" style="3" customWidth="1"/>
    <col min="43" max="46" width="8.421875" style="3" customWidth="1"/>
    <col min="47" max="47" width="6.7109375" style="3" customWidth="1"/>
    <col min="48" max="16384" width="11.421875" style="3" customWidth="1"/>
  </cols>
  <sheetData>
    <row r="1" spans="2:3" ht="12.75">
      <c r="B1" s="2" t="s">
        <v>45</v>
      </c>
      <c r="C1" s="2"/>
    </row>
    <row r="2" ht="12.75" customHeight="1"/>
    <row r="3" spans="45:47" ht="12.75">
      <c r="AS3" s="7"/>
      <c r="AT3" s="7"/>
      <c r="AU3" s="7"/>
    </row>
    <row r="4" spans="1:47" ht="12.75">
      <c r="A4" s="3" t="s">
        <v>97</v>
      </c>
      <c r="B4" s="2" t="s">
        <v>46</v>
      </c>
      <c r="C4" s="2"/>
      <c r="F4" s="7" t="s">
        <v>115</v>
      </c>
      <c r="H4" s="7" t="s">
        <v>116</v>
      </c>
      <c r="J4" s="7" t="s">
        <v>117</v>
      </c>
      <c r="L4" s="7" t="s">
        <v>27</v>
      </c>
      <c r="N4" s="7" t="s">
        <v>115</v>
      </c>
      <c r="O4" s="7"/>
      <c r="P4" s="7" t="s">
        <v>116</v>
      </c>
      <c r="Q4" s="7"/>
      <c r="R4" s="7" t="s">
        <v>117</v>
      </c>
      <c r="S4" s="7"/>
      <c r="T4" s="7" t="s">
        <v>27</v>
      </c>
      <c r="V4" s="7" t="s">
        <v>115</v>
      </c>
      <c r="W4" s="7"/>
      <c r="X4" s="7" t="s">
        <v>116</v>
      </c>
      <c r="Y4" s="7"/>
      <c r="Z4" s="7" t="s">
        <v>117</v>
      </c>
      <c r="AA4" s="7"/>
      <c r="AB4" s="7" t="s">
        <v>27</v>
      </c>
      <c r="AD4" s="7" t="s">
        <v>115</v>
      </c>
      <c r="AE4" s="7"/>
      <c r="AF4" s="7" t="s">
        <v>116</v>
      </c>
      <c r="AG4" s="7"/>
      <c r="AH4" s="7" t="s">
        <v>117</v>
      </c>
      <c r="AI4" s="7"/>
      <c r="AJ4" s="7" t="s">
        <v>27</v>
      </c>
      <c r="AS4" s="7"/>
      <c r="AT4" s="7"/>
      <c r="AU4" s="7"/>
    </row>
    <row r="5" spans="45:47" ht="12.75">
      <c r="AS5" s="7"/>
      <c r="AT5" s="7"/>
      <c r="AU5" s="7"/>
    </row>
    <row r="6" spans="2:47" ht="12.75">
      <c r="B6" s="17" t="s">
        <v>121</v>
      </c>
      <c r="F6" s="7" t="s">
        <v>136</v>
      </c>
      <c r="H6" s="7" t="s">
        <v>136</v>
      </c>
      <c r="J6" s="7" t="s">
        <v>136</v>
      </c>
      <c r="L6" s="7" t="s">
        <v>136</v>
      </c>
      <c r="M6" s="7"/>
      <c r="N6" s="7" t="s">
        <v>137</v>
      </c>
      <c r="O6" s="7"/>
      <c r="P6" s="7" t="s">
        <v>137</v>
      </c>
      <c r="Q6" s="7"/>
      <c r="R6" s="7" t="s">
        <v>137</v>
      </c>
      <c r="S6" s="7"/>
      <c r="T6" s="7" t="s">
        <v>137</v>
      </c>
      <c r="U6" s="7"/>
      <c r="V6" s="7" t="s">
        <v>138</v>
      </c>
      <c r="W6" s="7"/>
      <c r="X6" s="7" t="s">
        <v>138</v>
      </c>
      <c r="Y6" s="7"/>
      <c r="Z6" s="7" t="s">
        <v>138</v>
      </c>
      <c r="AA6" s="7"/>
      <c r="AB6" s="7" t="s">
        <v>138</v>
      </c>
      <c r="AC6" s="7"/>
      <c r="AD6" s="7" t="s">
        <v>140</v>
      </c>
      <c r="AE6" s="7"/>
      <c r="AF6" s="7" t="s">
        <v>140</v>
      </c>
      <c r="AG6" s="7"/>
      <c r="AH6" s="7" t="s">
        <v>140</v>
      </c>
      <c r="AI6" s="7"/>
      <c r="AJ6" s="7" t="s">
        <v>140</v>
      </c>
      <c r="AS6" s="7"/>
      <c r="AT6" s="7"/>
      <c r="AU6" s="7"/>
    </row>
    <row r="7" spans="2:47" ht="12.75">
      <c r="B7" s="17" t="s">
        <v>122</v>
      </c>
      <c r="F7" s="7" t="s">
        <v>123</v>
      </c>
      <c r="H7" s="7" t="s">
        <v>123</v>
      </c>
      <c r="J7" s="7" t="s">
        <v>123</v>
      </c>
      <c r="L7" s="7" t="s">
        <v>123</v>
      </c>
      <c r="M7" s="7"/>
      <c r="N7" s="7" t="s">
        <v>11</v>
      </c>
      <c r="O7" s="7"/>
      <c r="P7" s="7" t="s">
        <v>11</v>
      </c>
      <c r="Q7" s="7"/>
      <c r="R7" s="7" t="s">
        <v>11</v>
      </c>
      <c r="S7" s="7"/>
      <c r="T7" s="7" t="s">
        <v>11</v>
      </c>
      <c r="U7" s="7"/>
      <c r="V7" s="7" t="s">
        <v>139</v>
      </c>
      <c r="W7" s="7"/>
      <c r="X7" s="7" t="s">
        <v>139</v>
      </c>
      <c r="Y7" s="7"/>
      <c r="Z7" s="7" t="s">
        <v>139</v>
      </c>
      <c r="AA7" s="7"/>
      <c r="AB7" s="7" t="s">
        <v>139</v>
      </c>
      <c r="AC7" s="7"/>
      <c r="AD7" s="7" t="s">
        <v>113</v>
      </c>
      <c r="AE7" s="7"/>
      <c r="AF7" s="7" t="s">
        <v>113</v>
      </c>
      <c r="AG7" s="7"/>
      <c r="AH7" s="7" t="s">
        <v>113</v>
      </c>
      <c r="AI7" s="7"/>
      <c r="AJ7" s="7" t="s">
        <v>113</v>
      </c>
      <c r="AS7" s="7"/>
      <c r="AT7" s="7"/>
      <c r="AU7" s="7"/>
    </row>
    <row r="8" spans="2:47" ht="12.75">
      <c r="B8" s="17" t="s">
        <v>141</v>
      </c>
      <c r="F8" s="7" t="s">
        <v>2</v>
      </c>
      <c r="H8" s="7" t="s">
        <v>2</v>
      </c>
      <c r="J8" s="7" t="s">
        <v>2</v>
      </c>
      <c r="L8" s="7" t="s">
        <v>2</v>
      </c>
      <c r="M8" s="7"/>
      <c r="N8" s="7" t="s">
        <v>11</v>
      </c>
      <c r="O8" s="7"/>
      <c r="P8" s="7" t="s">
        <v>11</v>
      </c>
      <c r="Q8" s="7"/>
      <c r="R8" s="7" t="s">
        <v>11</v>
      </c>
      <c r="S8" s="7"/>
      <c r="T8" s="7" t="s">
        <v>11</v>
      </c>
      <c r="U8" s="7"/>
      <c r="V8" s="7" t="s">
        <v>142</v>
      </c>
      <c r="W8" s="7"/>
      <c r="X8" s="7" t="s">
        <v>142</v>
      </c>
      <c r="Y8" s="7"/>
      <c r="Z8" s="7" t="s">
        <v>142</v>
      </c>
      <c r="AA8" s="7"/>
      <c r="AB8" s="7" t="s">
        <v>142</v>
      </c>
      <c r="AC8" s="7"/>
      <c r="AD8" s="7" t="s">
        <v>113</v>
      </c>
      <c r="AE8" s="7"/>
      <c r="AF8" s="7" t="s">
        <v>113</v>
      </c>
      <c r="AG8" s="7"/>
      <c r="AH8" s="7" t="s">
        <v>113</v>
      </c>
      <c r="AI8" s="7"/>
      <c r="AJ8" s="7" t="s">
        <v>113</v>
      </c>
      <c r="AS8" s="7"/>
      <c r="AT8" s="7"/>
      <c r="AU8" s="7"/>
    </row>
    <row r="9" spans="2:36" ht="12.75">
      <c r="B9" s="3" t="s">
        <v>100</v>
      </c>
      <c r="F9" s="7" t="s">
        <v>62</v>
      </c>
      <c r="H9" s="7" t="s">
        <v>62</v>
      </c>
      <c r="J9" s="7" t="s">
        <v>62</v>
      </c>
      <c r="L9" s="7" t="s">
        <v>62</v>
      </c>
      <c r="M9" s="7"/>
      <c r="N9" s="7" t="s">
        <v>11</v>
      </c>
      <c r="O9" s="7"/>
      <c r="P9" s="7" t="s">
        <v>11</v>
      </c>
      <c r="Q9" s="7"/>
      <c r="R9" s="7" t="s">
        <v>11</v>
      </c>
      <c r="S9" s="7"/>
      <c r="T9" s="7" t="s">
        <v>11</v>
      </c>
      <c r="U9" s="7"/>
      <c r="V9" s="7" t="s">
        <v>61</v>
      </c>
      <c r="W9" s="7"/>
      <c r="X9" s="7" t="s">
        <v>61</v>
      </c>
      <c r="Y9" s="7"/>
      <c r="Z9" s="7" t="s">
        <v>61</v>
      </c>
      <c r="AA9" s="7"/>
      <c r="AB9" s="7" t="s">
        <v>61</v>
      </c>
      <c r="AC9" s="7"/>
      <c r="AD9" s="7" t="s">
        <v>113</v>
      </c>
      <c r="AE9" s="7"/>
      <c r="AF9" s="7" t="s">
        <v>113</v>
      </c>
      <c r="AG9" s="7"/>
      <c r="AH9" s="7" t="s">
        <v>113</v>
      </c>
      <c r="AI9" s="7"/>
      <c r="AJ9" s="7" t="s">
        <v>113</v>
      </c>
    </row>
    <row r="10" spans="2:26" ht="12.75">
      <c r="B10" s="3" t="s">
        <v>99</v>
      </c>
      <c r="D10" s="3" t="s">
        <v>114</v>
      </c>
      <c r="F10" s="11">
        <v>1815</v>
      </c>
      <c r="G10" s="11"/>
      <c r="H10" s="11">
        <v>1795</v>
      </c>
      <c r="I10" s="11"/>
      <c r="J10" s="11">
        <v>1775</v>
      </c>
      <c r="L10" s="3">
        <v>815210</v>
      </c>
      <c r="N10" s="3">
        <v>1.2</v>
      </c>
      <c r="P10" s="3">
        <v>2.13</v>
      </c>
      <c r="R10" s="3">
        <v>2.5</v>
      </c>
      <c r="V10" s="3">
        <v>95</v>
      </c>
      <c r="X10" s="3">
        <v>94</v>
      </c>
      <c r="Z10" s="3">
        <v>423</v>
      </c>
    </row>
    <row r="11" spans="2:12" ht="12.75">
      <c r="B11" s="3" t="s">
        <v>143</v>
      </c>
      <c r="D11" s="3" t="s">
        <v>144</v>
      </c>
      <c r="F11" s="18">
        <f>F12/F10*1000000</f>
        <v>11845.730027548208</v>
      </c>
      <c r="G11" s="11"/>
      <c r="H11" s="18">
        <f>H12/H10*1000000</f>
        <v>11977.715877437326</v>
      </c>
      <c r="I11" s="11"/>
      <c r="J11" s="18">
        <f>J12/J10*1000000</f>
        <v>12450.704225352114</v>
      </c>
      <c r="L11" s="18">
        <f>L12/L10*1000000</f>
        <v>26.618908011432637</v>
      </c>
    </row>
    <row r="12" spans="2:36" ht="12.75">
      <c r="B12" s="3" t="s">
        <v>98</v>
      </c>
      <c r="D12" s="3" t="s">
        <v>109</v>
      </c>
      <c r="F12" s="11">
        <v>21.5</v>
      </c>
      <c r="G12" s="11"/>
      <c r="H12" s="11">
        <v>21.5</v>
      </c>
      <c r="I12" s="11"/>
      <c r="J12" s="11">
        <v>22.1</v>
      </c>
      <c r="L12" s="3">
        <f>AVERAGE(J12,H12,F12)</f>
        <v>21.7</v>
      </c>
      <c r="V12" s="3">
        <v>1.99</v>
      </c>
      <c r="X12" s="3">
        <v>1.97</v>
      </c>
      <c r="Z12" s="3">
        <v>8.89</v>
      </c>
      <c r="AB12" s="3">
        <f>AVERAGE(Z12,X12,V12)</f>
        <v>4.283333333333334</v>
      </c>
      <c r="AD12" s="9">
        <f>SUM(V12,N12,F12)</f>
        <v>23.49</v>
      </c>
      <c r="AF12" s="9">
        <f>SUM(X12,P12,H12)</f>
        <v>23.47</v>
      </c>
      <c r="AH12" s="9">
        <f>SUM(Z12,R12,J12)</f>
        <v>30.990000000000002</v>
      </c>
      <c r="AJ12" s="9">
        <f>SUM(AB12,T12,L12)</f>
        <v>25.983333333333334</v>
      </c>
    </row>
    <row r="13" spans="2:20" ht="12.75">
      <c r="B13" s="3" t="s">
        <v>6</v>
      </c>
      <c r="D13" s="3" t="s">
        <v>36</v>
      </c>
      <c r="F13" s="11">
        <v>130.5</v>
      </c>
      <c r="G13" s="11"/>
      <c r="H13" s="11">
        <v>148.1</v>
      </c>
      <c r="I13" s="11" t="s">
        <v>33</v>
      </c>
      <c r="J13" s="11">
        <v>32</v>
      </c>
      <c r="L13" s="10">
        <f>AVERAGE(J13,H13,F13)</f>
        <v>103.53333333333335</v>
      </c>
      <c r="M13" s="10"/>
      <c r="N13" s="10">
        <v>211</v>
      </c>
      <c r="O13" s="10"/>
      <c r="P13" s="10">
        <v>368</v>
      </c>
      <c r="Q13" s="10"/>
      <c r="R13" s="10">
        <v>435</v>
      </c>
      <c r="S13" s="10"/>
      <c r="T13" s="3">
        <v>338</v>
      </c>
    </row>
    <row r="14" spans="2:19" ht="12.75">
      <c r="B14" s="3" t="s">
        <v>30</v>
      </c>
      <c r="D14" s="3" t="s">
        <v>36</v>
      </c>
      <c r="F14" s="11">
        <v>51</v>
      </c>
      <c r="G14" s="11"/>
      <c r="H14" s="11">
        <v>28.2</v>
      </c>
      <c r="I14" s="11"/>
      <c r="J14" s="11">
        <v>18.6</v>
      </c>
      <c r="L14" s="10">
        <f>AVERAGE(J14,H14,F14)</f>
        <v>32.6</v>
      </c>
      <c r="M14" s="10"/>
      <c r="N14" s="10">
        <v>0.05</v>
      </c>
      <c r="O14" s="10"/>
      <c r="P14" s="10">
        <v>0.07</v>
      </c>
      <c r="Q14" s="10"/>
      <c r="R14" s="10">
        <v>0.07</v>
      </c>
      <c r="S14" s="10"/>
    </row>
    <row r="15" spans="2:18" ht="12.75">
      <c r="B15" s="3" t="s">
        <v>64</v>
      </c>
      <c r="D15" s="3" t="s">
        <v>36</v>
      </c>
      <c r="E15" s="7" t="s">
        <v>33</v>
      </c>
      <c r="F15" s="11">
        <v>0.394</v>
      </c>
      <c r="G15" s="11"/>
      <c r="H15" s="11">
        <v>1.1</v>
      </c>
      <c r="I15" s="11" t="s">
        <v>33</v>
      </c>
      <c r="J15" s="11">
        <v>1.53</v>
      </c>
      <c r="K15" s="7" t="s">
        <v>33</v>
      </c>
      <c r="L15" s="10">
        <f aca="true" t="shared" si="0" ref="L15:L22">AVERAGE(J15,H15,F15)</f>
        <v>1.008</v>
      </c>
      <c r="N15" s="3">
        <v>0.001</v>
      </c>
      <c r="P15" s="3">
        <v>0.001</v>
      </c>
      <c r="R15" s="3">
        <v>0.03</v>
      </c>
    </row>
    <row r="16" spans="2:18" ht="12.75">
      <c r="B16" s="3" t="s">
        <v>65</v>
      </c>
      <c r="D16" s="3" t="s">
        <v>36</v>
      </c>
      <c r="E16" s="7" t="s">
        <v>33</v>
      </c>
      <c r="F16" s="11">
        <v>0.587</v>
      </c>
      <c r="G16" s="11"/>
      <c r="H16" s="11">
        <v>0.58</v>
      </c>
      <c r="I16" s="11" t="s">
        <v>33</v>
      </c>
      <c r="J16" s="11">
        <v>0.588</v>
      </c>
      <c r="K16" s="7" t="s">
        <v>33</v>
      </c>
      <c r="L16" s="10">
        <f t="shared" si="0"/>
        <v>0.585</v>
      </c>
      <c r="N16" s="3">
        <v>0.00048</v>
      </c>
      <c r="P16" s="3">
        <v>0.0007</v>
      </c>
      <c r="R16" s="3">
        <v>0.0009</v>
      </c>
    </row>
    <row r="17" spans="2:18" ht="12.75">
      <c r="B17" s="3" t="s">
        <v>66</v>
      </c>
      <c r="D17" s="3" t="s">
        <v>36</v>
      </c>
      <c r="E17" s="7" t="s">
        <v>33</v>
      </c>
      <c r="F17" s="11">
        <v>0.046</v>
      </c>
      <c r="G17" s="11"/>
      <c r="H17" s="11">
        <v>0.078</v>
      </c>
      <c r="I17" s="11" t="s">
        <v>33</v>
      </c>
      <c r="J17" s="11">
        <v>0.12</v>
      </c>
      <c r="K17" s="7" t="s">
        <v>33</v>
      </c>
      <c r="L17" s="10">
        <f t="shared" si="0"/>
        <v>0.08133333333333333</v>
      </c>
      <c r="M17" s="3" t="s">
        <v>33</v>
      </c>
      <c r="N17" s="3">
        <v>5E-05</v>
      </c>
      <c r="O17" s="3" t="s">
        <v>33</v>
      </c>
      <c r="P17" s="3">
        <v>0.0001</v>
      </c>
      <c r="Q17" s="3" t="s">
        <v>33</v>
      </c>
      <c r="R17" s="3">
        <v>0.0004</v>
      </c>
    </row>
    <row r="18" spans="2:18" ht="12.75">
      <c r="B18" s="3" t="s">
        <v>67</v>
      </c>
      <c r="D18" s="3" t="s">
        <v>36</v>
      </c>
      <c r="E18" s="7" t="s">
        <v>33</v>
      </c>
      <c r="F18" s="11">
        <v>0.005</v>
      </c>
      <c r="G18" s="11"/>
      <c r="H18" s="11">
        <v>0.005</v>
      </c>
      <c r="I18" s="11" t="s">
        <v>33</v>
      </c>
      <c r="J18" s="11">
        <v>0.005</v>
      </c>
      <c r="K18" s="7" t="s">
        <v>33</v>
      </c>
      <c r="L18" s="10">
        <f t="shared" si="0"/>
        <v>0.005</v>
      </c>
      <c r="N18" s="3">
        <v>3E-07</v>
      </c>
      <c r="P18" s="3">
        <v>1E-05</v>
      </c>
      <c r="R18" s="3">
        <v>1E-05</v>
      </c>
    </row>
    <row r="19" spans="2:18" ht="12.75">
      <c r="B19" s="3" t="s">
        <v>68</v>
      </c>
      <c r="D19" s="3" t="s">
        <v>36</v>
      </c>
      <c r="E19" s="7" t="s">
        <v>33</v>
      </c>
      <c r="F19" s="11">
        <v>0.054</v>
      </c>
      <c r="G19" s="11"/>
      <c r="H19" s="11">
        <v>0.11</v>
      </c>
      <c r="I19" s="11" t="s">
        <v>33</v>
      </c>
      <c r="J19" s="11">
        <v>0.13</v>
      </c>
      <c r="K19" s="7" t="s">
        <v>33</v>
      </c>
      <c r="L19" s="10">
        <f t="shared" si="0"/>
        <v>0.09799999999999999</v>
      </c>
      <c r="M19" s="3" t="s">
        <v>33</v>
      </c>
      <c r="N19" s="3">
        <v>0.002</v>
      </c>
      <c r="O19" s="3" t="s">
        <v>33</v>
      </c>
      <c r="P19" s="3">
        <v>0.002</v>
      </c>
      <c r="Q19" s="3" t="s">
        <v>33</v>
      </c>
      <c r="R19" s="3">
        <v>0.002</v>
      </c>
    </row>
    <row r="20" spans="2:18" ht="12.75">
      <c r="B20" s="3" t="s">
        <v>69</v>
      </c>
      <c r="D20" s="3" t="s">
        <v>36</v>
      </c>
      <c r="F20" s="11">
        <v>0.33</v>
      </c>
      <c r="G20" s="11"/>
      <c r="H20" s="11">
        <v>0.2</v>
      </c>
      <c r="I20" s="11"/>
      <c r="J20" s="11">
        <v>0.18</v>
      </c>
      <c r="L20" s="10">
        <f t="shared" si="0"/>
        <v>0.23666666666666666</v>
      </c>
      <c r="N20" s="3">
        <v>0.0005</v>
      </c>
      <c r="P20" s="3">
        <v>0.001</v>
      </c>
      <c r="R20" s="3">
        <v>0.001</v>
      </c>
    </row>
    <row r="21" spans="2:18" ht="12.75">
      <c r="B21" s="3" t="s">
        <v>70</v>
      </c>
      <c r="D21" s="3" t="s">
        <v>36</v>
      </c>
      <c r="E21" s="7" t="s">
        <v>33</v>
      </c>
      <c r="F21" s="11">
        <v>0.355</v>
      </c>
      <c r="G21" s="11"/>
      <c r="H21" s="11">
        <v>0.6</v>
      </c>
      <c r="I21" s="11" t="s">
        <v>33</v>
      </c>
      <c r="J21" s="11">
        <v>0.348</v>
      </c>
      <c r="K21" s="7" t="s">
        <v>33</v>
      </c>
      <c r="L21" s="10">
        <f t="shared" si="0"/>
        <v>0.4343333333333333</v>
      </c>
      <c r="N21" s="3">
        <v>0.08</v>
      </c>
      <c r="P21" s="3">
        <v>0.06</v>
      </c>
      <c r="R21" s="3">
        <v>0.04</v>
      </c>
    </row>
    <row r="22" spans="2:18" ht="12.75">
      <c r="B22" s="3" t="s">
        <v>71</v>
      </c>
      <c r="D22" s="3" t="s">
        <v>36</v>
      </c>
      <c r="E22" s="7" t="s">
        <v>33</v>
      </c>
      <c r="F22" s="11">
        <v>0.054</v>
      </c>
      <c r="G22" s="11"/>
      <c r="H22" s="11">
        <v>0.0537</v>
      </c>
      <c r="I22" s="11" t="s">
        <v>33</v>
      </c>
      <c r="J22" s="11">
        <v>0.0539</v>
      </c>
      <c r="K22" s="7" t="s">
        <v>33</v>
      </c>
      <c r="L22" s="10">
        <f t="shared" si="0"/>
        <v>0.05386666666666667</v>
      </c>
      <c r="M22" s="3" t="s">
        <v>33</v>
      </c>
      <c r="N22" s="3">
        <v>0.0005</v>
      </c>
      <c r="O22" s="3" t="s">
        <v>33</v>
      </c>
      <c r="P22" s="3">
        <v>5E-05</v>
      </c>
      <c r="Q22" s="3" t="s">
        <v>33</v>
      </c>
      <c r="R22" s="3">
        <v>0.0001</v>
      </c>
    </row>
    <row r="23" ht="12.75" customHeight="1"/>
    <row r="24" spans="2:27" ht="12.75">
      <c r="B24" s="3" t="s">
        <v>28</v>
      </c>
      <c r="D24" s="3" t="s">
        <v>13</v>
      </c>
      <c r="F24" s="11">
        <f>emiss!$G$13</f>
        <v>6311</v>
      </c>
      <c r="H24" s="11">
        <f>emiss!$I$13</f>
        <v>6143</v>
      </c>
      <c r="J24" s="11">
        <f>emiss!$K$13</f>
        <v>6018</v>
      </c>
      <c r="L24" s="14">
        <f>emiss!$M$13</f>
        <v>6157.333333333333</v>
      </c>
      <c r="M24" s="9"/>
      <c r="N24" s="11">
        <f>emiss!$G$13</f>
        <v>6311</v>
      </c>
      <c r="O24" s="7"/>
      <c r="P24" s="11">
        <f>emiss!$I$13</f>
        <v>6143</v>
      </c>
      <c r="Q24" s="7"/>
      <c r="R24" s="11">
        <f>emiss!$K$13</f>
        <v>6018</v>
      </c>
      <c r="S24" s="7"/>
      <c r="T24" s="14">
        <f>emiss!$M$13</f>
        <v>6157.333333333333</v>
      </c>
      <c r="U24" s="9"/>
      <c r="V24" s="9"/>
      <c r="W24" s="9"/>
      <c r="X24" s="9"/>
      <c r="Y24" s="9"/>
      <c r="Z24" s="9"/>
      <c r="AA24" s="9"/>
    </row>
    <row r="25" spans="2:27" ht="12.75">
      <c r="B25" s="3" t="s">
        <v>7</v>
      </c>
      <c r="D25" s="3" t="s">
        <v>14</v>
      </c>
      <c r="F25" s="11">
        <f>emiss!$G$14</f>
        <v>8.5</v>
      </c>
      <c r="H25" s="11">
        <f>emiss!$I$14</f>
        <v>8</v>
      </c>
      <c r="J25" s="11">
        <f>emiss!$K$14</f>
        <v>8.4</v>
      </c>
      <c r="L25" s="14">
        <f>emiss!$M$14</f>
        <v>8.299999999999999</v>
      </c>
      <c r="M25" s="9"/>
      <c r="N25" s="11">
        <f>emiss!$G$14</f>
        <v>8.5</v>
      </c>
      <c r="O25" s="7"/>
      <c r="P25" s="11">
        <f>emiss!$I$14</f>
        <v>8</v>
      </c>
      <c r="Q25" s="7"/>
      <c r="R25" s="11">
        <f>emiss!$K$14</f>
        <v>8.4</v>
      </c>
      <c r="S25" s="7"/>
      <c r="T25" s="14">
        <f>emiss!$M$14</f>
        <v>8.299999999999999</v>
      </c>
      <c r="U25" s="9"/>
      <c r="V25" s="9"/>
      <c r="W25" s="9"/>
      <c r="X25" s="9"/>
      <c r="Y25" s="9"/>
      <c r="Z25" s="9"/>
      <c r="AA25" s="9"/>
    </row>
    <row r="26" spans="6:19" ht="12.75">
      <c r="F26" s="9"/>
      <c r="H26" s="9"/>
      <c r="J26" s="9"/>
      <c r="L26" s="9"/>
      <c r="M26" s="9"/>
      <c r="N26" s="9"/>
      <c r="O26" s="9"/>
      <c r="P26" s="9"/>
      <c r="Q26" s="9"/>
      <c r="R26" s="9"/>
      <c r="S26" s="9"/>
    </row>
    <row r="27" spans="2:19" ht="12.75">
      <c r="B27" s="12" t="s">
        <v>75</v>
      </c>
      <c r="C27" s="12"/>
      <c r="F27" s="9"/>
      <c r="H27" s="9"/>
      <c r="J27" s="9"/>
      <c r="L27" s="9"/>
      <c r="M27" s="9"/>
      <c r="N27" s="9"/>
      <c r="O27" s="9"/>
      <c r="P27" s="9"/>
      <c r="Q27" s="9"/>
      <c r="R27" s="9"/>
      <c r="S27" s="9"/>
    </row>
    <row r="28" spans="2:36" ht="12.75">
      <c r="B28" s="3" t="s">
        <v>6</v>
      </c>
      <c r="D28" s="3" t="s">
        <v>12</v>
      </c>
      <c r="F28" s="9">
        <f>F13/60*1000/(F24/35.31)*14/(21-F25)</f>
        <v>13.629402630328</v>
      </c>
      <c r="H28" s="9">
        <f>H13/60*1000/(H24/35.31)*14/(21-H25)</f>
        <v>15.279378654879228</v>
      </c>
      <c r="I28" s="7" t="s">
        <v>33</v>
      </c>
      <c r="J28" s="9">
        <f>J13/60*1000/(J24/35.31)*14/(21-J25)</f>
        <v>3.476976477973487</v>
      </c>
      <c r="L28" s="9">
        <f>L13/60*1000/(L24/35.31)*14/(21-L25)</f>
        <v>10.908331145159476</v>
      </c>
      <c r="M28" s="9"/>
      <c r="N28" s="9">
        <f>N13/60*1000/(N24/35.31)*14/(21-N25)</f>
        <v>22.036811915702742</v>
      </c>
      <c r="O28" s="9"/>
      <c r="P28" s="9">
        <f>P13/60*1000/(P24/35.31)*14/(21-P25)</f>
        <v>37.96631563130017</v>
      </c>
      <c r="Q28" s="9"/>
      <c r="R28" s="9">
        <f>R13/60*1000/(R24/35.31)*14/(21-R25)</f>
        <v>47.26514899745209</v>
      </c>
      <c r="S28" s="9"/>
      <c r="T28" s="9">
        <f>AVERAGE(R28,P28,N28)</f>
        <v>35.756092181485</v>
      </c>
      <c r="U28" s="9"/>
      <c r="V28" s="9"/>
      <c r="W28" s="9"/>
      <c r="X28" s="9"/>
      <c r="Y28" s="9"/>
      <c r="Z28" s="9"/>
      <c r="AA28" s="9"/>
      <c r="AD28" s="9">
        <f>SUM(V28,N28,F28)</f>
        <v>35.666214546030744</v>
      </c>
      <c r="AF28" s="9">
        <f>SUM(X28,P28,H28)</f>
        <v>53.2456942861794</v>
      </c>
      <c r="AH28" s="9">
        <f>SUM(Z28,R28,J28)</f>
        <v>50.742125475425574</v>
      </c>
      <c r="AJ28" s="9">
        <f>SUM(AB28,T28,L28)</f>
        <v>46.66442332664448</v>
      </c>
    </row>
    <row r="29" spans="2:36" ht="12.75">
      <c r="B29" s="3" t="s">
        <v>30</v>
      </c>
      <c r="D29" s="3" t="s">
        <v>10</v>
      </c>
      <c r="F29" s="10">
        <f>F14/60*1000000/(F$24/35.31)*14/(21-F$25)</f>
        <v>5326.4332118523225</v>
      </c>
      <c r="H29" s="10">
        <f>H14/60*1000000/(H$24/35.31)*14/(21-H$25)</f>
        <v>2909.375273920285</v>
      </c>
      <c r="J29" s="10">
        <f aca="true" t="shared" si="1" ref="J29:J37">J14/60*1000000/(J$24/35.31)*14/(21-J$25)</f>
        <v>2020.9925778220895</v>
      </c>
      <c r="L29" s="10">
        <f aca="true" t="shared" si="2" ref="L29:L37">L14/60*1000000/(L$24/35.31)*14/(21-L$25)</f>
        <v>3434.754623298766</v>
      </c>
      <c r="M29" s="10"/>
      <c r="N29" s="9">
        <f>N14/60*1000000/(N$24/35.31)*14/(21-N$25)</f>
        <v>5.2219933449532565</v>
      </c>
      <c r="O29" s="9"/>
      <c r="P29" s="9">
        <f>P14/60*1000000/(P$24/35.31)*14/(21-P$25)</f>
        <v>7.221853516823402</v>
      </c>
      <c r="Q29" s="9"/>
      <c r="R29" s="9">
        <f aca="true" t="shared" si="3" ref="R29:R37">R14/60*1000000/(R$24/35.31)*14/(21-R$25)</f>
        <v>7.605886045567004</v>
      </c>
      <c r="S29" s="9"/>
      <c r="T29" s="9">
        <f aca="true" t="shared" si="4" ref="T29:T39">AVERAGE(R29,P29,N29)</f>
        <v>6.6832443024478865</v>
      </c>
      <c r="AD29" s="9">
        <f>SUM(V29,N29,F29)</f>
        <v>5331.655205197276</v>
      </c>
      <c r="AF29" s="9">
        <f>SUM(X29,P29,H29)</f>
        <v>2916.5971274371086</v>
      </c>
      <c r="AH29" s="9">
        <f>SUM(Z29,R29,J29)</f>
        <v>2028.5984638676566</v>
      </c>
      <c r="AJ29" s="9">
        <f>SUM(AB29,T29,L29)</f>
        <v>3441.437867601214</v>
      </c>
    </row>
    <row r="30" spans="2:36" ht="12.75">
      <c r="B30" s="3" t="s">
        <v>64</v>
      </c>
      <c r="D30" s="3" t="s">
        <v>10</v>
      </c>
      <c r="E30" s="7">
        <v>100</v>
      </c>
      <c r="F30" s="10">
        <f aca="true" t="shared" si="5" ref="F30:H37">F15/60*1000000/(F$24/35.31)*14/(21-F$25)</f>
        <v>41.14930755823167</v>
      </c>
      <c r="G30" s="7">
        <v>100</v>
      </c>
      <c r="H30" s="10">
        <f t="shared" si="5"/>
        <v>113.48626955008203</v>
      </c>
      <c r="I30" s="7">
        <v>100</v>
      </c>
      <c r="J30" s="10">
        <f t="shared" si="1"/>
        <v>166.2429378531074</v>
      </c>
      <c r="K30" s="7">
        <v>100</v>
      </c>
      <c r="L30" s="10">
        <f t="shared" si="2"/>
        <v>106.20345583696798</v>
      </c>
      <c r="M30" s="9"/>
      <c r="N30" s="9">
        <f aca="true" t="shared" si="6" ref="N30:P37">N15/60*1000000/(N$24/35.31)*14/(21-N$25)</f>
        <v>0.10443986689906513</v>
      </c>
      <c r="O30" s="9"/>
      <c r="P30" s="9">
        <f t="shared" si="6"/>
        <v>0.10316933595462005</v>
      </c>
      <c r="Q30" s="9"/>
      <c r="R30" s="9">
        <f t="shared" si="3"/>
        <v>3.2596654481001446</v>
      </c>
      <c r="S30" s="9"/>
      <c r="T30" s="9">
        <f t="shared" si="4"/>
        <v>1.15575821698461</v>
      </c>
      <c r="AC30" s="7">
        <v>100</v>
      </c>
      <c r="AD30" s="9">
        <f aca="true" t="shared" si="7" ref="AD30:AJ37">SUM(V30,N30,F30)</f>
        <v>41.25374742513073</v>
      </c>
      <c r="AE30" s="7">
        <v>100</v>
      </c>
      <c r="AF30" s="9">
        <f t="shared" si="7"/>
        <v>113.58943888603665</v>
      </c>
      <c r="AG30" s="7">
        <v>100</v>
      </c>
      <c r="AH30" s="9">
        <f t="shared" si="7"/>
        <v>169.50260330120756</v>
      </c>
      <c r="AI30" s="7">
        <v>100</v>
      </c>
      <c r="AJ30" s="9">
        <f t="shared" si="7"/>
        <v>107.35921405395258</v>
      </c>
    </row>
    <row r="31" spans="2:36" ht="12.75">
      <c r="B31" s="3" t="s">
        <v>65</v>
      </c>
      <c r="D31" s="3" t="s">
        <v>10</v>
      </c>
      <c r="E31" s="7">
        <v>100</v>
      </c>
      <c r="F31" s="10">
        <f t="shared" si="5"/>
        <v>61.30620186975124</v>
      </c>
      <c r="G31" s="7">
        <v>100</v>
      </c>
      <c r="H31" s="10">
        <f t="shared" si="5"/>
        <v>59.83821485367961</v>
      </c>
      <c r="I31" s="7">
        <v>100</v>
      </c>
      <c r="J31" s="10">
        <f t="shared" si="1"/>
        <v>63.88944278276283</v>
      </c>
      <c r="K31" s="7">
        <v>100</v>
      </c>
      <c r="L31" s="10">
        <f t="shared" si="2"/>
        <v>61.63593419109748</v>
      </c>
      <c r="M31" s="9"/>
      <c r="N31" s="9">
        <f t="shared" si="6"/>
        <v>0.05013113611155127</v>
      </c>
      <c r="O31" s="9"/>
      <c r="P31" s="9">
        <f t="shared" si="6"/>
        <v>0.07221853516823401</v>
      </c>
      <c r="Q31" s="9"/>
      <c r="R31" s="9">
        <f t="shared" si="3"/>
        <v>0.09778996344300432</v>
      </c>
      <c r="S31" s="9"/>
      <c r="T31" s="9">
        <f t="shared" si="4"/>
        <v>0.07337987824092987</v>
      </c>
      <c r="AC31" s="7">
        <v>100</v>
      </c>
      <c r="AD31" s="9">
        <f t="shared" si="7"/>
        <v>61.356333005862794</v>
      </c>
      <c r="AE31" s="7">
        <v>100</v>
      </c>
      <c r="AF31" s="9">
        <f t="shared" si="7"/>
        <v>59.91043338884784</v>
      </c>
      <c r="AG31" s="7">
        <v>100</v>
      </c>
      <c r="AH31" s="9">
        <f t="shared" si="7"/>
        <v>63.987232746205834</v>
      </c>
      <c r="AI31" s="7">
        <v>100</v>
      </c>
      <c r="AJ31" s="9">
        <f t="shared" si="7"/>
        <v>61.70931406933841</v>
      </c>
    </row>
    <row r="32" spans="2:36" ht="12.75">
      <c r="B32" s="3" t="s">
        <v>66</v>
      </c>
      <c r="D32" s="3" t="s">
        <v>10</v>
      </c>
      <c r="E32" s="7">
        <v>100</v>
      </c>
      <c r="F32" s="10">
        <f t="shared" si="5"/>
        <v>4.804233877356997</v>
      </c>
      <c r="G32" s="7">
        <v>100</v>
      </c>
      <c r="H32" s="10">
        <f t="shared" si="5"/>
        <v>8.047208204460363</v>
      </c>
      <c r="I32" s="7">
        <v>100</v>
      </c>
      <c r="J32" s="10">
        <f t="shared" si="1"/>
        <v>13.038661792400578</v>
      </c>
      <c r="K32" s="7">
        <v>100</v>
      </c>
      <c r="L32" s="10">
        <f t="shared" si="2"/>
        <v>8.569326463035774</v>
      </c>
      <c r="M32" s="3">
        <v>100</v>
      </c>
      <c r="N32" s="9">
        <f t="shared" si="6"/>
        <v>0.005221993344953256</v>
      </c>
      <c r="O32" s="3">
        <v>100</v>
      </c>
      <c r="P32" s="9">
        <f t="shared" si="6"/>
        <v>0.010316933595462003</v>
      </c>
      <c r="Q32" s="3">
        <v>100</v>
      </c>
      <c r="R32" s="9">
        <f t="shared" si="3"/>
        <v>0.04346220597466859</v>
      </c>
      <c r="S32" s="3">
        <v>100</v>
      </c>
      <c r="T32" s="9">
        <f t="shared" si="4"/>
        <v>0.019667044305027952</v>
      </c>
      <c r="AC32" s="7">
        <v>100</v>
      </c>
      <c r="AD32" s="9">
        <f t="shared" si="7"/>
        <v>4.80945587070195</v>
      </c>
      <c r="AE32" s="7">
        <v>100</v>
      </c>
      <c r="AF32" s="9">
        <f t="shared" si="7"/>
        <v>8.057525138055825</v>
      </c>
      <c r="AG32" s="7">
        <v>100</v>
      </c>
      <c r="AH32" s="9">
        <f t="shared" si="7"/>
        <v>13.082123998375247</v>
      </c>
      <c r="AI32" s="7">
        <v>100</v>
      </c>
      <c r="AJ32" s="9">
        <f t="shared" si="7"/>
        <v>8.5889935073408</v>
      </c>
    </row>
    <row r="33" spans="2:36" ht="12.75">
      <c r="B33" s="3" t="s">
        <v>67</v>
      </c>
      <c r="D33" s="3" t="s">
        <v>10</v>
      </c>
      <c r="E33" s="7">
        <v>100</v>
      </c>
      <c r="F33" s="10">
        <f t="shared" si="5"/>
        <v>0.5221993344953256</v>
      </c>
      <c r="G33" s="7">
        <v>100</v>
      </c>
      <c r="H33" s="10">
        <f t="shared" si="5"/>
        <v>0.5158466797731001</v>
      </c>
      <c r="I33" s="7">
        <v>100</v>
      </c>
      <c r="J33" s="10">
        <f t="shared" si="1"/>
        <v>0.5432775746833574</v>
      </c>
      <c r="K33" s="7">
        <v>100</v>
      </c>
      <c r="L33" s="10">
        <f t="shared" si="2"/>
        <v>0.5268028563341666</v>
      </c>
      <c r="N33" s="9">
        <f t="shared" si="6"/>
        <v>3.133196006971954E-05</v>
      </c>
      <c r="P33" s="9">
        <f t="shared" si="6"/>
        <v>0.0010316933595462005</v>
      </c>
      <c r="R33" s="9">
        <f t="shared" si="3"/>
        <v>0.0010865551493667149</v>
      </c>
      <c r="T33" s="9">
        <f t="shared" si="4"/>
        <v>0.0007165268229942116</v>
      </c>
      <c r="AC33" s="7">
        <v>100</v>
      </c>
      <c r="AD33" s="9">
        <f t="shared" si="7"/>
        <v>0.5222306664553954</v>
      </c>
      <c r="AE33" s="7">
        <v>100</v>
      </c>
      <c r="AF33" s="9">
        <f t="shared" si="7"/>
        <v>0.5168783731326463</v>
      </c>
      <c r="AG33" s="7">
        <v>100</v>
      </c>
      <c r="AH33" s="9">
        <f t="shared" si="7"/>
        <v>0.5443641298327241</v>
      </c>
      <c r="AI33" s="7">
        <v>100</v>
      </c>
      <c r="AJ33" s="9">
        <f t="shared" si="7"/>
        <v>0.5275193831571607</v>
      </c>
    </row>
    <row r="34" spans="2:36" ht="12.75">
      <c r="B34" s="3" t="s">
        <v>68</v>
      </c>
      <c r="D34" s="3" t="s">
        <v>10</v>
      </c>
      <c r="E34" s="7">
        <v>100</v>
      </c>
      <c r="F34" s="10">
        <f t="shared" si="5"/>
        <v>5.639752812549517</v>
      </c>
      <c r="G34" s="7">
        <v>100</v>
      </c>
      <c r="H34" s="10">
        <f t="shared" si="5"/>
        <v>11.348626955008204</v>
      </c>
      <c r="I34" s="7">
        <v>100</v>
      </c>
      <c r="J34" s="10">
        <f t="shared" si="1"/>
        <v>14.125216941767292</v>
      </c>
      <c r="K34" s="7">
        <v>100</v>
      </c>
      <c r="L34" s="10">
        <f t="shared" si="2"/>
        <v>10.325335984149666</v>
      </c>
      <c r="M34" s="3">
        <v>100</v>
      </c>
      <c r="N34" s="9">
        <f t="shared" si="6"/>
        <v>0.20887973379813027</v>
      </c>
      <c r="O34" s="3">
        <v>100</v>
      </c>
      <c r="P34" s="9">
        <f t="shared" si="6"/>
        <v>0.2063386719092401</v>
      </c>
      <c r="Q34" s="3">
        <v>100</v>
      </c>
      <c r="R34" s="9">
        <f t="shared" si="3"/>
        <v>0.21731102987334294</v>
      </c>
      <c r="S34" s="3">
        <v>100</v>
      </c>
      <c r="T34" s="9">
        <f t="shared" si="4"/>
        <v>0.21084314519357109</v>
      </c>
      <c r="AC34" s="7">
        <v>100</v>
      </c>
      <c r="AD34" s="9">
        <f t="shared" si="7"/>
        <v>5.848632546347647</v>
      </c>
      <c r="AE34" s="7">
        <v>100</v>
      </c>
      <c r="AF34" s="9">
        <f t="shared" si="7"/>
        <v>11.554965626917443</v>
      </c>
      <c r="AG34" s="7">
        <v>100</v>
      </c>
      <c r="AH34" s="9">
        <f t="shared" si="7"/>
        <v>14.342527971640635</v>
      </c>
      <c r="AI34" s="7">
        <v>100</v>
      </c>
      <c r="AJ34" s="9">
        <f t="shared" si="7"/>
        <v>10.536179129343237</v>
      </c>
    </row>
    <row r="35" spans="2:36" ht="12.75">
      <c r="B35" s="3" t="s">
        <v>69</v>
      </c>
      <c r="D35" s="3" t="s">
        <v>10</v>
      </c>
      <c r="F35" s="10">
        <f t="shared" si="5"/>
        <v>34.4651560766915</v>
      </c>
      <c r="H35" s="10">
        <f t="shared" si="5"/>
        <v>20.633867190924004</v>
      </c>
      <c r="J35" s="10">
        <f t="shared" si="1"/>
        <v>19.557992688600866</v>
      </c>
      <c r="L35" s="10">
        <f t="shared" si="2"/>
        <v>24.935335199817214</v>
      </c>
      <c r="N35" s="9">
        <f t="shared" si="6"/>
        <v>0.05221993344953257</v>
      </c>
      <c r="P35" s="9">
        <f t="shared" si="6"/>
        <v>0.10316933595462005</v>
      </c>
      <c r="R35" s="9">
        <f t="shared" si="3"/>
        <v>0.10865551493667147</v>
      </c>
      <c r="T35" s="9">
        <f t="shared" si="4"/>
        <v>0.08801492811360802</v>
      </c>
      <c r="AC35" s="7"/>
      <c r="AD35" s="9">
        <f t="shared" si="7"/>
        <v>34.517376010141035</v>
      </c>
      <c r="AE35" s="7"/>
      <c r="AF35" s="9">
        <f t="shared" si="7"/>
        <v>20.737036526878626</v>
      </c>
      <c r="AG35" s="7"/>
      <c r="AH35" s="9">
        <f t="shared" si="7"/>
        <v>19.666648203537537</v>
      </c>
      <c r="AI35" s="7"/>
      <c r="AJ35" s="9">
        <f t="shared" si="7"/>
        <v>25.023350127930822</v>
      </c>
    </row>
    <row r="36" spans="2:36" ht="12.75">
      <c r="B36" s="3" t="s">
        <v>70</v>
      </c>
      <c r="D36" s="3" t="s">
        <v>10</v>
      </c>
      <c r="E36" s="7">
        <v>100</v>
      </c>
      <c r="F36" s="10">
        <f t="shared" si="5"/>
        <v>37.076152749168116</v>
      </c>
      <c r="G36" s="7">
        <v>100</v>
      </c>
      <c r="H36" s="10">
        <f t="shared" si="5"/>
        <v>61.90160157277202</v>
      </c>
      <c r="I36" s="7">
        <v>100</v>
      </c>
      <c r="J36" s="10">
        <f t="shared" si="1"/>
        <v>37.81211919796168</v>
      </c>
      <c r="K36" s="7">
        <v>100</v>
      </c>
      <c r="L36" s="10">
        <f t="shared" si="2"/>
        <v>45.76160812022793</v>
      </c>
      <c r="N36" s="9">
        <f t="shared" si="6"/>
        <v>8.35518935192521</v>
      </c>
      <c r="P36" s="9">
        <f t="shared" si="6"/>
        <v>6.190160157277202</v>
      </c>
      <c r="R36" s="9">
        <f t="shared" si="3"/>
        <v>4.346220597466859</v>
      </c>
      <c r="T36" s="9">
        <f t="shared" si="4"/>
        <v>6.297190035556423</v>
      </c>
      <c r="AC36" s="7">
        <v>100</v>
      </c>
      <c r="AD36" s="9">
        <f t="shared" si="7"/>
        <v>45.43134210109333</v>
      </c>
      <c r="AE36" s="7">
        <v>100</v>
      </c>
      <c r="AF36" s="9">
        <f t="shared" si="7"/>
        <v>68.09176173004923</v>
      </c>
      <c r="AG36" s="7">
        <v>100</v>
      </c>
      <c r="AH36" s="9">
        <f t="shared" si="7"/>
        <v>42.15833979542854</v>
      </c>
      <c r="AI36" s="7">
        <v>100</v>
      </c>
      <c r="AJ36" s="9">
        <f t="shared" si="7"/>
        <v>52.05879815578436</v>
      </c>
    </row>
    <row r="37" spans="2:36" ht="12.75">
      <c r="B37" s="3" t="s">
        <v>71</v>
      </c>
      <c r="D37" s="3" t="s">
        <v>10</v>
      </c>
      <c r="E37" s="7">
        <v>100</v>
      </c>
      <c r="F37" s="10">
        <f t="shared" si="5"/>
        <v>5.639752812549517</v>
      </c>
      <c r="G37" s="7">
        <v>100</v>
      </c>
      <c r="H37" s="10">
        <f t="shared" si="5"/>
        <v>5.540193340763096</v>
      </c>
      <c r="I37" s="7">
        <v>100</v>
      </c>
      <c r="J37" s="10">
        <f t="shared" si="1"/>
        <v>5.856532255086593</v>
      </c>
      <c r="K37" s="7">
        <v>100</v>
      </c>
      <c r="L37" s="10">
        <f t="shared" si="2"/>
        <v>5.675422772240087</v>
      </c>
      <c r="M37" s="3">
        <v>100</v>
      </c>
      <c r="N37" s="9">
        <f t="shared" si="6"/>
        <v>0.05221993344953257</v>
      </c>
      <c r="O37" s="3">
        <v>100</v>
      </c>
      <c r="P37" s="9">
        <f t="shared" si="6"/>
        <v>0.0051584667977310015</v>
      </c>
      <c r="Q37" s="3">
        <v>100</v>
      </c>
      <c r="R37" s="9">
        <f t="shared" si="3"/>
        <v>0.010865551493667148</v>
      </c>
      <c r="S37" s="3">
        <v>100</v>
      </c>
      <c r="T37" s="9">
        <f t="shared" si="4"/>
        <v>0.022747983913643573</v>
      </c>
      <c r="AC37" s="7">
        <v>100</v>
      </c>
      <c r="AD37" s="9">
        <f t="shared" si="7"/>
        <v>5.69197274599905</v>
      </c>
      <c r="AE37" s="7">
        <v>100</v>
      </c>
      <c r="AF37" s="9">
        <f t="shared" si="7"/>
        <v>5.545351807560827</v>
      </c>
      <c r="AG37" s="7">
        <v>100</v>
      </c>
      <c r="AH37" s="9">
        <f t="shared" si="7"/>
        <v>5.867397806580261</v>
      </c>
      <c r="AI37" s="7">
        <v>100</v>
      </c>
      <c r="AJ37" s="9">
        <f t="shared" si="7"/>
        <v>5.698170756153731</v>
      </c>
    </row>
    <row r="38" spans="2:36" ht="12.75">
      <c r="B38" s="3" t="s">
        <v>4</v>
      </c>
      <c r="D38" s="3" t="s">
        <v>10</v>
      </c>
      <c r="E38" s="7">
        <v>100</v>
      </c>
      <c r="F38" s="9">
        <f>SUM(F34,F36)/2</f>
        <v>21.357952780858817</v>
      </c>
      <c r="G38" s="7">
        <v>100</v>
      </c>
      <c r="H38" s="9">
        <f>SUM(H34,H36)/2</f>
        <v>36.62511426389011</v>
      </c>
      <c r="I38" s="7">
        <v>100</v>
      </c>
      <c r="J38" s="9">
        <f>SUM(J34,J36)/2</f>
        <v>25.968668069864485</v>
      </c>
      <c r="K38" s="7">
        <v>100</v>
      </c>
      <c r="L38" s="9">
        <f>SUM(L34,L36)/2</f>
        <v>28.0434720521888</v>
      </c>
      <c r="M38" s="9">
        <f>N34/2/N38*100</f>
        <v>1.234567901234568</v>
      </c>
      <c r="N38" s="9">
        <f>SUM(N34/2,N36)</f>
        <v>8.459629218824276</v>
      </c>
      <c r="O38" s="9">
        <f>P34/2/P38*100</f>
        <v>1.6393442622950825</v>
      </c>
      <c r="P38" s="9">
        <f>SUM(P34/2,P36)</f>
        <v>6.293329493231822</v>
      </c>
      <c r="Q38" s="9">
        <f>R34/2/R38*100</f>
        <v>2.4390243902439024</v>
      </c>
      <c r="R38" s="9">
        <f>SUM(R34/2,R36)</f>
        <v>4.4548761124035305</v>
      </c>
      <c r="S38" s="9">
        <f>T34/2/T38*100</f>
        <v>1.6465401784256237</v>
      </c>
      <c r="T38" s="9">
        <f t="shared" si="4"/>
        <v>6.402611608153209</v>
      </c>
      <c r="AC38" s="7">
        <v>100</v>
      </c>
      <c r="AD38" s="9">
        <f>SUM(V38,N38,F38)</f>
        <v>29.817581999683092</v>
      </c>
      <c r="AE38" s="7">
        <v>100</v>
      </c>
      <c r="AF38" s="9">
        <f>SUM(X38,P38,H38)</f>
        <v>42.918443757121935</v>
      </c>
      <c r="AG38" s="7">
        <v>100</v>
      </c>
      <c r="AH38" s="9">
        <f>SUM(Z38,R38,J38)</f>
        <v>30.423544182268017</v>
      </c>
      <c r="AI38" s="7">
        <v>100</v>
      </c>
      <c r="AJ38" s="9">
        <f>AVERAGE(AH38,AF38,AD38)</f>
        <v>34.38652331302435</v>
      </c>
    </row>
    <row r="39" spans="2:36" ht="12.75">
      <c r="B39" s="3" t="s">
        <v>5</v>
      </c>
      <c r="D39" s="3" t="s">
        <v>10</v>
      </c>
      <c r="E39" s="7">
        <f>SUM(F31/2,F33/2)/F39*100</f>
        <v>47.284345047923324</v>
      </c>
      <c r="F39" s="9">
        <f>SUM(F33/2,F31/2,F35)</f>
        <v>65.37935667881479</v>
      </c>
      <c r="G39" s="7">
        <f>SUM(H31/2,H33/2)/H39*100</f>
        <v>59.390862944162436</v>
      </c>
      <c r="H39" s="9">
        <f>SUM(H33/2,H31/2,H35)</f>
        <v>50.810897957650354</v>
      </c>
      <c r="I39" s="7">
        <f>SUM(J31/2,J33/2)/J39*100</f>
        <v>62.22455403987409</v>
      </c>
      <c r="J39" s="9">
        <f>SUM(J33/2,J31/2,J35)</f>
        <v>51.774352867323955</v>
      </c>
      <c r="K39" s="7">
        <f>SUM(L31/2,L33/2)/L39*100</f>
        <v>55.4858934169279</v>
      </c>
      <c r="L39" s="9">
        <f>SUM(L33/2,L31/2,L35)</f>
        <v>56.01670372353304</v>
      </c>
      <c r="M39" s="9"/>
      <c r="N39" s="9">
        <f>SUM(N33,N31,N35)</f>
        <v>0.10238240152115355</v>
      </c>
      <c r="O39" s="9"/>
      <c r="P39" s="9">
        <f>SUM(P33,P31,P35)</f>
        <v>0.17641956448240026</v>
      </c>
      <c r="Q39" s="9"/>
      <c r="R39" s="9">
        <f>SUM(R33,R31,R35)</f>
        <v>0.2075320335290425</v>
      </c>
      <c r="S39" s="9"/>
      <c r="T39" s="9">
        <f t="shared" si="4"/>
        <v>0.1621113331775321</v>
      </c>
      <c r="AC39" s="7">
        <f>SUM(AD31/2,AD33/2)/AD39*100</f>
        <v>47.248717383943315</v>
      </c>
      <c r="AD39" s="9">
        <f>SUM(V39,N39,F39)</f>
        <v>65.48173908033594</v>
      </c>
      <c r="AE39" s="7">
        <f>SUM(AF31/2,AF33/2)/AF39*100</f>
        <v>59.25719835697376</v>
      </c>
      <c r="AF39" s="9">
        <f>SUM(X39,P39,H39)</f>
        <v>50.987317522132756</v>
      </c>
      <c r="AG39" s="7">
        <f>SUM(AH31/2,AH33/2)/AH39*100</f>
        <v>62.07123596914781</v>
      </c>
      <c r="AH39" s="9">
        <f>SUM(Z39,R39,J39)</f>
        <v>51.981884900853</v>
      </c>
      <c r="AI39" s="7">
        <f>SUM(AJ31/2,AJ33/2)/AJ39*100</f>
        <v>55.41984470113661</v>
      </c>
      <c r="AJ39" s="9">
        <f>AVERAGE(AH39,AF39,AD39)</f>
        <v>56.15031383444057</v>
      </c>
    </row>
    <row r="40" ht="12.75">
      <c r="AD40" s="9"/>
    </row>
    <row r="41" spans="1:12" ht="12.75">
      <c r="A41" s="3" t="s">
        <v>97</v>
      </c>
      <c r="B41" s="2" t="s">
        <v>47</v>
      </c>
      <c r="C41" s="2"/>
      <c r="E41" s="3"/>
      <c r="F41" s="7" t="s">
        <v>115</v>
      </c>
      <c r="H41" s="7" t="s">
        <v>116</v>
      </c>
      <c r="J41" s="7" t="s">
        <v>117</v>
      </c>
      <c r="L41" s="7" t="s">
        <v>27</v>
      </c>
    </row>
    <row r="42" ht="12.75">
      <c r="E42" s="3"/>
    </row>
    <row r="43" spans="2:12" ht="12.75">
      <c r="B43" s="17" t="s">
        <v>121</v>
      </c>
      <c r="E43" s="3"/>
      <c r="F43" s="7" t="s">
        <v>136</v>
      </c>
      <c r="H43" s="7" t="s">
        <v>136</v>
      </c>
      <c r="J43" s="7" t="s">
        <v>136</v>
      </c>
      <c r="L43" s="7" t="s">
        <v>136</v>
      </c>
    </row>
    <row r="44" spans="2:12" ht="12.75">
      <c r="B44" s="17" t="s">
        <v>122</v>
      </c>
      <c r="E44" s="3"/>
      <c r="F44" s="7" t="s">
        <v>123</v>
      </c>
      <c r="H44" s="7" t="s">
        <v>123</v>
      </c>
      <c r="J44" s="7" t="s">
        <v>123</v>
      </c>
      <c r="L44" s="7" t="s">
        <v>123</v>
      </c>
    </row>
    <row r="45" spans="2:12" ht="12.75">
      <c r="B45" s="3" t="s">
        <v>100</v>
      </c>
      <c r="F45" s="3" t="s">
        <v>62</v>
      </c>
      <c r="H45" s="3" t="s">
        <v>62</v>
      </c>
      <c r="J45" s="3" t="s">
        <v>62</v>
      </c>
      <c r="L45" s="3" t="s">
        <v>62</v>
      </c>
    </row>
    <row r="46" spans="2:12" ht="12.75">
      <c r="B46" s="3" t="s">
        <v>99</v>
      </c>
      <c r="D46" s="3" t="s">
        <v>36</v>
      </c>
      <c r="F46" s="3">
        <v>477641</v>
      </c>
      <c r="H46" s="3">
        <v>477641</v>
      </c>
      <c r="J46" s="3">
        <v>477641</v>
      </c>
      <c r="L46" s="3">
        <v>477641</v>
      </c>
    </row>
    <row r="48" spans="1:36" ht="12.75">
      <c r="A48" s="3" t="s">
        <v>97</v>
      </c>
      <c r="B48" s="2" t="s">
        <v>107</v>
      </c>
      <c r="F48" s="7" t="s">
        <v>115</v>
      </c>
      <c r="H48" s="7" t="s">
        <v>116</v>
      </c>
      <c r="J48" s="7" t="s">
        <v>117</v>
      </c>
      <c r="L48" s="7" t="s">
        <v>27</v>
      </c>
      <c r="N48" s="7" t="s">
        <v>115</v>
      </c>
      <c r="O48" s="7"/>
      <c r="P48" s="7" t="s">
        <v>116</v>
      </c>
      <c r="Q48" s="7"/>
      <c r="R48" s="7" t="s">
        <v>117</v>
      </c>
      <c r="S48" s="7"/>
      <c r="T48" s="7" t="s">
        <v>27</v>
      </c>
      <c r="V48" s="7" t="s">
        <v>115</v>
      </c>
      <c r="W48" s="7"/>
      <c r="X48" s="7" t="s">
        <v>116</v>
      </c>
      <c r="Y48" s="7"/>
      <c r="Z48" s="7" t="s">
        <v>117</v>
      </c>
      <c r="AA48" s="7"/>
      <c r="AB48" s="7" t="s">
        <v>27</v>
      </c>
      <c r="AD48" s="7" t="s">
        <v>115</v>
      </c>
      <c r="AE48" s="7"/>
      <c r="AF48" s="7" t="s">
        <v>116</v>
      </c>
      <c r="AG48" s="7"/>
      <c r="AH48" s="7" t="s">
        <v>117</v>
      </c>
      <c r="AI48" s="7"/>
      <c r="AJ48" s="7" t="s">
        <v>27</v>
      </c>
    </row>
    <row r="49" ht="12.75">
      <c r="B49" s="2"/>
    </row>
    <row r="50" spans="2:47" ht="12.75">
      <c r="B50" s="17" t="s">
        <v>121</v>
      </c>
      <c r="F50" s="19" t="s">
        <v>136</v>
      </c>
      <c r="G50" s="19"/>
      <c r="H50" s="19" t="s">
        <v>136</v>
      </c>
      <c r="I50" s="19"/>
      <c r="J50" s="19" t="s">
        <v>136</v>
      </c>
      <c r="K50" s="19"/>
      <c r="L50" s="19" t="s">
        <v>136</v>
      </c>
      <c r="M50" s="19"/>
      <c r="N50" s="19" t="s">
        <v>137</v>
      </c>
      <c r="O50" s="19"/>
      <c r="P50" s="19" t="s">
        <v>137</v>
      </c>
      <c r="Q50" s="19"/>
      <c r="R50" s="19" t="s">
        <v>137</v>
      </c>
      <c r="S50" s="19"/>
      <c r="T50" s="19" t="s">
        <v>137</v>
      </c>
      <c r="U50" s="19"/>
      <c r="V50" s="19" t="s">
        <v>138</v>
      </c>
      <c r="W50" s="19"/>
      <c r="X50" s="19" t="s">
        <v>138</v>
      </c>
      <c r="Y50" s="19"/>
      <c r="Z50" s="19" t="s">
        <v>138</v>
      </c>
      <c r="AA50" s="19"/>
      <c r="AB50" s="19" t="s">
        <v>138</v>
      </c>
      <c r="AC50" s="19"/>
      <c r="AD50" s="19" t="s">
        <v>140</v>
      </c>
      <c r="AE50" s="19"/>
      <c r="AF50" s="19" t="s">
        <v>140</v>
      </c>
      <c r="AG50" s="19"/>
      <c r="AH50" s="19" t="s">
        <v>140</v>
      </c>
      <c r="AI50" s="19"/>
      <c r="AJ50" s="19" t="s">
        <v>140</v>
      </c>
      <c r="AS50" s="7"/>
      <c r="AT50" s="7"/>
      <c r="AU50" s="7"/>
    </row>
    <row r="51" spans="2:47" ht="12.75">
      <c r="B51" s="17" t="s">
        <v>122</v>
      </c>
      <c r="F51" s="19" t="s">
        <v>123</v>
      </c>
      <c r="G51" s="19"/>
      <c r="H51" s="19" t="s">
        <v>123</v>
      </c>
      <c r="I51" s="19"/>
      <c r="J51" s="19" t="s">
        <v>123</v>
      </c>
      <c r="K51" s="19"/>
      <c r="L51" s="19" t="s">
        <v>123</v>
      </c>
      <c r="M51" s="19"/>
      <c r="N51" s="19" t="s">
        <v>11</v>
      </c>
      <c r="O51" s="19"/>
      <c r="P51" s="19" t="s">
        <v>11</v>
      </c>
      <c r="Q51" s="19"/>
      <c r="R51" s="19" t="s">
        <v>11</v>
      </c>
      <c r="S51" s="19"/>
      <c r="T51" s="19" t="s">
        <v>11</v>
      </c>
      <c r="U51" s="19"/>
      <c r="V51" s="19" t="s">
        <v>139</v>
      </c>
      <c r="W51" s="19"/>
      <c r="X51" s="19" t="s">
        <v>139</v>
      </c>
      <c r="Y51" s="19"/>
      <c r="Z51" s="19" t="s">
        <v>139</v>
      </c>
      <c r="AA51" s="19"/>
      <c r="AB51" s="19" t="s">
        <v>139</v>
      </c>
      <c r="AC51" s="19"/>
      <c r="AD51" s="19" t="s">
        <v>113</v>
      </c>
      <c r="AE51" s="19"/>
      <c r="AF51" s="19" t="s">
        <v>113</v>
      </c>
      <c r="AG51" s="19"/>
      <c r="AH51" s="19" t="s">
        <v>113</v>
      </c>
      <c r="AI51" s="19"/>
      <c r="AJ51" s="19" t="s">
        <v>113</v>
      </c>
      <c r="AS51" s="7"/>
      <c r="AT51" s="7"/>
      <c r="AU51" s="7"/>
    </row>
    <row r="52" spans="2:47" ht="12.75">
      <c r="B52" s="17" t="s">
        <v>141</v>
      </c>
      <c r="F52" s="19" t="s">
        <v>2</v>
      </c>
      <c r="G52" s="19"/>
      <c r="H52" s="19" t="s">
        <v>2</v>
      </c>
      <c r="I52" s="19"/>
      <c r="J52" s="19" t="s">
        <v>2</v>
      </c>
      <c r="K52" s="19"/>
      <c r="L52" s="19" t="s">
        <v>2</v>
      </c>
      <c r="M52" s="19"/>
      <c r="N52" s="19" t="s">
        <v>11</v>
      </c>
      <c r="O52" s="19"/>
      <c r="P52" s="19" t="s">
        <v>11</v>
      </c>
      <c r="Q52" s="19"/>
      <c r="R52" s="19" t="s">
        <v>11</v>
      </c>
      <c r="S52" s="19"/>
      <c r="T52" s="19" t="s">
        <v>11</v>
      </c>
      <c r="U52" s="19"/>
      <c r="V52" s="19" t="s">
        <v>142</v>
      </c>
      <c r="W52" s="19"/>
      <c r="X52" s="19" t="s">
        <v>142</v>
      </c>
      <c r="Y52" s="19"/>
      <c r="Z52" s="19" t="s">
        <v>142</v>
      </c>
      <c r="AA52" s="19"/>
      <c r="AB52" s="19" t="s">
        <v>142</v>
      </c>
      <c r="AC52" s="19"/>
      <c r="AD52" s="19" t="s">
        <v>113</v>
      </c>
      <c r="AE52" s="19"/>
      <c r="AF52" s="19" t="s">
        <v>113</v>
      </c>
      <c r="AG52" s="19"/>
      <c r="AH52" s="19" t="s">
        <v>113</v>
      </c>
      <c r="AI52" s="19"/>
      <c r="AJ52" s="19" t="s">
        <v>113</v>
      </c>
      <c r="AS52" s="7"/>
      <c r="AT52" s="7"/>
      <c r="AU52" s="7"/>
    </row>
    <row r="53" spans="2:36" ht="12.75">
      <c r="B53" s="3" t="s">
        <v>100</v>
      </c>
      <c r="F53" s="19" t="s">
        <v>108</v>
      </c>
      <c r="G53" s="19"/>
      <c r="H53" s="19" t="s">
        <v>108</v>
      </c>
      <c r="I53" s="19"/>
      <c r="J53" s="19" t="s">
        <v>108</v>
      </c>
      <c r="K53" s="19"/>
      <c r="L53" s="19" t="s">
        <v>108</v>
      </c>
      <c r="M53" s="19"/>
      <c r="N53" s="19" t="s">
        <v>11</v>
      </c>
      <c r="O53" s="19"/>
      <c r="P53" s="19" t="s">
        <v>11</v>
      </c>
      <c r="Q53" s="19"/>
      <c r="R53" s="19" t="s">
        <v>11</v>
      </c>
      <c r="S53" s="19"/>
      <c r="T53" s="19" t="s">
        <v>11</v>
      </c>
      <c r="U53" s="19"/>
      <c r="V53" s="19" t="s">
        <v>61</v>
      </c>
      <c r="W53" s="19"/>
      <c r="X53" s="19" t="s">
        <v>61</v>
      </c>
      <c r="Y53" s="19"/>
      <c r="Z53" s="19" t="s">
        <v>61</v>
      </c>
      <c r="AA53" s="19"/>
      <c r="AB53" s="19" t="s">
        <v>61</v>
      </c>
      <c r="AC53" s="19"/>
      <c r="AD53" s="19" t="s">
        <v>113</v>
      </c>
      <c r="AE53" s="19"/>
      <c r="AF53" s="19" t="s">
        <v>113</v>
      </c>
      <c r="AG53" s="19"/>
      <c r="AH53" s="19" t="s">
        <v>113</v>
      </c>
      <c r="AI53" s="19"/>
      <c r="AJ53" s="19" t="s">
        <v>113</v>
      </c>
    </row>
    <row r="54" spans="2:26" ht="12.75">
      <c r="B54" s="3" t="s">
        <v>99</v>
      </c>
      <c r="D54" s="3" t="s">
        <v>36</v>
      </c>
      <c r="F54" s="11">
        <v>971000</v>
      </c>
      <c r="G54" s="11"/>
      <c r="H54" s="11">
        <v>966000</v>
      </c>
      <c r="I54" s="11"/>
      <c r="J54" s="11">
        <v>898500</v>
      </c>
      <c r="L54" s="3">
        <v>900000</v>
      </c>
      <c r="N54" s="3">
        <v>5980</v>
      </c>
      <c r="P54" s="3">
        <v>5993</v>
      </c>
      <c r="R54" s="3">
        <v>6011</v>
      </c>
      <c r="V54" s="3">
        <v>53320</v>
      </c>
      <c r="X54" s="3">
        <v>50150</v>
      </c>
      <c r="Z54" s="3">
        <v>50600</v>
      </c>
    </row>
    <row r="55" spans="2:36" ht="12.75">
      <c r="B55" s="3" t="s">
        <v>98</v>
      </c>
      <c r="D55" s="3" t="s">
        <v>109</v>
      </c>
      <c r="F55" s="11">
        <v>27.6</v>
      </c>
      <c r="G55" s="11"/>
      <c r="H55" s="11">
        <v>26.4</v>
      </c>
      <c r="I55" s="11"/>
      <c r="J55" s="11">
        <v>27.4</v>
      </c>
      <c r="L55" s="9">
        <f>AVERAGE(J55,H55,F55)</f>
        <v>27.133333333333336</v>
      </c>
      <c r="V55" s="3">
        <v>2.53</v>
      </c>
      <c r="X55" s="3">
        <v>2.38</v>
      </c>
      <c r="Z55" s="3">
        <v>2.4</v>
      </c>
      <c r="AB55" s="3">
        <f>AVERAGE(Z55,X55,V55)</f>
        <v>2.436666666666666</v>
      </c>
      <c r="AD55" s="9">
        <f>SUM(V55,N55,F55)</f>
        <v>30.130000000000003</v>
      </c>
      <c r="AF55" s="9">
        <f>SUM(X55,P55,H55)</f>
        <v>28.779999999999998</v>
      </c>
      <c r="AH55" s="9">
        <f>SUM(Z55,R55,J55)</f>
        <v>29.799999999999997</v>
      </c>
      <c r="AJ55" s="9">
        <f>SUM(AB55,T55,L55)</f>
        <v>29.570000000000004</v>
      </c>
    </row>
    <row r="56" spans="2:20" ht="12.75">
      <c r="B56" s="3" t="s">
        <v>6</v>
      </c>
      <c r="D56" s="3" t="s">
        <v>36</v>
      </c>
      <c r="E56" s="7" t="s">
        <v>33</v>
      </c>
      <c r="F56" s="11">
        <v>97.3</v>
      </c>
      <c r="G56" s="11" t="s">
        <v>33</v>
      </c>
      <c r="H56" s="11">
        <v>97.7</v>
      </c>
      <c r="I56" s="11" t="s">
        <v>33</v>
      </c>
      <c r="J56" s="11">
        <v>98.8</v>
      </c>
      <c r="L56" s="10">
        <f>AVERAGE(J56,H56,F56)</f>
        <v>97.93333333333334</v>
      </c>
      <c r="N56" s="3">
        <v>682.4</v>
      </c>
      <c r="P56" s="3">
        <v>683.3</v>
      </c>
      <c r="R56" s="3">
        <v>685.1</v>
      </c>
      <c r="T56" s="3">
        <v>685</v>
      </c>
    </row>
    <row r="57" spans="2:12" ht="12.75">
      <c r="B57" s="3" t="s">
        <v>30</v>
      </c>
      <c r="D57" s="3" t="s">
        <v>36</v>
      </c>
      <c r="E57" s="7" t="s">
        <v>33</v>
      </c>
      <c r="F57" s="11">
        <v>367</v>
      </c>
      <c r="G57" s="11" t="s">
        <v>33</v>
      </c>
      <c r="H57" s="11">
        <v>373</v>
      </c>
      <c r="I57" s="11" t="s">
        <v>33</v>
      </c>
      <c r="J57" s="11">
        <v>376</v>
      </c>
      <c r="L57" s="10">
        <f aca="true" t="shared" si="8" ref="L57:L65">AVERAGE(J57,H57,F57)</f>
        <v>372</v>
      </c>
    </row>
    <row r="58" spans="2:12" ht="12.75">
      <c r="B58" s="3" t="s">
        <v>64</v>
      </c>
      <c r="D58" s="3" t="s">
        <v>36</v>
      </c>
      <c r="F58" s="11">
        <v>0.66</v>
      </c>
      <c r="G58" s="11" t="s">
        <v>33</v>
      </c>
      <c r="H58" s="11">
        <v>0.63</v>
      </c>
      <c r="I58" s="11" t="s">
        <v>33</v>
      </c>
      <c r="J58" s="11">
        <v>0.65</v>
      </c>
      <c r="L58" s="10">
        <f t="shared" si="8"/>
        <v>0.6466666666666666</v>
      </c>
    </row>
    <row r="59" spans="2:12" ht="12.75">
      <c r="B59" s="3" t="s">
        <v>65</v>
      </c>
      <c r="D59" s="3" t="s">
        <v>36</v>
      </c>
      <c r="F59" s="11">
        <v>0.33</v>
      </c>
      <c r="G59" s="11"/>
      <c r="H59" s="11">
        <v>0.86</v>
      </c>
      <c r="I59" s="11"/>
      <c r="J59" s="11">
        <v>0.57</v>
      </c>
      <c r="L59" s="10">
        <f t="shared" si="8"/>
        <v>0.5866666666666667</v>
      </c>
    </row>
    <row r="60" spans="2:12" ht="12.75">
      <c r="B60" s="3" t="s">
        <v>66</v>
      </c>
      <c r="D60" s="3" t="s">
        <v>36</v>
      </c>
      <c r="F60" s="11">
        <v>0.1</v>
      </c>
      <c r="G60" s="11"/>
      <c r="H60" s="11">
        <v>0.042</v>
      </c>
      <c r="I60" s="11"/>
      <c r="J60" s="11">
        <v>0.29</v>
      </c>
      <c r="L60" s="10">
        <f t="shared" si="8"/>
        <v>0.144</v>
      </c>
    </row>
    <row r="61" spans="2:12" ht="12.75">
      <c r="B61" s="3" t="s">
        <v>67</v>
      </c>
      <c r="D61" s="3" t="s">
        <v>36</v>
      </c>
      <c r="F61" s="11">
        <v>0.026</v>
      </c>
      <c r="G61" s="11"/>
      <c r="H61" s="11">
        <v>0.021</v>
      </c>
      <c r="I61" s="11"/>
      <c r="J61" s="11">
        <v>0.01</v>
      </c>
      <c r="L61" s="10">
        <f t="shared" si="8"/>
        <v>0.019</v>
      </c>
    </row>
    <row r="62" spans="2:12" ht="12.75">
      <c r="B62" s="3" t="s">
        <v>68</v>
      </c>
      <c r="D62" s="3" t="s">
        <v>36</v>
      </c>
      <c r="F62" s="11">
        <v>0.019</v>
      </c>
      <c r="G62" s="11" t="s">
        <v>33</v>
      </c>
      <c r="H62" s="11">
        <v>0.054</v>
      </c>
      <c r="I62" s="11"/>
      <c r="J62" s="11">
        <v>0.25</v>
      </c>
      <c r="L62" s="10">
        <f t="shared" si="8"/>
        <v>0.10766666666666667</v>
      </c>
    </row>
    <row r="63" spans="2:12" ht="12.75">
      <c r="B63" s="3" t="s">
        <v>69</v>
      </c>
      <c r="D63" s="3" t="s">
        <v>36</v>
      </c>
      <c r="F63" s="11">
        <v>0.398</v>
      </c>
      <c r="G63" s="11"/>
      <c r="H63" s="11">
        <v>0.24</v>
      </c>
      <c r="I63" s="11"/>
      <c r="J63" s="11">
        <v>0.26</v>
      </c>
      <c r="L63" s="10">
        <f t="shared" si="8"/>
        <v>0.29933333333333334</v>
      </c>
    </row>
    <row r="64" spans="2:12" ht="12.75">
      <c r="B64" s="3" t="s">
        <v>70</v>
      </c>
      <c r="D64" s="3" t="s">
        <v>36</v>
      </c>
      <c r="F64" s="11">
        <v>0.08</v>
      </c>
      <c r="G64" s="11"/>
      <c r="H64" s="11">
        <v>0.093</v>
      </c>
      <c r="I64" s="11"/>
      <c r="J64" s="11">
        <v>0.012</v>
      </c>
      <c r="L64" s="10">
        <f t="shared" si="8"/>
        <v>0.06166666666666667</v>
      </c>
    </row>
    <row r="65" spans="2:12" ht="12.75">
      <c r="B65" s="3" t="s">
        <v>71</v>
      </c>
      <c r="D65" s="3" t="s">
        <v>36</v>
      </c>
      <c r="F65" s="11">
        <v>0.019</v>
      </c>
      <c r="G65" s="11"/>
      <c r="H65" s="11">
        <v>0.039</v>
      </c>
      <c r="I65" s="11"/>
      <c r="J65" s="11">
        <v>0.025</v>
      </c>
      <c r="L65" s="10">
        <f t="shared" si="8"/>
        <v>0.02766666666666667</v>
      </c>
    </row>
    <row r="67" spans="2:20" ht="12.75">
      <c r="B67" s="3" t="s">
        <v>28</v>
      </c>
      <c r="D67" s="3" t="s">
        <v>13</v>
      </c>
      <c r="F67" s="14">
        <f>emiss!$G$30</f>
        <v>6118.833333333333</v>
      </c>
      <c r="H67" s="14">
        <f>emiss!$I$30</f>
        <v>5856.166666666667</v>
      </c>
      <c r="J67" s="14">
        <f>emiss!$K$30</f>
        <v>6021.333333333333</v>
      </c>
      <c r="L67" s="14">
        <f>emiss!$M$30</f>
        <v>5998.777777777777</v>
      </c>
      <c r="N67" s="14">
        <f>emiss!$G$30</f>
        <v>6118.833333333333</v>
      </c>
      <c r="O67" s="7"/>
      <c r="P67" s="14">
        <f>emiss!$I$30</f>
        <v>5856.166666666667</v>
      </c>
      <c r="Q67" s="7"/>
      <c r="R67" s="14">
        <f>emiss!$K$30</f>
        <v>6021.333333333333</v>
      </c>
      <c r="S67" s="7"/>
      <c r="T67" s="14">
        <f>emiss!$M$30</f>
        <v>5998.777777777777</v>
      </c>
    </row>
    <row r="68" spans="2:20" ht="12.75">
      <c r="B68" s="3" t="s">
        <v>7</v>
      </c>
      <c r="D68" s="3" t="s">
        <v>14</v>
      </c>
      <c r="F68" s="14">
        <f>emiss!$G$31</f>
        <v>7.8</v>
      </c>
      <c r="H68" s="14">
        <f>emiss!$I$31</f>
        <v>8</v>
      </c>
      <c r="J68" s="14">
        <f>emiss!$K$31</f>
        <v>8.6</v>
      </c>
      <c r="L68" s="14">
        <f>emiss!$M$31</f>
        <v>8.1</v>
      </c>
      <c r="N68" s="14">
        <f>emiss!$G$31</f>
        <v>7.8</v>
      </c>
      <c r="O68" s="7"/>
      <c r="P68" s="14">
        <f>emiss!$I$31</f>
        <v>8</v>
      </c>
      <c r="Q68" s="7"/>
      <c r="R68" s="14">
        <f>emiss!$K$31</f>
        <v>8.6</v>
      </c>
      <c r="S68" s="7"/>
      <c r="T68" s="14">
        <f>emiss!$M$31</f>
        <v>8.1</v>
      </c>
    </row>
    <row r="70" spans="2:19" ht="12.75">
      <c r="B70" s="12" t="s">
        <v>75</v>
      </c>
      <c r="C70" s="12"/>
      <c r="L70" s="9"/>
      <c r="M70" s="9"/>
      <c r="N70" s="9"/>
      <c r="O70" s="9"/>
      <c r="P70" s="9"/>
      <c r="Q70" s="9"/>
      <c r="R70" s="9"/>
      <c r="S70" s="9"/>
    </row>
    <row r="71" spans="2:36" ht="12.75">
      <c r="B71" s="3" t="s">
        <v>6</v>
      </c>
      <c r="D71" s="3" t="s">
        <v>12</v>
      </c>
      <c r="E71" s="7">
        <v>100</v>
      </c>
      <c r="F71" s="9">
        <f>F56/60*1000/(F$67/35.31)*14/(21-F$68)</f>
        <v>9.925326178737777</v>
      </c>
      <c r="G71" s="7">
        <v>100</v>
      </c>
      <c r="H71" s="9">
        <f>H56/60*1000/(H$67/35.31)*14/(21-H$68)</f>
        <v>10.573342148644539</v>
      </c>
      <c r="I71" s="7">
        <v>100</v>
      </c>
      <c r="J71" s="9">
        <f>J56/60*1000/(J$67/35.31)*14/(21-J$68)</f>
        <v>10.902273993542675</v>
      </c>
      <c r="K71" s="7">
        <v>100</v>
      </c>
      <c r="L71" s="9">
        <f>AVERAGE(J71,H71,F71)</f>
        <v>10.466980773641664</v>
      </c>
      <c r="M71" s="9"/>
      <c r="N71" s="9">
        <f>N56/60*1000/(N$67/35.31)*14/(21-N$68)</f>
        <v>69.60989295344974</v>
      </c>
      <c r="O71" s="7"/>
      <c r="P71" s="9">
        <f>P56/60*1000/(P$67/35.31)*14/(21-P$68)</f>
        <v>73.94846151656921</v>
      </c>
      <c r="Q71" s="7"/>
      <c r="R71" s="9">
        <f>R56/60*1000/(R$67/35.31)*14/(21-R$68)</f>
        <v>75.59866308680247</v>
      </c>
      <c r="S71" s="7"/>
      <c r="T71" s="9">
        <f>AVERAGE(R71,P71,N71)</f>
        <v>73.05233918560714</v>
      </c>
      <c r="U71" s="9"/>
      <c r="V71" s="9"/>
      <c r="W71" s="9"/>
      <c r="X71" s="9"/>
      <c r="Y71" s="9"/>
      <c r="Z71" s="9"/>
      <c r="AA71" s="9"/>
      <c r="AC71" s="3">
        <f>F71/AD71*100</f>
        <v>12.479158650763111</v>
      </c>
      <c r="AD71" s="9">
        <f>SUM(V71,N71,F71)</f>
        <v>79.53521913218752</v>
      </c>
      <c r="AE71" s="3">
        <f>H71/AF71*100</f>
        <v>12.509603072983355</v>
      </c>
      <c r="AF71" s="9">
        <f>SUM(X71,P71,H71)</f>
        <v>84.52180366521375</v>
      </c>
      <c r="AG71" s="3">
        <f>J71/AH71*100</f>
        <v>12.60364842454395</v>
      </c>
      <c r="AH71" s="9">
        <f>SUM(Z71,R71,J71)</f>
        <v>86.50093708034515</v>
      </c>
      <c r="AI71" s="3">
        <f>L71/AJ71*100</f>
        <v>12.532406608134226</v>
      </c>
      <c r="AJ71" s="9">
        <f>SUM(AB71,T71,L71)</f>
        <v>83.5193199592488</v>
      </c>
    </row>
    <row r="72" spans="2:36" ht="12.75">
      <c r="B72" s="3" t="s">
        <v>30</v>
      </c>
      <c r="D72" s="3" t="s">
        <v>10</v>
      </c>
      <c r="E72" s="7">
        <v>100</v>
      </c>
      <c r="F72" s="9">
        <f aca="true" t="shared" si="9" ref="F72:F80">F57/60*1000000/(F$67/35.31)*14/(21-F$68)</f>
        <v>37436.739029771474</v>
      </c>
      <c r="G72" s="7">
        <v>100</v>
      </c>
      <c r="H72" s="9">
        <f aca="true" t="shared" si="10" ref="H72:H80">H57/60*1000000/(H$67/35.31)*14/(21-H$68)</f>
        <v>40367.007384282624</v>
      </c>
      <c r="I72" s="7">
        <v>100</v>
      </c>
      <c r="J72" s="9">
        <f aca="true" t="shared" si="11" ref="J72:J80">J57/60*1000000/(J$67/35.31)*14/(21-J$68)</f>
        <v>41490.4354410126</v>
      </c>
      <c r="K72" s="7">
        <v>100</v>
      </c>
      <c r="L72" s="9">
        <f aca="true" t="shared" si="12" ref="L72:L80">AVERAGE(J72,H72,F72)</f>
        <v>39764.727285022236</v>
      </c>
      <c r="M72" s="10"/>
      <c r="N72" s="9"/>
      <c r="O72" s="10"/>
      <c r="P72" s="10"/>
      <c r="Q72" s="10"/>
      <c r="R72" s="10"/>
      <c r="S72" s="10"/>
      <c r="AC72" s="3">
        <v>100</v>
      </c>
      <c r="AD72" s="9">
        <f aca="true" t="shared" si="13" ref="AD72:AJ82">SUM(V72,N72,F72)</f>
        <v>37436.739029771474</v>
      </c>
      <c r="AE72" s="3">
        <v>100</v>
      </c>
      <c r="AF72" s="9">
        <f t="shared" si="13"/>
        <v>40367.007384282624</v>
      </c>
      <c r="AG72" s="3">
        <v>100</v>
      </c>
      <c r="AH72" s="9">
        <f t="shared" si="13"/>
        <v>41490.4354410126</v>
      </c>
      <c r="AI72" s="3">
        <v>100</v>
      </c>
      <c r="AJ72" s="9">
        <f t="shared" si="13"/>
        <v>39764.727285022236</v>
      </c>
    </row>
    <row r="73" spans="2:36" ht="12.75">
      <c r="B73" s="3" t="s">
        <v>64</v>
      </c>
      <c r="D73" s="3" t="s">
        <v>10</v>
      </c>
      <c r="F73" s="9">
        <f t="shared" si="9"/>
        <v>67.32492577561084</v>
      </c>
      <c r="G73" s="7">
        <v>100</v>
      </c>
      <c r="H73" s="9">
        <f t="shared" si="10"/>
        <v>68.18020013967306</v>
      </c>
      <c r="I73" s="7">
        <v>100</v>
      </c>
      <c r="J73" s="9">
        <f t="shared" si="11"/>
        <v>71.72548679962286</v>
      </c>
      <c r="K73" s="7">
        <f>(J73+H73)/SUM(F73,H73,J73)*100</f>
        <v>67.51207512558402</v>
      </c>
      <c r="L73" s="9">
        <f t="shared" si="12"/>
        <v>69.07687090496891</v>
      </c>
      <c r="M73" s="9"/>
      <c r="N73" s="9"/>
      <c r="O73" s="9"/>
      <c r="P73" s="9"/>
      <c r="Q73" s="9"/>
      <c r="R73" s="9"/>
      <c r="S73" s="9"/>
      <c r="AD73" s="9">
        <f t="shared" si="13"/>
        <v>67.32492577561084</v>
      </c>
      <c r="AE73" s="3">
        <v>100</v>
      </c>
      <c r="AF73" s="9">
        <f t="shared" si="13"/>
        <v>68.18020013967306</v>
      </c>
      <c r="AG73" s="3">
        <v>100</v>
      </c>
      <c r="AH73" s="9">
        <f t="shared" si="13"/>
        <v>71.72548679962286</v>
      </c>
      <c r="AI73" s="7">
        <f>(AH73+AF73)/SUM(AD73,AF73,AH73)*100</f>
        <v>67.51207512558402</v>
      </c>
      <c r="AJ73" s="9">
        <f t="shared" si="13"/>
        <v>69.07687090496891</v>
      </c>
    </row>
    <row r="74" spans="2:36" ht="12.75">
      <c r="B74" s="3" t="s">
        <v>65</v>
      </c>
      <c r="D74" s="3" t="s">
        <v>10</v>
      </c>
      <c r="F74" s="9">
        <f t="shared" si="9"/>
        <v>33.66246288780542</v>
      </c>
      <c r="H74" s="9">
        <f t="shared" si="10"/>
        <v>93.07138431764893</v>
      </c>
      <c r="J74" s="9">
        <f t="shared" si="11"/>
        <v>62.8977345781308</v>
      </c>
      <c r="L74" s="9">
        <f t="shared" si="12"/>
        <v>63.21052726119505</v>
      </c>
      <c r="M74" s="9"/>
      <c r="N74" s="9"/>
      <c r="O74" s="9"/>
      <c r="P74" s="9"/>
      <c r="Q74" s="9"/>
      <c r="R74" s="9"/>
      <c r="S74" s="9"/>
      <c r="AD74" s="9">
        <f t="shared" si="13"/>
        <v>33.66246288780542</v>
      </c>
      <c r="AF74" s="9">
        <f t="shared" si="13"/>
        <v>93.07138431764893</v>
      </c>
      <c r="AH74" s="9">
        <f t="shared" si="13"/>
        <v>62.8977345781308</v>
      </c>
      <c r="AJ74" s="9">
        <f t="shared" si="13"/>
        <v>63.21052726119505</v>
      </c>
    </row>
    <row r="75" spans="2:36" ht="12.75">
      <c r="B75" s="3" t="s">
        <v>66</v>
      </c>
      <c r="D75" s="3" t="s">
        <v>10</v>
      </c>
      <c r="F75" s="9">
        <f t="shared" si="9"/>
        <v>10.200746329638005</v>
      </c>
      <c r="H75" s="9">
        <f t="shared" si="10"/>
        <v>4.545346675978204</v>
      </c>
      <c r="J75" s="9">
        <f t="shared" si="11"/>
        <v>32.000601802908655</v>
      </c>
      <c r="L75" s="9">
        <f t="shared" si="12"/>
        <v>15.582231602841622</v>
      </c>
      <c r="M75" s="9"/>
      <c r="N75" s="9"/>
      <c r="O75" s="9"/>
      <c r="P75" s="9"/>
      <c r="Q75" s="9"/>
      <c r="R75" s="9"/>
      <c r="S75" s="9"/>
      <c r="AD75" s="9">
        <f t="shared" si="13"/>
        <v>10.200746329638005</v>
      </c>
      <c r="AF75" s="9">
        <f t="shared" si="13"/>
        <v>4.545346675978204</v>
      </c>
      <c r="AH75" s="9">
        <f t="shared" si="13"/>
        <v>32.000601802908655</v>
      </c>
      <c r="AJ75" s="9">
        <f t="shared" si="13"/>
        <v>15.582231602841622</v>
      </c>
    </row>
    <row r="76" spans="2:36" ht="12.75">
      <c r="B76" s="3" t="s">
        <v>67</v>
      </c>
      <c r="D76" s="3" t="s">
        <v>10</v>
      </c>
      <c r="F76" s="9">
        <f t="shared" si="9"/>
        <v>2.652194045705881</v>
      </c>
      <c r="H76" s="9">
        <f t="shared" si="10"/>
        <v>2.272673337989102</v>
      </c>
      <c r="J76" s="9">
        <f t="shared" si="11"/>
        <v>1.1034690276865053</v>
      </c>
      <c r="L76" s="9">
        <f t="shared" si="12"/>
        <v>2.0094454704604963</v>
      </c>
      <c r="M76" s="9"/>
      <c r="N76" s="9"/>
      <c r="O76" s="9"/>
      <c r="P76" s="9"/>
      <c r="Q76" s="9"/>
      <c r="R76" s="9"/>
      <c r="S76" s="9"/>
      <c r="AD76" s="9">
        <f t="shared" si="13"/>
        <v>2.652194045705881</v>
      </c>
      <c r="AF76" s="9">
        <f t="shared" si="13"/>
        <v>2.272673337989102</v>
      </c>
      <c r="AH76" s="9">
        <f t="shared" si="13"/>
        <v>1.1034690276865053</v>
      </c>
      <c r="AJ76" s="9">
        <f t="shared" si="13"/>
        <v>2.0094454704604963</v>
      </c>
    </row>
    <row r="77" spans="2:36" ht="12.75">
      <c r="B77" s="3" t="s">
        <v>68</v>
      </c>
      <c r="D77" s="3" t="s">
        <v>10</v>
      </c>
      <c r="F77" s="9">
        <f t="shared" si="9"/>
        <v>1.9381418026312205</v>
      </c>
      <c r="G77" s="7">
        <v>100</v>
      </c>
      <c r="H77" s="9">
        <f t="shared" si="10"/>
        <v>5.844017154829119</v>
      </c>
      <c r="J77" s="9">
        <f t="shared" si="11"/>
        <v>27.586725692162638</v>
      </c>
      <c r="K77" s="7">
        <f>(H77)/SUM(F77,H77,J77)*100</f>
        <v>16.523046210594643</v>
      </c>
      <c r="L77" s="9">
        <f t="shared" si="12"/>
        <v>11.789628216540992</v>
      </c>
      <c r="M77" s="9"/>
      <c r="N77" s="9"/>
      <c r="O77" s="9"/>
      <c r="P77" s="9"/>
      <c r="Q77" s="9"/>
      <c r="R77" s="9"/>
      <c r="S77" s="9"/>
      <c r="AD77" s="9">
        <f t="shared" si="13"/>
        <v>1.9381418026312205</v>
      </c>
      <c r="AE77" s="3">
        <v>100</v>
      </c>
      <c r="AF77" s="9">
        <f t="shared" si="13"/>
        <v>5.844017154829119</v>
      </c>
      <c r="AH77" s="9">
        <f t="shared" si="13"/>
        <v>27.586725692162638</v>
      </c>
      <c r="AI77" s="3">
        <v>17</v>
      </c>
      <c r="AJ77" s="9">
        <f t="shared" si="13"/>
        <v>11.789628216540992</v>
      </c>
    </row>
    <row r="78" spans="2:36" ht="12.75">
      <c r="B78" s="3" t="s">
        <v>69</v>
      </c>
      <c r="D78" s="3" t="s">
        <v>10</v>
      </c>
      <c r="F78" s="9">
        <f t="shared" si="9"/>
        <v>40.59897039195926</v>
      </c>
      <c r="H78" s="9">
        <f t="shared" si="10"/>
        <v>25.97340957701831</v>
      </c>
      <c r="J78" s="9">
        <f t="shared" si="11"/>
        <v>28.690194719849135</v>
      </c>
      <c r="L78" s="9">
        <f t="shared" si="12"/>
        <v>31.754191562942236</v>
      </c>
      <c r="M78" s="9"/>
      <c r="N78" s="9"/>
      <c r="O78" s="9"/>
      <c r="P78" s="9"/>
      <c r="Q78" s="9"/>
      <c r="R78" s="9"/>
      <c r="S78" s="9"/>
      <c r="AD78" s="9">
        <f t="shared" si="13"/>
        <v>40.59897039195926</v>
      </c>
      <c r="AF78" s="9">
        <f t="shared" si="13"/>
        <v>25.97340957701831</v>
      </c>
      <c r="AH78" s="9">
        <f t="shared" si="13"/>
        <v>28.690194719849135</v>
      </c>
      <c r="AJ78" s="9">
        <f t="shared" si="13"/>
        <v>31.754191562942236</v>
      </c>
    </row>
    <row r="79" spans="2:36" ht="12.75">
      <c r="B79" s="3" t="s">
        <v>70</v>
      </c>
      <c r="D79" s="3" t="s">
        <v>10</v>
      </c>
      <c r="F79" s="9">
        <f t="shared" si="9"/>
        <v>8.160597063710403</v>
      </c>
      <c r="H79" s="9">
        <f t="shared" si="10"/>
        <v>10.064696211094596</v>
      </c>
      <c r="J79" s="9">
        <f t="shared" si="11"/>
        <v>1.3241628332238065</v>
      </c>
      <c r="L79" s="9">
        <f t="shared" si="12"/>
        <v>6.516485369342935</v>
      </c>
      <c r="M79" s="9"/>
      <c r="N79" s="9"/>
      <c r="O79" s="9"/>
      <c r="P79" s="9"/>
      <c r="Q79" s="9"/>
      <c r="R79" s="9"/>
      <c r="S79" s="9"/>
      <c r="AD79" s="9">
        <f t="shared" si="13"/>
        <v>8.160597063710403</v>
      </c>
      <c r="AF79" s="9">
        <f t="shared" si="13"/>
        <v>10.064696211094596</v>
      </c>
      <c r="AH79" s="9">
        <f t="shared" si="13"/>
        <v>1.3241628332238065</v>
      </c>
      <c r="AJ79" s="9">
        <f t="shared" si="13"/>
        <v>6.516485369342935</v>
      </c>
    </row>
    <row r="80" spans="2:36" ht="12.75">
      <c r="B80" s="3" t="s">
        <v>71</v>
      </c>
      <c r="D80" s="3" t="s">
        <v>10</v>
      </c>
      <c r="F80" s="9">
        <f t="shared" si="9"/>
        <v>1.9381418026312205</v>
      </c>
      <c r="H80" s="9">
        <f t="shared" si="10"/>
        <v>4.2206790562654755</v>
      </c>
      <c r="J80" s="9">
        <f t="shared" si="11"/>
        <v>2.7586725692162632</v>
      </c>
      <c r="L80" s="9">
        <f t="shared" si="12"/>
        <v>2.9724978093709864</v>
      </c>
      <c r="M80" s="9"/>
      <c r="N80" s="9"/>
      <c r="O80" s="9"/>
      <c r="P80" s="9"/>
      <c r="Q80" s="9"/>
      <c r="R80" s="9"/>
      <c r="S80" s="9"/>
      <c r="AD80" s="9">
        <f t="shared" si="13"/>
        <v>1.9381418026312205</v>
      </c>
      <c r="AF80" s="9">
        <f t="shared" si="13"/>
        <v>4.2206790562654755</v>
      </c>
      <c r="AH80" s="9">
        <f t="shared" si="13"/>
        <v>2.7586725692162632</v>
      </c>
      <c r="AJ80" s="9">
        <f t="shared" si="13"/>
        <v>2.9724978093709864</v>
      </c>
    </row>
    <row r="81" spans="2:36" ht="12.75">
      <c r="B81" s="3" t="s">
        <v>4</v>
      </c>
      <c r="D81" s="3" t="s">
        <v>10</v>
      </c>
      <c r="F81" s="9">
        <f>SUM(F79,F77)</f>
        <v>10.098738866341623</v>
      </c>
      <c r="G81" s="7">
        <f>H77/H81*100</f>
        <v>36.73469387755102</v>
      </c>
      <c r="H81" s="9">
        <f>SUM(H79,H77)</f>
        <v>15.908713365923715</v>
      </c>
      <c r="J81" s="9">
        <f>SUM(J79,J77)</f>
        <v>28.910888525386444</v>
      </c>
      <c r="K81" s="7">
        <f>L77*K77/L81</f>
        <v>10.641284995513766</v>
      </c>
      <c r="L81" s="9">
        <f>AVERAGE(J81,H81,F81)</f>
        <v>18.306113585883924</v>
      </c>
      <c r="M81" s="9"/>
      <c r="N81" s="9"/>
      <c r="O81" s="9"/>
      <c r="P81" s="9"/>
      <c r="Q81" s="9"/>
      <c r="R81" s="9"/>
      <c r="S81" s="9"/>
      <c r="AD81" s="9">
        <f t="shared" si="13"/>
        <v>10.098738866341623</v>
      </c>
      <c r="AE81" s="7">
        <f>AF77/AF81*100</f>
        <v>36.73469387755102</v>
      </c>
      <c r="AF81" s="9">
        <f t="shared" si="13"/>
        <v>15.908713365923715</v>
      </c>
      <c r="AH81" s="9">
        <f t="shared" si="13"/>
        <v>28.910888525386444</v>
      </c>
      <c r="AI81" s="7">
        <f>AJ77*AI77/AJ81</f>
        <v>10.948456030325634</v>
      </c>
      <c r="AJ81" s="9">
        <f t="shared" si="13"/>
        <v>18.306113585883924</v>
      </c>
    </row>
    <row r="82" spans="2:36" ht="12.75">
      <c r="B82" s="3" t="s">
        <v>5</v>
      </c>
      <c r="D82" s="3" t="s">
        <v>10</v>
      </c>
      <c r="F82" s="9">
        <f>SUM(F76,F74,F78)</f>
        <v>76.91362732547057</v>
      </c>
      <c r="H82" s="9">
        <f>SUM(H76,H74,H78)</f>
        <v>121.31746723265636</v>
      </c>
      <c r="J82" s="9">
        <f>SUM(J76,J74,J78)</f>
        <v>92.69139832566644</v>
      </c>
      <c r="L82" s="9">
        <f>AVERAGE(J82,H82,F82)</f>
        <v>96.97416429459777</v>
      </c>
      <c r="M82" s="9"/>
      <c r="N82" s="9"/>
      <c r="O82" s="9"/>
      <c r="P82" s="9"/>
      <c r="Q82" s="9"/>
      <c r="R82" s="9"/>
      <c r="S82" s="9"/>
      <c r="AD82" s="9">
        <f t="shared" si="13"/>
        <v>76.91362732547057</v>
      </c>
      <c r="AF82" s="9">
        <f t="shared" si="13"/>
        <v>121.31746723265636</v>
      </c>
      <c r="AH82" s="9">
        <f t="shared" si="13"/>
        <v>92.69139832566644</v>
      </c>
      <c r="AJ82" s="9">
        <f t="shared" si="13"/>
        <v>96.97416429459777</v>
      </c>
    </row>
    <row r="83" ht="12.75">
      <c r="N83" s="7"/>
    </row>
    <row r="84" spans="2:3" ht="12.75">
      <c r="B84" s="2" t="s">
        <v>74</v>
      </c>
      <c r="C84" s="2"/>
    </row>
    <row r="86" spans="2:19" ht="12.75">
      <c r="B86" s="3" t="s">
        <v>64</v>
      </c>
      <c r="D86" s="3" t="s">
        <v>36</v>
      </c>
      <c r="L86" s="10">
        <v>536</v>
      </c>
      <c r="M86" s="10"/>
      <c r="N86" s="10"/>
      <c r="O86" s="10"/>
      <c r="P86" s="10"/>
      <c r="Q86" s="10"/>
      <c r="R86" s="10"/>
      <c r="S86" s="10"/>
    </row>
    <row r="87" spans="2:19" ht="12.75">
      <c r="B87" s="3" t="s">
        <v>65</v>
      </c>
      <c r="D87" s="3" t="s">
        <v>36</v>
      </c>
      <c r="L87" s="10">
        <v>3</v>
      </c>
      <c r="M87" s="10"/>
      <c r="N87" s="10"/>
      <c r="O87" s="10"/>
      <c r="P87" s="10"/>
      <c r="Q87" s="10"/>
      <c r="R87" s="10"/>
      <c r="S87" s="10"/>
    </row>
    <row r="88" spans="2:19" ht="12.75">
      <c r="B88" s="3" t="s">
        <v>66</v>
      </c>
      <c r="D88" s="3" t="s">
        <v>36</v>
      </c>
      <c r="L88" s="10">
        <v>90000</v>
      </c>
      <c r="M88" s="10"/>
      <c r="N88" s="10"/>
      <c r="O88" s="10"/>
      <c r="P88" s="10"/>
      <c r="Q88" s="10"/>
      <c r="R88" s="10"/>
      <c r="S88" s="10"/>
    </row>
    <row r="89" spans="2:19" ht="12.75">
      <c r="B89" s="3" t="s">
        <v>67</v>
      </c>
      <c r="D89" s="3" t="s">
        <v>36</v>
      </c>
      <c r="L89" s="10">
        <v>3</v>
      </c>
      <c r="M89" s="10"/>
      <c r="N89" s="10"/>
      <c r="O89" s="10"/>
      <c r="P89" s="10"/>
      <c r="Q89" s="10"/>
      <c r="R89" s="10"/>
      <c r="S89" s="10"/>
    </row>
    <row r="90" spans="2:19" ht="12.75">
      <c r="B90" s="3" t="s">
        <v>68</v>
      </c>
      <c r="D90" s="3" t="s">
        <v>36</v>
      </c>
      <c r="L90" s="10">
        <v>3</v>
      </c>
      <c r="M90" s="10"/>
      <c r="N90" s="10"/>
      <c r="O90" s="10"/>
      <c r="P90" s="10"/>
      <c r="Q90" s="10"/>
      <c r="R90" s="10"/>
      <c r="S90" s="10"/>
    </row>
    <row r="91" spans="2:19" ht="12.75">
      <c r="B91" s="3" t="s">
        <v>69</v>
      </c>
      <c r="D91" s="3" t="s">
        <v>36</v>
      </c>
      <c r="L91" s="10">
        <v>3</v>
      </c>
      <c r="M91" s="10"/>
      <c r="N91" s="10"/>
      <c r="O91" s="10"/>
      <c r="P91" s="10"/>
      <c r="Q91" s="10"/>
      <c r="R91" s="10"/>
      <c r="S91" s="10"/>
    </row>
    <row r="92" spans="2:19" ht="12.75">
      <c r="B92" s="3" t="s">
        <v>70</v>
      </c>
      <c r="D92" s="3" t="s">
        <v>36</v>
      </c>
      <c r="L92" s="10">
        <v>161</v>
      </c>
      <c r="M92" s="10"/>
      <c r="N92" s="10"/>
      <c r="O92" s="10"/>
      <c r="P92" s="10"/>
      <c r="Q92" s="10"/>
      <c r="R92" s="10"/>
      <c r="S92" s="10"/>
    </row>
    <row r="93" spans="2:19" ht="12.75">
      <c r="B93" s="3" t="s">
        <v>71</v>
      </c>
      <c r="D93" s="3" t="s">
        <v>36</v>
      </c>
      <c r="L93" s="10">
        <v>537</v>
      </c>
      <c r="M93" s="10"/>
      <c r="N93" s="10"/>
      <c r="O93" s="10"/>
      <c r="P93" s="10"/>
      <c r="Q93" s="10"/>
      <c r="R93" s="10"/>
      <c r="S93" s="10"/>
    </row>
    <row r="94" spans="2:19" ht="12.75">
      <c r="B94" s="3" t="s">
        <v>72</v>
      </c>
      <c r="D94" s="3" t="s">
        <v>36</v>
      </c>
      <c r="L94" s="10">
        <v>5400</v>
      </c>
      <c r="M94" s="10"/>
      <c r="N94" s="10"/>
      <c r="O94" s="10"/>
      <c r="P94" s="10"/>
      <c r="Q94" s="10"/>
      <c r="R94" s="10"/>
      <c r="S94" s="10"/>
    </row>
    <row r="95" spans="2:19" ht="12.75">
      <c r="B95" s="3" t="s">
        <v>73</v>
      </c>
      <c r="D95" s="3" t="s">
        <v>36</v>
      </c>
      <c r="L95" s="10">
        <v>900</v>
      </c>
      <c r="M95" s="10"/>
      <c r="N95" s="10"/>
      <c r="O95" s="10"/>
      <c r="P95" s="10"/>
      <c r="Q95" s="10"/>
      <c r="R95" s="10"/>
      <c r="S95" s="10"/>
    </row>
    <row r="96" spans="2:19" ht="12.75">
      <c r="B96" s="3" t="s">
        <v>30</v>
      </c>
      <c r="D96" s="3" t="s">
        <v>36</v>
      </c>
      <c r="L96" s="10">
        <v>725</v>
      </c>
      <c r="M96" s="10"/>
      <c r="N96" s="10"/>
      <c r="O96" s="10"/>
      <c r="P96" s="10"/>
      <c r="Q96" s="10"/>
      <c r="R96" s="10"/>
      <c r="S96" s="1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14" sqref="C14"/>
    </sheetView>
  </sheetViews>
  <sheetFormatPr defaultColWidth="9.140625" defaultRowHeight="12.75"/>
  <cols>
    <col min="1" max="1" width="24.00390625" style="3" customWidth="1"/>
    <col min="2" max="2" width="5.00390625" style="3" customWidth="1"/>
    <col min="3" max="3" width="11.421875" style="3" customWidth="1"/>
    <col min="4" max="4" width="7.421875" style="3" customWidth="1"/>
    <col min="5" max="5" width="7.8515625" style="3" customWidth="1"/>
    <col min="6" max="6" width="8.28125" style="3" customWidth="1"/>
    <col min="7" max="7" width="3.140625" style="3" customWidth="1"/>
    <col min="8" max="8" width="1.8515625" style="3" customWidth="1"/>
    <col min="9" max="9" width="7.8515625" style="3" customWidth="1"/>
    <col min="10" max="10" width="8.421875" style="3" customWidth="1"/>
    <col min="11" max="11" width="7.421875" style="3" customWidth="1"/>
    <col min="12" max="12" width="7.8515625" style="3" customWidth="1"/>
    <col min="13" max="16384" width="11.421875" style="3" customWidth="1"/>
  </cols>
  <sheetData>
    <row r="1" ht="12.75">
      <c r="A1" s="2" t="s">
        <v>31</v>
      </c>
    </row>
    <row r="3" spans="1:3" ht="12.75">
      <c r="A3" s="3" t="s">
        <v>29</v>
      </c>
      <c r="C3" s="3" t="s">
        <v>27</v>
      </c>
    </row>
    <row r="5" ht="12.75">
      <c r="A5" s="2" t="s">
        <v>107</v>
      </c>
    </row>
    <row r="7" spans="1:3" ht="12.75">
      <c r="A7" s="3" t="s">
        <v>32</v>
      </c>
      <c r="B7" s="3" t="s">
        <v>15</v>
      </c>
      <c r="C7" s="3">
        <v>1025</v>
      </c>
    </row>
    <row r="9" ht="12.75">
      <c r="A9" s="2" t="s">
        <v>110</v>
      </c>
    </row>
    <row r="11" spans="1:3" ht="12.75">
      <c r="A11" s="3" t="s">
        <v>32</v>
      </c>
      <c r="B11" s="3" t="s">
        <v>15</v>
      </c>
      <c r="C11" s="3">
        <v>812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2004-02-25T00:55:47Z</cp:lastPrinted>
  <dcterms:created xsi:type="dcterms:W3CDTF">1999-11-30T21:32:07Z</dcterms:created>
  <dcterms:modified xsi:type="dcterms:W3CDTF">2004-02-25T00:55:54Z</dcterms:modified>
  <cp:category/>
  <cp:version/>
  <cp:contentType/>
  <cp:contentStatus/>
</cp:coreProperties>
</file>