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61801" yWindow="4245" windowWidth="12120" windowHeight="6780" tabRatio="630" activeTab="3"/>
  </bookViews>
  <sheets>
    <sheet name="list" sheetId="1" r:id="rId1"/>
    <sheet name="source" sheetId="2" r:id="rId2"/>
    <sheet name="cond" sheetId="3" r:id="rId3"/>
    <sheet name="emiss" sheetId="4" r:id="rId4"/>
    <sheet name="feed" sheetId="5" r:id="rId5"/>
    <sheet name="process" sheetId="6" r:id="rId6"/>
  </sheets>
  <definedNames/>
  <calcPr fullCalcOnLoad="1"/>
</workbook>
</file>

<file path=xl/sharedStrings.xml><?xml version="1.0" encoding="utf-8"?>
<sst xmlns="http://schemas.openxmlformats.org/spreadsheetml/2006/main" count="615" uniqueCount="150">
  <si>
    <t>Stack Gas Emissions</t>
  </si>
  <si>
    <t>HW</t>
  </si>
  <si>
    <t>PM</t>
  </si>
  <si>
    <t>SVM</t>
  </si>
  <si>
    <t>LVM</t>
  </si>
  <si>
    <t>Ash</t>
  </si>
  <si>
    <t>O2</t>
  </si>
  <si>
    <t>gr/dscf</t>
  </si>
  <si>
    <t>ppmv</t>
  </si>
  <si>
    <t>µg/dscm</t>
  </si>
  <si>
    <t>Spike</t>
  </si>
  <si>
    <t>mg/dscm</t>
  </si>
  <si>
    <t>dscfm</t>
  </si>
  <si>
    <t>%</t>
  </si>
  <si>
    <t>°F</t>
  </si>
  <si>
    <t>EPA ID No.</t>
  </si>
  <si>
    <t>Facility Name</t>
  </si>
  <si>
    <t>Facility Location</t>
  </si>
  <si>
    <t>Unit ID Name/No.</t>
  </si>
  <si>
    <t>Combustor Characteristics</t>
  </si>
  <si>
    <t>None</t>
  </si>
  <si>
    <t>APCS Characteristics</t>
  </si>
  <si>
    <t xml:space="preserve">     Report Name/Date</t>
  </si>
  <si>
    <t xml:space="preserve">     Testing Dates</t>
  </si>
  <si>
    <t>Units</t>
  </si>
  <si>
    <t>Cond Avg</t>
  </si>
  <si>
    <t>Stack Gas Flowrate</t>
  </si>
  <si>
    <t>Cond ID No.</t>
  </si>
  <si>
    <t>Run 1</t>
  </si>
  <si>
    <t>Run 2</t>
  </si>
  <si>
    <t>Run 3</t>
  </si>
  <si>
    <t>Heat Content</t>
  </si>
  <si>
    <t>Chlorine</t>
  </si>
  <si>
    <t>Process Information</t>
  </si>
  <si>
    <t>nd</t>
  </si>
  <si>
    <t>Sootblow</t>
  </si>
  <si>
    <t>g/hr</t>
  </si>
  <si>
    <t>Certification of Compliance for Boilers A/B &amp; C; 5/23/97</t>
  </si>
  <si>
    <t>Btu/lb</t>
  </si>
  <si>
    <t>TXD084970169</t>
  </si>
  <si>
    <t>Lonza, Inc.</t>
  </si>
  <si>
    <t>Pasadena</t>
  </si>
  <si>
    <t>Mlb/hr</t>
  </si>
  <si>
    <t xml:space="preserve">     Content</t>
  </si>
  <si>
    <t xml:space="preserve">     Report Preparer</t>
  </si>
  <si>
    <t xml:space="preserve">     Testing Firm</t>
  </si>
  <si>
    <t>IT Corp</t>
  </si>
  <si>
    <t>Boiler B-4001C</t>
  </si>
  <si>
    <t>TX</t>
  </si>
  <si>
    <t>Haz Waste Description</t>
  </si>
  <si>
    <t>CoC; minimum combustion temperature</t>
  </si>
  <si>
    <t>CoC; max waste (G-3102) feedrate</t>
  </si>
  <si>
    <t>CoC; max waste (T-4053) feedrate</t>
  </si>
  <si>
    <t>PM, CO emissions; ash/chlorides/metals in feeds</t>
  </si>
  <si>
    <t>PM, CO emissions; ash, chlorides, metals in feeds</t>
  </si>
  <si>
    <t>CoC; max waste (T-4014) feedrate</t>
  </si>
  <si>
    <t>Natural gas</t>
  </si>
  <si>
    <t>Liq</t>
  </si>
  <si>
    <t>Liquid organic wastes</t>
  </si>
  <si>
    <t>1001C1</t>
  </si>
  <si>
    <t>1001C2</t>
  </si>
  <si>
    <t>1001C3</t>
  </si>
  <si>
    <t>1001C4</t>
  </si>
  <si>
    <t>Feedstreams</t>
  </si>
  <si>
    <t>y</t>
  </si>
  <si>
    <t>Steam Production Rate</t>
  </si>
  <si>
    <t>Firebox Exit Temp</t>
  </si>
  <si>
    <t>F</t>
  </si>
  <si>
    <t>CO emissions</t>
  </si>
  <si>
    <t>Liq waste</t>
  </si>
  <si>
    <t>Nat gas</t>
  </si>
  <si>
    <t>scfh</t>
  </si>
  <si>
    <t>Viscosity</t>
  </si>
  <si>
    <t>cSt</t>
  </si>
  <si>
    <t>Estimated Firing Rate</t>
  </si>
  <si>
    <t>Capacity (MMBtu/hr)</t>
  </si>
  <si>
    <t>Total</t>
  </si>
  <si>
    <t>Phase II ID No.</t>
  </si>
  <si>
    <t>Feedrate MTEC Calculations</t>
  </si>
  <si>
    <t>38.5 MM Btu/hr capacity with 32,000 lb/hr steam @ 125 psig</t>
  </si>
  <si>
    <t>Antimony</t>
  </si>
  <si>
    <t>Arsenic</t>
  </si>
  <si>
    <t>Barium</t>
  </si>
  <si>
    <t>Beryllium</t>
  </si>
  <si>
    <t>Cadmium</t>
  </si>
  <si>
    <t>Chromium</t>
  </si>
  <si>
    <t>Lead</t>
  </si>
  <si>
    <t>Mercury</t>
  </si>
  <si>
    <t>Silver</t>
  </si>
  <si>
    <t>Thallium</t>
  </si>
  <si>
    <t>BIF Feedrate Limits</t>
  </si>
  <si>
    <t xml:space="preserve">     Cond Description</t>
  </si>
  <si>
    <t>Source Description</t>
  </si>
  <si>
    <t>Soot Blowing</t>
  </si>
  <si>
    <t xml:space="preserve">    City</t>
  </si>
  <si>
    <t xml:space="preserve">    State</t>
  </si>
  <si>
    <t>Other Sister Facilities</t>
  </si>
  <si>
    <t>Hazardous Wastes</t>
  </si>
  <si>
    <t>Supplemental Fuel</t>
  </si>
  <si>
    <t>Stack Characteristics</t>
  </si>
  <si>
    <t xml:space="preserve">    Diameter (ft)</t>
  </si>
  <si>
    <t xml:space="preserve">    Height (ft)</t>
  </si>
  <si>
    <t xml:space="preserve">    Gas Velocity (ft/sec)</t>
  </si>
  <si>
    <t xml:space="preserve">    Gas Temperature (°F)</t>
  </si>
  <si>
    <t xml:space="preserve">   Stack Gas Flowrate</t>
  </si>
  <si>
    <t xml:space="preserve">   Temperature</t>
  </si>
  <si>
    <t xml:space="preserve">   O2</t>
  </si>
  <si>
    <t xml:space="preserve">   Moisture</t>
  </si>
  <si>
    <t>CO (MHRA)</t>
  </si>
  <si>
    <t>Sampling Train</t>
  </si>
  <si>
    <t>Feedstream Description</t>
  </si>
  <si>
    <t>*</t>
  </si>
  <si>
    <t>Thermal Feedrate</t>
  </si>
  <si>
    <t>Feed Rate</t>
  </si>
  <si>
    <t>Permitting Status</t>
  </si>
  <si>
    <t>HWC Burn Status (Date if Terminated)</t>
  </si>
  <si>
    <t>Yes</t>
  </si>
  <si>
    <t>R1</t>
  </si>
  <si>
    <t>R2</t>
  </si>
  <si>
    <t>R3</t>
  </si>
  <si>
    <t xml:space="preserve">     Cond Dates</t>
  </si>
  <si>
    <t>Cond Description</t>
  </si>
  <si>
    <t>Liquid-fired boiler</t>
  </si>
  <si>
    <t>Feedstream Number</t>
  </si>
  <si>
    <t>Feed Class</t>
  </si>
  <si>
    <t>Liq HW</t>
  </si>
  <si>
    <t>Natural Gas</t>
  </si>
  <si>
    <t>E1</t>
  </si>
  <si>
    <t>Combustor Class</t>
  </si>
  <si>
    <t>Combustor Type</t>
  </si>
  <si>
    <t>Number of Sister Facilities</t>
  </si>
  <si>
    <t>APCS Detailed Acronym</t>
  </si>
  <si>
    <t>APCS General Class</t>
  </si>
  <si>
    <t>source</t>
  </si>
  <si>
    <t>cond</t>
  </si>
  <si>
    <t>emiss</t>
  </si>
  <si>
    <t>feed</t>
  </si>
  <si>
    <t>process</t>
  </si>
  <si>
    <t>Liquid injection</t>
  </si>
  <si>
    <t>Heating Value</t>
  </si>
  <si>
    <t>MMBtu/hr</t>
  </si>
  <si>
    <t>F1</t>
  </si>
  <si>
    <t>F2</t>
  </si>
  <si>
    <t>F3</t>
  </si>
  <si>
    <t>F4</t>
  </si>
  <si>
    <t>Feed Class 2</t>
  </si>
  <si>
    <t>MF</t>
  </si>
  <si>
    <t>Cond ID</t>
  </si>
  <si>
    <t>Comments</t>
  </si>
  <si>
    <t>7% O2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</si>
</sst>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0.0000"/>
    <numFmt numFmtId="167" formatCode="0.00000000"/>
    <numFmt numFmtId="168" formatCode="0.0000000"/>
    <numFmt numFmtId="169" formatCode="0.000000"/>
    <numFmt numFmtId="170" formatCode="0.00000"/>
    <numFmt numFmtId="171" formatCode="mmmm\ d\,\ yyyy"/>
  </numFmts>
  <fonts count="7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2" fontId="5" fillId="0" borderId="0" xfId="0" applyNumberFormat="1" applyFont="1" applyAlignment="1">
      <alignment horizontal="left"/>
    </xf>
    <xf numFmtId="171" fontId="5" fillId="0" borderId="0" xfId="0" applyNumberFormat="1" applyFont="1" applyAlignment="1">
      <alignment horizontal="left" vertical="justify"/>
    </xf>
    <xf numFmtId="171" fontId="5" fillId="0" borderId="0" xfId="0" applyNumberFormat="1" applyFont="1" applyAlignment="1">
      <alignment horizontal="left"/>
    </xf>
    <xf numFmtId="0" fontId="5" fillId="0" borderId="0" xfId="0" applyFont="1" applyAlignment="1">
      <alignment horizontal="center"/>
    </xf>
    <xf numFmtId="165" fontId="5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1" fontId="5" fillId="0" borderId="0" xfId="0" applyNumberFormat="1" applyFont="1" applyAlignment="1">
      <alignment/>
    </xf>
    <xf numFmtId="166" fontId="5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2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64" fontId="5" fillId="0" borderId="0" xfId="0" applyNumberFormat="1" applyFont="1" applyAlignment="1">
      <alignment/>
    </xf>
    <xf numFmtId="0" fontId="6" fillId="0" borderId="0" xfId="0" applyFont="1" applyAlignment="1">
      <alignment/>
    </xf>
    <xf numFmtId="17" fontId="5" fillId="0" borderId="0" xfId="0" applyNumberFormat="1" applyFont="1" applyAlignment="1">
      <alignment horizontal="left" vertical="justify"/>
    </xf>
    <xf numFmtId="0" fontId="1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5" fillId="0" borderId="0" xfId="0" applyFont="1" applyAlignment="1">
      <alignment wrapText="1"/>
    </xf>
    <xf numFmtId="0" fontId="5" fillId="0" borderId="0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133</v>
      </c>
    </row>
    <row r="2" ht="12.75">
      <c r="A2" t="s">
        <v>134</v>
      </c>
    </row>
    <row r="3" ht="12.75">
      <c r="A3" t="s">
        <v>135</v>
      </c>
    </row>
    <row r="4" ht="12.75">
      <c r="A4" t="s">
        <v>136</v>
      </c>
    </row>
    <row r="5" ht="12.75">
      <c r="A5" t="s">
        <v>137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C32"/>
  <sheetViews>
    <sheetView workbookViewId="0" topLeftCell="B1">
      <selection activeCell="C23" sqref="C23"/>
    </sheetView>
  </sheetViews>
  <sheetFormatPr defaultColWidth="9.140625" defaultRowHeight="12.75"/>
  <cols>
    <col min="1" max="1" width="9.140625" style="2" hidden="1" customWidth="1"/>
    <col min="2" max="2" width="24.28125" style="2" customWidth="1"/>
    <col min="3" max="3" width="60.7109375" style="2" customWidth="1"/>
    <col min="4" max="16384" width="11.421875" style="2" customWidth="1"/>
  </cols>
  <sheetData>
    <row r="1" ht="12.75">
      <c r="B1" s="1" t="s">
        <v>92</v>
      </c>
    </row>
    <row r="2" ht="12.75">
      <c r="B2" s="1"/>
    </row>
    <row r="3" spans="2:3" ht="12.75">
      <c r="B3" s="2" t="s">
        <v>77</v>
      </c>
      <c r="C3" s="3">
        <v>1001</v>
      </c>
    </row>
    <row r="4" spans="2:3" ht="12.75">
      <c r="B4" s="2" t="s">
        <v>15</v>
      </c>
      <c r="C4" s="2" t="s">
        <v>39</v>
      </c>
    </row>
    <row r="5" spans="2:3" ht="12.75">
      <c r="B5" s="2" t="s">
        <v>16</v>
      </c>
      <c r="C5" s="2" t="s">
        <v>40</v>
      </c>
    </row>
    <row r="6" ht="12.75">
      <c r="B6" s="2" t="s">
        <v>17</v>
      </c>
    </row>
    <row r="7" spans="2:3" ht="12.75">
      <c r="B7" s="2" t="s">
        <v>94</v>
      </c>
      <c r="C7" s="2" t="s">
        <v>41</v>
      </c>
    </row>
    <row r="8" spans="2:3" ht="12.75">
      <c r="B8" s="2" t="s">
        <v>95</v>
      </c>
      <c r="C8" s="2" t="s">
        <v>48</v>
      </c>
    </row>
    <row r="9" spans="2:3" ht="12.75">
      <c r="B9" s="2" t="s">
        <v>18</v>
      </c>
      <c r="C9" s="2" t="s">
        <v>47</v>
      </c>
    </row>
    <row r="10" spans="2:3" ht="12.75">
      <c r="B10" s="2" t="s">
        <v>96</v>
      </c>
      <c r="C10" s="2" t="s">
        <v>20</v>
      </c>
    </row>
    <row r="11" spans="2:3" ht="12.75">
      <c r="B11" s="2" t="s">
        <v>130</v>
      </c>
      <c r="C11" s="3">
        <v>0</v>
      </c>
    </row>
    <row r="12" spans="2:3" ht="12.75">
      <c r="B12" s="2" t="s">
        <v>128</v>
      </c>
      <c r="C12" s="2" t="s">
        <v>122</v>
      </c>
    </row>
    <row r="13" spans="2:3" ht="12.75">
      <c r="B13" s="2" t="s">
        <v>129</v>
      </c>
      <c r="C13" s="2" t="s">
        <v>138</v>
      </c>
    </row>
    <row r="14" spans="2:3" ht="12.75">
      <c r="B14" s="2" t="s">
        <v>19</v>
      </c>
      <c r="C14" s="2" t="s">
        <v>79</v>
      </c>
    </row>
    <row r="15" spans="2:3" ht="12.75">
      <c r="B15" s="2" t="s">
        <v>75</v>
      </c>
      <c r="C15" s="3">
        <v>39</v>
      </c>
    </row>
    <row r="16" spans="2:3" ht="12.75">
      <c r="B16" s="2" t="s">
        <v>93</v>
      </c>
      <c r="C16" s="3" t="s">
        <v>116</v>
      </c>
    </row>
    <row r="17" spans="2:3" ht="12.75">
      <c r="B17" s="2" t="s">
        <v>131</v>
      </c>
      <c r="C17" s="2" t="s">
        <v>20</v>
      </c>
    </row>
    <row r="18" ht="12.75">
      <c r="B18" s="2" t="s">
        <v>132</v>
      </c>
    </row>
    <row r="19" ht="12.75">
      <c r="B19" s="2" t="s">
        <v>21</v>
      </c>
    </row>
    <row r="20" spans="2:3" ht="12.75">
      <c r="B20" s="2" t="s">
        <v>97</v>
      </c>
      <c r="C20" s="2" t="s">
        <v>57</v>
      </c>
    </row>
    <row r="21" spans="2:3" ht="12.75">
      <c r="B21" s="2" t="s">
        <v>49</v>
      </c>
      <c r="C21" s="2" t="s">
        <v>58</v>
      </c>
    </row>
    <row r="22" spans="2:3" ht="12.75">
      <c r="B22" s="2" t="s">
        <v>98</v>
      </c>
      <c r="C22" s="2" t="s">
        <v>56</v>
      </c>
    </row>
    <row r="24" ht="12.75">
      <c r="B24" s="2" t="s">
        <v>99</v>
      </c>
    </row>
    <row r="25" spans="2:3" ht="12.75">
      <c r="B25" s="2" t="s">
        <v>100</v>
      </c>
      <c r="C25" s="4">
        <f>35.5/12</f>
        <v>2.9583333333333335</v>
      </c>
    </row>
    <row r="26" spans="2:3" ht="12.75">
      <c r="B26" s="2" t="s">
        <v>101</v>
      </c>
      <c r="C26" s="3">
        <v>52</v>
      </c>
    </row>
    <row r="27" spans="2:3" ht="12.75">
      <c r="B27" s="2" t="s">
        <v>102</v>
      </c>
      <c r="C27" s="3">
        <v>16.9</v>
      </c>
    </row>
    <row r="28" spans="2:3" ht="12.75">
      <c r="B28" s="2" t="s">
        <v>103</v>
      </c>
      <c r="C28" s="3">
        <v>426</v>
      </c>
    </row>
    <row r="29" ht="12.75">
      <c r="B29" s="1"/>
    </row>
    <row r="30" ht="12.75">
      <c r="B30" s="2" t="s">
        <v>114</v>
      </c>
    </row>
    <row r="31" s="20" customFormat="1" ht="25.5">
      <c r="B31" s="20" t="s">
        <v>115</v>
      </c>
    </row>
    <row r="32" ht="12.75">
      <c r="B32" s="1"/>
    </row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C41"/>
  <sheetViews>
    <sheetView workbookViewId="0" topLeftCell="B1">
      <selection activeCell="C10" sqref="C10"/>
    </sheetView>
  </sheetViews>
  <sheetFormatPr defaultColWidth="9.140625" defaultRowHeight="12.75"/>
  <cols>
    <col min="1" max="1" width="9.140625" style="0" hidden="1" customWidth="1"/>
    <col min="2" max="2" width="21.00390625" style="0" customWidth="1"/>
    <col min="3" max="3" width="53.57421875" style="0" customWidth="1"/>
  </cols>
  <sheetData>
    <row r="1" ht="12.75">
      <c r="B1" s="18" t="s">
        <v>121</v>
      </c>
    </row>
    <row r="3" ht="12.75">
      <c r="B3" s="19" t="s">
        <v>59</v>
      </c>
    </row>
    <row r="4" ht="12.75">
      <c r="B4" s="19"/>
    </row>
    <row r="5" spans="2:3" s="2" customFormat="1" ht="12.75">
      <c r="B5" s="2" t="s">
        <v>22</v>
      </c>
      <c r="C5" s="2" t="s">
        <v>37</v>
      </c>
    </row>
    <row r="6" spans="2:3" s="2" customFormat="1" ht="12.75">
      <c r="B6" s="2" t="s">
        <v>44</v>
      </c>
      <c r="C6" s="2" t="s">
        <v>46</v>
      </c>
    </row>
    <row r="7" spans="2:3" s="2" customFormat="1" ht="12.75">
      <c r="B7" s="2" t="s">
        <v>45</v>
      </c>
      <c r="C7" s="2" t="s">
        <v>46</v>
      </c>
    </row>
    <row r="8" spans="2:3" s="2" customFormat="1" ht="12.75">
      <c r="B8" s="2" t="s">
        <v>23</v>
      </c>
      <c r="C8" s="5">
        <v>34018</v>
      </c>
    </row>
    <row r="9" spans="2:3" s="2" customFormat="1" ht="12.75">
      <c r="B9" s="2" t="s">
        <v>120</v>
      </c>
      <c r="C9" s="17">
        <v>34000</v>
      </c>
    </row>
    <row r="10" spans="2:3" s="2" customFormat="1" ht="12.75">
      <c r="B10" s="2" t="s">
        <v>91</v>
      </c>
      <c r="C10" s="2" t="s">
        <v>55</v>
      </c>
    </row>
    <row r="11" spans="2:3" s="2" customFormat="1" ht="12.75">
      <c r="B11" s="2" t="s">
        <v>43</v>
      </c>
      <c r="C11" s="2" t="s">
        <v>54</v>
      </c>
    </row>
    <row r="12" s="2" customFormat="1" ht="12.75"/>
    <row r="13" s="2" customFormat="1" ht="12.75">
      <c r="B13" s="19" t="s">
        <v>60</v>
      </c>
    </row>
    <row r="14" ht="12.75">
      <c r="B14" s="19"/>
    </row>
    <row r="15" spans="2:3" s="2" customFormat="1" ht="12.75">
      <c r="B15" s="2" t="s">
        <v>22</v>
      </c>
      <c r="C15" s="2" t="s">
        <v>37</v>
      </c>
    </row>
    <row r="16" spans="2:3" s="2" customFormat="1" ht="12.75">
      <c r="B16" s="2" t="s">
        <v>44</v>
      </c>
      <c r="C16" s="2" t="s">
        <v>46</v>
      </c>
    </row>
    <row r="17" spans="2:3" s="2" customFormat="1" ht="12.75">
      <c r="B17" s="2" t="s">
        <v>45</v>
      </c>
      <c r="C17" s="2" t="s">
        <v>46</v>
      </c>
    </row>
    <row r="18" spans="2:3" s="2" customFormat="1" ht="12.75">
      <c r="B18" s="2" t="s">
        <v>23</v>
      </c>
      <c r="C18" s="6">
        <v>34020</v>
      </c>
    </row>
    <row r="19" spans="2:3" s="2" customFormat="1" ht="12.75">
      <c r="B19" s="2" t="s">
        <v>120</v>
      </c>
      <c r="C19" s="17">
        <v>34000</v>
      </c>
    </row>
    <row r="20" spans="2:3" s="2" customFormat="1" ht="12.75">
      <c r="B20" s="2" t="s">
        <v>91</v>
      </c>
      <c r="C20" s="2" t="s">
        <v>51</v>
      </c>
    </row>
    <row r="21" spans="2:3" s="2" customFormat="1" ht="12.75">
      <c r="B21" s="2" t="s">
        <v>43</v>
      </c>
      <c r="C21" s="2" t="s">
        <v>54</v>
      </c>
    </row>
    <row r="22" s="2" customFormat="1" ht="12.75"/>
    <row r="23" s="2" customFormat="1" ht="12.75">
      <c r="B23" s="19" t="s">
        <v>61</v>
      </c>
    </row>
    <row r="24" ht="12.75">
      <c r="B24" s="19"/>
    </row>
    <row r="25" spans="2:3" s="2" customFormat="1" ht="12.75">
      <c r="B25" s="2" t="s">
        <v>22</v>
      </c>
      <c r="C25" s="2" t="s">
        <v>37</v>
      </c>
    </row>
    <row r="26" spans="2:3" s="2" customFormat="1" ht="12.75">
      <c r="B26" s="2" t="s">
        <v>44</v>
      </c>
      <c r="C26" s="2" t="s">
        <v>46</v>
      </c>
    </row>
    <row r="27" spans="2:3" s="2" customFormat="1" ht="12.75">
      <c r="B27" s="2" t="s">
        <v>45</v>
      </c>
      <c r="C27" s="2" t="s">
        <v>46</v>
      </c>
    </row>
    <row r="28" spans="2:3" s="2" customFormat="1" ht="12.75">
      <c r="B28" s="2" t="s">
        <v>23</v>
      </c>
      <c r="C28" s="6">
        <v>34023</v>
      </c>
    </row>
    <row r="29" spans="2:3" s="2" customFormat="1" ht="12.75">
      <c r="B29" s="2" t="s">
        <v>120</v>
      </c>
      <c r="C29" s="17">
        <v>34000</v>
      </c>
    </row>
    <row r="30" spans="2:3" s="2" customFormat="1" ht="12.75">
      <c r="B30" s="2" t="s">
        <v>91</v>
      </c>
      <c r="C30" s="2" t="s">
        <v>52</v>
      </c>
    </row>
    <row r="31" spans="2:3" s="2" customFormat="1" ht="12.75">
      <c r="B31" s="2" t="s">
        <v>43</v>
      </c>
      <c r="C31" s="2" t="s">
        <v>53</v>
      </c>
    </row>
    <row r="32" s="2" customFormat="1" ht="12.75"/>
    <row r="33" s="2" customFormat="1" ht="12.75">
      <c r="B33" s="19" t="s">
        <v>62</v>
      </c>
    </row>
    <row r="34" ht="12.75">
      <c r="B34" s="19"/>
    </row>
    <row r="35" spans="2:3" s="2" customFormat="1" ht="12.75">
      <c r="B35" s="2" t="s">
        <v>22</v>
      </c>
      <c r="C35" s="2" t="s">
        <v>37</v>
      </c>
    </row>
    <row r="36" spans="2:3" s="2" customFormat="1" ht="12.75">
      <c r="B36" s="2" t="s">
        <v>44</v>
      </c>
      <c r="C36" s="2" t="s">
        <v>46</v>
      </c>
    </row>
    <row r="37" spans="2:3" s="2" customFormat="1" ht="12.75">
      <c r="B37" s="2" t="s">
        <v>45</v>
      </c>
      <c r="C37" s="2" t="s">
        <v>46</v>
      </c>
    </row>
    <row r="38" spans="2:3" s="2" customFormat="1" ht="12.75">
      <c r="B38" s="2" t="s">
        <v>23</v>
      </c>
      <c r="C38" s="6">
        <v>34078</v>
      </c>
    </row>
    <row r="39" spans="2:3" s="2" customFormat="1" ht="12.75">
      <c r="B39" s="2" t="s">
        <v>120</v>
      </c>
      <c r="C39" s="17">
        <v>34059</v>
      </c>
    </row>
    <row r="40" spans="2:3" s="2" customFormat="1" ht="12.75">
      <c r="B40" s="2" t="s">
        <v>91</v>
      </c>
      <c r="C40" s="2" t="s">
        <v>50</v>
      </c>
    </row>
    <row r="41" spans="2:3" s="2" customFormat="1" ht="12.75">
      <c r="B41" s="2" t="s">
        <v>43</v>
      </c>
      <c r="C41" s="2" t="s">
        <v>68</v>
      </c>
    </row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41"/>
  <sheetViews>
    <sheetView tabSelected="1" zoomScale="75" zoomScaleNormal="75" workbookViewId="0" topLeftCell="B1">
      <selection activeCell="E17" sqref="E17"/>
    </sheetView>
  </sheetViews>
  <sheetFormatPr defaultColWidth="9.140625" defaultRowHeight="12.75"/>
  <cols>
    <col min="1" max="1" width="5.7109375" style="2" hidden="1" customWidth="1"/>
    <col min="2" max="2" width="20.421875" style="2" customWidth="1"/>
    <col min="3" max="3" width="10.00390625" style="2" bestFit="1" customWidth="1"/>
    <col min="4" max="4" width="7.57421875" style="2" customWidth="1"/>
    <col min="5" max="5" width="6.8515625" style="2" customWidth="1"/>
    <col min="6" max="6" width="2.421875" style="2" customWidth="1"/>
    <col min="7" max="7" width="8.421875" style="2" customWidth="1"/>
    <col min="8" max="8" width="2.8515625" style="2" customWidth="1"/>
    <col min="9" max="9" width="7.140625" style="2" customWidth="1"/>
    <col min="10" max="10" width="2.7109375" style="2" customWidth="1"/>
    <col min="11" max="11" width="8.28125" style="2" customWidth="1"/>
    <col min="12" max="12" width="2.7109375" style="2" customWidth="1"/>
    <col min="13" max="15" width="11.421875" style="2" customWidth="1"/>
    <col min="16" max="16" width="13.28125" style="2" customWidth="1"/>
    <col min="17" max="16384" width="11.421875" style="2" customWidth="1"/>
  </cols>
  <sheetData>
    <row r="1" spans="2:3" ht="12.75">
      <c r="B1" s="1" t="s">
        <v>0</v>
      </c>
      <c r="C1" s="1"/>
    </row>
    <row r="2" ht="12.75" customHeight="1"/>
    <row r="3" spans="2:12" ht="12.75">
      <c r="B3" s="2" t="s">
        <v>147</v>
      </c>
      <c r="C3" s="2" t="s">
        <v>148</v>
      </c>
      <c r="D3" s="2" t="s">
        <v>24</v>
      </c>
      <c r="E3" s="2" t="s">
        <v>149</v>
      </c>
      <c r="G3" s="7"/>
      <c r="H3" s="7"/>
      <c r="I3" s="7"/>
      <c r="J3" s="7"/>
      <c r="K3" s="7"/>
      <c r="L3" s="7"/>
    </row>
    <row r="4" spans="1:13" ht="12.75">
      <c r="A4" s="2">
        <v>1</v>
      </c>
      <c r="B4" s="1" t="s">
        <v>59</v>
      </c>
      <c r="C4" s="1"/>
      <c r="G4" s="7" t="s">
        <v>117</v>
      </c>
      <c r="H4" s="7"/>
      <c r="I4" s="7" t="s">
        <v>118</v>
      </c>
      <c r="J4" s="7"/>
      <c r="K4" s="7" t="s">
        <v>119</v>
      </c>
      <c r="L4" s="7"/>
      <c r="M4" s="7" t="s">
        <v>25</v>
      </c>
    </row>
    <row r="5" spans="2:12" ht="12.75">
      <c r="B5" s="1"/>
      <c r="C5" s="1"/>
      <c r="G5" s="7"/>
      <c r="H5" s="7"/>
      <c r="I5" s="7"/>
      <c r="J5" s="7"/>
      <c r="K5" s="7"/>
      <c r="L5" s="7"/>
    </row>
    <row r="6" spans="2:13" ht="12.75">
      <c r="B6" s="2" t="s">
        <v>2</v>
      </c>
      <c r="C6" s="2" t="s">
        <v>127</v>
      </c>
      <c r="D6" s="2" t="s">
        <v>7</v>
      </c>
      <c r="E6" s="2" t="s">
        <v>64</v>
      </c>
      <c r="G6" s="2">
        <v>0.0026</v>
      </c>
      <c r="I6" s="2">
        <v>0.0031</v>
      </c>
      <c r="K6" s="2">
        <v>0.0038</v>
      </c>
      <c r="M6" s="2">
        <v>0.0029</v>
      </c>
    </row>
    <row r="7" spans="2:13" ht="12.75">
      <c r="B7" s="2" t="s">
        <v>108</v>
      </c>
      <c r="C7" s="2" t="s">
        <v>127</v>
      </c>
      <c r="D7" s="2" t="s">
        <v>8</v>
      </c>
      <c r="E7" s="2" t="s">
        <v>64</v>
      </c>
      <c r="G7" s="2">
        <v>8.7</v>
      </c>
      <c r="I7" s="2">
        <v>9</v>
      </c>
      <c r="K7" s="2">
        <v>33.9</v>
      </c>
      <c r="M7" s="2">
        <v>17.2</v>
      </c>
    </row>
    <row r="9" spans="2:4" ht="12" customHeight="1">
      <c r="B9" s="2" t="s">
        <v>109</v>
      </c>
      <c r="C9" s="2" t="s">
        <v>2</v>
      </c>
      <c r="D9" s="2" t="s">
        <v>127</v>
      </c>
    </row>
    <row r="10" spans="2:13" ht="12.75">
      <c r="B10" s="2" t="s">
        <v>104</v>
      </c>
      <c r="D10" s="2" t="s">
        <v>12</v>
      </c>
      <c r="G10" s="2">
        <v>7306</v>
      </c>
      <c r="I10" s="2">
        <v>6146</v>
      </c>
      <c r="K10" s="2">
        <v>4119</v>
      </c>
      <c r="M10" s="2">
        <f>SUM(G10:L10)/3</f>
        <v>5857</v>
      </c>
    </row>
    <row r="11" spans="2:13" ht="12.75">
      <c r="B11" s="2" t="s">
        <v>106</v>
      </c>
      <c r="D11" s="2" t="s">
        <v>13</v>
      </c>
      <c r="G11" s="2">
        <v>5.2</v>
      </c>
      <c r="I11" s="2">
        <v>5</v>
      </c>
      <c r="K11" s="2">
        <v>5.2</v>
      </c>
      <c r="M11" s="8">
        <f>SUM(G11:L11)/3</f>
        <v>5.133333333333333</v>
      </c>
    </row>
    <row r="12" spans="2:13" ht="12.75">
      <c r="B12" s="2" t="s">
        <v>107</v>
      </c>
      <c r="D12" s="2" t="s">
        <v>13</v>
      </c>
      <c r="G12" s="2">
        <v>15.1</v>
      </c>
      <c r="I12" s="2">
        <v>15.2</v>
      </c>
      <c r="K12" s="2">
        <v>14.9</v>
      </c>
      <c r="M12" s="8">
        <f>SUM(G12:L12)/3</f>
        <v>15.066666666666665</v>
      </c>
    </row>
    <row r="13" spans="2:13" ht="12.75">
      <c r="B13" s="2" t="s">
        <v>105</v>
      </c>
      <c r="D13" s="2" t="s">
        <v>14</v>
      </c>
      <c r="G13" s="2">
        <v>437.5</v>
      </c>
      <c r="I13" s="2">
        <v>453.8</v>
      </c>
      <c r="K13" s="2">
        <v>398.8</v>
      </c>
      <c r="M13" s="8">
        <f>SUM(G13:L13)/3</f>
        <v>430.0333333333333</v>
      </c>
    </row>
    <row r="15" ht="12.75">
      <c r="K15" s="7" t="s">
        <v>35</v>
      </c>
    </row>
    <row r="16" spans="1:13" ht="12.75">
      <c r="A16" s="2">
        <v>2</v>
      </c>
      <c r="B16" s="1" t="s">
        <v>60</v>
      </c>
      <c r="C16" s="1"/>
      <c r="G16" s="7" t="s">
        <v>117</v>
      </c>
      <c r="H16" s="7"/>
      <c r="I16" s="7" t="s">
        <v>118</v>
      </c>
      <c r="J16" s="7"/>
      <c r="K16" s="7" t="s">
        <v>119</v>
      </c>
      <c r="L16" s="7"/>
      <c r="M16" s="7" t="s">
        <v>25</v>
      </c>
    </row>
    <row r="18" spans="2:13" ht="12.75">
      <c r="B18" s="2" t="s">
        <v>2</v>
      </c>
      <c r="C18" s="2" t="s">
        <v>127</v>
      </c>
      <c r="D18" s="2" t="s">
        <v>7</v>
      </c>
      <c r="E18" s="2" t="s">
        <v>64</v>
      </c>
      <c r="G18" s="2">
        <v>0.0032</v>
      </c>
      <c r="I18" s="2">
        <v>0.0023</v>
      </c>
      <c r="K18" s="2">
        <v>0.0018</v>
      </c>
      <c r="M18" s="2">
        <v>0.0027</v>
      </c>
    </row>
    <row r="19" spans="2:13" ht="12.75">
      <c r="B19" s="2" t="s">
        <v>108</v>
      </c>
      <c r="C19" s="2" t="s">
        <v>127</v>
      </c>
      <c r="D19" s="2" t="s">
        <v>8</v>
      </c>
      <c r="E19" s="2" t="s">
        <v>64</v>
      </c>
      <c r="G19" s="2">
        <v>31</v>
      </c>
      <c r="I19" s="2">
        <v>38.6</v>
      </c>
      <c r="K19" s="2">
        <v>41.2</v>
      </c>
      <c r="M19" s="2">
        <v>36.9</v>
      </c>
    </row>
    <row r="21" spans="2:4" ht="12.75">
      <c r="B21" s="2" t="s">
        <v>109</v>
      </c>
      <c r="C21" s="2" t="s">
        <v>2</v>
      </c>
      <c r="D21" s="2" t="s">
        <v>127</v>
      </c>
    </row>
    <row r="22" spans="2:13" ht="12.75">
      <c r="B22" s="2" t="s">
        <v>104</v>
      </c>
      <c r="D22" s="2" t="s">
        <v>12</v>
      </c>
      <c r="G22" s="2">
        <v>6616</v>
      </c>
      <c r="I22" s="2">
        <v>6517</v>
      </c>
      <c r="K22" s="2">
        <v>5530</v>
      </c>
      <c r="M22" s="2">
        <f>SUM(G22:L22)/3</f>
        <v>6221</v>
      </c>
    </row>
    <row r="23" spans="2:13" ht="12.75">
      <c r="B23" s="2" t="s">
        <v>106</v>
      </c>
      <c r="D23" s="2" t="s">
        <v>13</v>
      </c>
      <c r="G23" s="2">
        <v>5.16</v>
      </c>
      <c r="I23" s="2">
        <v>4.96</v>
      </c>
      <c r="K23" s="2">
        <v>5.03</v>
      </c>
      <c r="M23" s="2">
        <f>SUM(G23:L23)/3</f>
        <v>5.050000000000001</v>
      </c>
    </row>
    <row r="24" spans="2:13" ht="12.75">
      <c r="B24" s="2" t="s">
        <v>107</v>
      </c>
      <c r="D24" s="2" t="s">
        <v>13</v>
      </c>
      <c r="G24" s="2">
        <v>13.3</v>
      </c>
      <c r="I24" s="2">
        <v>13.3</v>
      </c>
      <c r="K24" s="2">
        <v>19.6</v>
      </c>
      <c r="M24" s="2">
        <f>SUM(G24:L24)/3</f>
        <v>15.4</v>
      </c>
    </row>
    <row r="25" spans="2:13" ht="12.75">
      <c r="B25" s="2" t="s">
        <v>105</v>
      </c>
      <c r="D25" s="2" t="s">
        <v>14</v>
      </c>
      <c r="G25" s="2">
        <v>426.1</v>
      </c>
      <c r="I25" s="2">
        <v>425.5</v>
      </c>
      <c r="K25" s="2">
        <v>426.8</v>
      </c>
      <c r="M25" s="8">
        <f>SUM(G25:L25)/3</f>
        <v>426.1333333333334</v>
      </c>
    </row>
    <row r="27" ht="12.75">
      <c r="K27" s="7" t="s">
        <v>35</v>
      </c>
    </row>
    <row r="28" spans="1:13" ht="12.75">
      <c r="A28" s="2">
        <v>3</v>
      </c>
      <c r="B28" s="1" t="s">
        <v>61</v>
      </c>
      <c r="C28" s="1"/>
      <c r="G28" s="7" t="s">
        <v>117</v>
      </c>
      <c r="H28" s="7"/>
      <c r="I28" s="7" t="s">
        <v>118</v>
      </c>
      <c r="J28" s="7"/>
      <c r="K28" s="7" t="s">
        <v>119</v>
      </c>
      <c r="L28" s="7"/>
      <c r="M28" s="7" t="s">
        <v>25</v>
      </c>
    </row>
    <row r="29" spans="2:12" ht="12.75">
      <c r="B29" s="1"/>
      <c r="C29" s="1"/>
      <c r="G29" s="7"/>
      <c r="H29" s="7"/>
      <c r="I29" s="7"/>
      <c r="J29" s="7"/>
      <c r="K29" s="7"/>
      <c r="L29" s="7"/>
    </row>
    <row r="30" spans="2:13" ht="12.75">
      <c r="B30" s="2" t="s">
        <v>2</v>
      </c>
      <c r="C30" s="2" t="s">
        <v>127</v>
      </c>
      <c r="D30" s="2" t="s">
        <v>7</v>
      </c>
      <c r="E30" s="2" t="s">
        <v>64</v>
      </c>
      <c r="G30" s="2">
        <v>0.0029</v>
      </c>
      <c r="I30" s="2">
        <v>0.0019</v>
      </c>
      <c r="K30" s="2">
        <v>0.0013</v>
      </c>
      <c r="M30" s="2">
        <v>0.0024</v>
      </c>
    </row>
    <row r="31" spans="2:13" ht="12.75">
      <c r="B31" s="2" t="s">
        <v>108</v>
      </c>
      <c r="C31" s="2" t="s">
        <v>127</v>
      </c>
      <c r="D31" s="2" t="s">
        <v>8</v>
      </c>
      <c r="E31" s="2" t="s">
        <v>64</v>
      </c>
      <c r="G31" s="2">
        <v>33.2</v>
      </c>
      <c r="I31" s="2">
        <v>23.8</v>
      </c>
      <c r="K31" s="2">
        <v>26.1</v>
      </c>
      <c r="M31" s="2">
        <v>27.7</v>
      </c>
    </row>
    <row r="33" spans="2:4" ht="12.75">
      <c r="B33" s="2" t="s">
        <v>109</v>
      </c>
      <c r="C33" s="2" t="s">
        <v>2</v>
      </c>
      <c r="D33" s="2" t="s">
        <v>127</v>
      </c>
    </row>
    <row r="34" spans="2:13" ht="12.75">
      <c r="B34" s="2" t="s">
        <v>104</v>
      </c>
      <c r="D34" s="2" t="s">
        <v>12</v>
      </c>
      <c r="G34" s="2">
        <v>7147</v>
      </c>
      <c r="I34" s="2">
        <v>7477</v>
      </c>
      <c r="K34" s="2">
        <v>7672</v>
      </c>
      <c r="M34" s="2">
        <f>SUM(G34:L34)/3</f>
        <v>7432</v>
      </c>
    </row>
    <row r="35" spans="2:13" ht="12.75">
      <c r="B35" s="2" t="s">
        <v>106</v>
      </c>
      <c r="D35" s="2" t="s">
        <v>13</v>
      </c>
      <c r="G35" s="2">
        <v>5.18</v>
      </c>
      <c r="I35" s="2">
        <v>4.97</v>
      </c>
      <c r="K35" s="2">
        <v>5.03</v>
      </c>
      <c r="M35" s="2">
        <f>SUM(G35:L35)/3</f>
        <v>5.06</v>
      </c>
    </row>
    <row r="36" spans="2:13" ht="12.75">
      <c r="B36" s="2" t="s">
        <v>107</v>
      </c>
      <c r="D36" s="2" t="s">
        <v>13</v>
      </c>
      <c r="G36" s="2">
        <v>12.3</v>
      </c>
      <c r="I36" s="2">
        <v>12.3</v>
      </c>
      <c r="K36" s="2">
        <v>12.3</v>
      </c>
      <c r="M36" s="2">
        <f>SUM(G36:L36)/3</f>
        <v>12.300000000000002</v>
      </c>
    </row>
    <row r="37" spans="2:13" ht="12.75">
      <c r="B37" s="2" t="s">
        <v>105</v>
      </c>
      <c r="D37" s="2" t="s">
        <v>14</v>
      </c>
      <c r="G37" s="2">
        <v>448</v>
      </c>
      <c r="I37" s="2">
        <v>449</v>
      </c>
      <c r="K37" s="2">
        <v>449</v>
      </c>
      <c r="M37" s="8">
        <f>SUM(G37:L37)/3</f>
        <v>448.6666666666667</v>
      </c>
    </row>
    <row r="39" spans="1:13" ht="12.75">
      <c r="A39" s="2">
        <v>4</v>
      </c>
      <c r="B39" s="1" t="s">
        <v>62</v>
      </c>
      <c r="C39" s="1"/>
      <c r="G39" s="7" t="s">
        <v>117</v>
      </c>
      <c r="H39" s="7"/>
      <c r="I39" s="7" t="s">
        <v>118</v>
      </c>
      <c r="J39" s="7"/>
      <c r="K39" s="7" t="s">
        <v>119</v>
      </c>
      <c r="L39" s="7"/>
      <c r="M39" s="7" t="s">
        <v>25</v>
      </c>
    </row>
    <row r="40" spans="2:12" ht="12.75">
      <c r="B40" s="1"/>
      <c r="C40" s="1"/>
      <c r="G40" s="7"/>
      <c r="H40" s="7"/>
      <c r="I40" s="7"/>
      <c r="J40" s="7"/>
      <c r="K40" s="7"/>
      <c r="L40" s="7"/>
    </row>
    <row r="41" spans="2:13" ht="12.75">
      <c r="B41" s="2" t="s">
        <v>108</v>
      </c>
      <c r="C41" s="2" t="s">
        <v>127</v>
      </c>
      <c r="D41" s="2" t="s">
        <v>8</v>
      </c>
      <c r="E41" s="2" t="s">
        <v>64</v>
      </c>
      <c r="G41" s="2">
        <v>10</v>
      </c>
      <c r="I41" s="2">
        <v>0.9</v>
      </c>
      <c r="K41" s="2">
        <v>1</v>
      </c>
      <c r="M41" s="2">
        <v>4</v>
      </c>
    </row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34"/>
  <sheetViews>
    <sheetView zoomScale="75" zoomScaleNormal="75" workbookViewId="0" topLeftCell="B1">
      <selection activeCell="L45" sqref="L45:R45"/>
    </sheetView>
  </sheetViews>
  <sheetFormatPr defaultColWidth="9.140625" defaultRowHeight="12.75"/>
  <cols>
    <col min="1" max="1" width="3.140625" style="2" hidden="1" customWidth="1"/>
    <col min="2" max="2" width="20.140625" style="2" customWidth="1"/>
    <col min="3" max="3" width="6.28125" style="2" customWidth="1"/>
    <col min="4" max="4" width="8.57421875" style="2" customWidth="1"/>
    <col min="5" max="5" width="4.7109375" style="7" customWidth="1"/>
    <col min="6" max="6" width="11.28125" style="2" customWidth="1"/>
    <col min="7" max="7" width="2.7109375" style="2" customWidth="1"/>
    <col min="8" max="8" width="9.421875" style="2" customWidth="1"/>
    <col min="9" max="9" width="1.8515625" style="2" customWidth="1"/>
    <col min="10" max="10" width="9.28125" style="2" customWidth="1"/>
    <col min="11" max="11" width="3.7109375" style="2" customWidth="1"/>
    <col min="12" max="12" width="12.28125" style="2" customWidth="1"/>
    <col min="13" max="13" width="4.7109375" style="2" customWidth="1"/>
    <col min="14" max="14" width="10.57421875" style="2" customWidth="1"/>
    <col min="15" max="15" width="3.7109375" style="2" customWidth="1"/>
    <col min="16" max="16" width="9.421875" style="2" customWidth="1"/>
    <col min="17" max="17" width="4.140625" style="2" customWidth="1"/>
    <col min="18" max="18" width="11.421875" style="2" customWidth="1"/>
    <col min="19" max="19" width="3.28125" style="2" customWidth="1"/>
    <col min="20" max="20" width="8.7109375" style="2" customWidth="1"/>
    <col min="21" max="21" width="2.8515625" style="2" customWidth="1"/>
    <col min="22" max="22" width="9.7109375" style="2" customWidth="1"/>
    <col min="23" max="23" width="4.140625" style="2" customWidth="1"/>
    <col min="24" max="24" width="7.140625" style="2" customWidth="1"/>
    <col min="25" max="25" width="5.57421875" style="2" customWidth="1"/>
    <col min="26" max="26" width="6.7109375" style="2" customWidth="1"/>
    <col min="27" max="27" width="5.140625" style="2" customWidth="1"/>
    <col min="28" max="28" width="4.7109375" style="2" customWidth="1"/>
    <col min="29" max="29" width="12.28125" style="2" customWidth="1"/>
    <col min="30" max="30" width="8.57421875" style="2" customWidth="1"/>
    <col min="31" max="31" width="3.8515625" style="2" customWidth="1"/>
    <col min="32" max="32" width="8.421875" style="2" customWidth="1"/>
    <col min="33" max="33" width="3.8515625" style="2" customWidth="1"/>
    <col min="34" max="34" width="8.421875" style="2" customWidth="1"/>
    <col min="35" max="35" width="3.140625" style="2" customWidth="1"/>
    <col min="36" max="36" width="9.00390625" style="2" customWidth="1"/>
    <col min="37" max="37" width="4.28125" style="2" customWidth="1"/>
    <col min="38" max="38" width="9.8515625" style="2" customWidth="1"/>
    <col min="39" max="39" width="2.421875" style="2" customWidth="1"/>
    <col min="40" max="40" width="11.421875" style="2" customWidth="1"/>
    <col min="41" max="41" width="5.57421875" style="2" customWidth="1"/>
    <col min="42" max="42" width="11.421875" style="2" customWidth="1"/>
    <col min="43" max="43" width="4.140625" style="2" customWidth="1"/>
    <col min="44" max="44" width="11.421875" style="2" customWidth="1"/>
    <col min="45" max="45" width="4.28125" style="2" customWidth="1"/>
    <col min="46" max="16384" width="11.421875" style="2" customWidth="1"/>
  </cols>
  <sheetData>
    <row r="1" spans="2:3" ht="12.75">
      <c r="B1" s="1" t="s">
        <v>63</v>
      </c>
      <c r="C1" s="1"/>
    </row>
    <row r="2" ht="12.75" customHeight="1"/>
    <row r="4" spans="1:18" ht="12.75">
      <c r="A4" s="2" t="s">
        <v>111</v>
      </c>
      <c r="B4" s="1" t="s">
        <v>59</v>
      </c>
      <c r="C4" s="1"/>
      <c r="F4" s="2" t="s">
        <v>25</v>
      </c>
      <c r="H4" s="2" t="s">
        <v>25</v>
      </c>
      <c r="J4" s="2" t="s">
        <v>25</v>
      </c>
      <c r="L4" s="7" t="s">
        <v>117</v>
      </c>
      <c r="M4" s="7"/>
      <c r="N4" s="7" t="s">
        <v>118</v>
      </c>
      <c r="O4" s="7"/>
      <c r="P4" s="7" t="s">
        <v>119</v>
      </c>
      <c r="Q4" s="7"/>
      <c r="R4" s="7" t="s">
        <v>25</v>
      </c>
    </row>
    <row r="5" spans="2:18" ht="12.75">
      <c r="B5" s="1"/>
      <c r="C5" s="1"/>
      <c r="L5" s="7"/>
      <c r="M5" s="7"/>
      <c r="N5" s="7"/>
      <c r="O5" s="7"/>
      <c r="P5" s="7"/>
      <c r="Q5" s="7"/>
      <c r="R5" s="7"/>
    </row>
    <row r="6" spans="2:18" ht="12.75">
      <c r="B6" s="21" t="s">
        <v>123</v>
      </c>
      <c r="C6" s="1"/>
      <c r="F6" s="2" t="s">
        <v>141</v>
      </c>
      <c r="H6" s="2" t="s">
        <v>142</v>
      </c>
      <c r="J6" s="2" t="s">
        <v>143</v>
      </c>
      <c r="L6" s="7" t="s">
        <v>144</v>
      </c>
      <c r="M6" s="7"/>
      <c r="N6" s="7" t="s">
        <v>144</v>
      </c>
      <c r="O6" s="7"/>
      <c r="P6" s="7" t="s">
        <v>144</v>
      </c>
      <c r="Q6" s="7"/>
      <c r="R6" s="7" t="s">
        <v>144</v>
      </c>
    </row>
    <row r="7" spans="2:18" ht="12.75">
      <c r="B7" s="21" t="s">
        <v>124</v>
      </c>
      <c r="F7" s="2" t="s">
        <v>125</v>
      </c>
      <c r="H7" s="2" t="s">
        <v>10</v>
      </c>
      <c r="J7" s="2" t="s">
        <v>126</v>
      </c>
      <c r="L7" s="9" t="s">
        <v>76</v>
      </c>
      <c r="M7" s="9"/>
      <c r="N7" s="9" t="s">
        <v>76</v>
      </c>
      <c r="O7" s="9"/>
      <c r="P7" s="9" t="s">
        <v>76</v>
      </c>
      <c r="Q7" s="9"/>
      <c r="R7" s="9" t="s">
        <v>76</v>
      </c>
    </row>
    <row r="8" spans="2:18" ht="12.75">
      <c r="B8" s="21" t="s">
        <v>145</v>
      </c>
      <c r="F8" s="2" t="s">
        <v>1</v>
      </c>
      <c r="H8" s="2" t="s">
        <v>10</v>
      </c>
      <c r="J8" s="2" t="s">
        <v>146</v>
      </c>
      <c r="L8" s="9" t="s">
        <v>76</v>
      </c>
      <c r="M8" s="9"/>
      <c r="N8" s="9" t="s">
        <v>76</v>
      </c>
      <c r="O8" s="9"/>
      <c r="P8" s="9" t="s">
        <v>76</v>
      </c>
      <c r="Q8" s="9"/>
      <c r="R8" s="9" t="s">
        <v>76</v>
      </c>
    </row>
    <row r="9" spans="2:18" ht="12.75">
      <c r="B9" s="2" t="s">
        <v>110</v>
      </c>
      <c r="F9" s="9" t="s">
        <v>69</v>
      </c>
      <c r="G9" s="9"/>
      <c r="H9" s="9" t="s">
        <v>10</v>
      </c>
      <c r="I9" s="9"/>
      <c r="J9" s="9" t="s">
        <v>70</v>
      </c>
      <c r="K9" s="9"/>
      <c r="L9" s="9" t="s">
        <v>76</v>
      </c>
      <c r="M9" s="9"/>
      <c r="N9" s="9" t="s">
        <v>76</v>
      </c>
      <c r="O9" s="9"/>
      <c r="P9" s="9" t="s">
        <v>76</v>
      </c>
      <c r="Q9" s="9"/>
      <c r="R9" s="9" t="s">
        <v>76</v>
      </c>
    </row>
    <row r="10" spans="2:6" ht="12.75">
      <c r="B10" s="2" t="s">
        <v>113</v>
      </c>
      <c r="D10" s="2" t="s">
        <v>36</v>
      </c>
      <c r="F10" s="2">
        <v>388300</v>
      </c>
    </row>
    <row r="11" spans="2:10" ht="12.75">
      <c r="B11" s="2" t="s">
        <v>113</v>
      </c>
      <c r="D11" s="2" t="s">
        <v>71</v>
      </c>
      <c r="J11" s="2">
        <v>19800</v>
      </c>
    </row>
    <row r="12" spans="2:6" ht="12.75">
      <c r="B12" s="2" t="s">
        <v>72</v>
      </c>
      <c r="D12" s="2" t="s">
        <v>73</v>
      </c>
      <c r="F12" s="2">
        <v>5.17</v>
      </c>
    </row>
    <row r="13" spans="2:7" ht="12.75">
      <c r="B13" s="2" t="s">
        <v>139</v>
      </c>
      <c r="D13" s="2" t="s">
        <v>38</v>
      </c>
      <c r="F13" s="10">
        <v>8400</v>
      </c>
      <c r="G13" s="10"/>
    </row>
    <row r="14" spans="2:16" ht="12.75">
      <c r="B14" s="2" t="s">
        <v>5</v>
      </c>
      <c r="D14" s="2" t="s">
        <v>36</v>
      </c>
      <c r="F14" s="2">
        <v>119</v>
      </c>
      <c r="H14" s="2">
        <v>160</v>
      </c>
      <c r="L14" s="2">
        <v>289</v>
      </c>
      <c r="N14" s="2">
        <v>220</v>
      </c>
      <c r="P14" s="2">
        <v>328</v>
      </c>
    </row>
    <row r="15" spans="2:16" ht="12.75">
      <c r="B15" s="2" t="s">
        <v>32</v>
      </c>
      <c r="D15" s="2" t="s">
        <v>36</v>
      </c>
      <c r="F15" s="10">
        <v>100</v>
      </c>
      <c r="G15" s="10"/>
      <c r="L15" s="2">
        <v>114.2</v>
      </c>
      <c r="N15" s="2">
        <v>97.6</v>
      </c>
      <c r="P15" s="2">
        <v>92.4</v>
      </c>
    </row>
    <row r="16" spans="2:16" ht="12.75">
      <c r="B16" s="2" t="s">
        <v>87</v>
      </c>
      <c r="D16" s="2" t="s">
        <v>36</v>
      </c>
      <c r="E16" s="7" t="s">
        <v>34</v>
      </c>
      <c r="F16" s="11">
        <v>0.019</v>
      </c>
      <c r="G16" s="11"/>
      <c r="K16" s="2" t="s">
        <v>34</v>
      </c>
      <c r="L16" s="2">
        <v>0.018</v>
      </c>
      <c r="M16" s="2" t="s">
        <v>34</v>
      </c>
      <c r="N16" s="2">
        <v>0.019</v>
      </c>
      <c r="O16" s="2" t="s">
        <v>34</v>
      </c>
      <c r="P16" s="2">
        <v>0.021</v>
      </c>
    </row>
    <row r="17" spans="2:16" ht="12.75">
      <c r="B17" s="2" t="s">
        <v>86</v>
      </c>
      <c r="D17" s="2" t="s">
        <v>36</v>
      </c>
      <c r="E17" s="7" t="s">
        <v>34</v>
      </c>
      <c r="F17" s="2">
        <v>0.39</v>
      </c>
      <c r="K17" s="2" t="s">
        <v>34</v>
      </c>
      <c r="L17" s="2">
        <v>0.37</v>
      </c>
      <c r="M17" s="2" t="s">
        <v>34</v>
      </c>
      <c r="N17" s="2">
        <v>0.37</v>
      </c>
      <c r="O17" s="2" t="s">
        <v>34</v>
      </c>
      <c r="P17" s="2">
        <v>0.43</v>
      </c>
    </row>
    <row r="18" spans="2:16" ht="12.75">
      <c r="B18" s="2" t="s">
        <v>84</v>
      </c>
      <c r="D18" s="2" t="s">
        <v>36</v>
      </c>
      <c r="E18" s="7" t="s">
        <v>34</v>
      </c>
      <c r="F18" s="11">
        <v>0.019</v>
      </c>
      <c r="G18" s="11"/>
      <c r="K18" s="2" t="s">
        <v>34</v>
      </c>
      <c r="L18" s="2">
        <v>0.018</v>
      </c>
      <c r="M18" s="2" t="s">
        <v>34</v>
      </c>
      <c r="N18" s="2">
        <v>0.019</v>
      </c>
      <c r="O18" s="2" t="s">
        <v>34</v>
      </c>
      <c r="P18" s="2">
        <v>0.021</v>
      </c>
    </row>
    <row r="19" spans="2:16" ht="12.75">
      <c r="B19" s="2" t="s">
        <v>81</v>
      </c>
      <c r="D19" s="2" t="s">
        <v>36</v>
      </c>
      <c r="E19" s="7" t="s">
        <v>34</v>
      </c>
      <c r="F19" s="11">
        <v>0.019</v>
      </c>
      <c r="G19" s="11"/>
      <c r="K19" s="2" t="s">
        <v>34</v>
      </c>
      <c r="L19" s="2">
        <v>0.018</v>
      </c>
      <c r="M19" s="2" t="s">
        <v>34</v>
      </c>
      <c r="N19" s="2">
        <v>0.019</v>
      </c>
      <c r="O19" s="2" t="s">
        <v>34</v>
      </c>
      <c r="P19" s="2">
        <v>0.021</v>
      </c>
    </row>
    <row r="20" spans="2:16" ht="12.75">
      <c r="B20" s="2" t="s">
        <v>83</v>
      </c>
      <c r="D20" s="2" t="s">
        <v>36</v>
      </c>
      <c r="E20" s="7" t="s">
        <v>34</v>
      </c>
      <c r="F20" s="11">
        <v>0.019</v>
      </c>
      <c r="G20" s="11"/>
      <c r="K20" s="2" t="s">
        <v>34</v>
      </c>
      <c r="L20" s="2">
        <v>0.018</v>
      </c>
      <c r="M20" s="2" t="s">
        <v>34</v>
      </c>
      <c r="N20" s="2">
        <v>0.019</v>
      </c>
      <c r="O20" s="2" t="s">
        <v>34</v>
      </c>
      <c r="P20" s="2">
        <v>0.021</v>
      </c>
    </row>
    <row r="21" spans="2:16" ht="12.75">
      <c r="B21" s="2" t="s">
        <v>85</v>
      </c>
      <c r="D21" s="2" t="s">
        <v>36</v>
      </c>
      <c r="E21" s="7" t="s">
        <v>34</v>
      </c>
      <c r="F21" s="11">
        <v>0.019</v>
      </c>
      <c r="G21" s="11"/>
      <c r="K21" s="2" t="s">
        <v>34</v>
      </c>
      <c r="L21" s="2">
        <v>0.018</v>
      </c>
      <c r="M21" s="2" t="s">
        <v>34</v>
      </c>
      <c r="N21" s="2">
        <v>0.019</v>
      </c>
      <c r="O21" s="2" t="s">
        <v>34</v>
      </c>
      <c r="P21" s="2">
        <v>0.021</v>
      </c>
    </row>
    <row r="22" spans="2:16" ht="12.75">
      <c r="B22" s="2" t="s">
        <v>80</v>
      </c>
      <c r="D22" s="2" t="s">
        <v>36</v>
      </c>
      <c r="E22" s="7" t="s">
        <v>34</v>
      </c>
      <c r="F22" s="2">
        <v>0.39</v>
      </c>
      <c r="K22" s="2" t="s">
        <v>34</v>
      </c>
      <c r="L22" s="2">
        <v>0.37</v>
      </c>
      <c r="M22" s="2" t="s">
        <v>34</v>
      </c>
      <c r="N22" s="2">
        <v>0.37</v>
      </c>
      <c r="O22" s="2" t="s">
        <v>34</v>
      </c>
      <c r="P22" s="2">
        <v>0.43</v>
      </c>
    </row>
    <row r="23" ht="12" customHeight="1"/>
    <row r="24" spans="2:16" ht="12.75">
      <c r="B24" s="2" t="s">
        <v>26</v>
      </c>
      <c r="D24" s="2" t="s">
        <v>12</v>
      </c>
      <c r="F24" s="8">
        <v>5857</v>
      </c>
      <c r="G24" s="8"/>
      <c r="H24" s="8">
        <v>5857</v>
      </c>
      <c r="I24" s="8"/>
      <c r="J24" s="8">
        <v>5857</v>
      </c>
      <c r="L24" s="2">
        <f>emiss!G10</f>
        <v>7306</v>
      </c>
      <c r="N24" s="2">
        <f>emiss!I10</f>
        <v>6146</v>
      </c>
      <c r="P24" s="2">
        <f>emiss!K10</f>
        <v>4119</v>
      </c>
    </row>
    <row r="25" spans="2:16" ht="12.75">
      <c r="B25" s="2" t="s">
        <v>6</v>
      </c>
      <c r="D25" s="2" t="s">
        <v>13</v>
      </c>
      <c r="F25" s="8">
        <v>5.133333333333333</v>
      </c>
      <c r="G25" s="8"/>
      <c r="H25" s="8">
        <v>5.133333333333333</v>
      </c>
      <c r="I25" s="8"/>
      <c r="J25" s="8">
        <v>5.133333333333333</v>
      </c>
      <c r="L25" s="2">
        <f>emiss!G11</f>
        <v>5.2</v>
      </c>
      <c r="N25" s="2">
        <f>emiss!I11</f>
        <v>5</v>
      </c>
      <c r="P25" s="2">
        <f>emiss!K11</f>
        <v>5.2</v>
      </c>
    </row>
    <row r="27" spans="2:18" ht="12.75">
      <c r="B27" s="2" t="s">
        <v>112</v>
      </c>
      <c r="D27" s="2" t="s">
        <v>140</v>
      </c>
      <c r="F27" s="8">
        <f>F10/453.6*F13/1000000</f>
        <v>7.19074074074074</v>
      </c>
      <c r="G27" s="8"/>
      <c r="J27" s="2">
        <f>J11*1000/1000000</f>
        <v>19.8</v>
      </c>
      <c r="R27" s="8">
        <f>SUM(F27:J27)</f>
        <v>26.99074074074074</v>
      </c>
    </row>
    <row r="28" spans="2:18" ht="12.75">
      <c r="B28" s="2" t="s">
        <v>74</v>
      </c>
      <c r="D28" s="2" t="s">
        <v>140</v>
      </c>
      <c r="F28" s="8"/>
      <c r="G28" s="8"/>
      <c r="R28" s="8">
        <f>H24/9000*(21-H25)/21*60</f>
        <v>29.501925925925928</v>
      </c>
    </row>
    <row r="29" spans="6:18" ht="12.75">
      <c r="F29" s="8"/>
      <c r="G29" s="8"/>
      <c r="R29" s="8"/>
    </row>
    <row r="30" spans="2:18" ht="12.75">
      <c r="B30" s="16" t="s">
        <v>78</v>
      </c>
      <c r="C30" s="16"/>
      <c r="F30" s="8"/>
      <c r="G30" s="8"/>
      <c r="R30" s="8"/>
    </row>
    <row r="31" spans="2:18" ht="12.75">
      <c r="B31" s="2" t="s">
        <v>5</v>
      </c>
      <c r="D31" s="2" t="s">
        <v>11</v>
      </c>
      <c r="E31" s="13"/>
      <c r="F31" s="8">
        <f>F14/60*1000/(F24/35.31)*14/(21-F25)</f>
        <v>10.55019634625235</v>
      </c>
      <c r="G31" s="8"/>
      <c r="H31" s="8">
        <f>H14/60*1000/(H24/35.31)*14/(21-H25)</f>
        <v>14.185137944540973</v>
      </c>
      <c r="I31" s="8"/>
      <c r="L31" s="8">
        <f>L14/60/0.0283/L24*(21-7)/(21-L25)*1000</f>
        <v>20.64198402905921</v>
      </c>
      <c r="N31" s="8">
        <f>N14/60/0.0283/N24*(21-7)/(21-N25)*1000</f>
        <v>18.44592727341023</v>
      </c>
      <c r="P31" s="8">
        <f>P14/60/0.0283/P24*(21-7)/(21-P25)*1000</f>
        <v>41.55423720756337</v>
      </c>
      <c r="R31" s="8">
        <f>AVERAGE(P31,N31,L31)</f>
        <v>26.88071617001093</v>
      </c>
    </row>
    <row r="32" spans="2:18" ht="12.75">
      <c r="B32" s="2" t="s">
        <v>32</v>
      </c>
      <c r="D32" s="2" t="s">
        <v>9</v>
      </c>
      <c r="E32" s="14"/>
      <c r="F32" s="10">
        <f>F15/60*1000000/($F$24/35.31)*14/(21-$F$25)</f>
        <v>8865.711215338108</v>
      </c>
      <c r="G32" s="10"/>
      <c r="L32" s="8">
        <f>L15/60/0.0283/L$24*(21-7)/(21-L$25)*1000000</f>
        <v>8156.797841240699</v>
      </c>
      <c r="N32" s="8">
        <f>N15/60/0.0283/N$24*(21-7)/(21-N$25)*1000000</f>
        <v>8183.284099476537</v>
      </c>
      <c r="P32" s="8">
        <f aca="true" t="shared" si="0" ref="P32:P39">P15/60/0.0283/P$24*(21-7)/(21-P$25)*1000000</f>
        <v>11706.1326767648</v>
      </c>
      <c r="R32" s="8">
        <f>AVERAGE(P32,N32,L32)</f>
        <v>9348.738205827345</v>
      </c>
    </row>
    <row r="33" spans="2:18" ht="12.75">
      <c r="B33" s="2" t="s">
        <v>87</v>
      </c>
      <c r="D33" s="2" t="s">
        <v>9</v>
      </c>
      <c r="E33" s="7">
        <v>100</v>
      </c>
      <c r="F33" s="8">
        <f>F16/60*1000000/(F$24/35.31)*14/(21-F$25)</f>
        <v>1.6844851309142403</v>
      </c>
      <c r="G33" s="8"/>
      <c r="K33" s="7">
        <v>100</v>
      </c>
      <c r="L33" s="8">
        <f aca="true" t="shared" si="1" ref="L33:N39">L16/60/0.0283/L$24*(21-7)/(21-L$25)*1000000</f>
        <v>1.285659904924103</v>
      </c>
      <c r="M33" s="7">
        <v>100</v>
      </c>
      <c r="N33" s="8">
        <f t="shared" si="1"/>
        <v>1.5930573554308833</v>
      </c>
      <c r="O33" s="7">
        <v>100</v>
      </c>
      <c r="P33" s="8">
        <f t="shared" si="0"/>
        <v>2.6604846992647277</v>
      </c>
      <c r="Q33" s="7">
        <v>100</v>
      </c>
      <c r="R33" s="8">
        <f>AVERAGE(P33,N33,L33)/2</f>
        <v>0.9232003266032857</v>
      </c>
    </row>
    <row r="34" spans="2:18" ht="12.75">
      <c r="B34" s="2" t="s">
        <v>86</v>
      </c>
      <c r="D34" s="2" t="s">
        <v>9</v>
      </c>
      <c r="E34" s="7">
        <v>100</v>
      </c>
      <c r="F34" s="8">
        <f aca="true" t="shared" si="2" ref="F34:F39">F17/60*1000000/(F$24/35.31)*14/(21-F$25)</f>
        <v>34.576273739818625</v>
      </c>
      <c r="G34" s="8"/>
      <c r="K34" s="7">
        <v>100</v>
      </c>
      <c r="L34" s="8">
        <f t="shared" si="1"/>
        <v>26.427453601217678</v>
      </c>
      <c r="M34" s="7">
        <v>100</v>
      </c>
      <c r="N34" s="8">
        <f t="shared" si="1"/>
        <v>31.022695868917207</v>
      </c>
      <c r="O34" s="7">
        <v>100</v>
      </c>
      <c r="P34" s="8">
        <f t="shared" si="0"/>
        <v>54.4765914611349</v>
      </c>
      <c r="Q34" s="7">
        <v>100</v>
      </c>
      <c r="R34" s="8">
        <f aca="true" t="shared" si="3" ref="R34:R39">AVERAGE(P34,N34,L34)/2</f>
        <v>18.6544568218783</v>
      </c>
    </row>
    <row r="35" spans="2:18" ht="12.75">
      <c r="B35" s="2" t="s">
        <v>84</v>
      </c>
      <c r="D35" s="2" t="s">
        <v>9</v>
      </c>
      <c r="E35" s="7">
        <v>100</v>
      </c>
      <c r="F35" s="8">
        <f t="shared" si="2"/>
        <v>1.6844851309142403</v>
      </c>
      <c r="G35" s="8"/>
      <c r="K35" s="7">
        <v>100</v>
      </c>
      <c r="L35" s="8">
        <f t="shared" si="1"/>
        <v>1.285659904924103</v>
      </c>
      <c r="M35" s="7">
        <v>100</v>
      </c>
      <c r="N35" s="8">
        <f t="shared" si="1"/>
        <v>1.5930573554308833</v>
      </c>
      <c r="O35" s="7">
        <v>100</v>
      </c>
      <c r="P35" s="8">
        <f t="shared" si="0"/>
        <v>2.6604846992647277</v>
      </c>
      <c r="Q35" s="7">
        <v>100</v>
      </c>
      <c r="R35" s="8">
        <f t="shared" si="3"/>
        <v>0.9232003266032857</v>
      </c>
    </row>
    <row r="36" spans="2:18" ht="12.75">
      <c r="B36" s="2" t="s">
        <v>81</v>
      </c>
      <c r="D36" s="2" t="s">
        <v>9</v>
      </c>
      <c r="E36" s="7">
        <v>100</v>
      </c>
      <c r="F36" s="8">
        <f t="shared" si="2"/>
        <v>1.6844851309142403</v>
      </c>
      <c r="G36" s="8"/>
      <c r="K36" s="7">
        <v>100</v>
      </c>
      <c r="L36" s="8">
        <f t="shared" si="1"/>
        <v>1.285659904924103</v>
      </c>
      <c r="M36" s="7">
        <v>100</v>
      </c>
      <c r="N36" s="8">
        <f t="shared" si="1"/>
        <v>1.5930573554308833</v>
      </c>
      <c r="O36" s="7">
        <v>100</v>
      </c>
      <c r="P36" s="8">
        <f t="shared" si="0"/>
        <v>2.6604846992647277</v>
      </c>
      <c r="Q36" s="7">
        <v>100</v>
      </c>
      <c r="R36" s="8">
        <f t="shared" si="3"/>
        <v>0.9232003266032857</v>
      </c>
    </row>
    <row r="37" spans="2:18" ht="12.75">
      <c r="B37" s="2" t="s">
        <v>83</v>
      </c>
      <c r="D37" s="2" t="s">
        <v>9</v>
      </c>
      <c r="E37" s="7">
        <v>100</v>
      </c>
      <c r="F37" s="8">
        <f t="shared" si="2"/>
        <v>1.6844851309142403</v>
      </c>
      <c r="G37" s="8"/>
      <c r="K37" s="7">
        <v>100</v>
      </c>
      <c r="L37" s="8">
        <f t="shared" si="1"/>
        <v>1.285659904924103</v>
      </c>
      <c r="M37" s="7">
        <v>100</v>
      </c>
      <c r="N37" s="8">
        <f t="shared" si="1"/>
        <v>1.5930573554308833</v>
      </c>
      <c r="O37" s="7">
        <v>100</v>
      </c>
      <c r="P37" s="8">
        <f t="shared" si="0"/>
        <v>2.6604846992647277</v>
      </c>
      <c r="Q37" s="7">
        <v>100</v>
      </c>
      <c r="R37" s="8">
        <f t="shared" si="3"/>
        <v>0.9232003266032857</v>
      </c>
    </row>
    <row r="38" spans="2:18" ht="12.75">
      <c r="B38" s="2" t="s">
        <v>85</v>
      </c>
      <c r="D38" s="2" t="s">
        <v>9</v>
      </c>
      <c r="E38" s="7">
        <v>100</v>
      </c>
      <c r="F38" s="8">
        <f t="shared" si="2"/>
        <v>1.6844851309142403</v>
      </c>
      <c r="G38" s="8"/>
      <c r="K38" s="7">
        <v>100</v>
      </c>
      <c r="L38" s="8">
        <f t="shared" si="1"/>
        <v>1.285659904924103</v>
      </c>
      <c r="M38" s="7">
        <v>100</v>
      </c>
      <c r="N38" s="8">
        <f t="shared" si="1"/>
        <v>1.5930573554308833</v>
      </c>
      <c r="O38" s="7">
        <v>100</v>
      </c>
      <c r="P38" s="8">
        <f t="shared" si="0"/>
        <v>2.6604846992647277</v>
      </c>
      <c r="Q38" s="7">
        <v>100</v>
      </c>
      <c r="R38" s="8">
        <f t="shared" si="3"/>
        <v>0.9232003266032857</v>
      </c>
    </row>
    <row r="39" spans="2:18" ht="12.75">
      <c r="B39" s="2" t="s">
        <v>80</v>
      </c>
      <c r="D39" s="2" t="s">
        <v>9</v>
      </c>
      <c r="E39" s="7">
        <v>100</v>
      </c>
      <c r="F39" s="8">
        <f t="shared" si="2"/>
        <v>34.576273739818625</v>
      </c>
      <c r="G39" s="8"/>
      <c r="K39" s="7">
        <v>100</v>
      </c>
      <c r="L39" s="8">
        <f t="shared" si="1"/>
        <v>26.427453601217678</v>
      </c>
      <c r="M39" s="7">
        <v>100</v>
      </c>
      <c r="N39" s="8">
        <f t="shared" si="1"/>
        <v>31.022695868917207</v>
      </c>
      <c r="O39" s="7">
        <v>100</v>
      </c>
      <c r="P39" s="8">
        <f t="shared" si="0"/>
        <v>54.4765914611349</v>
      </c>
      <c r="Q39" s="7">
        <v>100</v>
      </c>
      <c r="R39" s="8">
        <f t="shared" si="3"/>
        <v>18.6544568218783</v>
      </c>
    </row>
    <row r="40" spans="2:18" ht="12.75">
      <c r="B40" s="2" t="s">
        <v>3</v>
      </c>
      <c r="D40" s="2" t="s">
        <v>9</v>
      </c>
      <c r="E40" s="7">
        <v>100</v>
      </c>
      <c r="F40" s="8">
        <f>(F34+F35)/2</f>
        <v>18.130379435366432</v>
      </c>
      <c r="G40" s="8"/>
      <c r="K40" s="7">
        <v>100</v>
      </c>
      <c r="L40" s="8">
        <f>(L34+L35)/2</f>
        <v>13.85655675307089</v>
      </c>
      <c r="M40" s="7">
        <v>100</v>
      </c>
      <c r="N40" s="8">
        <f>(N34+N35)/2</f>
        <v>16.307876612174045</v>
      </c>
      <c r="O40" s="7">
        <v>100</v>
      </c>
      <c r="P40" s="8">
        <f>(P34+P35)/2</f>
        <v>28.568538080199815</v>
      </c>
      <c r="Q40" s="7">
        <v>100</v>
      </c>
      <c r="R40" s="8">
        <f>AVERAGE(P40,N40,L40)</f>
        <v>19.57765714848158</v>
      </c>
    </row>
    <row r="41" spans="2:18" ht="12.75">
      <c r="B41" s="2" t="s">
        <v>4</v>
      </c>
      <c r="D41" s="2" t="s">
        <v>9</v>
      </c>
      <c r="E41" s="7">
        <v>100</v>
      </c>
      <c r="F41" s="8">
        <f>(F36+F37+F38)/2</f>
        <v>2.5267276963713607</v>
      </c>
      <c r="G41" s="8"/>
      <c r="K41" s="7">
        <v>100</v>
      </c>
      <c r="L41" s="8">
        <f>(L36+L37+L38)/2</f>
        <v>1.9284898573861546</v>
      </c>
      <c r="M41" s="7">
        <v>100</v>
      </c>
      <c r="N41" s="8">
        <f>(N36+N37+N38)/2</f>
        <v>2.3895860331463252</v>
      </c>
      <c r="O41" s="7">
        <v>100</v>
      </c>
      <c r="P41" s="8">
        <f>(P36+P37+P38)/2</f>
        <v>3.9907270488970914</v>
      </c>
      <c r="Q41" s="7">
        <v>100</v>
      </c>
      <c r="R41" s="8">
        <f>AVERAGE(P41,N41,L41)</f>
        <v>2.769600979809857</v>
      </c>
    </row>
    <row r="43" spans="1:18" ht="12.75">
      <c r="A43" s="2" t="s">
        <v>111</v>
      </c>
      <c r="B43" s="1" t="s">
        <v>60</v>
      </c>
      <c r="C43" s="1"/>
      <c r="F43" s="2" t="s">
        <v>25</v>
      </c>
      <c r="H43" s="2" t="s">
        <v>25</v>
      </c>
      <c r="J43" s="2" t="s">
        <v>25</v>
      </c>
      <c r="L43" s="7" t="s">
        <v>117</v>
      </c>
      <c r="M43" s="7"/>
      <c r="N43" s="7" t="s">
        <v>118</v>
      </c>
      <c r="O43" s="7"/>
      <c r="P43" s="7" t="s">
        <v>119</v>
      </c>
      <c r="Q43" s="7"/>
      <c r="R43" s="7" t="s">
        <v>25</v>
      </c>
    </row>
    <row r="44" spans="2:18" ht="12.75">
      <c r="B44" s="1"/>
      <c r="C44" s="1"/>
      <c r="L44" s="7"/>
      <c r="M44" s="7"/>
      <c r="N44" s="7"/>
      <c r="O44" s="7"/>
      <c r="P44" s="7"/>
      <c r="Q44" s="7"/>
      <c r="R44" s="7"/>
    </row>
    <row r="45" spans="2:18" ht="12.75">
      <c r="B45" s="21" t="s">
        <v>123</v>
      </c>
      <c r="C45" s="1"/>
      <c r="F45" s="2" t="s">
        <v>141</v>
      </c>
      <c r="H45" s="2" t="s">
        <v>142</v>
      </c>
      <c r="J45" s="2" t="s">
        <v>143</v>
      </c>
      <c r="L45" s="7" t="s">
        <v>144</v>
      </c>
      <c r="M45" s="7"/>
      <c r="N45" s="7" t="s">
        <v>144</v>
      </c>
      <c r="O45" s="7"/>
      <c r="P45" s="7" t="s">
        <v>144</v>
      </c>
      <c r="Q45" s="7"/>
      <c r="R45" s="7" t="s">
        <v>144</v>
      </c>
    </row>
    <row r="46" spans="2:18" ht="12.75">
      <c r="B46" s="21" t="s">
        <v>124</v>
      </c>
      <c r="F46" s="2" t="s">
        <v>125</v>
      </c>
      <c r="H46" s="2" t="s">
        <v>10</v>
      </c>
      <c r="J46" s="2" t="s">
        <v>126</v>
      </c>
      <c r="L46" s="9" t="s">
        <v>76</v>
      </c>
      <c r="M46" s="9"/>
      <c r="N46" s="9" t="s">
        <v>76</v>
      </c>
      <c r="O46" s="9"/>
      <c r="P46" s="9" t="s">
        <v>76</v>
      </c>
      <c r="Q46" s="9"/>
      <c r="R46" s="9" t="s">
        <v>76</v>
      </c>
    </row>
    <row r="47" spans="2:18" ht="12.75">
      <c r="B47" s="21" t="s">
        <v>145</v>
      </c>
      <c r="F47" s="2" t="s">
        <v>1</v>
      </c>
      <c r="H47" s="2" t="s">
        <v>10</v>
      </c>
      <c r="J47" s="2" t="s">
        <v>146</v>
      </c>
      <c r="L47" s="9" t="s">
        <v>76</v>
      </c>
      <c r="M47" s="9"/>
      <c r="N47" s="9" t="s">
        <v>76</v>
      </c>
      <c r="O47" s="9"/>
      <c r="P47" s="9" t="s">
        <v>76</v>
      </c>
      <c r="Q47" s="9"/>
      <c r="R47" s="9" t="s">
        <v>76</v>
      </c>
    </row>
    <row r="48" spans="2:18" ht="12.75">
      <c r="B48" s="2" t="s">
        <v>110</v>
      </c>
      <c r="F48" s="9" t="s">
        <v>69</v>
      </c>
      <c r="G48" s="9"/>
      <c r="H48" s="9" t="s">
        <v>10</v>
      </c>
      <c r="I48" s="9"/>
      <c r="J48" s="9" t="s">
        <v>70</v>
      </c>
      <c r="K48" s="9"/>
      <c r="L48" s="9" t="s">
        <v>76</v>
      </c>
      <c r="M48" s="9"/>
      <c r="N48" s="9" t="s">
        <v>76</v>
      </c>
      <c r="O48" s="9"/>
      <c r="P48" s="9" t="s">
        <v>76</v>
      </c>
      <c r="Q48" s="9"/>
      <c r="R48" s="9" t="s">
        <v>76</v>
      </c>
    </row>
    <row r="49" spans="2:7" ht="12.75">
      <c r="B49" s="2" t="s">
        <v>113</v>
      </c>
      <c r="D49" s="2" t="s">
        <v>36</v>
      </c>
      <c r="F49" s="10">
        <v>340000</v>
      </c>
      <c r="G49" s="10"/>
    </row>
    <row r="50" spans="2:10" ht="12.75">
      <c r="B50" s="2" t="s">
        <v>113</v>
      </c>
      <c r="D50" s="2" t="s">
        <v>71</v>
      </c>
      <c r="F50" s="10"/>
      <c r="G50" s="10"/>
      <c r="J50" s="2">
        <v>15400</v>
      </c>
    </row>
    <row r="51" spans="2:7" ht="12.75">
      <c r="B51" s="2" t="s">
        <v>72</v>
      </c>
      <c r="D51" s="2" t="s">
        <v>73</v>
      </c>
      <c r="F51" s="8">
        <v>3.04</v>
      </c>
      <c r="G51" s="8"/>
    </row>
    <row r="52" spans="2:7" ht="12.75">
      <c r="B52" s="2" t="s">
        <v>31</v>
      </c>
      <c r="D52" s="2" t="s">
        <v>38</v>
      </c>
      <c r="F52" s="10">
        <v>8200</v>
      </c>
      <c r="G52" s="10"/>
    </row>
    <row r="53" spans="2:16" ht="12.75">
      <c r="B53" s="2" t="s">
        <v>5</v>
      </c>
      <c r="D53" s="2" t="s">
        <v>36</v>
      </c>
      <c r="F53" s="2">
        <v>3</v>
      </c>
      <c r="H53" s="2">
        <v>164</v>
      </c>
      <c r="L53" s="2">
        <v>152</v>
      </c>
      <c r="N53" s="2">
        <v>178</v>
      </c>
      <c r="P53" s="2">
        <v>171</v>
      </c>
    </row>
    <row r="54" spans="2:16" ht="12.75">
      <c r="B54" s="2" t="s">
        <v>32</v>
      </c>
      <c r="D54" s="2" t="s">
        <v>36</v>
      </c>
      <c r="F54" s="8">
        <v>99</v>
      </c>
      <c r="G54" s="8"/>
      <c r="L54" s="2">
        <v>108.3</v>
      </c>
      <c r="N54" s="2">
        <v>88.6</v>
      </c>
      <c r="P54" s="2">
        <v>100.6</v>
      </c>
    </row>
    <row r="55" spans="2:16" ht="12.75">
      <c r="B55" s="2" t="s">
        <v>87</v>
      </c>
      <c r="D55" s="2" t="s">
        <v>36</v>
      </c>
      <c r="E55" s="7" t="s">
        <v>34</v>
      </c>
      <c r="F55" s="15">
        <v>0.017</v>
      </c>
      <c r="G55" s="15"/>
      <c r="K55" s="2" t="s">
        <v>34</v>
      </c>
      <c r="L55" s="2">
        <v>0.018</v>
      </c>
      <c r="M55" s="2" t="s">
        <v>34</v>
      </c>
      <c r="N55" s="2">
        <v>0.017</v>
      </c>
      <c r="O55" s="2" t="s">
        <v>34</v>
      </c>
      <c r="P55" s="2">
        <v>0.017</v>
      </c>
    </row>
    <row r="56" spans="2:16" ht="12.75">
      <c r="B56" s="2" t="s">
        <v>86</v>
      </c>
      <c r="D56" s="2" t="s">
        <v>36</v>
      </c>
      <c r="E56" s="7" t="s">
        <v>34</v>
      </c>
      <c r="F56" s="15">
        <v>0.34</v>
      </c>
      <c r="G56" s="15"/>
      <c r="K56" s="2" t="s">
        <v>34</v>
      </c>
      <c r="L56" s="2">
        <v>0.35</v>
      </c>
      <c r="M56" s="2" t="s">
        <v>34</v>
      </c>
      <c r="N56" s="2">
        <v>0.33</v>
      </c>
      <c r="O56" s="2" t="s">
        <v>34</v>
      </c>
      <c r="P56" s="2">
        <v>0.34</v>
      </c>
    </row>
    <row r="57" spans="2:16" ht="12.75">
      <c r="B57" s="2" t="s">
        <v>84</v>
      </c>
      <c r="D57" s="2" t="s">
        <v>36</v>
      </c>
      <c r="E57" s="7" t="s">
        <v>34</v>
      </c>
      <c r="F57" s="15">
        <v>0.017</v>
      </c>
      <c r="G57" s="15"/>
      <c r="K57" s="2" t="s">
        <v>34</v>
      </c>
      <c r="L57" s="2">
        <v>0.018</v>
      </c>
      <c r="M57" s="2" t="s">
        <v>34</v>
      </c>
      <c r="N57" s="2">
        <v>0.017</v>
      </c>
      <c r="O57" s="2" t="s">
        <v>34</v>
      </c>
      <c r="P57" s="2">
        <v>0.017</v>
      </c>
    </row>
    <row r="58" spans="2:16" ht="12.75">
      <c r="B58" s="2" t="s">
        <v>81</v>
      </c>
      <c r="D58" s="2" t="s">
        <v>36</v>
      </c>
      <c r="E58" s="7" t="s">
        <v>34</v>
      </c>
      <c r="F58" s="11">
        <v>0.017</v>
      </c>
      <c r="G58" s="11"/>
      <c r="K58" s="2" t="s">
        <v>34</v>
      </c>
      <c r="L58" s="2">
        <v>0.018</v>
      </c>
      <c r="M58" s="2" t="s">
        <v>34</v>
      </c>
      <c r="N58" s="2">
        <v>0.017</v>
      </c>
      <c r="O58" s="2" t="s">
        <v>34</v>
      </c>
      <c r="P58" s="2">
        <v>0.017</v>
      </c>
    </row>
    <row r="59" spans="2:16" ht="12.75">
      <c r="B59" s="2" t="s">
        <v>83</v>
      </c>
      <c r="D59" s="2" t="s">
        <v>36</v>
      </c>
      <c r="E59" s="7" t="s">
        <v>34</v>
      </c>
      <c r="F59" s="11">
        <v>0.017</v>
      </c>
      <c r="G59" s="11"/>
      <c r="K59" s="2" t="s">
        <v>34</v>
      </c>
      <c r="L59" s="2">
        <v>0.018</v>
      </c>
      <c r="M59" s="2" t="s">
        <v>34</v>
      </c>
      <c r="N59" s="2">
        <v>0.017</v>
      </c>
      <c r="O59" s="2" t="s">
        <v>34</v>
      </c>
      <c r="P59" s="2">
        <v>0.017</v>
      </c>
    </row>
    <row r="60" spans="2:16" ht="12.75">
      <c r="B60" s="2" t="s">
        <v>85</v>
      </c>
      <c r="D60" s="2" t="s">
        <v>36</v>
      </c>
      <c r="E60" s="7" t="s">
        <v>34</v>
      </c>
      <c r="F60" s="11">
        <v>0.017</v>
      </c>
      <c r="G60" s="11"/>
      <c r="K60" s="2" t="s">
        <v>34</v>
      </c>
      <c r="L60" s="2">
        <v>0.018</v>
      </c>
      <c r="M60" s="2" t="s">
        <v>34</v>
      </c>
      <c r="N60" s="2">
        <v>0.017</v>
      </c>
      <c r="O60" s="2" t="s">
        <v>34</v>
      </c>
      <c r="P60" s="2">
        <v>0.017</v>
      </c>
    </row>
    <row r="61" spans="2:16" ht="12.75">
      <c r="B61" s="2" t="s">
        <v>80</v>
      </c>
      <c r="D61" s="2" t="s">
        <v>36</v>
      </c>
      <c r="E61" s="7" t="s">
        <v>34</v>
      </c>
      <c r="F61" s="15">
        <v>0.34</v>
      </c>
      <c r="G61" s="15"/>
      <c r="K61" s="2" t="s">
        <v>34</v>
      </c>
      <c r="L61" s="2">
        <v>0.35</v>
      </c>
      <c r="M61" s="2" t="s">
        <v>34</v>
      </c>
      <c r="N61" s="2">
        <v>0.33</v>
      </c>
      <c r="O61" s="2" t="s">
        <v>34</v>
      </c>
      <c r="P61" s="2">
        <v>0.34</v>
      </c>
    </row>
    <row r="63" spans="2:16" ht="12.75">
      <c r="B63" s="2" t="s">
        <v>26</v>
      </c>
      <c r="D63" s="2" t="s">
        <v>12</v>
      </c>
      <c r="F63" s="2">
        <v>6221</v>
      </c>
      <c r="H63" s="2">
        <v>6221</v>
      </c>
      <c r="L63" s="2">
        <f>emiss!G22</f>
        <v>6616</v>
      </c>
      <c r="N63" s="2">
        <f>emiss!I22</f>
        <v>6517</v>
      </c>
      <c r="P63" s="2">
        <f>emiss!K22</f>
        <v>5530</v>
      </c>
    </row>
    <row r="64" spans="2:16" ht="12.75">
      <c r="B64" s="2" t="s">
        <v>6</v>
      </c>
      <c r="D64" s="2" t="s">
        <v>13</v>
      </c>
      <c r="F64" s="2">
        <v>5.05</v>
      </c>
      <c r="H64" s="2">
        <v>5.05</v>
      </c>
      <c r="L64" s="2">
        <f>emiss!G23</f>
        <v>5.16</v>
      </c>
      <c r="N64" s="2">
        <f>emiss!I23</f>
        <v>4.96</v>
      </c>
      <c r="P64" s="2">
        <f>emiss!K23</f>
        <v>5.03</v>
      </c>
    </row>
    <row r="66" spans="2:18" ht="12.75">
      <c r="B66" s="2" t="s">
        <v>112</v>
      </c>
      <c r="D66" s="2" t="s">
        <v>140</v>
      </c>
      <c r="E66" s="13"/>
      <c r="F66" s="12">
        <f>F49/453.6*F52/1000000</f>
        <v>6.146384479717812</v>
      </c>
      <c r="G66" s="12"/>
      <c r="J66" s="2">
        <f>J50*1000/1000000</f>
        <v>15.4</v>
      </c>
      <c r="R66" s="8">
        <f>SUM(F66:J66)</f>
        <v>21.546384479717812</v>
      </c>
    </row>
    <row r="67" spans="2:18" ht="12.75">
      <c r="B67" s="2" t="s">
        <v>74</v>
      </c>
      <c r="D67" s="2" t="s">
        <v>140</v>
      </c>
      <c r="E67" s="13"/>
      <c r="F67" s="12"/>
      <c r="G67" s="12"/>
      <c r="R67" s="8">
        <f>H63/9000*(21-H64)/21*60</f>
        <v>31.499984126984128</v>
      </c>
    </row>
    <row r="68" spans="5:18" ht="12.75">
      <c r="E68" s="13"/>
      <c r="F68" s="12"/>
      <c r="G68" s="12"/>
      <c r="R68" s="8"/>
    </row>
    <row r="69" spans="2:18" ht="12.75">
      <c r="B69" s="16" t="s">
        <v>78</v>
      </c>
      <c r="C69" s="16"/>
      <c r="E69" s="13"/>
      <c r="F69" s="12"/>
      <c r="G69" s="12"/>
      <c r="R69" s="8"/>
    </row>
    <row r="70" spans="2:18" ht="12.75">
      <c r="B70" s="2" t="s">
        <v>5</v>
      </c>
      <c r="D70" s="2" t="s">
        <v>11</v>
      </c>
      <c r="E70" s="13"/>
      <c r="F70" s="8">
        <f>F53/60*1000/(F63/35.31)*14/(21-F64)</f>
        <v>0.24910065462366074</v>
      </c>
      <c r="G70" s="8"/>
      <c r="H70" s="8">
        <f>H53/60*1000/(H63/35.31)*14/(21-H64)</f>
        <v>13.617502452760121</v>
      </c>
      <c r="I70" s="8"/>
      <c r="L70" s="8">
        <f>L53/60/0.0283/L63*(21-7)/(21-L64)*1000</f>
        <v>11.958680525299194</v>
      </c>
      <c r="N70" s="8">
        <f>N53/60/0.0283/N63*(21-7)/(21-N64)*1000</f>
        <v>14.039714199500978</v>
      </c>
      <c r="P70" s="8">
        <f>P53/60/0.0283/P63*(21-7)/(21-P64)*1000</f>
        <v>15.964540123636686</v>
      </c>
      <c r="R70" s="8">
        <f>AVERAGE(P70,N70,L70)</f>
        <v>13.987644949478954</v>
      </c>
    </row>
    <row r="71" spans="2:18" ht="12.75">
      <c r="B71" s="2" t="s">
        <v>32</v>
      </c>
      <c r="D71" s="2" t="s">
        <v>9</v>
      </c>
      <c r="E71" s="14"/>
      <c r="F71" s="8">
        <f>F54/60*1000000/(F$63/35.31)*14/(21-F$64)</f>
        <v>8220.321602580803</v>
      </c>
      <c r="G71" s="8"/>
      <c r="L71" s="8">
        <f>L54/60/0.0283/L$63*(21-7)/(21-L$64)*1000000</f>
        <v>8520.559874275676</v>
      </c>
      <c r="N71" s="8">
        <f>N54/60/0.0283/N$63*(21-7)/(21-N$64)*1000000</f>
        <v>6988.307180201048</v>
      </c>
      <c r="P71" s="8">
        <f aca="true" t="shared" si="4" ref="P71:P78">P54/60/0.0283/P$63*(21-7)/(21-P$64)*1000000</f>
        <v>9392.004306654095</v>
      </c>
      <c r="R71" s="8">
        <f>AVERAGE(P71,N71,L71)</f>
        <v>8300.290453710273</v>
      </c>
    </row>
    <row r="72" spans="2:18" ht="12.75">
      <c r="B72" s="2" t="s">
        <v>87</v>
      </c>
      <c r="D72" s="2" t="s">
        <v>9</v>
      </c>
      <c r="E72" s="7">
        <v>100</v>
      </c>
      <c r="F72" s="8">
        <f aca="true" t="shared" si="5" ref="F72:F78">F55/60*1000000/(F$63/35.31)*14/(21-F$64)</f>
        <v>1.4115703762007443</v>
      </c>
      <c r="G72" s="8"/>
      <c r="K72" s="7">
        <v>100</v>
      </c>
      <c r="L72" s="8">
        <f aca="true" t="shared" si="6" ref="L72:N78">L55/60/0.0283/L$63*(21-7)/(21-L$64)*1000000</f>
        <v>1.416159535890694</v>
      </c>
      <c r="M72" s="7">
        <v>100</v>
      </c>
      <c r="N72" s="8">
        <f t="shared" si="6"/>
        <v>1.340871580851217</v>
      </c>
      <c r="O72" s="7">
        <v>100</v>
      </c>
      <c r="P72" s="8">
        <f t="shared" si="4"/>
        <v>1.5871180239872729</v>
      </c>
      <c r="Q72" s="7">
        <v>100</v>
      </c>
      <c r="R72" s="8">
        <f>AVERAGE(P72,N72,L72)</f>
        <v>1.4480497135763946</v>
      </c>
    </row>
    <row r="73" spans="2:18" ht="12.75">
      <c r="B73" s="2" t="s">
        <v>86</v>
      </c>
      <c r="D73" s="2" t="s">
        <v>9</v>
      </c>
      <c r="E73" s="7">
        <v>100</v>
      </c>
      <c r="F73" s="8">
        <f t="shared" si="5"/>
        <v>28.231407524014884</v>
      </c>
      <c r="G73" s="8"/>
      <c r="K73" s="7">
        <v>100</v>
      </c>
      <c r="L73" s="8">
        <f t="shared" si="6"/>
        <v>27.53643542009683</v>
      </c>
      <c r="M73" s="7">
        <v>100</v>
      </c>
      <c r="N73" s="8">
        <f t="shared" si="6"/>
        <v>26.02868362828833</v>
      </c>
      <c r="O73" s="7">
        <v>100</v>
      </c>
      <c r="P73" s="8">
        <f t="shared" si="4"/>
        <v>31.742360479745454</v>
      </c>
      <c r="Q73" s="7">
        <v>100</v>
      </c>
      <c r="R73" s="8">
        <f aca="true" t="shared" si="7" ref="R73:R78">AVERAGE(P73,N73,L73)</f>
        <v>28.43582650937687</v>
      </c>
    </row>
    <row r="74" spans="2:18" ht="12.75">
      <c r="B74" s="2" t="s">
        <v>84</v>
      </c>
      <c r="D74" s="2" t="s">
        <v>9</v>
      </c>
      <c r="E74" s="7">
        <v>100</v>
      </c>
      <c r="F74" s="8">
        <f t="shared" si="5"/>
        <v>1.4115703762007443</v>
      </c>
      <c r="G74" s="8"/>
      <c r="K74" s="7">
        <v>100</v>
      </c>
      <c r="L74" s="8">
        <f t="shared" si="6"/>
        <v>1.416159535890694</v>
      </c>
      <c r="M74" s="7">
        <v>100</v>
      </c>
      <c r="N74" s="8">
        <f t="shared" si="6"/>
        <v>1.340871580851217</v>
      </c>
      <c r="O74" s="7">
        <v>100</v>
      </c>
      <c r="P74" s="8">
        <f t="shared" si="4"/>
        <v>1.5871180239872729</v>
      </c>
      <c r="Q74" s="7">
        <v>100</v>
      </c>
      <c r="R74" s="8">
        <f t="shared" si="7"/>
        <v>1.4480497135763946</v>
      </c>
    </row>
    <row r="75" spans="2:18" ht="12.75">
      <c r="B75" s="2" t="s">
        <v>81</v>
      </c>
      <c r="D75" s="2" t="s">
        <v>9</v>
      </c>
      <c r="E75" s="7">
        <v>100</v>
      </c>
      <c r="F75" s="8">
        <f t="shared" si="5"/>
        <v>1.4115703762007443</v>
      </c>
      <c r="G75" s="8"/>
      <c r="K75" s="7">
        <v>100</v>
      </c>
      <c r="L75" s="8">
        <f t="shared" si="6"/>
        <v>1.416159535890694</v>
      </c>
      <c r="M75" s="7">
        <v>100</v>
      </c>
      <c r="N75" s="8">
        <f t="shared" si="6"/>
        <v>1.340871580851217</v>
      </c>
      <c r="O75" s="7">
        <v>100</v>
      </c>
      <c r="P75" s="8">
        <f t="shared" si="4"/>
        <v>1.5871180239872729</v>
      </c>
      <c r="Q75" s="7">
        <v>100</v>
      </c>
      <c r="R75" s="8">
        <f t="shared" si="7"/>
        <v>1.4480497135763946</v>
      </c>
    </row>
    <row r="76" spans="2:18" ht="12.75">
      <c r="B76" s="2" t="s">
        <v>83</v>
      </c>
      <c r="D76" s="2" t="s">
        <v>9</v>
      </c>
      <c r="E76" s="7">
        <v>100</v>
      </c>
      <c r="F76" s="8">
        <f t="shared" si="5"/>
        <v>1.4115703762007443</v>
      </c>
      <c r="G76" s="8"/>
      <c r="K76" s="7">
        <v>100</v>
      </c>
      <c r="L76" s="8">
        <f t="shared" si="6"/>
        <v>1.416159535890694</v>
      </c>
      <c r="M76" s="7">
        <v>100</v>
      </c>
      <c r="N76" s="8">
        <f t="shared" si="6"/>
        <v>1.340871580851217</v>
      </c>
      <c r="O76" s="7">
        <v>100</v>
      </c>
      <c r="P76" s="8">
        <f t="shared" si="4"/>
        <v>1.5871180239872729</v>
      </c>
      <c r="Q76" s="7">
        <v>100</v>
      </c>
      <c r="R76" s="8">
        <f t="shared" si="7"/>
        <v>1.4480497135763946</v>
      </c>
    </row>
    <row r="77" spans="2:18" ht="12.75">
      <c r="B77" s="2" t="s">
        <v>85</v>
      </c>
      <c r="D77" s="2" t="s">
        <v>9</v>
      </c>
      <c r="E77" s="7">
        <v>100</v>
      </c>
      <c r="F77" s="8">
        <f t="shared" si="5"/>
        <v>1.4115703762007443</v>
      </c>
      <c r="G77" s="8"/>
      <c r="K77" s="7">
        <v>100</v>
      </c>
      <c r="L77" s="8">
        <f t="shared" si="6"/>
        <v>1.416159535890694</v>
      </c>
      <c r="M77" s="7">
        <v>100</v>
      </c>
      <c r="N77" s="8">
        <f t="shared" si="6"/>
        <v>1.340871580851217</v>
      </c>
      <c r="O77" s="7">
        <v>100</v>
      </c>
      <c r="P77" s="8">
        <f t="shared" si="4"/>
        <v>1.5871180239872729</v>
      </c>
      <c r="Q77" s="7">
        <v>100</v>
      </c>
      <c r="R77" s="8">
        <f t="shared" si="7"/>
        <v>1.4480497135763946</v>
      </c>
    </row>
    <row r="78" spans="2:18" ht="12.75">
      <c r="B78" s="2" t="s">
        <v>80</v>
      </c>
      <c r="D78" s="2" t="s">
        <v>9</v>
      </c>
      <c r="E78" s="7">
        <v>100</v>
      </c>
      <c r="F78" s="8">
        <f t="shared" si="5"/>
        <v>28.231407524014884</v>
      </c>
      <c r="G78" s="8"/>
      <c r="K78" s="7">
        <v>100</v>
      </c>
      <c r="L78" s="8">
        <f t="shared" si="6"/>
        <v>27.53643542009683</v>
      </c>
      <c r="M78" s="7">
        <v>100</v>
      </c>
      <c r="N78" s="8">
        <f t="shared" si="6"/>
        <v>26.02868362828833</v>
      </c>
      <c r="O78" s="7">
        <v>100</v>
      </c>
      <c r="P78" s="8">
        <f t="shared" si="4"/>
        <v>31.742360479745454</v>
      </c>
      <c r="Q78" s="7">
        <v>100</v>
      </c>
      <c r="R78" s="8">
        <f t="shared" si="7"/>
        <v>28.43582650937687</v>
      </c>
    </row>
    <row r="79" spans="2:18" ht="12.75">
      <c r="B79" s="2" t="s">
        <v>3</v>
      </c>
      <c r="D79" s="2" t="s">
        <v>9</v>
      </c>
      <c r="E79" s="7">
        <v>100</v>
      </c>
      <c r="F79" s="8">
        <f>(F73+F74)/2</f>
        <v>14.821488950107813</v>
      </c>
      <c r="G79" s="8"/>
      <c r="K79" s="7">
        <v>100</v>
      </c>
      <c r="L79" s="8">
        <f>(L73+L74)/2</f>
        <v>14.47629747799376</v>
      </c>
      <c r="M79" s="7">
        <v>100</v>
      </c>
      <c r="N79" s="8">
        <f>(N73+N74)/2</f>
        <v>13.684777604569774</v>
      </c>
      <c r="O79" s="7">
        <v>100</v>
      </c>
      <c r="P79" s="8">
        <f>(P73+P74)/2</f>
        <v>16.664739251866365</v>
      </c>
      <c r="Q79" s="7">
        <v>100</v>
      </c>
      <c r="R79" s="8">
        <f>AVERAGE(P79,N79,L79)</f>
        <v>14.941938111476633</v>
      </c>
    </row>
    <row r="80" spans="2:18" ht="12.75">
      <c r="B80" s="2" t="s">
        <v>4</v>
      </c>
      <c r="D80" s="2" t="s">
        <v>9</v>
      </c>
      <c r="E80" s="7">
        <v>100</v>
      </c>
      <c r="F80" s="8">
        <f>(F75+F76+F77)/2</f>
        <v>2.1173555643011164</v>
      </c>
      <c r="G80" s="8"/>
      <c r="K80" s="7">
        <v>100</v>
      </c>
      <c r="L80" s="8">
        <f>(L75+L76+L77)/2</f>
        <v>2.124239303836041</v>
      </c>
      <c r="M80" s="7">
        <v>100</v>
      </c>
      <c r="N80" s="8">
        <f>(N75+N76+N77)/2</f>
        <v>2.0113073712768257</v>
      </c>
      <c r="O80" s="7">
        <v>100</v>
      </c>
      <c r="P80" s="8">
        <f>(P75+P76+P77)/2</f>
        <v>2.3806770359809093</v>
      </c>
      <c r="Q80" s="7">
        <v>100</v>
      </c>
      <c r="R80" s="8">
        <f>AVERAGE(P80,N80,L80)</f>
        <v>2.172074570364592</v>
      </c>
    </row>
    <row r="82" spans="1:18" ht="12.75">
      <c r="A82" s="2" t="s">
        <v>111</v>
      </c>
      <c r="B82" s="1" t="s">
        <v>61</v>
      </c>
      <c r="C82" s="1"/>
      <c r="F82" s="2" t="s">
        <v>25</v>
      </c>
      <c r="H82" s="2" t="s">
        <v>25</v>
      </c>
      <c r="J82" s="2" t="s">
        <v>25</v>
      </c>
      <c r="L82" s="7" t="s">
        <v>117</v>
      </c>
      <c r="M82" s="7"/>
      <c r="N82" s="7" t="s">
        <v>118</v>
      </c>
      <c r="O82" s="7"/>
      <c r="P82" s="7" t="s">
        <v>119</v>
      </c>
      <c r="Q82" s="7"/>
      <c r="R82" s="7" t="s">
        <v>25</v>
      </c>
    </row>
    <row r="83" spans="2:18" ht="12.75">
      <c r="B83" s="1"/>
      <c r="C83" s="1"/>
      <c r="L83" s="7"/>
      <c r="M83" s="7"/>
      <c r="N83" s="7"/>
      <c r="O83" s="7"/>
      <c r="P83" s="7"/>
      <c r="Q83" s="7"/>
      <c r="R83" s="7"/>
    </row>
    <row r="84" spans="2:18" ht="12.75">
      <c r="B84" s="21" t="s">
        <v>123</v>
      </c>
      <c r="C84" s="1"/>
      <c r="F84" s="2" t="s">
        <v>141</v>
      </c>
      <c r="H84" s="2" t="s">
        <v>142</v>
      </c>
      <c r="J84" s="2" t="s">
        <v>143</v>
      </c>
      <c r="L84" s="7" t="s">
        <v>144</v>
      </c>
      <c r="M84" s="7"/>
      <c r="N84" s="7" t="s">
        <v>144</v>
      </c>
      <c r="O84" s="7"/>
      <c r="P84" s="7" t="s">
        <v>144</v>
      </c>
      <c r="Q84" s="7"/>
      <c r="R84" s="7" t="s">
        <v>144</v>
      </c>
    </row>
    <row r="85" spans="2:18" ht="12.75">
      <c r="B85" s="21" t="s">
        <v>124</v>
      </c>
      <c r="F85" s="2" t="s">
        <v>125</v>
      </c>
      <c r="H85" s="2" t="s">
        <v>10</v>
      </c>
      <c r="J85" s="2" t="s">
        <v>126</v>
      </c>
      <c r="L85" s="9" t="s">
        <v>76</v>
      </c>
      <c r="M85" s="9"/>
      <c r="N85" s="9" t="s">
        <v>76</v>
      </c>
      <c r="O85" s="9"/>
      <c r="P85" s="9" t="s">
        <v>76</v>
      </c>
      <c r="Q85" s="9"/>
      <c r="R85" s="9" t="s">
        <v>76</v>
      </c>
    </row>
    <row r="86" spans="2:18" ht="12.75">
      <c r="B86" s="21" t="s">
        <v>145</v>
      </c>
      <c r="F86" s="2" t="s">
        <v>1</v>
      </c>
      <c r="H86" s="2" t="s">
        <v>10</v>
      </c>
      <c r="J86" s="2" t="s">
        <v>146</v>
      </c>
      <c r="L86" s="9" t="s">
        <v>76</v>
      </c>
      <c r="M86" s="9"/>
      <c r="N86" s="9" t="s">
        <v>76</v>
      </c>
      <c r="O86" s="9"/>
      <c r="P86" s="9" t="s">
        <v>76</v>
      </c>
      <c r="Q86" s="9"/>
      <c r="R86" s="9" t="s">
        <v>76</v>
      </c>
    </row>
    <row r="87" spans="2:18" ht="12.75">
      <c r="B87" s="2" t="s">
        <v>110</v>
      </c>
      <c r="F87" s="9" t="s">
        <v>69</v>
      </c>
      <c r="G87" s="9"/>
      <c r="H87" s="9" t="s">
        <v>10</v>
      </c>
      <c r="I87" s="9"/>
      <c r="J87" s="9" t="s">
        <v>70</v>
      </c>
      <c r="K87" s="9"/>
      <c r="L87" s="9" t="s">
        <v>76</v>
      </c>
      <c r="M87" s="9"/>
      <c r="N87" s="9" t="s">
        <v>76</v>
      </c>
      <c r="O87" s="9"/>
      <c r="P87" s="9" t="s">
        <v>76</v>
      </c>
      <c r="Q87" s="9"/>
      <c r="R87" s="9" t="s">
        <v>76</v>
      </c>
    </row>
    <row r="88" spans="2:7" ht="12.75">
      <c r="B88" s="2" t="s">
        <v>113</v>
      </c>
      <c r="D88" s="2" t="s">
        <v>36</v>
      </c>
      <c r="F88" s="10">
        <v>270000</v>
      </c>
      <c r="G88" s="10"/>
    </row>
    <row r="89" spans="2:10" ht="12.75">
      <c r="B89" s="2" t="s">
        <v>113</v>
      </c>
      <c r="D89" s="2" t="s">
        <v>71</v>
      </c>
      <c r="F89" s="10"/>
      <c r="G89" s="10"/>
      <c r="J89" s="2">
        <v>15600</v>
      </c>
    </row>
    <row r="90" spans="2:7" ht="12.75">
      <c r="B90" s="2" t="s">
        <v>72</v>
      </c>
      <c r="D90" s="2" t="s">
        <v>73</v>
      </c>
      <c r="F90" s="8">
        <v>2.93</v>
      </c>
      <c r="G90" s="8"/>
    </row>
    <row r="91" spans="2:7" ht="12.75">
      <c r="B91" s="2" t="s">
        <v>31</v>
      </c>
      <c r="D91" s="2" t="s">
        <v>38</v>
      </c>
      <c r="F91" s="10">
        <v>16800</v>
      </c>
      <c r="G91" s="10"/>
    </row>
    <row r="92" spans="2:16" ht="12.75">
      <c r="B92" s="2" t="s">
        <v>5</v>
      </c>
      <c r="D92" s="2" t="s">
        <v>36</v>
      </c>
      <c r="F92" s="10">
        <v>3</v>
      </c>
      <c r="G92" s="10"/>
      <c r="H92" s="2">
        <v>180</v>
      </c>
      <c r="L92" s="2">
        <v>186</v>
      </c>
      <c r="N92" s="2">
        <v>179</v>
      </c>
      <c r="P92" s="2">
        <v>183</v>
      </c>
    </row>
    <row r="93" spans="2:16" ht="12.75">
      <c r="B93" s="2" t="s">
        <v>32</v>
      </c>
      <c r="D93" s="2" t="s">
        <v>36</v>
      </c>
      <c r="F93" s="8">
        <v>61</v>
      </c>
      <c r="G93" s="8"/>
      <c r="L93" s="2">
        <v>66.2</v>
      </c>
      <c r="N93" s="2">
        <v>54.5</v>
      </c>
      <c r="P93" s="2">
        <v>61.8</v>
      </c>
    </row>
    <row r="94" spans="2:16" ht="12.75">
      <c r="B94" s="2" t="s">
        <v>87</v>
      </c>
      <c r="D94" s="2" t="s">
        <v>36</v>
      </c>
      <c r="E94" s="7" t="s">
        <v>34</v>
      </c>
      <c r="F94" s="15">
        <v>0.014</v>
      </c>
      <c r="G94" s="15"/>
      <c r="K94" s="2" t="s">
        <v>34</v>
      </c>
      <c r="L94" s="2">
        <v>0.014</v>
      </c>
      <c r="M94" s="2" t="s">
        <v>34</v>
      </c>
      <c r="N94" s="2">
        <v>0.013</v>
      </c>
      <c r="O94" s="2" t="s">
        <v>34</v>
      </c>
      <c r="P94" s="2">
        <v>0.014</v>
      </c>
    </row>
    <row r="95" spans="2:16" ht="12.75">
      <c r="B95" s="2" t="s">
        <v>86</v>
      </c>
      <c r="D95" s="2" t="s">
        <v>36</v>
      </c>
      <c r="E95" s="7" t="s">
        <v>34</v>
      </c>
      <c r="F95" s="15">
        <v>0.27</v>
      </c>
      <c r="G95" s="15"/>
      <c r="K95" s="2" t="s">
        <v>34</v>
      </c>
      <c r="L95" s="2">
        <v>0.28</v>
      </c>
      <c r="M95" s="2" t="s">
        <v>34</v>
      </c>
      <c r="N95" s="2">
        <v>0.26</v>
      </c>
      <c r="O95" s="2" t="s">
        <v>34</v>
      </c>
      <c r="P95" s="2">
        <v>0.27</v>
      </c>
    </row>
    <row r="96" spans="2:16" ht="12.75">
      <c r="B96" s="2" t="s">
        <v>84</v>
      </c>
      <c r="D96" s="2" t="s">
        <v>36</v>
      </c>
      <c r="E96" s="7" t="s">
        <v>34</v>
      </c>
      <c r="F96" s="15">
        <v>0.014</v>
      </c>
      <c r="G96" s="15"/>
      <c r="K96" s="2" t="s">
        <v>34</v>
      </c>
      <c r="L96" s="2">
        <v>0.014</v>
      </c>
      <c r="M96" s="2" t="s">
        <v>34</v>
      </c>
      <c r="N96" s="2">
        <v>0.013</v>
      </c>
      <c r="O96" s="2" t="s">
        <v>34</v>
      </c>
      <c r="P96" s="2">
        <v>0.014</v>
      </c>
    </row>
    <row r="97" spans="2:16" ht="12.75">
      <c r="B97" s="2" t="s">
        <v>81</v>
      </c>
      <c r="D97" s="2" t="s">
        <v>36</v>
      </c>
      <c r="E97" s="7" t="s">
        <v>34</v>
      </c>
      <c r="F97" s="15">
        <v>0.014</v>
      </c>
      <c r="G97" s="15"/>
      <c r="K97" s="2" t="s">
        <v>34</v>
      </c>
      <c r="L97" s="2">
        <v>0.014</v>
      </c>
      <c r="M97" s="2" t="s">
        <v>34</v>
      </c>
      <c r="N97" s="2">
        <v>0.013</v>
      </c>
      <c r="O97" s="2" t="s">
        <v>34</v>
      </c>
      <c r="P97" s="2">
        <v>0.014</v>
      </c>
    </row>
    <row r="98" spans="2:16" ht="12.75">
      <c r="B98" s="2" t="s">
        <v>83</v>
      </c>
      <c r="D98" s="2" t="s">
        <v>36</v>
      </c>
      <c r="E98" s="7" t="s">
        <v>34</v>
      </c>
      <c r="F98" s="15">
        <v>0.014</v>
      </c>
      <c r="G98" s="15"/>
      <c r="K98" s="2" t="s">
        <v>34</v>
      </c>
      <c r="L98" s="2">
        <v>0.014</v>
      </c>
      <c r="M98" s="2" t="s">
        <v>34</v>
      </c>
      <c r="N98" s="2">
        <v>0.013</v>
      </c>
      <c r="O98" s="2" t="s">
        <v>34</v>
      </c>
      <c r="P98" s="2">
        <v>0.014</v>
      </c>
    </row>
    <row r="99" spans="2:16" ht="12.75">
      <c r="B99" s="2" t="s">
        <v>85</v>
      </c>
      <c r="D99" s="2" t="s">
        <v>36</v>
      </c>
      <c r="E99" s="7" t="s">
        <v>34</v>
      </c>
      <c r="F99" s="15">
        <v>0.014</v>
      </c>
      <c r="G99" s="15"/>
      <c r="K99" s="2" t="s">
        <v>34</v>
      </c>
      <c r="L99" s="2">
        <v>0.014</v>
      </c>
      <c r="M99" s="2" t="s">
        <v>34</v>
      </c>
      <c r="N99" s="2">
        <v>0.013</v>
      </c>
      <c r="O99" s="2" t="s">
        <v>34</v>
      </c>
      <c r="P99" s="2">
        <v>0.014</v>
      </c>
    </row>
    <row r="100" spans="2:16" ht="12.75">
      <c r="B100" s="2" t="s">
        <v>80</v>
      </c>
      <c r="D100" s="2" t="s">
        <v>36</v>
      </c>
      <c r="E100" s="7" t="s">
        <v>34</v>
      </c>
      <c r="F100" s="15">
        <v>0.27</v>
      </c>
      <c r="G100" s="15"/>
      <c r="K100" s="2" t="s">
        <v>34</v>
      </c>
      <c r="L100" s="2">
        <v>0.28</v>
      </c>
      <c r="M100" s="2" t="s">
        <v>34</v>
      </c>
      <c r="N100" s="2">
        <v>0.26</v>
      </c>
      <c r="O100" s="2" t="s">
        <v>34</v>
      </c>
      <c r="P100" s="2">
        <v>0.27</v>
      </c>
    </row>
    <row r="102" spans="2:16" ht="12.75">
      <c r="B102" s="2" t="s">
        <v>26</v>
      </c>
      <c r="D102" s="2" t="s">
        <v>12</v>
      </c>
      <c r="F102" s="2">
        <v>7432</v>
      </c>
      <c r="H102" s="2">
        <v>7432</v>
      </c>
      <c r="L102" s="2">
        <f>emiss!G34</f>
        <v>7147</v>
      </c>
      <c r="N102" s="2">
        <f>emiss!I34</f>
        <v>7477</v>
      </c>
      <c r="P102" s="2">
        <f>emiss!K34</f>
        <v>7672</v>
      </c>
    </row>
    <row r="103" spans="2:16" ht="12.75">
      <c r="B103" s="2" t="s">
        <v>6</v>
      </c>
      <c r="D103" s="2" t="s">
        <v>13</v>
      </c>
      <c r="F103" s="2">
        <v>5.06</v>
      </c>
      <c r="H103" s="2">
        <v>5.06</v>
      </c>
      <c r="L103" s="2">
        <f>emiss!G35</f>
        <v>5.18</v>
      </c>
      <c r="N103" s="2">
        <f>emiss!I35</f>
        <v>4.97</v>
      </c>
      <c r="P103" s="2">
        <f>emiss!K35</f>
        <v>5.03</v>
      </c>
    </row>
    <row r="105" spans="2:18" ht="12.75">
      <c r="B105" s="2" t="s">
        <v>112</v>
      </c>
      <c r="D105" s="2" t="s">
        <v>140</v>
      </c>
      <c r="F105" s="8">
        <f>F91*F88/454/1000000</f>
        <v>9.991189427312774</v>
      </c>
      <c r="G105" s="8"/>
      <c r="J105" s="2">
        <f>J89*1000/1000000</f>
        <v>15.6</v>
      </c>
      <c r="R105" s="8">
        <f>SUM(F105:J105)</f>
        <v>25.591189427312774</v>
      </c>
    </row>
    <row r="106" spans="2:18" ht="12.75">
      <c r="B106" s="2" t="s">
        <v>74</v>
      </c>
      <c r="D106" s="2" t="s">
        <v>140</v>
      </c>
      <c r="F106" s="8"/>
      <c r="G106" s="8"/>
      <c r="R106" s="8">
        <f>H102/9000*(21-H103)/21*60</f>
        <v>37.60827936507937</v>
      </c>
    </row>
    <row r="107" spans="6:18" ht="12.75">
      <c r="F107" s="8"/>
      <c r="G107" s="8"/>
      <c r="R107" s="8"/>
    </row>
    <row r="108" spans="2:18" ht="12.75">
      <c r="B108" s="16" t="s">
        <v>78</v>
      </c>
      <c r="C108" s="16"/>
      <c r="F108" s="8"/>
      <c r="G108" s="8"/>
      <c r="R108" s="8"/>
    </row>
    <row r="109" spans="2:18" ht="12.75">
      <c r="B109" s="2" t="s">
        <v>5</v>
      </c>
      <c r="D109" s="2" t="s">
        <v>11</v>
      </c>
      <c r="F109" s="8">
        <f>F92/60*1000/(F102/35.31)*14/(21-F103)</f>
        <v>0.2086420011534103</v>
      </c>
      <c r="G109" s="8"/>
      <c r="H109" s="8">
        <f>H92/60*1000/(H102/35.31)*14/(21-H103)</f>
        <v>12.518520069204618</v>
      </c>
      <c r="I109" s="8"/>
      <c r="L109" s="8">
        <f>L92/60/0.0283/L102*(21-7)/(21-L103)*1000</f>
        <v>13.563539382500094</v>
      </c>
      <c r="N109" s="8">
        <f>N92/60/0.0283/N102*(21-7)/(21-N103)*1000</f>
        <v>12.313527304641784</v>
      </c>
      <c r="P109" s="8">
        <f>P92/60/0.0283/P102*(21-7)/(21-P103)*1000</f>
        <v>12.314816054521252</v>
      </c>
      <c r="R109" s="8">
        <f>AVERAGE(P109,N109,L109)</f>
        <v>12.730627580554376</v>
      </c>
    </row>
    <row r="110" spans="2:18" ht="12.75">
      <c r="B110" s="2" t="s">
        <v>32</v>
      </c>
      <c r="D110" s="2" t="s">
        <v>9</v>
      </c>
      <c r="F110" s="8">
        <f>F93/60*1000000/(F$102/35.31)*14/(21-F$103)</f>
        <v>4242.387356786009</v>
      </c>
      <c r="G110" s="8"/>
      <c r="L110" s="8">
        <f>L93/60/0.0283/L$102*(21-7)/(21-L$103)*1000000</f>
        <v>4827.453264094119</v>
      </c>
      <c r="N110" s="8">
        <f>N93/60/0.0283/N$102*(21-7)/(21-N$103)*1000000</f>
        <v>3749.09071565909</v>
      </c>
      <c r="P110" s="8">
        <f aca="true" t="shared" si="8" ref="P110:P117">P93/60/0.0283/P$102*(21-7)/(21-P$103)*1000000</f>
        <v>4158.773946280948</v>
      </c>
      <c r="R110" s="8">
        <f>AVERAGE(P110,N110,L110)</f>
        <v>4245.105975344719</v>
      </c>
    </row>
    <row r="111" spans="2:18" ht="12.75">
      <c r="B111" s="2" t="s">
        <v>87</v>
      </c>
      <c r="D111" s="2" t="s">
        <v>9</v>
      </c>
      <c r="E111" s="7">
        <v>100</v>
      </c>
      <c r="F111" s="8">
        <f aca="true" t="shared" si="9" ref="F111:F117">F94/60*1000000/(F$102/35.31)*14/(21-F$103)</f>
        <v>0.9736626720492481</v>
      </c>
      <c r="G111" s="8"/>
      <c r="K111" s="7">
        <v>100</v>
      </c>
      <c r="L111" s="8">
        <f aca="true" t="shared" si="10" ref="L111:N117">L94/60/0.0283/L$102*(21-7)/(21-L$103)*1000000</f>
        <v>1.0209115664247381</v>
      </c>
      <c r="M111" s="7">
        <v>100</v>
      </c>
      <c r="N111" s="8">
        <f t="shared" si="10"/>
        <v>0.8942785193315261</v>
      </c>
      <c r="O111" s="7">
        <v>100</v>
      </c>
      <c r="P111" s="8">
        <f t="shared" si="8"/>
        <v>0.942117075209276</v>
      </c>
      <c r="Q111" s="7">
        <v>100</v>
      </c>
      <c r="R111" s="8">
        <f>AVERAGE(P111,N111,L111)</f>
        <v>0.9524357203218466</v>
      </c>
    </row>
    <row r="112" spans="2:18" ht="12.75">
      <c r="B112" s="2" t="s">
        <v>86</v>
      </c>
      <c r="D112" s="2" t="s">
        <v>9</v>
      </c>
      <c r="E112" s="7">
        <v>100</v>
      </c>
      <c r="F112" s="8">
        <f t="shared" si="9"/>
        <v>18.777780103806933</v>
      </c>
      <c r="G112" s="8"/>
      <c r="K112" s="7">
        <v>100</v>
      </c>
      <c r="L112" s="8">
        <f t="shared" si="10"/>
        <v>20.418231328494766</v>
      </c>
      <c r="M112" s="7">
        <v>100</v>
      </c>
      <c r="N112" s="8">
        <f t="shared" si="10"/>
        <v>17.885570386630526</v>
      </c>
      <c r="O112" s="7">
        <v>100</v>
      </c>
      <c r="P112" s="8">
        <f t="shared" si="8"/>
        <v>18.169400736178897</v>
      </c>
      <c r="Q112" s="7">
        <v>100</v>
      </c>
      <c r="R112" s="8">
        <f aca="true" t="shared" si="11" ref="R112:R117">AVERAGE(P112,N112,L112)</f>
        <v>18.824400817101395</v>
      </c>
    </row>
    <row r="113" spans="2:18" ht="12.75">
      <c r="B113" s="2" t="s">
        <v>84</v>
      </c>
      <c r="D113" s="2" t="s">
        <v>9</v>
      </c>
      <c r="E113" s="7">
        <v>100</v>
      </c>
      <c r="F113" s="8">
        <f t="shared" si="9"/>
        <v>0.9736626720492481</v>
      </c>
      <c r="G113" s="8"/>
      <c r="K113" s="7">
        <v>100</v>
      </c>
      <c r="L113" s="8">
        <f t="shared" si="10"/>
        <v>1.0209115664247381</v>
      </c>
      <c r="M113" s="7">
        <v>100</v>
      </c>
      <c r="N113" s="8">
        <f t="shared" si="10"/>
        <v>0.8942785193315261</v>
      </c>
      <c r="O113" s="7">
        <v>100</v>
      </c>
      <c r="P113" s="8">
        <f t="shared" si="8"/>
        <v>0.942117075209276</v>
      </c>
      <c r="Q113" s="7">
        <v>100</v>
      </c>
      <c r="R113" s="8">
        <f t="shared" si="11"/>
        <v>0.9524357203218466</v>
      </c>
    </row>
    <row r="114" spans="2:18" ht="12.75">
      <c r="B114" s="2" t="s">
        <v>81</v>
      </c>
      <c r="D114" s="2" t="s">
        <v>9</v>
      </c>
      <c r="E114" s="7">
        <v>100</v>
      </c>
      <c r="F114" s="8">
        <f t="shared" si="9"/>
        <v>0.9736626720492481</v>
      </c>
      <c r="G114" s="8"/>
      <c r="K114" s="7">
        <v>100</v>
      </c>
      <c r="L114" s="8">
        <f t="shared" si="10"/>
        <v>1.0209115664247381</v>
      </c>
      <c r="M114" s="7">
        <v>100</v>
      </c>
      <c r="N114" s="8">
        <f t="shared" si="10"/>
        <v>0.8942785193315261</v>
      </c>
      <c r="O114" s="7">
        <v>100</v>
      </c>
      <c r="P114" s="8">
        <f t="shared" si="8"/>
        <v>0.942117075209276</v>
      </c>
      <c r="Q114" s="7">
        <v>100</v>
      </c>
      <c r="R114" s="8">
        <f t="shared" si="11"/>
        <v>0.9524357203218466</v>
      </c>
    </row>
    <row r="115" spans="2:18" ht="12.75">
      <c r="B115" s="2" t="s">
        <v>83</v>
      </c>
      <c r="D115" s="2" t="s">
        <v>9</v>
      </c>
      <c r="E115" s="7">
        <v>100</v>
      </c>
      <c r="F115" s="8">
        <f t="shared" si="9"/>
        <v>0.9736626720492481</v>
      </c>
      <c r="G115" s="8"/>
      <c r="K115" s="7">
        <v>100</v>
      </c>
      <c r="L115" s="8">
        <f t="shared" si="10"/>
        <v>1.0209115664247381</v>
      </c>
      <c r="M115" s="7">
        <v>100</v>
      </c>
      <c r="N115" s="8">
        <f t="shared" si="10"/>
        <v>0.8942785193315261</v>
      </c>
      <c r="O115" s="7">
        <v>100</v>
      </c>
      <c r="P115" s="8">
        <f t="shared" si="8"/>
        <v>0.942117075209276</v>
      </c>
      <c r="Q115" s="7">
        <v>100</v>
      </c>
      <c r="R115" s="8">
        <f t="shared" si="11"/>
        <v>0.9524357203218466</v>
      </c>
    </row>
    <row r="116" spans="2:18" ht="12.75">
      <c r="B116" s="2" t="s">
        <v>85</v>
      </c>
      <c r="D116" s="2" t="s">
        <v>9</v>
      </c>
      <c r="E116" s="7">
        <v>100</v>
      </c>
      <c r="F116" s="8">
        <f t="shared" si="9"/>
        <v>0.9736626720492481</v>
      </c>
      <c r="G116" s="8"/>
      <c r="K116" s="7">
        <v>100</v>
      </c>
      <c r="L116" s="8">
        <f t="shared" si="10"/>
        <v>1.0209115664247381</v>
      </c>
      <c r="M116" s="7">
        <v>100</v>
      </c>
      <c r="N116" s="8">
        <f t="shared" si="10"/>
        <v>0.8942785193315261</v>
      </c>
      <c r="O116" s="7">
        <v>100</v>
      </c>
      <c r="P116" s="8">
        <f t="shared" si="8"/>
        <v>0.942117075209276</v>
      </c>
      <c r="Q116" s="7">
        <v>100</v>
      </c>
      <c r="R116" s="8">
        <f t="shared" si="11"/>
        <v>0.9524357203218466</v>
      </c>
    </row>
    <row r="117" spans="2:18" ht="12.75">
      <c r="B117" s="2" t="s">
        <v>80</v>
      </c>
      <c r="D117" s="2" t="s">
        <v>9</v>
      </c>
      <c r="E117" s="7">
        <v>100</v>
      </c>
      <c r="F117" s="8">
        <f t="shared" si="9"/>
        <v>18.777780103806933</v>
      </c>
      <c r="G117" s="8"/>
      <c r="K117" s="7">
        <v>100</v>
      </c>
      <c r="L117" s="8">
        <f t="shared" si="10"/>
        <v>20.418231328494766</v>
      </c>
      <c r="M117" s="7">
        <v>100</v>
      </c>
      <c r="N117" s="8">
        <f t="shared" si="10"/>
        <v>17.885570386630526</v>
      </c>
      <c r="O117" s="7">
        <v>100</v>
      </c>
      <c r="P117" s="8">
        <f t="shared" si="8"/>
        <v>18.169400736178897</v>
      </c>
      <c r="Q117" s="7">
        <v>100</v>
      </c>
      <c r="R117" s="8">
        <f t="shared" si="11"/>
        <v>18.824400817101395</v>
      </c>
    </row>
    <row r="118" spans="2:18" ht="12.75">
      <c r="B118" s="2" t="s">
        <v>3</v>
      </c>
      <c r="D118" s="2" t="s">
        <v>9</v>
      </c>
      <c r="E118" s="7">
        <v>100</v>
      </c>
      <c r="F118" s="8">
        <f>(F112+F113)/2</f>
        <v>9.87572138792809</v>
      </c>
      <c r="G118" s="8"/>
      <c r="K118" s="7">
        <v>100</v>
      </c>
      <c r="L118" s="8">
        <f>(L112+L113)/2</f>
        <v>10.719571447459753</v>
      </c>
      <c r="M118" s="7">
        <v>100</v>
      </c>
      <c r="N118" s="8">
        <f>(N112+N113)/2</f>
        <v>9.389924452981026</v>
      </c>
      <c r="O118" s="7">
        <v>100</v>
      </c>
      <c r="P118" s="8">
        <f>(P112+P113)/2</f>
        <v>9.555758905694086</v>
      </c>
      <c r="Q118" s="7">
        <v>100</v>
      </c>
      <c r="R118" s="8">
        <f>AVERAGE(P118,N118,L118)</f>
        <v>9.888418268711622</v>
      </c>
    </row>
    <row r="119" spans="2:18" ht="12.75">
      <c r="B119" s="2" t="s">
        <v>4</v>
      </c>
      <c r="D119" s="2" t="s">
        <v>9</v>
      </c>
      <c r="E119" s="7">
        <v>100</v>
      </c>
      <c r="F119" s="8">
        <f>(F114+F115+F116)/2</f>
        <v>1.460494008073872</v>
      </c>
      <c r="G119" s="8"/>
      <c r="K119" s="7">
        <v>100</v>
      </c>
      <c r="L119" s="8">
        <f>(L114+L115+L116)/2</f>
        <v>1.5313673496371072</v>
      </c>
      <c r="M119" s="7">
        <v>100</v>
      </c>
      <c r="N119" s="8">
        <f>(N114+N115+N116)/2</f>
        <v>1.3414177789972892</v>
      </c>
      <c r="O119" s="7">
        <v>100</v>
      </c>
      <c r="P119" s="8">
        <f>(P114+P115+P116)/2</f>
        <v>1.4131756128139141</v>
      </c>
      <c r="Q119" s="7">
        <v>100</v>
      </c>
      <c r="R119" s="8">
        <f>AVERAGE(P119,N119,L119)</f>
        <v>1.42865358048277</v>
      </c>
    </row>
    <row r="122" spans="2:3" ht="12.75">
      <c r="B122" s="1" t="s">
        <v>90</v>
      </c>
      <c r="C122" s="1"/>
    </row>
    <row r="124" spans="2:6" ht="12.75">
      <c r="B124" s="2" t="s">
        <v>80</v>
      </c>
      <c r="D124" s="2" t="s">
        <v>36</v>
      </c>
      <c r="F124" s="2">
        <v>93.3</v>
      </c>
    </row>
    <row r="125" spans="2:6" ht="12.75">
      <c r="B125" s="2" t="s">
        <v>81</v>
      </c>
      <c r="D125" s="2" t="s">
        <v>36</v>
      </c>
      <c r="F125" s="2">
        <v>0.037</v>
      </c>
    </row>
    <row r="126" spans="2:6" ht="12.75">
      <c r="B126" s="2" t="s">
        <v>82</v>
      </c>
      <c r="D126" s="2" t="s">
        <v>36</v>
      </c>
      <c r="F126" s="2">
        <v>15333</v>
      </c>
    </row>
    <row r="127" spans="2:6" ht="12.75">
      <c r="B127" s="2" t="s">
        <v>83</v>
      </c>
      <c r="D127" s="2" t="s">
        <v>36</v>
      </c>
      <c r="F127" s="2">
        <v>0.037</v>
      </c>
    </row>
    <row r="128" spans="2:6" ht="12.75">
      <c r="B128" s="2" t="s">
        <v>84</v>
      </c>
      <c r="D128" s="2" t="s">
        <v>36</v>
      </c>
      <c r="F128" s="2">
        <v>0.037</v>
      </c>
    </row>
    <row r="129" spans="2:6" ht="12.75">
      <c r="B129" s="2" t="s">
        <v>85</v>
      </c>
      <c r="D129" s="2" t="s">
        <v>36</v>
      </c>
      <c r="F129" s="2">
        <v>0.2</v>
      </c>
    </row>
    <row r="130" spans="2:6" ht="12.75">
      <c r="B130" s="2" t="s">
        <v>86</v>
      </c>
      <c r="D130" s="2" t="s">
        <v>36</v>
      </c>
      <c r="F130" s="2">
        <v>27.3</v>
      </c>
    </row>
    <row r="131" spans="2:6" ht="12.75">
      <c r="B131" s="2" t="s">
        <v>87</v>
      </c>
      <c r="D131" s="2" t="s">
        <v>36</v>
      </c>
      <c r="F131" s="2">
        <v>93.3</v>
      </c>
    </row>
    <row r="132" spans="2:6" ht="12.75">
      <c r="B132" s="2" t="s">
        <v>88</v>
      </c>
      <c r="D132" s="2" t="s">
        <v>36</v>
      </c>
      <c r="F132" s="2">
        <v>933</v>
      </c>
    </row>
    <row r="133" spans="2:6" ht="12.75">
      <c r="B133" s="2" t="s">
        <v>89</v>
      </c>
      <c r="D133" s="2" t="s">
        <v>36</v>
      </c>
      <c r="F133" s="2">
        <v>93.3</v>
      </c>
    </row>
    <row r="134" spans="2:6" ht="12.75">
      <c r="B134" s="2" t="s">
        <v>32</v>
      </c>
      <c r="D134" s="2" t="s">
        <v>36</v>
      </c>
      <c r="F134" s="2">
        <v>123</v>
      </c>
    </row>
  </sheetData>
  <printOptions headings="1" horizontalCentered="1"/>
  <pageMargins left="0.25" right="0.25" top="0.5" bottom="0.5" header="0.25" footer="0.25"/>
  <pageSetup horizontalDpi="600" verticalDpi="600" orientation="landscape" pageOrder="overThenDown" scale="70" r:id="rId1"/>
  <headerFooter alignWithMargins="0">
    <oddFooter>&amp;C&amp;P, &amp;A, 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22"/>
  <sheetViews>
    <sheetView workbookViewId="0" topLeftCell="A1">
      <selection activeCell="B27" sqref="B27"/>
    </sheetView>
  </sheetViews>
  <sheetFormatPr defaultColWidth="9.140625" defaultRowHeight="12.75"/>
  <cols>
    <col min="1" max="1" width="21.8515625" style="2" customWidth="1"/>
    <col min="2" max="2" width="7.00390625" style="2" customWidth="1"/>
    <col min="3" max="4" width="8.00390625" style="2" customWidth="1"/>
    <col min="5" max="5" width="9.00390625" style="2" customWidth="1"/>
    <col min="6" max="6" width="10.00390625" style="2" customWidth="1"/>
    <col min="7" max="12" width="11.421875" style="2" customWidth="1"/>
    <col min="13" max="13" width="5.140625" style="2" customWidth="1"/>
    <col min="14" max="14" width="3.57421875" style="2" customWidth="1"/>
    <col min="15" max="16384" width="11.421875" style="2" customWidth="1"/>
  </cols>
  <sheetData>
    <row r="1" ht="12.75">
      <c r="A1" s="1" t="s">
        <v>33</v>
      </c>
    </row>
    <row r="3" spans="1:6" ht="12.75">
      <c r="A3" s="2" t="s">
        <v>27</v>
      </c>
      <c r="B3" s="2" t="s">
        <v>24</v>
      </c>
      <c r="C3" s="7" t="s">
        <v>28</v>
      </c>
      <c r="D3" s="7" t="s">
        <v>29</v>
      </c>
      <c r="E3" s="7" t="s">
        <v>30</v>
      </c>
      <c r="F3" s="7" t="s">
        <v>25</v>
      </c>
    </row>
    <row r="4" spans="3:6" ht="12.75">
      <c r="C4" s="7"/>
      <c r="D4" s="7"/>
      <c r="E4" s="7"/>
      <c r="F4" s="7"/>
    </row>
    <row r="5" spans="1:6" ht="12.75">
      <c r="A5" s="1" t="s">
        <v>59</v>
      </c>
      <c r="C5" s="7"/>
      <c r="D5" s="7"/>
      <c r="E5" s="7"/>
      <c r="F5" s="7"/>
    </row>
    <row r="6" spans="3:6" ht="12.75">
      <c r="C6" s="7"/>
      <c r="D6" s="7"/>
      <c r="E6" s="7"/>
      <c r="F6" s="7"/>
    </row>
    <row r="7" spans="1:6" ht="12.75">
      <c r="A7" s="2" t="s">
        <v>66</v>
      </c>
      <c r="B7" s="2" t="s">
        <v>67</v>
      </c>
      <c r="C7" s="9">
        <v>370</v>
      </c>
      <c r="D7" s="9">
        <v>377</v>
      </c>
      <c r="E7" s="9">
        <v>333</v>
      </c>
      <c r="F7" s="9">
        <v>360</v>
      </c>
    </row>
    <row r="8" spans="1:6" ht="12.75">
      <c r="A8" s="2" t="s">
        <v>65</v>
      </c>
      <c r="B8" s="2" t="s">
        <v>42</v>
      </c>
      <c r="C8" s="2">
        <v>22.6</v>
      </c>
      <c r="D8" s="2">
        <v>22.4</v>
      </c>
      <c r="E8" s="2">
        <v>17.5</v>
      </c>
      <c r="F8" s="8">
        <f>SUM(C8:E8)/3</f>
        <v>20.833333333333332</v>
      </c>
    </row>
    <row r="10" spans="1:6" ht="12.75">
      <c r="A10" s="1" t="s">
        <v>60</v>
      </c>
      <c r="C10" s="7"/>
      <c r="D10" s="7"/>
      <c r="E10" s="7"/>
      <c r="F10" s="7"/>
    </row>
    <row r="11" spans="3:6" ht="12.75">
      <c r="C11" s="7"/>
      <c r="D11" s="7"/>
      <c r="E11" s="7"/>
      <c r="F11" s="7"/>
    </row>
    <row r="12" spans="1:6" ht="12.75">
      <c r="A12" s="2" t="s">
        <v>66</v>
      </c>
      <c r="B12" s="2" t="s">
        <v>67</v>
      </c>
      <c r="C12" s="9">
        <v>362</v>
      </c>
      <c r="D12" s="9">
        <v>357</v>
      </c>
      <c r="E12" s="9">
        <v>357</v>
      </c>
      <c r="F12" s="9">
        <v>359</v>
      </c>
    </row>
    <row r="13" spans="1:6" ht="12.75">
      <c r="A13" s="2" t="s">
        <v>65</v>
      </c>
      <c r="B13" s="2" t="s">
        <v>42</v>
      </c>
      <c r="C13" s="2">
        <v>17.3</v>
      </c>
      <c r="D13" s="2">
        <v>16.7</v>
      </c>
      <c r="E13" s="2">
        <v>16.7</v>
      </c>
      <c r="F13" s="2">
        <f>SUM(C13:E13)/3</f>
        <v>16.900000000000002</v>
      </c>
    </row>
    <row r="15" spans="1:6" ht="12.75">
      <c r="A15" s="1" t="s">
        <v>61</v>
      </c>
      <c r="C15" s="7"/>
      <c r="D15" s="7"/>
      <c r="E15" s="7"/>
      <c r="F15" s="7"/>
    </row>
    <row r="16" spans="3:6" ht="12.75">
      <c r="C16" s="7"/>
      <c r="D16" s="7"/>
      <c r="E16" s="7"/>
      <c r="F16" s="7"/>
    </row>
    <row r="17" spans="1:6" ht="12.75">
      <c r="A17" s="2" t="s">
        <v>66</v>
      </c>
      <c r="B17" s="2" t="s">
        <v>67</v>
      </c>
      <c r="C17" s="9">
        <v>357</v>
      </c>
      <c r="D17" s="9">
        <v>357</v>
      </c>
      <c r="E17" s="9">
        <v>357</v>
      </c>
      <c r="F17" s="9">
        <v>357</v>
      </c>
    </row>
    <row r="18" spans="1:6" ht="12.75">
      <c r="A18" s="2" t="s">
        <v>65</v>
      </c>
      <c r="B18" s="2" t="s">
        <v>42</v>
      </c>
      <c r="C18" s="2">
        <v>21.5</v>
      </c>
      <c r="D18" s="2">
        <v>21.4</v>
      </c>
      <c r="E18" s="2">
        <v>21.1</v>
      </c>
      <c r="F18" s="8">
        <f>SUM(C18:E18)/3</f>
        <v>21.333333333333332</v>
      </c>
    </row>
    <row r="20" spans="1:6" ht="12.75">
      <c r="A20" s="1" t="s">
        <v>62</v>
      </c>
      <c r="C20" s="7"/>
      <c r="D20" s="7"/>
      <c r="E20" s="7"/>
      <c r="F20" s="7"/>
    </row>
    <row r="21" spans="3:6" ht="12.75">
      <c r="C21" s="7"/>
      <c r="D21" s="7"/>
      <c r="E21" s="7"/>
      <c r="F21" s="7"/>
    </row>
    <row r="22" spans="1:6" ht="12.75">
      <c r="A22" s="2" t="s">
        <v>66</v>
      </c>
      <c r="B22" s="2" t="s">
        <v>67</v>
      </c>
      <c r="C22" s="9">
        <v>299</v>
      </c>
      <c r="D22" s="9">
        <v>299</v>
      </c>
      <c r="E22" s="9">
        <v>299</v>
      </c>
      <c r="F22" s="9">
        <v>299</v>
      </c>
    </row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Bruce Springsteen</dc:creator>
  <cp:keywords/>
  <dc:description/>
  <cp:lastModifiedBy>EERGC</cp:lastModifiedBy>
  <cp:lastPrinted>2004-02-20T01:14:53Z</cp:lastPrinted>
  <dcterms:created xsi:type="dcterms:W3CDTF">1999-11-30T21:32:07Z</dcterms:created>
  <dcterms:modified xsi:type="dcterms:W3CDTF">2004-02-20T01:31:51Z</dcterms:modified>
  <cp:category/>
  <cp:version/>
  <cp:contentType/>
  <cp:contentStatus/>
</cp:coreProperties>
</file>