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01" yWindow="2430" windowWidth="12075" windowHeight="3765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<sst xmlns="http://schemas.openxmlformats.org/spreadsheetml/2006/main" count="370" uniqueCount="146">
  <si>
    <t>Cond ID</t>
  </si>
  <si>
    <t>Stack Gas Emissions</t>
  </si>
  <si>
    <t>HW</t>
  </si>
  <si>
    <t>PM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</si>
  <si>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</si>
  <si>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</si>
  <si>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</si>
  <si>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</si>
  <si>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</si>
  <si>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</si>
  <si>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</si>
  <si>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</si>
  <si>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</si>
  <si>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</si>
  <si>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</si>
  <si>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</si>
  <si>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</si>
  <si>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</si>
  <si>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</si>
  <si>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</si>
  <si>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</si>
  <si>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Combustor Characteristics</t>
  </si>
  <si>
    <t>APCS Characteristics</t>
  </si>
  <si>
    <t xml:space="preserve">     Report Name/Date</t>
  </si>
  <si>
    <t xml:space="preserve">     Testing Dates</t>
  </si>
  <si>
    <t>Units</t>
  </si>
  <si>
    <t>Run</t>
  </si>
  <si>
    <t>Cond Avg</t>
  </si>
  <si>
    <t>Stack Gas Flowrate</t>
  </si>
  <si>
    <t>Cond ID No.</t>
  </si>
  <si>
    <t>Heat Content</t>
  </si>
  <si>
    <t>Chlorine</t>
  </si>
  <si>
    <t>Process Information</t>
  </si>
  <si>
    <t>Avg</t>
  </si>
  <si>
    <t>Combustion Temperature</t>
  </si>
  <si>
    <t>NCD042091975</t>
  </si>
  <si>
    <t>Mallinckrodt Inc.</t>
  </si>
  <si>
    <t>Raleigh</t>
  </si>
  <si>
    <t>NC</t>
  </si>
  <si>
    <t>None</t>
  </si>
  <si>
    <t>lb/hr</t>
  </si>
  <si>
    <t>K083</t>
  </si>
  <si>
    <t>Btu/lb</t>
  </si>
  <si>
    <t>g/hr</t>
  </si>
  <si>
    <t>1000C1</t>
  </si>
  <si>
    <t>1000C2</t>
  </si>
  <si>
    <t>Liquid, aniline, K083</t>
  </si>
  <si>
    <t xml:space="preserve">     Report Preparer</t>
  </si>
  <si>
    <t xml:space="preserve">     Testing Firm</t>
  </si>
  <si>
    <t>y</t>
  </si>
  <si>
    <t>Stack Characteristics</t>
  </si>
  <si>
    <t>DEECO Inc.</t>
  </si>
  <si>
    <t>Compliance Strategies &amp; Solutions</t>
  </si>
  <si>
    <t>Haz Waste Description</t>
  </si>
  <si>
    <t>Liq</t>
  </si>
  <si>
    <t xml:space="preserve">     Content</t>
  </si>
  <si>
    <t>CoC; max waste feedrate</t>
  </si>
  <si>
    <t>CoC; min combustion temperature</t>
  </si>
  <si>
    <t>n</t>
  </si>
  <si>
    <t>October 3-4, 1997</t>
  </si>
  <si>
    <t>October 1-3, 1997</t>
  </si>
  <si>
    <t>Sootblow</t>
  </si>
  <si>
    <t>Supplemental Fuel</t>
  </si>
  <si>
    <t>Natural gas</t>
  </si>
  <si>
    <t>Recertification of Compliance Test Report for Boiler No. 2, 12/4/97; Compliance Emission Test Report - Boiler No. 2, 11/5/97</t>
  </si>
  <si>
    <t>Feedstreams</t>
  </si>
  <si>
    <t>K083 Liq waste</t>
  </si>
  <si>
    <t>nd</t>
  </si>
  <si>
    <t>Total</t>
  </si>
  <si>
    <t>7%O2</t>
  </si>
  <si>
    <t>Capacity (MMBtu/hr)</t>
  </si>
  <si>
    <t>Feedrate MTEC Calculations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</si>
  <si>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</si>
  <si>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</si>
  <si>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</si>
  <si>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</si>
  <si>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</si>
  <si>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</si>
  <si>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</si>
  <si>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</si>
  <si>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</si>
  <si>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</si>
  <si>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Phase II ID No.</t>
  </si>
  <si>
    <t>Source Description</t>
  </si>
  <si>
    <t xml:space="preserve">     Cond Description</t>
  </si>
  <si>
    <t>Boiler No. 2</t>
  </si>
  <si>
    <t>Permitting Status</t>
  </si>
  <si>
    <t xml:space="preserve">    City</t>
  </si>
  <si>
    <t xml:space="preserve">    State</t>
  </si>
  <si>
    <t>Other Sister Facilities</t>
  </si>
  <si>
    <t>Soot Blowing</t>
  </si>
  <si>
    <t xml:space="preserve">    Diameter (ft)</t>
  </si>
  <si>
    <t xml:space="preserve">    Height (ft)</t>
  </si>
  <si>
    <t xml:space="preserve">    Gas Temperature (°F)</t>
  </si>
  <si>
    <t xml:space="preserve">    Gas Velocity (ft/sec)</t>
  </si>
  <si>
    <t>Hazardous Wastes</t>
  </si>
  <si>
    <t xml:space="preserve">   Stack Gas Flowrate</t>
  </si>
  <si>
    <t xml:space="preserve">   Temperature</t>
  </si>
  <si>
    <t>Comments</t>
  </si>
  <si>
    <t xml:space="preserve">   O2</t>
  </si>
  <si>
    <t xml:space="preserve">   Moisture</t>
  </si>
  <si>
    <t>CO (MHRA)</t>
  </si>
  <si>
    <t>Sampling Train</t>
  </si>
  <si>
    <t>Estimated Firing Rate</t>
  </si>
  <si>
    <t>BIF Feedrate Limits</t>
  </si>
  <si>
    <t>*</t>
  </si>
  <si>
    <t>Thermal Feedrate</t>
  </si>
  <si>
    <t>Feedstream Description</t>
  </si>
  <si>
    <t>Feed Rate</t>
  </si>
  <si>
    <t>PM, CO, Cr and Cr+6 emissions; ash, Cl, and metals feeds</t>
  </si>
  <si>
    <t>PM, Metals</t>
  </si>
  <si>
    <t>Cr+6</t>
  </si>
  <si>
    <t>HWC Burn Status (Date if Terminated)</t>
  </si>
  <si>
    <t>Adjusted Tier I for all BIF metals and chlorine/chlorides</t>
  </si>
  <si>
    <t>Cleaver-Brooks Model D52 watertube boiler, John Zink LoNOx burner LN-HIV-30; 30.3 MMBtu/hr heat input, 25,000 lb/hr steam production @ 125 psig, rotary soot blower</t>
  </si>
  <si>
    <t xml:space="preserve">     Cond Dates</t>
  </si>
  <si>
    <t>Cond Description</t>
  </si>
  <si>
    <t>Liquid-fired boiler</t>
  </si>
  <si>
    <t>Feedstream Number</t>
  </si>
  <si>
    <t>Feed Class</t>
  </si>
  <si>
    <t>R3</t>
  </si>
  <si>
    <t>R4</t>
  </si>
  <si>
    <t>R5</t>
  </si>
  <si>
    <t>E1</t>
  </si>
  <si>
    <t>E2</t>
  </si>
  <si>
    <t>Liq HW</t>
  </si>
  <si>
    <t>Combustor Class</t>
  </si>
  <si>
    <t>Number of Sister Facilities</t>
  </si>
  <si>
    <t>APCS Detailed Acronym</t>
  </si>
  <si>
    <t>APCS General Class</t>
  </si>
  <si>
    <t>Combustor Type</t>
  </si>
  <si>
    <t>source</t>
  </si>
  <si>
    <t>cond</t>
  </si>
  <si>
    <t>emiss</t>
  </si>
  <si>
    <t>feed</t>
  </si>
  <si>
    <t>process</t>
  </si>
  <si>
    <t>Chromium (Hex)</t>
  </si>
  <si>
    <t>R1</t>
  </si>
  <si>
    <t>R2</t>
  </si>
  <si>
    <t>Liquid injection</t>
  </si>
  <si>
    <t>F1</t>
  </si>
  <si>
    <t>F2</t>
  </si>
  <si>
    <t>F3</t>
  </si>
  <si>
    <t>MMBtu/hr</t>
  </si>
  <si>
    <t>Feed Class 2</t>
  </si>
  <si>
    <t>Yes; once per day for 5 minutes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</si>
</sst>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#,##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2" fontId="0" fillId="0" borderId="0" xfId="0" applyNumberFormat="1" applyFill="1" applyBorder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26" sqref="D26"/>
    </sheetView>
  </sheetViews>
  <sheetFormatPr defaultColWidth="9.140625" defaultRowHeight="12.75"/>
  <sheetData>
    <row r="1" ht="12.75">
      <c r="A1" t="s">
        <v>131</v>
      </c>
    </row>
    <row r="2" ht="12.75">
      <c r="A2" t="s">
        <v>132</v>
      </c>
    </row>
    <row r="3" ht="12.75">
      <c r="A3" t="s">
        <v>133</v>
      </c>
    </row>
    <row r="4" ht="12.75">
      <c r="A4" t="s">
        <v>134</v>
      </c>
    </row>
    <row r="5" ht="12.75">
      <c r="A5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5">
      <selection activeCell="C14" sqref="C14"/>
    </sheetView>
  </sheetViews>
  <sheetFormatPr defaultColWidth="9.140625" defaultRowHeight="12.75"/>
  <cols>
    <col min="1" max="1" width="9.140625" style="1" hidden="1" customWidth="1"/>
    <col min="2" max="2" width="22.7109375" style="1" customWidth="1"/>
    <col min="3" max="3" width="55.7109375" style="1" customWidth="1"/>
    <col min="4" max="4" width="9.00390625" style="1" customWidth="1"/>
    <col min="5" max="16384" width="11.421875" style="1" customWidth="1"/>
  </cols>
  <sheetData>
    <row r="1" ht="12.75">
      <c r="B1" s="8" t="s">
        <v>83</v>
      </c>
    </row>
    <row r="3" spans="2:3" ht="12.75">
      <c r="B3" s="1" t="s">
        <v>82</v>
      </c>
      <c r="C3" s="3">
        <v>1000</v>
      </c>
    </row>
    <row r="4" spans="2:3" ht="12.75">
      <c r="B4" s="1" t="s">
        <v>17</v>
      </c>
      <c r="C4" s="1" t="s">
        <v>35</v>
      </c>
    </row>
    <row r="5" spans="2:3" ht="12.75">
      <c r="B5" s="1" t="s">
        <v>18</v>
      </c>
      <c r="C5" s="1" t="s">
        <v>36</v>
      </c>
    </row>
    <row r="6" ht="12.75">
      <c r="B6" s="1" t="s">
        <v>19</v>
      </c>
    </row>
    <row r="7" spans="2:3" ht="12.75">
      <c r="B7" s="1" t="s">
        <v>87</v>
      </c>
      <c r="C7" s="1" t="s">
        <v>37</v>
      </c>
    </row>
    <row r="8" spans="2:3" ht="12.75">
      <c r="B8" s="1" t="s">
        <v>88</v>
      </c>
      <c r="C8" s="1" t="s">
        <v>38</v>
      </c>
    </row>
    <row r="9" spans="2:3" ht="12.75">
      <c r="B9" s="1" t="s">
        <v>20</v>
      </c>
      <c r="C9" s="1" t="s">
        <v>85</v>
      </c>
    </row>
    <row r="10" spans="2:3" ht="12.75">
      <c r="B10" s="1" t="s">
        <v>89</v>
      </c>
      <c r="C10" s="1" t="s">
        <v>39</v>
      </c>
    </row>
    <row r="11" spans="2:3" ht="12.75">
      <c r="B11" s="1" t="s">
        <v>127</v>
      </c>
      <c r="C11" s="3">
        <v>0</v>
      </c>
    </row>
    <row r="12" spans="2:3" ht="12.75">
      <c r="B12" s="1" t="s">
        <v>126</v>
      </c>
      <c r="C12" s="1" t="s">
        <v>117</v>
      </c>
    </row>
    <row r="13" spans="2:3" ht="12.75">
      <c r="B13" s="1" t="s">
        <v>130</v>
      </c>
      <c r="C13" s="1" t="s">
        <v>139</v>
      </c>
    </row>
    <row r="14" spans="2:3" s="9" customFormat="1" ht="38.25">
      <c r="B14" s="9" t="s">
        <v>21</v>
      </c>
      <c r="C14" s="9" t="s">
        <v>114</v>
      </c>
    </row>
    <row r="15" spans="2:3" s="9" customFormat="1" ht="12.75">
      <c r="B15" s="9" t="s">
        <v>70</v>
      </c>
      <c r="C15" s="13">
        <v>30.3</v>
      </c>
    </row>
    <row r="16" spans="2:3" s="9" customFormat="1" ht="12.75">
      <c r="B16" s="1" t="s">
        <v>90</v>
      </c>
      <c r="C16" s="13" t="s">
        <v>145</v>
      </c>
    </row>
    <row r="17" spans="2:3" ht="12.75">
      <c r="B17" s="1" t="s">
        <v>128</v>
      </c>
      <c r="C17" s="1" t="s">
        <v>39</v>
      </c>
    </row>
    <row r="18" ht="12.75">
      <c r="B18" s="1" t="s">
        <v>129</v>
      </c>
    </row>
    <row r="19" ht="12.75">
      <c r="B19" s="1" t="s">
        <v>22</v>
      </c>
    </row>
    <row r="20" spans="2:3" ht="12.75">
      <c r="B20" s="1" t="s">
        <v>95</v>
      </c>
      <c r="C20" s="1" t="s">
        <v>54</v>
      </c>
    </row>
    <row r="21" spans="2:3" ht="12.75">
      <c r="B21" s="1" t="s">
        <v>53</v>
      </c>
      <c r="C21" s="1" t="s">
        <v>46</v>
      </c>
    </row>
    <row r="22" spans="2:3" ht="12.75">
      <c r="B22" s="1" t="s">
        <v>62</v>
      </c>
      <c r="C22" s="1" t="s">
        <v>63</v>
      </c>
    </row>
    <row r="24" ht="12.75">
      <c r="B24" s="1" t="s">
        <v>50</v>
      </c>
    </row>
    <row r="25" spans="2:3" ht="12.75">
      <c r="B25" s="1" t="s">
        <v>91</v>
      </c>
      <c r="C25" s="10">
        <v>2.75</v>
      </c>
    </row>
    <row r="26" spans="2:3" ht="12.75">
      <c r="B26" s="1" t="s">
        <v>92</v>
      </c>
      <c r="C26" s="3">
        <v>50</v>
      </c>
    </row>
    <row r="27" spans="2:3" ht="12.75">
      <c r="B27" s="1" t="s">
        <v>94</v>
      </c>
      <c r="C27" s="3">
        <v>31</v>
      </c>
    </row>
    <row r="28" spans="2:3" ht="12.75">
      <c r="B28" s="1" t="s">
        <v>93</v>
      </c>
      <c r="C28" s="11">
        <v>616</v>
      </c>
    </row>
    <row r="29" ht="12.75">
      <c r="C29" s="3"/>
    </row>
    <row r="30" spans="2:3" ht="12.75">
      <c r="B30" s="1" t="s">
        <v>86</v>
      </c>
      <c r="C30" s="3" t="s">
        <v>113</v>
      </c>
    </row>
    <row r="31" spans="2:3" s="21" customFormat="1" ht="25.5">
      <c r="B31" s="21" t="s">
        <v>112</v>
      </c>
      <c r="C31" s="2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14" sqref="C14"/>
    </sheetView>
  </sheetViews>
  <sheetFormatPr defaultColWidth="9.140625" defaultRowHeight="12.75"/>
  <cols>
    <col min="1" max="1" width="9.140625" style="0" hidden="1" customWidth="1"/>
    <col min="2" max="2" width="22.140625" style="0" customWidth="1"/>
    <col min="3" max="3" width="55.421875" style="0" customWidth="1"/>
  </cols>
  <sheetData>
    <row r="1" ht="12.75">
      <c r="B1" s="19" t="s">
        <v>116</v>
      </c>
    </row>
    <row r="3" ht="12.75">
      <c r="B3" s="20" t="s">
        <v>44</v>
      </c>
    </row>
    <row r="4" ht="12.75">
      <c r="B4" s="20"/>
    </row>
    <row r="5" spans="2:3" s="9" customFormat="1" ht="27.75" customHeight="1">
      <c r="B5" s="9" t="s">
        <v>23</v>
      </c>
      <c r="C5" s="9" t="s">
        <v>64</v>
      </c>
    </row>
    <row r="6" spans="2:3" s="1" customFormat="1" ht="12.75">
      <c r="B6" s="1" t="s">
        <v>47</v>
      </c>
      <c r="C6" s="1" t="s">
        <v>52</v>
      </c>
    </row>
    <row r="7" spans="2:3" s="1" customFormat="1" ht="12.75">
      <c r="B7" s="1" t="s">
        <v>48</v>
      </c>
      <c r="C7" s="1" t="s">
        <v>51</v>
      </c>
    </row>
    <row r="8" spans="2:3" s="1" customFormat="1" ht="12.75">
      <c r="B8" s="1" t="s">
        <v>24</v>
      </c>
      <c r="C8" s="12" t="s">
        <v>60</v>
      </c>
    </row>
    <row r="9" spans="2:3" s="1" customFormat="1" ht="12.75">
      <c r="B9" s="1" t="s">
        <v>115</v>
      </c>
      <c r="C9" s="18">
        <v>34242</v>
      </c>
    </row>
    <row r="10" spans="2:3" s="1" customFormat="1" ht="12.75">
      <c r="B10" s="1" t="s">
        <v>84</v>
      </c>
      <c r="C10" s="1" t="s">
        <v>56</v>
      </c>
    </row>
    <row r="11" spans="2:3" s="1" customFormat="1" ht="12.75">
      <c r="B11" s="1" t="s">
        <v>55</v>
      </c>
      <c r="C11" s="1" t="s">
        <v>109</v>
      </c>
    </row>
    <row r="12" s="1" customFormat="1" ht="12.75"/>
    <row r="13" s="1" customFormat="1" ht="12.75">
      <c r="B13" s="20" t="s">
        <v>45</v>
      </c>
    </row>
    <row r="14" s="1" customFormat="1" ht="12.75">
      <c r="B14" s="20"/>
    </row>
    <row r="15" spans="2:3" s="9" customFormat="1" ht="27.75" customHeight="1">
      <c r="B15" s="9" t="s">
        <v>23</v>
      </c>
      <c r="C15" s="9" t="s">
        <v>64</v>
      </c>
    </row>
    <row r="16" spans="2:3" s="1" customFormat="1" ht="12.75">
      <c r="B16" s="1" t="s">
        <v>47</v>
      </c>
      <c r="C16" s="1" t="s">
        <v>52</v>
      </c>
    </row>
    <row r="17" spans="2:3" s="1" customFormat="1" ht="12.75">
      <c r="B17" s="1" t="s">
        <v>48</v>
      </c>
      <c r="C17" s="1" t="s">
        <v>51</v>
      </c>
    </row>
    <row r="18" spans="2:3" s="1" customFormat="1" ht="12.75">
      <c r="B18" s="1" t="s">
        <v>24</v>
      </c>
      <c r="C18" s="12" t="s">
        <v>59</v>
      </c>
    </row>
    <row r="19" spans="2:3" s="1" customFormat="1" ht="12.75">
      <c r="B19" s="1" t="s">
        <v>115</v>
      </c>
      <c r="C19" s="18">
        <v>34242</v>
      </c>
    </row>
    <row r="20" spans="2:3" s="1" customFormat="1" ht="12.75">
      <c r="B20" s="1" t="s">
        <v>84</v>
      </c>
      <c r="C20" s="1" t="s">
        <v>57</v>
      </c>
    </row>
    <row r="21" spans="2:3" s="1" customFormat="1" ht="12.75">
      <c r="B21" s="1" t="s">
        <v>55</v>
      </c>
      <c r="C21" s="1" t="s">
        <v>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B1">
      <selection activeCell="C14" sqref="C14"/>
    </sheetView>
  </sheetViews>
  <sheetFormatPr defaultColWidth="9.140625" defaultRowHeight="12.75"/>
  <cols>
    <col min="1" max="1" width="3.140625" style="1" hidden="1" customWidth="1"/>
    <col min="2" max="2" width="21.00390625" style="1" customWidth="1"/>
    <col min="3" max="3" width="10.57421875" style="1" bestFit="1" customWidth="1"/>
    <col min="4" max="4" width="9.140625" style="1" customWidth="1"/>
    <col min="5" max="5" width="4.8515625" style="1" customWidth="1"/>
    <col min="6" max="6" width="2.8515625" style="1" customWidth="1"/>
    <col min="7" max="7" width="8.421875" style="1" customWidth="1"/>
    <col min="8" max="8" width="2.8515625" style="1" customWidth="1"/>
    <col min="9" max="9" width="7.140625" style="1" customWidth="1"/>
    <col min="10" max="10" width="2.7109375" style="1" customWidth="1"/>
    <col min="11" max="11" width="8.28125" style="1" customWidth="1"/>
    <col min="12" max="12" width="3.28125" style="1" customWidth="1"/>
    <col min="13" max="13" width="10.421875" style="1" customWidth="1"/>
    <col min="14" max="16384" width="11.421875" style="1" customWidth="1"/>
  </cols>
  <sheetData>
    <row r="1" spans="2:3" ht="12.75">
      <c r="B1" s="8" t="s">
        <v>1</v>
      </c>
      <c r="C1" s="8"/>
    </row>
    <row r="3" spans="2:5" ht="12.75">
      <c r="B3" s="1" t="s">
        <v>0</v>
      </c>
      <c r="C3" s="1" t="s">
        <v>98</v>
      </c>
      <c r="D3" s="1" t="s">
        <v>25</v>
      </c>
      <c r="E3" s="1" t="s">
        <v>69</v>
      </c>
    </row>
    <row r="4" spans="8:12" ht="12.75">
      <c r="H4" s="2"/>
      <c r="I4" s="2"/>
      <c r="J4" s="2"/>
      <c r="K4" s="2"/>
      <c r="L4" s="2"/>
    </row>
    <row r="5" spans="7:12" ht="12.75">
      <c r="G5" s="2" t="s">
        <v>61</v>
      </c>
      <c r="H5" s="2"/>
      <c r="I5" s="2"/>
      <c r="J5" s="2"/>
      <c r="K5" s="2"/>
      <c r="L5" s="2"/>
    </row>
    <row r="6" spans="1:13" ht="12.75">
      <c r="A6" s="1">
        <v>1</v>
      </c>
      <c r="B6" s="8" t="s">
        <v>44</v>
      </c>
      <c r="G6" s="2" t="s">
        <v>120</v>
      </c>
      <c r="H6" s="2"/>
      <c r="I6" s="2" t="s">
        <v>121</v>
      </c>
      <c r="J6" s="2"/>
      <c r="K6" s="2" t="s">
        <v>122</v>
      </c>
      <c r="L6" s="2"/>
      <c r="M6" s="2" t="s">
        <v>27</v>
      </c>
    </row>
    <row r="7" spans="2:12" ht="12.75">
      <c r="B7" s="8"/>
      <c r="C7" s="8"/>
      <c r="H7" s="2"/>
      <c r="I7" s="2"/>
      <c r="J7" s="2"/>
      <c r="K7" s="2"/>
      <c r="L7" s="2"/>
    </row>
    <row r="8" spans="2:11" ht="12.75">
      <c r="B8" s="1" t="s">
        <v>3</v>
      </c>
      <c r="D8" s="1" t="s">
        <v>9</v>
      </c>
      <c r="E8" s="1" t="s">
        <v>58</v>
      </c>
      <c r="G8" s="1">
        <v>0.0686</v>
      </c>
      <c r="I8" s="1">
        <v>0.0433</v>
      </c>
      <c r="K8" s="1">
        <v>0.0417</v>
      </c>
    </row>
    <row r="9" spans="2:13" ht="12.75">
      <c r="B9" s="1" t="s">
        <v>101</v>
      </c>
      <c r="C9" s="1" t="s">
        <v>123</v>
      </c>
      <c r="D9" s="1" t="s">
        <v>10</v>
      </c>
      <c r="E9" s="1" t="s">
        <v>49</v>
      </c>
      <c r="G9" s="4">
        <v>3.76</v>
      </c>
      <c r="H9" s="4"/>
      <c r="I9" s="4">
        <v>9.88</v>
      </c>
      <c r="J9" s="4"/>
      <c r="K9" s="4">
        <v>9.8</v>
      </c>
      <c r="L9" s="4"/>
      <c r="M9" s="4">
        <f>SUM(G9:K9)/3</f>
        <v>7.8133333333333335</v>
      </c>
    </row>
    <row r="10" spans="2:13" ht="12.75">
      <c r="B10" s="1" t="s">
        <v>77</v>
      </c>
      <c r="D10" s="1" t="s">
        <v>11</v>
      </c>
      <c r="E10" s="1" t="s">
        <v>58</v>
      </c>
      <c r="G10" s="4">
        <v>77.485</v>
      </c>
      <c r="H10" s="4"/>
      <c r="I10" s="4">
        <v>382.84</v>
      </c>
      <c r="J10" s="4"/>
      <c r="K10" s="4">
        <v>87.07</v>
      </c>
      <c r="L10" s="4"/>
      <c r="M10" s="4"/>
    </row>
    <row r="11" spans="2:13" ht="12.75">
      <c r="B11" s="23" t="s">
        <v>136</v>
      </c>
      <c r="D11" s="1" t="s">
        <v>11</v>
      </c>
      <c r="E11" s="1" t="s">
        <v>58</v>
      </c>
      <c r="G11" s="4">
        <v>17.11</v>
      </c>
      <c r="H11" s="4"/>
      <c r="I11" s="4">
        <v>6.869</v>
      </c>
      <c r="J11" s="4"/>
      <c r="K11" s="4">
        <v>2.82</v>
      </c>
      <c r="L11" s="4"/>
      <c r="M11" s="4"/>
    </row>
    <row r="12" ht="12.75" customHeight="1"/>
    <row r="13" spans="2:4" ht="12" customHeight="1">
      <c r="B13" s="1" t="s">
        <v>102</v>
      </c>
      <c r="C13" s="1" t="s">
        <v>110</v>
      </c>
      <c r="D13" s="1" t="s">
        <v>123</v>
      </c>
    </row>
    <row r="14" spans="2:13" ht="12.75">
      <c r="B14" s="1" t="s">
        <v>96</v>
      </c>
      <c r="D14" s="1" t="s">
        <v>14</v>
      </c>
      <c r="G14" s="1">
        <v>4100</v>
      </c>
      <c r="I14" s="1">
        <v>4200</v>
      </c>
      <c r="K14" s="1">
        <v>4400</v>
      </c>
      <c r="M14" s="7">
        <f>SUM(G14:K14)/3</f>
        <v>4233.333333333333</v>
      </c>
    </row>
    <row r="15" spans="2:13" ht="12.75">
      <c r="B15" s="1" t="s">
        <v>99</v>
      </c>
      <c r="D15" s="1" t="s">
        <v>15</v>
      </c>
      <c r="G15" s="1">
        <v>8.8</v>
      </c>
      <c r="I15" s="1">
        <v>8.2</v>
      </c>
      <c r="K15" s="1">
        <v>8.2</v>
      </c>
      <c r="M15" s="1">
        <f>SUM(G15:K15)/3</f>
        <v>8.4</v>
      </c>
    </row>
    <row r="16" spans="2:13" ht="12.75">
      <c r="B16" s="1" t="s">
        <v>100</v>
      </c>
      <c r="D16" s="1" t="s">
        <v>15</v>
      </c>
      <c r="G16" s="1">
        <v>10.9</v>
      </c>
      <c r="I16" s="1">
        <v>10.8</v>
      </c>
      <c r="K16" s="1">
        <v>11.2</v>
      </c>
      <c r="M16" s="4">
        <f>SUM(G16:K16)/3</f>
        <v>10.966666666666669</v>
      </c>
    </row>
    <row r="17" spans="2:13" ht="12.75">
      <c r="B17" s="1" t="s">
        <v>97</v>
      </c>
      <c r="D17" s="1" t="s">
        <v>16</v>
      </c>
      <c r="G17" s="1">
        <v>672.2</v>
      </c>
      <c r="I17" s="1">
        <v>634.3</v>
      </c>
      <c r="K17" s="1">
        <v>676.8</v>
      </c>
      <c r="M17" s="1">
        <f>SUM(G17:K17)/3</f>
        <v>661.1</v>
      </c>
    </row>
    <row r="19" spans="2:4" ht="12.75">
      <c r="B19" s="1" t="s">
        <v>102</v>
      </c>
      <c r="C19" s="1" t="s">
        <v>111</v>
      </c>
      <c r="D19" s="1" t="s">
        <v>124</v>
      </c>
    </row>
    <row r="20" spans="2:13" ht="12.75">
      <c r="B20" s="1" t="s">
        <v>96</v>
      </c>
      <c r="D20" s="1" t="s">
        <v>14</v>
      </c>
      <c r="G20" s="1">
        <v>4400</v>
      </c>
      <c r="I20" s="1">
        <v>4600</v>
      </c>
      <c r="K20" s="1">
        <v>4700</v>
      </c>
      <c r="M20" s="7">
        <f>SUM(G20:K20)/3</f>
        <v>4566.666666666667</v>
      </c>
    </row>
    <row r="21" spans="2:13" ht="12.75">
      <c r="B21" s="1" t="s">
        <v>99</v>
      </c>
      <c r="D21" s="1" t="s">
        <v>15</v>
      </c>
      <c r="G21" s="1">
        <v>8.8</v>
      </c>
      <c r="I21" s="1">
        <v>8.2</v>
      </c>
      <c r="K21" s="1">
        <v>8.2</v>
      </c>
      <c r="M21" s="1">
        <f>SUM(G21:K21)/3</f>
        <v>8.4</v>
      </c>
    </row>
    <row r="22" spans="2:13" ht="12.75">
      <c r="B22" s="1" t="s">
        <v>100</v>
      </c>
      <c r="D22" s="1" t="s">
        <v>15</v>
      </c>
      <c r="G22" s="1">
        <v>11.1</v>
      </c>
      <c r="I22" s="1">
        <v>10.5</v>
      </c>
      <c r="K22" s="1">
        <v>10.8</v>
      </c>
      <c r="M22" s="1">
        <f>SUM(G22:K22)/3</f>
        <v>10.800000000000002</v>
      </c>
    </row>
    <row r="23" spans="2:13" ht="12.75">
      <c r="B23" s="1" t="s">
        <v>97</v>
      </c>
      <c r="D23" s="1" t="s">
        <v>16</v>
      </c>
      <c r="G23" s="1">
        <v>674.8</v>
      </c>
      <c r="I23" s="1">
        <v>665</v>
      </c>
      <c r="K23" s="1">
        <v>670.8</v>
      </c>
      <c r="M23" s="1">
        <f>SUM(G23:K23)/3</f>
        <v>670.1999999999999</v>
      </c>
    </row>
    <row r="25" spans="2:13" ht="12.75">
      <c r="B25" s="1" t="s">
        <v>3</v>
      </c>
      <c r="C25" s="1" t="s">
        <v>123</v>
      </c>
      <c r="D25" s="1" t="s">
        <v>9</v>
      </c>
      <c r="E25" s="1" t="s">
        <v>49</v>
      </c>
      <c r="G25" s="24">
        <f>G8*14/(21-G15)</f>
        <v>0.07872131147540984</v>
      </c>
      <c r="H25" s="24"/>
      <c r="I25" s="24">
        <f>I8*14/(21-I15)</f>
        <v>0.047359374999999995</v>
      </c>
      <c r="J25" s="24"/>
      <c r="K25" s="24">
        <f>K8*14/(21-K15)</f>
        <v>0.045609374999999994</v>
      </c>
      <c r="M25" s="5">
        <f>0.1076*(G25-(I25+K25)/2)+(I25+K25)/2</f>
        <v>0.04995306936475409</v>
      </c>
    </row>
    <row r="26" spans="2:13" ht="12.75">
      <c r="B26" s="1" t="s">
        <v>77</v>
      </c>
      <c r="C26" s="1" t="s">
        <v>124</v>
      </c>
      <c r="D26" s="1" t="s">
        <v>11</v>
      </c>
      <c r="E26" s="1" t="s">
        <v>49</v>
      </c>
      <c r="G26" s="4">
        <f>G10*14/(21-G15)</f>
        <v>88.9172131147541</v>
      </c>
      <c r="H26" s="4"/>
      <c r="I26" s="4">
        <f>I10*14/(21-I15)</f>
        <v>418.73124999999993</v>
      </c>
      <c r="J26" s="4"/>
      <c r="K26" s="4">
        <f>K10*14/(21-K15)</f>
        <v>95.2328125</v>
      </c>
      <c r="L26" s="4"/>
      <c r="M26" s="4">
        <f>0.1076*(G26-(I26+K26)/2)+(I26+K26)/2</f>
        <v>238.89825681864752</v>
      </c>
    </row>
    <row r="27" spans="2:13" ht="12.75">
      <c r="B27" s="23" t="s">
        <v>136</v>
      </c>
      <c r="C27" s="1" t="s">
        <v>124</v>
      </c>
      <c r="D27" s="1" t="s">
        <v>11</v>
      </c>
      <c r="E27" s="1" t="s">
        <v>49</v>
      </c>
      <c r="G27" s="4">
        <f>G11*14/(21-G21)</f>
        <v>19.634426229508197</v>
      </c>
      <c r="I27" s="4">
        <f>I11*14/(21-I21)</f>
        <v>7.51296875</v>
      </c>
      <c r="K27" s="4">
        <f>K11*14/(21-K21)</f>
        <v>3.0843749999999996</v>
      </c>
      <c r="L27" s="4"/>
      <c r="M27" s="4">
        <f>0.1076*(G27-(I27+K27)/2)+(I27+K27)/2</f>
        <v>6.841199043545082</v>
      </c>
    </row>
    <row r="28" spans="2:13" ht="12.75">
      <c r="B28" s="23" t="s">
        <v>5</v>
      </c>
      <c r="C28" s="1" t="s">
        <v>124</v>
      </c>
      <c r="D28" s="1" t="s">
        <v>11</v>
      </c>
      <c r="E28" s="1" t="s">
        <v>49</v>
      </c>
      <c r="G28" s="4">
        <f>G26</f>
        <v>88.9172131147541</v>
      </c>
      <c r="H28" s="4"/>
      <c r="I28" s="4">
        <f>I26</f>
        <v>418.73124999999993</v>
      </c>
      <c r="J28" s="4"/>
      <c r="K28" s="4">
        <f>K26</f>
        <v>95.2328125</v>
      </c>
      <c r="L28" s="4"/>
      <c r="M28" s="4">
        <f>M26</f>
        <v>238.89825681864752</v>
      </c>
    </row>
    <row r="30" spans="2:13" ht="12.75">
      <c r="B30" s="8" t="s">
        <v>45</v>
      </c>
      <c r="C30" s="8"/>
      <c r="G30" s="2" t="s">
        <v>137</v>
      </c>
      <c r="H30" s="2"/>
      <c r="I30" s="2" t="s">
        <v>138</v>
      </c>
      <c r="J30" s="2"/>
      <c r="K30" s="2" t="s">
        <v>120</v>
      </c>
      <c r="L30" s="2"/>
      <c r="M30" s="2" t="s">
        <v>27</v>
      </c>
    </row>
    <row r="32" spans="2:13" ht="12.75">
      <c r="B32" s="1" t="s">
        <v>101</v>
      </c>
      <c r="C32" s="1" t="s">
        <v>123</v>
      </c>
      <c r="D32" s="1" t="s">
        <v>10</v>
      </c>
      <c r="E32" s="1" t="s">
        <v>49</v>
      </c>
      <c r="G32" s="4">
        <v>16.62</v>
      </c>
      <c r="H32" s="4"/>
      <c r="I32" s="4">
        <v>16.85</v>
      </c>
      <c r="J32" s="4"/>
      <c r="K32" s="4">
        <v>17.14</v>
      </c>
      <c r="L32" s="4"/>
      <c r="M32" s="4">
        <f>AVERAGE(G32,I32,K32)</f>
        <v>16.87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workbookViewId="0" topLeftCell="B32">
      <selection activeCell="C14" sqref="C14"/>
    </sheetView>
  </sheetViews>
  <sheetFormatPr defaultColWidth="9.140625" defaultRowHeight="12.75"/>
  <cols>
    <col min="1" max="1" width="9.140625" style="1" hidden="1" customWidth="1"/>
    <col min="2" max="2" width="18.421875" style="1" customWidth="1"/>
    <col min="3" max="3" width="5.00390625" style="1" customWidth="1"/>
    <col min="4" max="4" width="8.140625" style="1" customWidth="1"/>
    <col min="5" max="5" width="4.7109375" style="2" customWidth="1"/>
    <col min="6" max="6" width="7.140625" style="1" customWidth="1"/>
    <col min="7" max="7" width="6.421875" style="2" customWidth="1"/>
    <col min="8" max="8" width="6.57421875" style="1" bestFit="1" customWidth="1"/>
    <col min="9" max="9" width="4.421875" style="2" customWidth="1"/>
    <col min="10" max="10" width="6.57421875" style="1" bestFit="1" customWidth="1"/>
    <col min="11" max="11" width="5.140625" style="2" customWidth="1"/>
    <col min="12" max="12" width="12.7109375" style="1" customWidth="1"/>
    <col min="13" max="13" width="4.00390625" style="1" customWidth="1"/>
    <col min="14" max="14" width="7.28125" style="1" customWidth="1"/>
    <col min="15" max="15" width="4.421875" style="1" customWidth="1"/>
    <col min="16" max="16" width="6.00390625" style="1" customWidth="1"/>
    <col min="17" max="17" width="5.00390625" style="1" customWidth="1"/>
    <col min="18" max="18" width="8.57421875" style="1" customWidth="1"/>
    <col min="19" max="19" width="4.8515625" style="1" customWidth="1"/>
    <col min="20" max="20" width="8.57421875" style="1" customWidth="1"/>
    <col min="21" max="21" width="5.57421875" style="1" customWidth="1"/>
    <col min="22" max="22" width="6.421875" style="1" customWidth="1"/>
    <col min="23" max="23" width="4.57421875" style="1" bestFit="1" customWidth="1"/>
    <col min="24" max="24" width="8.28125" style="1" customWidth="1"/>
    <col min="25" max="25" width="5.140625" style="1" customWidth="1"/>
    <col min="26" max="26" width="8.140625" style="1" customWidth="1"/>
    <col min="27" max="27" width="4.421875" style="1" customWidth="1"/>
    <col min="28" max="28" width="9.421875" style="1" customWidth="1"/>
    <col min="29" max="16384" width="11.421875" style="1" customWidth="1"/>
  </cols>
  <sheetData>
    <row r="1" spans="2:3" ht="12.75">
      <c r="B1" s="8" t="s">
        <v>65</v>
      </c>
      <c r="C1" s="8"/>
    </row>
    <row r="2" ht="12" customHeight="1"/>
    <row r="3" ht="12.75">
      <c r="B3" s="1" t="s">
        <v>29</v>
      </c>
    </row>
    <row r="5" spans="1:28" ht="12.75">
      <c r="A5" s="1" t="s">
        <v>105</v>
      </c>
      <c r="B5" s="8" t="s">
        <v>44</v>
      </c>
      <c r="C5" s="8"/>
      <c r="D5" s="1" t="s">
        <v>25</v>
      </c>
      <c r="F5" s="2" t="s">
        <v>120</v>
      </c>
      <c r="H5" s="2" t="s">
        <v>121</v>
      </c>
      <c r="J5" s="2" t="s">
        <v>122</v>
      </c>
      <c r="L5" s="2" t="s">
        <v>27</v>
      </c>
      <c r="M5" s="14"/>
      <c r="N5" s="2" t="s">
        <v>120</v>
      </c>
      <c r="O5" s="2"/>
      <c r="P5" s="2" t="s">
        <v>121</v>
      </c>
      <c r="Q5" s="2"/>
      <c r="R5" s="2" t="s">
        <v>122</v>
      </c>
      <c r="S5" s="2"/>
      <c r="T5" s="2" t="s">
        <v>27</v>
      </c>
      <c r="V5" s="2" t="s">
        <v>120</v>
      </c>
      <c r="W5" s="2"/>
      <c r="X5" s="2" t="s">
        <v>121</v>
      </c>
      <c r="Y5" s="2"/>
      <c r="Z5" s="2" t="s">
        <v>122</v>
      </c>
      <c r="AA5" s="2"/>
      <c r="AB5" s="2" t="s">
        <v>27</v>
      </c>
    </row>
    <row r="7" spans="2:28" ht="12.75">
      <c r="B7" s="1" t="s">
        <v>118</v>
      </c>
      <c r="F7" s="1" t="s">
        <v>140</v>
      </c>
      <c r="H7" s="1" t="s">
        <v>140</v>
      </c>
      <c r="J7" s="1" t="s">
        <v>140</v>
      </c>
      <c r="L7" s="1" t="s">
        <v>140</v>
      </c>
      <c r="N7" s="1" t="s">
        <v>141</v>
      </c>
      <c r="P7" s="1" t="s">
        <v>141</v>
      </c>
      <c r="R7" s="1" t="s">
        <v>141</v>
      </c>
      <c r="T7" s="1" t="s">
        <v>141</v>
      </c>
      <c r="V7" s="1" t="s">
        <v>142</v>
      </c>
      <c r="X7" s="1" t="s">
        <v>142</v>
      </c>
      <c r="Z7" s="1" t="s">
        <v>142</v>
      </c>
      <c r="AB7" s="1" t="s">
        <v>142</v>
      </c>
    </row>
    <row r="8" spans="2:28" ht="12.75">
      <c r="B8" s="1" t="s">
        <v>119</v>
      </c>
      <c r="F8" s="1" t="s">
        <v>125</v>
      </c>
      <c r="H8" s="1" t="s">
        <v>125</v>
      </c>
      <c r="J8" s="1" t="s">
        <v>125</v>
      </c>
      <c r="L8" s="1" t="s">
        <v>125</v>
      </c>
      <c r="N8" s="14" t="s">
        <v>12</v>
      </c>
      <c r="O8" s="14"/>
      <c r="P8" s="14" t="s">
        <v>12</v>
      </c>
      <c r="Q8" s="14"/>
      <c r="R8" s="14" t="s">
        <v>12</v>
      </c>
      <c r="S8" s="14"/>
      <c r="T8" s="14" t="s">
        <v>12</v>
      </c>
      <c r="V8" s="14" t="s">
        <v>68</v>
      </c>
      <c r="X8" s="14" t="s">
        <v>68</v>
      </c>
      <c r="Z8" s="14" t="s">
        <v>68</v>
      </c>
      <c r="AB8" s="14" t="s">
        <v>68</v>
      </c>
    </row>
    <row r="9" spans="2:28" ht="12.75">
      <c r="B9" s="1" t="s">
        <v>144</v>
      </c>
      <c r="F9" s="1" t="s">
        <v>2</v>
      </c>
      <c r="H9" s="1" t="s">
        <v>2</v>
      </c>
      <c r="J9" s="1" t="s">
        <v>2</v>
      </c>
      <c r="L9" s="1" t="s">
        <v>2</v>
      </c>
      <c r="N9" s="14" t="s">
        <v>12</v>
      </c>
      <c r="O9" s="14"/>
      <c r="P9" s="14" t="s">
        <v>12</v>
      </c>
      <c r="Q9" s="14"/>
      <c r="R9" s="14" t="s">
        <v>12</v>
      </c>
      <c r="S9" s="14"/>
      <c r="T9" s="14" t="s">
        <v>12</v>
      </c>
      <c r="V9" s="14" t="s">
        <v>68</v>
      </c>
      <c r="X9" s="14" t="s">
        <v>68</v>
      </c>
      <c r="Z9" s="14" t="s">
        <v>68</v>
      </c>
      <c r="AB9" s="14" t="s">
        <v>68</v>
      </c>
    </row>
    <row r="10" spans="2:28" ht="12.75">
      <c r="B10" s="1" t="s">
        <v>107</v>
      </c>
      <c r="F10" s="14" t="s">
        <v>41</v>
      </c>
      <c r="H10" s="14" t="s">
        <v>41</v>
      </c>
      <c r="J10" s="14" t="s">
        <v>41</v>
      </c>
      <c r="L10" s="14" t="s">
        <v>66</v>
      </c>
      <c r="M10" s="14"/>
      <c r="N10" s="14" t="s">
        <v>12</v>
      </c>
      <c r="O10" s="14"/>
      <c r="P10" s="14" t="s">
        <v>12</v>
      </c>
      <c r="Q10" s="14"/>
      <c r="R10" s="14" t="s">
        <v>12</v>
      </c>
      <c r="S10" s="14"/>
      <c r="T10" s="14" t="s">
        <v>12</v>
      </c>
      <c r="U10" s="14"/>
      <c r="V10" s="14" t="s">
        <v>68</v>
      </c>
      <c r="X10" s="14" t="s">
        <v>68</v>
      </c>
      <c r="Z10" s="14" t="s">
        <v>68</v>
      </c>
      <c r="AB10" s="14" t="s">
        <v>68</v>
      </c>
    </row>
    <row r="11" spans="2:20" ht="12.75">
      <c r="B11" s="1" t="s">
        <v>108</v>
      </c>
      <c r="D11" s="1" t="s">
        <v>40</v>
      </c>
      <c r="F11" s="7">
        <v>1037.1</v>
      </c>
      <c r="G11" s="15"/>
      <c r="H11" s="7">
        <v>1037.9</v>
      </c>
      <c r="I11" s="15"/>
      <c r="J11" s="7">
        <v>1035.7</v>
      </c>
      <c r="K11" s="15"/>
      <c r="L11" s="7">
        <f aca="true" t="shared" si="0" ref="L11:L25">SUM(F11:K11)/3</f>
        <v>1036.8999999999999</v>
      </c>
      <c r="M11" s="7"/>
      <c r="N11" s="1">
        <v>10</v>
      </c>
      <c r="P11" s="1">
        <v>9.82</v>
      </c>
      <c r="R11" s="1">
        <v>10</v>
      </c>
      <c r="T11" s="4">
        <f>SUM(N11:S11)/3</f>
        <v>9.94</v>
      </c>
    </row>
    <row r="12" spans="2:20" ht="12.75">
      <c r="B12" s="1" t="s">
        <v>30</v>
      </c>
      <c r="D12" s="1" t="s">
        <v>42</v>
      </c>
      <c r="F12" s="1">
        <v>13630</v>
      </c>
      <c r="H12" s="1">
        <v>14050</v>
      </c>
      <c r="J12" s="1">
        <v>12860</v>
      </c>
      <c r="L12" s="7">
        <f t="shared" si="0"/>
        <v>13513.333333333334</v>
      </c>
      <c r="M12" s="7"/>
      <c r="N12" s="1">
        <v>230</v>
      </c>
      <c r="P12" s="1">
        <v>650</v>
      </c>
      <c r="R12" s="1">
        <v>620</v>
      </c>
      <c r="T12" s="4">
        <f>SUM(N12:S12)/3</f>
        <v>500</v>
      </c>
    </row>
    <row r="13" spans="2:28" ht="12.75">
      <c r="B13" s="1" t="s">
        <v>106</v>
      </c>
      <c r="D13" s="1" t="s">
        <v>143</v>
      </c>
      <c r="F13" s="4">
        <f>F12*F11/1000000</f>
        <v>14.135672999999999</v>
      </c>
      <c r="H13" s="4">
        <f>H12*H11/1000000</f>
        <v>14.582495000000002</v>
      </c>
      <c r="J13" s="4">
        <f>J12*J11/1000000</f>
        <v>13.319102</v>
      </c>
      <c r="L13" s="4">
        <f>L12*L11/1000000</f>
        <v>14.011975333333332</v>
      </c>
      <c r="M13" s="7"/>
      <c r="T13" s="4"/>
      <c r="V13" s="4">
        <v>14.135672999999999</v>
      </c>
      <c r="W13" s="4"/>
      <c r="X13" s="4">
        <v>14.582495000000002</v>
      </c>
      <c r="Y13" s="4"/>
      <c r="Z13" s="4">
        <v>13.319102</v>
      </c>
      <c r="AA13" s="4"/>
      <c r="AB13" s="4">
        <v>14.011975333333332</v>
      </c>
    </row>
    <row r="14" spans="2:20" ht="12.75">
      <c r="B14" s="1" t="s">
        <v>7</v>
      </c>
      <c r="D14" s="1" t="s">
        <v>43</v>
      </c>
      <c r="F14" s="1">
        <v>150.53</v>
      </c>
      <c r="H14" s="1">
        <v>47.08</v>
      </c>
      <c r="J14" s="1">
        <v>89.26</v>
      </c>
      <c r="L14" s="4">
        <f t="shared" si="0"/>
        <v>95.62333333333333</v>
      </c>
      <c r="M14" s="4"/>
      <c r="N14" s="1">
        <v>870.9</v>
      </c>
      <c r="P14" s="1">
        <v>864.1</v>
      </c>
      <c r="R14" s="1">
        <v>870.9</v>
      </c>
      <c r="T14" s="4">
        <f aca="true" t="shared" si="1" ref="T14:T25">SUM(N14:S14)/3</f>
        <v>868.6333333333333</v>
      </c>
    </row>
    <row r="15" spans="2:20" ht="12.75">
      <c r="B15" s="1" t="s">
        <v>31</v>
      </c>
      <c r="D15" s="1" t="s">
        <v>43</v>
      </c>
      <c r="F15" s="1">
        <v>11.76</v>
      </c>
      <c r="H15" s="1">
        <v>9.42</v>
      </c>
      <c r="J15" s="1">
        <v>10.34</v>
      </c>
      <c r="L15" s="4">
        <f t="shared" si="0"/>
        <v>10.506666666666666</v>
      </c>
      <c r="M15" s="4"/>
      <c r="N15" s="1">
        <v>0.0862</v>
      </c>
      <c r="P15" s="1">
        <v>0.1247</v>
      </c>
      <c r="R15" s="1">
        <v>0.1225</v>
      </c>
      <c r="T15" s="5">
        <f t="shared" si="1"/>
        <v>0.11113333333333335</v>
      </c>
    </row>
    <row r="16" spans="2:20" ht="12.75">
      <c r="B16" s="1" t="s">
        <v>72</v>
      </c>
      <c r="D16" s="1" t="s">
        <v>43</v>
      </c>
      <c r="E16" s="2" t="s">
        <v>67</v>
      </c>
      <c r="F16" s="1">
        <v>0.2</v>
      </c>
      <c r="G16" s="2" t="s">
        <v>67</v>
      </c>
      <c r="H16" s="1">
        <v>0.2</v>
      </c>
      <c r="I16" s="2" t="s">
        <v>67</v>
      </c>
      <c r="J16" s="1">
        <v>0.2</v>
      </c>
      <c r="L16" s="6">
        <f t="shared" si="0"/>
        <v>0.20000000000000004</v>
      </c>
      <c r="M16" s="6" t="s">
        <v>67</v>
      </c>
      <c r="N16" s="1">
        <v>0.02</v>
      </c>
      <c r="O16" s="6" t="s">
        <v>67</v>
      </c>
      <c r="P16" s="1">
        <v>0.02</v>
      </c>
      <c r="Q16" s="6" t="s">
        <v>67</v>
      </c>
      <c r="R16" s="1">
        <v>0.02</v>
      </c>
      <c r="T16" s="5">
        <f t="shared" si="1"/>
        <v>0.02</v>
      </c>
    </row>
    <row r="17" spans="2:20" ht="12.75">
      <c r="B17" s="1" t="s">
        <v>73</v>
      </c>
      <c r="D17" s="1" t="s">
        <v>43</v>
      </c>
      <c r="E17" s="2" t="s">
        <v>67</v>
      </c>
      <c r="F17" s="1">
        <v>0.2</v>
      </c>
      <c r="G17" s="2" t="s">
        <v>67</v>
      </c>
      <c r="H17" s="1">
        <v>0.2</v>
      </c>
      <c r="I17" s="2" t="s">
        <v>67</v>
      </c>
      <c r="J17" s="1">
        <v>0.2</v>
      </c>
      <c r="L17" s="6">
        <f t="shared" si="0"/>
        <v>0.20000000000000004</v>
      </c>
      <c r="M17" s="6" t="s">
        <v>67</v>
      </c>
      <c r="N17" s="1">
        <v>0.02</v>
      </c>
      <c r="O17" s="6" t="s">
        <v>67</v>
      </c>
      <c r="P17" s="1">
        <v>0.02</v>
      </c>
      <c r="Q17" s="6" t="s">
        <v>67</v>
      </c>
      <c r="R17" s="1">
        <v>0.02</v>
      </c>
      <c r="T17" s="5">
        <f t="shared" si="1"/>
        <v>0.02</v>
      </c>
    </row>
    <row r="18" spans="2:20" ht="12.75">
      <c r="B18" s="1" t="s">
        <v>74</v>
      </c>
      <c r="D18" s="1" t="s">
        <v>43</v>
      </c>
      <c r="E18" s="2" t="s">
        <v>67</v>
      </c>
      <c r="F18" s="1">
        <v>0.2</v>
      </c>
      <c r="H18" s="1">
        <v>0.2</v>
      </c>
      <c r="J18" s="1">
        <v>0.2</v>
      </c>
      <c r="L18" s="6">
        <f t="shared" si="0"/>
        <v>0.20000000000000004</v>
      </c>
      <c r="M18" s="6" t="s">
        <v>67</v>
      </c>
      <c r="N18" s="1">
        <v>0.02</v>
      </c>
      <c r="O18" s="6" t="s">
        <v>67</v>
      </c>
      <c r="P18" s="1">
        <v>0.02</v>
      </c>
      <c r="Q18" s="6" t="s">
        <v>67</v>
      </c>
      <c r="R18" s="1">
        <v>0.02</v>
      </c>
      <c r="T18" s="5">
        <f t="shared" si="1"/>
        <v>0.02</v>
      </c>
    </row>
    <row r="19" spans="2:20" ht="12.75">
      <c r="B19" s="1" t="s">
        <v>75</v>
      </c>
      <c r="D19" s="1" t="s">
        <v>43</v>
      </c>
      <c r="E19" s="2" t="s">
        <v>67</v>
      </c>
      <c r="F19" s="1">
        <v>0.2</v>
      </c>
      <c r="G19" s="2" t="s">
        <v>67</v>
      </c>
      <c r="H19" s="1">
        <v>0.2</v>
      </c>
      <c r="I19" s="2" t="s">
        <v>67</v>
      </c>
      <c r="J19" s="1">
        <v>0.2</v>
      </c>
      <c r="L19" s="6">
        <f t="shared" si="0"/>
        <v>0.20000000000000004</v>
      </c>
      <c r="M19" s="6" t="s">
        <v>67</v>
      </c>
      <c r="N19" s="1">
        <v>0.002</v>
      </c>
      <c r="O19" s="6" t="s">
        <v>67</v>
      </c>
      <c r="P19" s="1">
        <v>0.002</v>
      </c>
      <c r="Q19" s="6" t="s">
        <v>67</v>
      </c>
      <c r="R19" s="1">
        <v>0.002</v>
      </c>
      <c r="T19" s="5">
        <f t="shared" si="1"/>
        <v>0.002</v>
      </c>
    </row>
    <row r="20" spans="2:20" ht="12.75">
      <c r="B20" s="1" t="s">
        <v>76</v>
      </c>
      <c r="D20" s="1" t="s">
        <v>43</v>
      </c>
      <c r="E20" s="2" t="s">
        <v>67</v>
      </c>
      <c r="F20" s="1">
        <v>0.2</v>
      </c>
      <c r="G20" s="2" t="s">
        <v>67</v>
      </c>
      <c r="H20" s="1">
        <v>0.2</v>
      </c>
      <c r="I20" s="2" t="s">
        <v>67</v>
      </c>
      <c r="J20" s="1">
        <v>0.2</v>
      </c>
      <c r="L20" s="6">
        <f t="shared" si="0"/>
        <v>0.20000000000000004</v>
      </c>
      <c r="M20" s="6" t="s">
        <v>67</v>
      </c>
      <c r="N20" s="1">
        <v>0.02</v>
      </c>
      <c r="O20" s="6" t="s">
        <v>67</v>
      </c>
      <c r="P20" s="1">
        <v>0.02</v>
      </c>
      <c r="Q20" s="6" t="s">
        <v>67</v>
      </c>
      <c r="R20" s="1">
        <v>0.02</v>
      </c>
      <c r="T20" s="5">
        <f t="shared" si="1"/>
        <v>0.02</v>
      </c>
    </row>
    <row r="21" spans="2:20" ht="12.75">
      <c r="B21" s="1" t="s">
        <v>77</v>
      </c>
      <c r="D21" s="1" t="s">
        <v>43</v>
      </c>
      <c r="F21" s="1">
        <v>1.61</v>
      </c>
      <c r="H21" s="1">
        <v>1.91</v>
      </c>
      <c r="J21" s="1">
        <v>2.01</v>
      </c>
      <c r="L21" s="6">
        <f t="shared" si="0"/>
        <v>1.843333333333333</v>
      </c>
      <c r="M21" s="6" t="s">
        <v>67</v>
      </c>
      <c r="N21" s="1">
        <v>0.02</v>
      </c>
      <c r="O21" s="6" t="s">
        <v>67</v>
      </c>
      <c r="P21" s="1">
        <v>0.02</v>
      </c>
      <c r="Q21" s="6" t="s">
        <v>67</v>
      </c>
      <c r="R21" s="1">
        <v>0.02</v>
      </c>
      <c r="T21" s="5">
        <f t="shared" si="1"/>
        <v>0.02</v>
      </c>
    </row>
    <row r="22" spans="2:20" ht="12.75">
      <c r="B22" s="1" t="s">
        <v>78</v>
      </c>
      <c r="D22" s="1" t="s">
        <v>43</v>
      </c>
      <c r="E22" s="2" t="s">
        <v>67</v>
      </c>
      <c r="F22" s="1">
        <v>0.2</v>
      </c>
      <c r="G22" s="2" t="s">
        <v>67</v>
      </c>
      <c r="H22" s="1">
        <v>0.2</v>
      </c>
      <c r="I22" s="2" t="s">
        <v>67</v>
      </c>
      <c r="J22" s="1">
        <v>0.2</v>
      </c>
      <c r="L22" s="6">
        <f t="shared" si="0"/>
        <v>0.20000000000000004</v>
      </c>
      <c r="M22" s="6" t="s">
        <v>67</v>
      </c>
      <c r="N22" s="1">
        <v>0.05</v>
      </c>
      <c r="O22" s="6" t="s">
        <v>67</v>
      </c>
      <c r="P22" s="1">
        <v>0.04</v>
      </c>
      <c r="Q22" s="6" t="s">
        <v>67</v>
      </c>
      <c r="R22" s="1">
        <v>0.05</v>
      </c>
      <c r="T22" s="5">
        <f t="shared" si="1"/>
        <v>0.04666666666666667</v>
      </c>
    </row>
    <row r="23" spans="2:20" ht="12.75">
      <c r="B23" s="1" t="s">
        <v>79</v>
      </c>
      <c r="D23" s="1" t="s">
        <v>43</v>
      </c>
      <c r="E23" s="2" t="s">
        <v>67</v>
      </c>
      <c r="F23" s="1">
        <v>0.05</v>
      </c>
      <c r="G23" s="2" t="s">
        <v>67</v>
      </c>
      <c r="H23" s="1">
        <v>0.05</v>
      </c>
      <c r="I23" s="2" t="s">
        <v>67</v>
      </c>
      <c r="J23" s="1">
        <v>0.05</v>
      </c>
      <c r="L23" s="6">
        <f t="shared" si="0"/>
        <v>0.05000000000000001</v>
      </c>
      <c r="M23" s="6" t="s">
        <v>67</v>
      </c>
      <c r="N23" s="1">
        <v>0.0005</v>
      </c>
      <c r="O23" s="6" t="s">
        <v>67</v>
      </c>
      <c r="P23" s="1">
        <v>0.0004</v>
      </c>
      <c r="Q23" s="6" t="s">
        <v>67</v>
      </c>
      <c r="R23" s="1">
        <v>0.0005</v>
      </c>
      <c r="T23" s="5">
        <f t="shared" si="1"/>
        <v>0.00046666666666666666</v>
      </c>
    </row>
    <row r="24" spans="2:20" ht="12.75">
      <c r="B24" s="1" t="s">
        <v>80</v>
      </c>
      <c r="D24" s="1" t="s">
        <v>43</v>
      </c>
      <c r="E24" s="2" t="s">
        <v>67</v>
      </c>
      <c r="F24" s="1">
        <v>0.2</v>
      </c>
      <c r="G24" s="2" t="s">
        <v>67</v>
      </c>
      <c r="H24" s="1">
        <v>0.2</v>
      </c>
      <c r="I24" s="2" t="s">
        <v>67</v>
      </c>
      <c r="J24" s="1">
        <v>0.2</v>
      </c>
      <c r="L24" s="6">
        <f t="shared" si="0"/>
        <v>0.20000000000000004</v>
      </c>
      <c r="M24" s="6" t="s">
        <v>67</v>
      </c>
      <c r="N24" s="1">
        <v>0.02</v>
      </c>
      <c r="O24" s="6" t="s">
        <v>67</v>
      </c>
      <c r="P24" s="1">
        <v>0.02</v>
      </c>
      <c r="Q24" s="6" t="s">
        <v>67</v>
      </c>
      <c r="R24" s="1">
        <v>0.02</v>
      </c>
      <c r="T24" s="5">
        <f t="shared" si="1"/>
        <v>0.02</v>
      </c>
    </row>
    <row r="25" spans="2:20" ht="12.75">
      <c r="B25" s="1" t="s">
        <v>81</v>
      </c>
      <c r="D25" s="1" t="s">
        <v>43</v>
      </c>
      <c r="E25" s="2" t="s">
        <v>67</v>
      </c>
      <c r="F25" s="1">
        <v>0.2</v>
      </c>
      <c r="G25" s="2" t="s">
        <v>67</v>
      </c>
      <c r="H25" s="1">
        <v>0.2</v>
      </c>
      <c r="I25" s="2" t="s">
        <v>67</v>
      </c>
      <c r="J25" s="1">
        <v>0.2</v>
      </c>
      <c r="L25" s="6">
        <f t="shared" si="0"/>
        <v>0.20000000000000004</v>
      </c>
      <c r="M25" s="6" t="s">
        <v>67</v>
      </c>
      <c r="N25" s="1">
        <v>0.02</v>
      </c>
      <c r="O25" s="6" t="s">
        <v>67</v>
      </c>
      <c r="P25" s="1">
        <v>0.02</v>
      </c>
      <c r="Q25" s="6" t="s">
        <v>67</v>
      </c>
      <c r="R25" s="1">
        <v>0.02</v>
      </c>
      <c r="T25" s="5">
        <f t="shared" si="1"/>
        <v>0.02</v>
      </c>
    </row>
    <row r="26" spans="12:13" ht="12.75">
      <c r="L26" s="6"/>
      <c r="M26" s="6"/>
    </row>
    <row r="27" ht="12.75" customHeight="1"/>
    <row r="28" spans="2:21" ht="12.75">
      <c r="B28" s="1" t="s">
        <v>28</v>
      </c>
      <c r="D28" s="1" t="s">
        <v>14</v>
      </c>
      <c r="F28" s="1">
        <f>emiss!$G$14</f>
        <v>4100</v>
      </c>
      <c r="H28" s="1">
        <f>emiss!$I$14</f>
        <v>4200</v>
      </c>
      <c r="J28" s="1">
        <f>emiss!$K$14</f>
        <v>4400</v>
      </c>
      <c r="L28" s="4">
        <f>emiss!$M$14</f>
        <v>4233.333333333333</v>
      </c>
      <c r="M28" s="4"/>
      <c r="N28" s="1">
        <f>emiss!$G$14</f>
        <v>4100</v>
      </c>
      <c r="O28" s="2"/>
      <c r="P28" s="1">
        <f>emiss!$I$14</f>
        <v>4200</v>
      </c>
      <c r="Q28" s="2"/>
      <c r="R28" s="1">
        <f>emiss!$K$14</f>
        <v>4400</v>
      </c>
      <c r="S28" s="2"/>
      <c r="T28" s="4">
        <f>emiss!$M$14</f>
        <v>4233.333333333333</v>
      </c>
      <c r="U28" s="4"/>
    </row>
    <row r="29" spans="2:20" ht="12.75">
      <c r="B29" s="1" t="s">
        <v>8</v>
      </c>
      <c r="D29" s="1" t="s">
        <v>15</v>
      </c>
      <c r="F29" s="1">
        <f>emiss!$G$21</f>
        <v>8.8</v>
      </c>
      <c r="H29" s="1">
        <f>emiss!$I$21</f>
        <v>8.2</v>
      </c>
      <c r="J29" s="1">
        <f>emiss!$K$21</f>
        <v>8.2</v>
      </c>
      <c r="L29" s="1">
        <f>emiss!$M$21</f>
        <v>8.4</v>
      </c>
      <c r="N29" s="1">
        <f>emiss!$G$21</f>
        <v>8.8</v>
      </c>
      <c r="O29" s="2"/>
      <c r="P29" s="1">
        <f>emiss!$I$21</f>
        <v>8.2</v>
      </c>
      <c r="Q29" s="2"/>
      <c r="R29" s="1">
        <f>emiss!$K$21</f>
        <v>8.2</v>
      </c>
      <c r="S29" s="2"/>
      <c r="T29" s="1">
        <f>emiss!$M$21</f>
        <v>8.4</v>
      </c>
    </row>
    <row r="30" ht="12.75" customHeight="1"/>
    <row r="31" spans="2:20" ht="12.75">
      <c r="B31" s="1" t="s">
        <v>103</v>
      </c>
      <c r="D31" s="1" t="s">
        <v>143</v>
      </c>
      <c r="F31" s="4">
        <f>F28/9000*(21-F29)/21*60</f>
        <v>15.879365079365078</v>
      </c>
      <c r="G31" s="16"/>
      <c r="H31" s="4">
        <f>H28/9000*(21-H29)/21*60</f>
        <v>17.066666666666666</v>
      </c>
      <c r="I31" s="16"/>
      <c r="J31" s="4">
        <f>J28/9000*(21-J29)/21*60</f>
        <v>17.87936507936508</v>
      </c>
      <c r="K31" s="16"/>
      <c r="L31" s="4">
        <f>L28/9000*(21-L29)/21*60</f>
        <v>16.933333333333334</v>
      </c>
      <c r="N31" s="4">
        <f>N28/9000*(21-N29)/21*60</f>
        <v>15.879365079365078</v>
      </c>
      <c r="O31" s="16"/>
      <c r="P31" s="4">
        <f>P28/9000*(21-P29)/21*60</f>
        <v>17.066666666666666</v>
      </c>
      <c r="Q31" s="16"/>
      <c r="R31" s="4">
        <f>R28/9000*(21-R29)/21*60</f>
        <v>17.87936507936508</v>
      </c>
      <c r="S31" s="16"/>
      <c r="T31" s="4">
        <f>T28/9000*(21-T29)/21*60</f>
        <v>16.933333333333334</v>
      </c>
    </row>
    <row r="32" spans="6:22" ht="12.75">
      <c r="F32" s="4"/>
      <c r="G32" s="16"/>
      <c r="H32" s="4"/>
      <c r="I32" s="16"/>
      <c r="J32" s="4"/>
      <c r="K32" s="16"/>
      <c r="V32" s="4"/>
    </row>
    <row r="33" spans="2:22" ht="12.75">
      <c r="B33" s="17" t="s">
        <v>71</v>
      </c>
      <c r="C33" s="17"/>
      <c r="F33" s="4"/>
      <c r="G33" s="16"/>
      <c r="H33" s="4"/>
      <c r="I33" s="16"/>
      <c r="J33" s="4"/>
      <c r="K33" s="16"/>
      <c r="V33" s="4"/>
    </row>
    <row r="34" spans="2:28" ht="12.75">
      <c r="B34" s="1" t="s">
        <v>7</v>
      </c>
      <c r="D34" s="1" t="s">
        <v>13</v>
      </c>
      <c r="F34" s="4">
        <f>F14/60/F28*35.31*1000*(14/(21-F29))</f>
        <v>24.794415633746507</v>
      </c>
      <c r="G34" s="16"/>
      <c r="H34" s="4">
        <f>H14/60/H28*35.31*1000*(14/(21-H29))</f>
        <v>7.215255208333334</v>
      </c>
      <c r="I34" s="16"/>
      <c r="J34" s="4">
        <f>J14/60/J28*35.31*1000*(14/(21-J29))</f>
        <v>13.057761718750001</v>
      </c>
      <c r="K34" s="16"/>
      <c r="L34" s="4">
        <f>AVERAGE(J34,H34,F34)</f>
        <v>15.022477520276615</v>
      </c>
      <c r="M34" s="2"/>
      <c r="N34" s="4">
        <f>N14/60/N28*35.31*1000*(14/(21-N29))</f>
        <v>143.44952219112355</v>
      </c>
      <c r="O34" s="16"/>
      <c r="P34" s="4">
        <f>P14/60/P28*35.31*1000*(14/(21-P29))</f>
        <v>132.42782552083335</v>
      </c>
      <c r="Q34" s="16"/>
      <c r="R34" s="4">
        <f>R14/60/R28*35.31*1000*(14/(21-R29))</f>
        <v>127.40314453124999</v>
      </c>
      <c r="S34" s="16"/>
      <c r="T34" s="4">
        <f>AVERAGE(R34,P34,N34)</f>
        <v>134.42683074773564</v>
      </c>
      <c r="U34" s="4"/>
      <c r="V34" s="4">
        <f>SUM(N34,F34)</f>
        <v>168.24393782487005</v>
      </c>
      <c r="W34" s="4"/>
      <c r="X34" s="4">
        <f>SUM(P34,H34)</f>
        <v>139.64308072916668</v>
      </c>
      <c r="Y34" s="4"/>
      <c r="Z34" s="4">
        <f>SUM(R34,J34)</f>
        <v>140.46090625</v>
      </c>
      <c r="AA34" s="4"/>
      <c r="AB34" s="4">
        <f>AVERAGE(Z34,X34,V34)</f>
        <v>149.44930826801223</v>
      </c>
    </row>
    <row r="35" spans="2:28" ht="12.75">
      <c r="B35" s="1" t="s">
        <v>31</v>
      </c>
      <c r="D35" s="1" t="s">
        <v>11</v>
      </c>
      <c r="F35" s="7">
        <f>F15/60/F$28*35.31*1000000*(14/(21-F$29))</f>
        <v>1937.0379848060782</v>
      </c>
      <c r="G35" s="15"/>
      <c r="H35" s="7">
        <f>H15/60/H$28*35.31*1000000*(14/(21-H$29))</f>
        <v>1443.6640625</v>
      </c>
      <c r="I35" s="15"/>
      <c r="J35" s="7">
        <f aca="true" t="shared" si="2" ref="J35:J45">J15/60/J$28*35.31*1000000*(14/(21-J$29))</f>
        <v>1512.6289062500002</v>
      </c>
      <c r="K35" s="15"/>
      <c r="L35" s="7">
        <f aca="true" t="shared" si="3" ref="L35:L47">AVERAGE(J35,H35,F35)</f>
        <v>1631.1103178520261</v>
      </c>
      <c r="M35" s="15"/>
      <c r="N35" s="7">
        <f aca="true" t="shared" si="4" ref="N35:N45">N15/60/N$28*35.31*1000000*(14/(21-N$29))</f>
        <v>14.198356657337069</v>
      </c>
      <c r="O35" s="15"/>
      <c r="P35" s="7">
        <f aca="true" t="shared" si="5" ref="P35:P45">P15/60/P$28*35.31*1000000*(14/(21-P$29))</f>
        <v>19.110924479166666</v>
      </c>
      <c r="Q35" s="15"/>
      <c r="R35" s="7">
        <f>R15/60/R$28*35.31*1000000*(14/(21-R$29))</f>
        <v>17.92041015625</v>
      </c>
      <c r="S35" s="15"/>
      <c r="T35" s="7">
        <f aca="true" t="shared" si="6" ref="T35:T45">AVERAGE(R35,P35,N35)</f>
        <v>17.076563764251247</v>
      </c>
      <c r="U35" s="7"/>
      <c r="V35" s="7">
        <f aca="true" t="shared" si="7" ref="V35:Z45">SUM(N35,F35)</f>
        <v>1951.2363414634153</v>
      </c>
      <c r="W35" s="7"/>
      <c r="X35" s="7">
        <f t="shared" si="7"/>
        <v>1462.7749869791667</v>
      </c>
      <c r="Y35" s="7"/>
      <c r="Z35" s="7">
        <f t="shared" si="7"/>
        <v>1530.5493164062502</v>
      </c>
      <c r="AA35" s="7"/>
      <c r="AB35" s="7">
        <f>AVERAGE(Z35,X35,V35)</f>
        <v>1648.1868816162776</v>
      </c>
    </row>
    <row r="36" spans="2:28" ht="12.75">
      <c r="B36" s="1" t="s">
        <v>72</v>
      </c>
      <c r="D36" s="1" t="s">
        <v>11</v>
      </c>
      <c r="E36" s="2">
        <v>100</v>
      </c>
      <c r="F36" s="4">
        <f aca="true" t="shared" si="8" ref="F36:H45">F16/60/F$28*35.31*1000000*(14/(21-F$29))</f>
        <v>32.94282287085167</v>
      </c>
      <c r="G36" s="2">
        <v>100</v>
      </c>
      <c r="H36" s="4">
        <f t="shared" si="8"/>
        <v>30.651041666666668</v>
      </c>
      <c r="I36" s="2">
        <v>100</v>
      </c>
      <c r="J36" s="4">
        <f t="shared" si="2"/>
        <v>29.257812500000004</v>
      </c>
      <c r="K36" s="2">
        <v>100</v>
      </c>
      <c r="L36" s="4">
        <f t="shared" si="3"/>
        <v>30.950559012506115</v>
      </c>
      <c r="M36" s="2">
        <v>100</v>
      </c>
      <c r="N36" s="4">
        <f t="shared" si="4"/>
        <v>3.2942822870851662</v>
      </c>
      <c r="O36" s="2">
        <v>100</v>
      </c>
      <c r="P36" s="4">
        <f t="shared" si="5"/>
        <v>3.0651041666666665</v>
      </c>
      <c r="Q36" s="2">
        <v>100</v>
      </c>
      <c r="R36" s="4">
        <f aca="true" t="shared" si="9" ref="R36:R45">R16/60/R$28*35.31*1000000*(14/(21-R$29))</f>
        <v>2.92578125</v>
      </c>
      <c r="S36" s="2">
        <v>100</v>
      </c>
      <c r="T36" s="4">
        <f t="shared" si="6"/>
        <v>3.0950559012506105</v>
      </c>
      <c r="U36" s="2">
        <v>100</v>
      </c>
      <c r="V36" s="4">
        <f t="shared" si="7"/>
        <v>36.23710515793684</v>
      </c>
      <c r="W36" s="2">
        <v>100</v>
      </c>
      <c r="X36" s="4">
        <f t="shared" si="7"/>
        <v>33.716145833333336</v>
      </c>
      <c r="Y36" s="2">
        <v>100</v>
      </c>
      <c r="Z36" s="4">
        <f t="shared" si="7"/>
        <v>32.18359375</v>
      </c>
      <c r="AA36" s="2">
        <v>100</v>
      </c>
      <c r="AB36" s="4">
        <f aca="true" t="shared" si="10" ref="AB36:AB41">SUM(T36,L36)</f>
        <v>34.04561491375672</v>
      </c>
    </row>
    <row r="37" spans="2:28" ht="12.75">
      <c r="B37" s="1" t="s">
        <v>73</v>
      </c>
      <c r="D37" s="1" t="s">
        <v>11</v>
      </c>
      <c r="E37" s="2">
        <v>100</v>
      </c>
      <c r="F37" s="4">
        <f t="shared" si="8"/>
        <v>32.94282287085167</v>
      </c>
      <c r="G37" s="2">
        <v>100</v>
      </c>
      <c r="H37" s="4">
        <f t="shared" si="8"/>
        <v>30.651041666666668</v>
      </c>
      <c r="I37" s="2">
        <v>100</v>
      </c>
      <c r="J37" s="4">
        <f t="shared" si="2"/>
        <v>29.257812500000004</v>
      </c>
      <c r="K37" s="2">
        <v>100</v>
      </c>
      <c r="L37" s="4">
        <f t="shared" si="3"/>
        <v>30.950559012506115</v>
      </c>
      <c r="M37" s="2">
        <v>100</v>
      </c>
      <c r="N37" s="4">
        <f t="shared" si="4"/>
        <v>3.2942822870851662</v>
      </c>
      <c r="O37" s="2">
        <v>100</v>
      </c>
      <c r="P37" s="4">
        <f t="shared" si="5"/>
        <v>3.0651041666666665</v>
      </c>
      <c r="Q37" s="2">
        <v>100</v>
      </c>
      <c r="R37" s="4">
        <f t="shared" si="9"/>
        <v>2.92578125</v>
      </c>
      <c r="S37" s="2">
        <v>100</v>
      </c>
      <c r="T37" s="4">
        <f t="shared" si="6"/>
        <v>3.0950559012506105</v>
      </c>
      <c r="U37" s="2">
        <v>100</v>
      </c>
      <c r="V37" s="4">
        <f t="shared" si="7"/>
        <v>36.23710515793684</v>
      </c>
      <c r="W37" s="2">
        <v>100</v>
      </c>
      <c r="X37" s="4">
        <f t="shared" si="7"/>
        <v>33.716145833333336</v>
      </c>
      <c r="Y37" s="2">
        <v>100</v>
      </c>
      <c r="Z37" s="4">
        <f t="shared" si="7"/>
        <v>32.18359375</v>
      </c>
      <c r="AA37" s="2">
        <v>100</v>
      </c>
      <c r="AB37" s="4">
        <f t="shared" si="10"/>
        <v>34.04561491375672</v>
      </c>
    </row>
    <row r="38" spans="2:28" ht="12.75">
      <c r="B38" s="1" t="s">
        <v>74</v>
      </c>
      <c r="D38" s="1" t="s">
        <v>11</v>
      </c>
      <c r="E38" s="2">
        <v>100</v>
      </c>
      <c r="F38" s="4">
        <f t="shared" si="8"/>
        <v>32.94282287085167</v>
      </c>
      <c r="H38" s="4">
        <f t="shared" si="8"/>
        <v>30.651041666666668</v>
      </c>
      <c r="J38" s="4">
        <f t="shared" si="2"/>
        <v>29.257812500000004</v>
      </c>
      <c r="K38" s="2">
        <f>F38/L38/3*100</f>
        <v>35.47897455588287</v>
      </c>
      <c r="L38" s="4">
        <f t="shared" si="3"/>
        <v>30.950559012506115</v>
      </c>
      <c r="M38" s="2">
        <v>100</v>
      </c>
      <c r="N38" s="4">
        <f t="shared" si="4"/>
        <v>3.2942822870851662</v>
      </c>
      <c r="O38" s="2">
        <v>100</v>
      </c>
      <c r="P38" s="4">
        <f t="shared" si="5"/>
        <v>3.0651041666666665</v>
      </c>
      <c r="Q38" s="2">
        <v>100</v>
      </c>
      <c r="R38" s="4">
        <f t="shared" si="9"/>
        <v>2.92578125</v>
      </c>
      <c r="S38" s="2">
        <v>100</v>
      </c>
      <c r="T38" s="4">
        <f t="shared" si="6"/>
        <v>3.0950559012506105</v>
      </c>
      <c r="U38" s="2">
        <v>100</v>
      </c>
      <c r="V38" s="4">
        <f>SUM(N38,F38)</f>
        <v>36.23710515793684</v>
      </c>
      <c r="W38" s="2">
        <f>P38/(P38+H38)*100</f>
        <v>9.09090909090909</v>
      </c>
      <c r="X38" s="4">
        <f>SUM(P38,H38)</f>
        <v>33.716145833333336</v>
      </c>
      <c r="Y38" s="2">
        <f>R38/(R38+J38)*100</f>
        <v>9.090909090909092</v>
      </c>
      <c r="Z38" s="4">
        <f>SUM(R38,J38)</f>
        <v>32.18359375</v>
      </c>
      <c r="AA38" s="2">
        <f>T38/(T38+L38)*100</f>
        <v>9.090909090909088</v>
      </c>
      <c r="AB38" s="4">
        <f t="shared" si="10"/>
        <v>34.04561491375672</v>
      </c>
    </row>
    <row r="39" spans="2:28" ht="12.75">
      <c r="B39" s="1" t="s">
        <v>75</v>
      </c>
      <c r="D39" s="1" t="s">
        <v>11</v>
      </c>
      <c r="E39" s="2">
        <v>100</v>
      </c>
      <c r="F39" s="4">
        <f t="shared" si="8"/>
        <v>32.94282287085167</v>
      </c>
      <c r="G39" s="2">
        <v>100</v>
      </c>
      <c r="H39" s="4">
        <f t="shared" si="8"/>
        <v>30.651041666666668</v>
      </c>
      <c r="I39" s="2">
        <v>100</v>
      </c>
      <c r="J39" s="4">
        <f t="shared" si="2"/>
        <v>29.257812500000004</v>
      </c>
      <c r="K39" s="2">
        <v>100</v>
      </c>
      <c r="L39" s="4">
        <f t="shared" si="3"/>
        <v>30.950559012506115</v>
      </c>
      <c r="M39" s="2">
        <v>100</v>
      </c>
      <c r="N39" s="4">
        <f t="shared" si="4"/>
        <v>0.3294282287085167</v>
      </c>
      <c r="O39" s="2">
        <v>100</v>
      </c>
      <c r="P39" s="4">
        <f t="shared" si="5"/>
        <v>0.3065104166666667</v>
      </c>
      <c r="Q39" s="2">
        <v>100</v>
      </c>
      <c r="R39" s="4">
        <f t="shared" si="9"/>
        <v>0.292578125</v>
      </c>
      <c r="S39" s="2">
        <v>100</v>
      </c>
      <c r="T39" s="4">
        <f t="shared" si="6"/>
        <v>0.3095055901250611</v>
      </c>
      <c r="U39" s="2">
        <v>100</v>
      </c>
      <c r="V39" s="4">
        <f t="shared" si="7"/>
        <v>33.27225109956019</v>
      </c>
      <c r="W39" s="2">
        <v>100</v>
      </c>
      <c r="X39" s="4">
        <f t="shared" si="7"/>
        <v>30.957552083333333</v>
      </c>
      <c r="Y39" s="2">
        <v>100</v>
      </c>
      <c r="Z39" s="4">
        <f t="shared" si="7"/>
        <v>29.550390625000002</v>
      </c>
      <c r="AA39" s="2">
        <v>100</v>
      </c>
      <c r="AB39" s="4">
        <f t="shared" si="10"/>
        <v>31.260064602631175</v>
      </c>
    </row>
    <row r="40" spans="2:28" ht="12.75">
      <c r="B40" s="1" t="s">
        <v>76</v>
      </c>
      <c r="D40" s="1" t="s">
        <v>11</v>
      </c>
      <c r="E40" s="2">
        <v>100</v>
      </c>
      <c r="F40" s="4">
        <f t="shared" si="8"/>
        <v>32.94282287085167</v>
      </c>
      <c r="G40" s="2">
        <v>100</v>
      </c>
      <c r="H40" s="4">
        <f t="shared" si="8"/>
        <v>30.651041666666668</v>
      </c>
      <c r="I40" s="2">
        <v>100</v>
      </c>
      <c r="J40" s="4">
        <f t="shared" si="2"/>
        <v>29.257812500000004</v>
      </c>
      <c r="K40" s="2">
        <v>100</v>
      </c>
      <c r="L40" s="4">
        <f t="shared" si="3"/>
        <v>30.950559012506115</v>
      </c>
      <c r="M40" s="2">
        <v>100</v>
      </c>
      <c r="N40" s="4">
        <f t="shared" si="4"/>
        <v>3.2942822870851662</v>
      </c>
      <c r="O40" s="2">
        <v>100</v>
      </c>
      <c r="P40" s="4">
        <f t="shared" si="5"/>
        <v>3.0651041666666665</v>
      </c>
      <c r="Q40" s="2">
        <v>100</v>
      </c>
      <c r="R40" s="4">
        <f t="shared" si="9"/>
        <v>2.92578125</v>
      </c>
      <c r="S40" s="2">
        <v>100</v>
      </c>
      <c r="T40" s="4">
        <f t="shared" si="6"/>
        <v>3.0950559012506105</v>
      </c>
      <c r="U40" s="2">
        <v>100</v>
      </c>
      <c r="V40" s="4">
        <f t="shared" si="7"/>
        <v>36.23710515793684</v>
      </c>
      <c r="W40" s="2">
        <v>100</v>
      </c>
      <c r="X40" s="4">
        <f t="shared" si="7"/>
        <v>33.716145833333336</v>
      </c>
      <c r="Y40" s="2">
        <v>100</v>
      </c>
      <c r="Z40" s="4">
        <f t="shared" si="7"/>
        <v>32.18359375</v>
      </c>
      <c r="AA40" s="2">
        <v>100</v>
      </c>
      <c r="AB40" s="4">
        <f t="shared" si="10"/>
        <v>34.04561491375672</v>
      </c>
    </row>
    <row r="41" spans="2:28" ht="12.75">
      <c r="B41" s="1" t="s">
        <v>77</v>
      </c>
      <c r="D41" s="1" t="s">
        <v>11</v>
      </c>
      <c r="F41" s="4">
        <f t="shared" si="8"/>
        <v>265.18972411035594</v>
      </c>
      <c r="H41" s="4">
        <f t="shared" si="8"/>
        <v>292.7174479166667</v>
      </c>
      <c r="J41" s="4">
        <f t="shared" si="2"/>
        <v>294.041015625</v>
      </c>
      <c r="L41" s="4">
        <f t="shared" si="3"/>
        <v>283.9827292173409</v>
      </c>
      <c r="M41" s="2">
        <v>100</v>
      </c>
      <c r="N41" s="4">
        <f t="shared" si="4"/>
        <v>3.2942822870851662</v>
      </c>
      <c r="O41" s="2">
        <v>100</v>
      </c>
      <c r="P41" s="4">
        <f t="shared" si="5"/>
        <v>3.0651041666666665</v>
      </c>
      <c r="Q41" s="2">
        <v>100</v>
      </c>
      <c r="R41" s="4">
        <f t="shared" si="9"/>
        <v>2.92578125</v>
      </c>
      <c r="S41" s="2">
        <v>100</v>
      </c>
      <c r="T41" s="4">
        <f t="shared" si="6"/>
        <v>3.0950559012506105</v>
      </c>
      <c r="U41" s="2"/>
      <c r="V41" s="4">
        <f>SUM(N41,F41)</f>
        <v>268.4840063974411</v>
      </c>
      <c r="W41" s="2"/>
      <c r="X41" s="4">
        <f>SUM(P41,H41)</f>
        <v>295.78255208333337</v>
      </c>
      <c r="Y41" s="2"/>
      <c r="Z41" s="4">
        <f>SUM(R41,J41)</f>
        <v>296.966796875</v>
      </c>
      <c r="AA41" s="2"/>
      <c r="AB41" s="4">
        <f t="shared" si="10"/>
        <v>287.07778511859146</v>
      </c>
    </row>
    <row r="42" spans="2:28" ht="12.75">
      <c r="B42" s="1" t="s">
        <v>78</v>
      </c>
      <c r="D42" s="1" t="s">
        <v>11</v>
      </c>
      <c r="E42" s="2">
        <v>100</v>
      </c>
      <c r="F42" s="4">
        <f t="shared" si="8"/>
        <v>32.94282287085167</v>
      </c>
      <c r="G42" s="2">
        <v>100</v>
      </c>
      <c r="H42" s="4">
        <f t="shared" si="8"/>
        <v>30.651041666666668</v>
      </c>
      <c r="I42" s="2">
        <v>100</v>
      </c>
      <c r="J42" s="4">
        <f t="shared" si="2"/>
        <v>29.257812500000004</v>
      </c>
      <c r="K42" s="2">
        <v>100</v>
      </c>
      <c r="L42" s="4">
        <f t="shared" si="3"/>
        <v>30.950559012506115</v>
      </c>
      <c r="M42" s="2">
        <v>100</v>
      </c>
      <c r="N42" s="4">
        <f t="shared" si="4"/>
        <v>8.235705717712918</v>
      </c>
      <c r="O42" s="2">
        <v>100</v>
      </c>
      <c r="P42" s="4">
        <f t="shared" si="5"/>
        <v>6.130208333333333</v>
      </c>
      <c r="Q42" s="2">
        <v>100</v>
      </c>
      <c r="R42" s="4">
        <f t="shared" si="9"/>
        <v>7.314453125000001</v>
      </c>
      <c r="S42" s="2">
        <v>100</v>
      </c>
      <c r="T42" s="4">
        <f t="shared" si="6"/>
        <v>7.226789058682084</v>
      </c>
      <c r="U42" s="2">
        <v>100</v>
      </c>
      <c r="V42" s="4">
        <f t="shared" si="7"/>
        <v>41.17852858856459</v>
      </c>
      <c r="W42" s="2">
        <v>100</v>
      </c>
      <c r="X42" s="4">
        <f t="shared" si="7"/>
        <v>36.78125</v>
      </c>
      <c r="Y42" s="2">
        <v>100</v>
      </c>
      <c r="Z42" s="4">
        <f t="shared" si="7"/>
        <v>36.57226562500001</v>
      </c>
      <c r="AA42" s="2">
        <v>100</v>
      </c>
      <c r="AB42" s="4">
        <f>AVERAGE(Z42,X42,V42)</f>
        <v>38.1773480711882</v>
      </c>
    </row>
    <row r="43" spans="2:28" ht="12.75">
      <c r="B43" s="1" t="s">
        <v>79</v>
      </c>
      <c r="D43" s="1" t="s">
        <v>11</v>
      </c>
      <c r="E43" s="2">
        <v>100</v>
      </c>
      <c r="F43" s="4">
        <f t="shared" si="8"/>
        <v>8.235705717712918</v>
      </c>
      <c r="G43" s="2">
        <v>100</v>
      </c>
      <c r="H43" s="4">
        <f t="shared" si="8"/>
        <v>7.662760416666667</v>
      </c>
      <c r="I43" s="2">
        <v>100</v>
      </c>
      <c r="J43" s="4">
        <f t="shared" si="2"/>
        <v>7.314453125000001</v>
      </c>
      <c r="K43" s="2">
        <v>100</v>
      </c>
      <c r="L43" s="4">
        <f t="shared" si="3"/>
        <v>7.737639753126529</v>
      </c>
      <c r="M43" s="2">
        <v>100</v>
      </c>
      <c r="N43" s="4">
        <f t="shared" si="4"/>
        <v>0.08235705717712917</v>
      </c>
      <c r="O43" s="2">
        <v>100</v>
      </c>
      <c r="P43" s="4">
        <f t="shared" si="5"/>
        <v>0.06130208333333333</v>
      </c>
      <c r="Q43" s="2">
        <v>100</v>
      </c>
      <c r="R43" s="4">
        <f t="shared" si="9"/>
        <v>0.07314453125</v>
      </c>
      <c r="S43" s="2">
        <v>100</v>
      </c>
      <c r="T43" s="4">
        <f t="shared" si="6"/>
        <v>0.07226789058682083</v>
      </c>
      <c r="U43" s="2">
        <v>100</v>
      </c>
      <c r="V43" s="4">
        <f t="shared" si="7"/>
        <v>8.318062774890047</v>
      </c>
      <c r="W43" s="2">
        <v>100</v>
      </c>
      <c r="X43" s="4">
        <f t="shared" si="7"/>
        <v>7.7240625000000005</v>
      </c>
      <c r="Y43" s="2">
        <v>100</v>
      </c>
      <c r="Z43" s="4">
        <f t="shared" si="7"/>
        <v>7.3875976562500005</v>
      </c>
      <c r="AA43" s="2">
        <v>100</v>
      </c>
      <c r="AB43" s="4">
        <f>SUM(T43,L43)</f>
        <v>7.80990764371335</v>
      </c>
    </row>
    <row r="44" spans="2:28" ht="12.75">
      <c r="B44" s="1" t="s">
        <v>80</v>
      </c>
      <c r="D44" s="1" t="s">
        <v>11</v>
      </c>
      <c r="E44" s="2">
        <v>100</v>
      </c>
      <c r="F44" s="4">
        <f t="shared" si="8"/>
        <v>32.94282287085167</v>
      </c>
      <c r="G44" s="2">
        <v>100</v>
      </c>
      <c r="H44" s="4">
        <f t="shared" si="8"/>
        <v>30.651041666666668</v>
      </c>
      <c r="I44" s="2">
        <v>100</v>
      </c>
      <c r="J44" s="4">
        <f t="shared" si="2"/>
        <v>29.257812500000004</v>
      </c>
      <c r="K44" s="2">
        <v>100</v>
      </c>
      <c r="L44" s="4">
        <f t="shared" si="3"/>
        <v>30.950559012506115</v>
      </c>
      <c r="M44" s="2">
        <v>100</v>
      </c>
      <c r="N44" s="4">
        <f t="shared" si="4"/>
        <v>3.2942822870851662</v>
      </c>
      <c r="O44" s="2">
        <v>100</v>
      </c>
      <c r="P44" s="4">
        <f t="shared" si="5"/>
        <v>3.0651041666666665</v>
      </c>
      <c r="Q44" s="2">
        <v>100</v>
      </c>
      <c r="R44" s="4">
        <f t="shared" si="9"/>
        <v>2.92578125</v>
      </c>
      <c r="S44" s="2">
        <v>100</v>
      </c>
      <c r="T44" s="4">
        <f t="shared" si="6"/>
        <v>3.0950559012506105</v>
      </c>
      <c r="U44" s="2">
        <v>100</v>
      </c>
      <c r="V44" s="4">
        <f t="shared" si="7"/>
        <v>36.23710515793684</v>
      </c>
      <c r="W44" s="2">
        <v>100</v>
      </c>
      <c r="X44" s="4">
        <f t="shared" si="7"/>
        <v>33.716145833333336</v>
      </c>
      <c r="Y44" s="2">
        <v>100</v>
      </c>
      <c r="Z44" s="4">
        <f t="shared" si="7"/>
        <v>32.18359375</v>
      </c>
      <c r="AA44" s="2">
        <v>100</v>
      </c>
      <c r="AB44" s="4">
        <f>SUM(T44,L44)</f>
        <v>34.04561491375672</v>
      </c>
    </row>
    <row r="45" spans="2:28" ht="12.75">
      <c r="B45" s="1" t="s">
        <v>81</v>
      </c>
      <c r="D45" s="1" t="s">
        <v>11</v>
      </c>
      <c r="E45" s="2">
        <v>100</v>
      </c>
      <c r="F45" s="4">
        <f t="shared" si="8"/>
        <v>32.94282287085167</v>
      </c>
      <c r="G45" s="2">
        <v>100</v>
      </c>
      <c r="H45" s="4">
        <f t="shared" si="8"/>
        <v>30.651041666666668</v>
      </c>
      <c r="I45" s="2">
        <v>100</v>
      </c>
      <c r="J45" s="4">
        <f t="shared" si="2"/>
        <v>29.257812500000004</v>
      </c>
      <c r="K45" s="2">
        <v>100</v>
      </c>
      <c r="L45" s="4">
        <f t="shared" si="3"/>
        <v>30.950559012506115</v>
      </c>
      <c r="M45" s="2">
        <v>100</v>
      </c>
      <c r="N45" s="4">
        <f t="shared" si="4"/>
        <v>3.2942822870851662</v>
      </c>
      <c r="O45" s="2">
        <v>100</v>
      </c>
      <c r="P45" s="4">
        <f t="shared" si="5"/>
        <v>3.0651041666666665</v>
      </c>
      <c r="Q45" s="2">
        <v>100</v>
      </c>
      <c r="R45" s="4">
        <f t="shared" si="9"/>
        <v>2.92578125</v>
      </c>
      <c r="S45" s="2">
        <v>100</v>
      </c>
      <c r="T45" s="4">
        <f t="shared" si="6"/>
        <v>3.0950559012506105</v>
      </c>
      <c r="U45" s="2">
        <v>100</v>
      </c>
      <c r="V45" s="4">
        <f t="shared" si="7"/>
        <v>36.23710515793684</v>
      </c>
      <c r="W45" s="2">
        <v>100</v>
      </c>
      <c r="X45" s="4">
        <f t="shared" si="7"/>
        <v>33.716145833333336</v>
      </c>
      <c r="Y45" s="2">
        <v>100</v>
      </c>
      <c r="Z45" s="4">
        <f t="shared" si="7"/>
        <v>32.18359375</v>
      </c>
      <c r="AA45" s="2">
        <v>100</v>
      </c>
      <c r="AB45" s="4">
        <f>SUM(T45,L45)</f>
        <v>34.04561491375672</v>
      </c>
    </row>
    <row r="46" spans="2:28" ht="12.75">
      <c r="B46" s="1" t="s">
        <v>4</v>
      </c>
      <c r="D46" s="1" t="s">
        <v>11</v>
      </c>
      <c r="E46" s="2">
        <v>100</v>
      </c>
      <c r="F46" s="4">
        <f>SUM(F42,F40)</f>
        <v>65.88564574170334</v>
      </c>
      <c r="G46" s="15">
        <v>100</v>
      </c>
      <c r="H46" s="4">
        <f>SUM(H42,H40)/2</f>
        <v>30.651041666666668</v>
      </c>
      <c r="I46" s="15">
        <v>100</v>
      </c>
      <c r="J46" s="4">
        <f>SUM(J42,J40)/2</f>
        <v>29.257812500000004</v>
      </c>
      <c r="K46" s="2">
        <v>100</v>
      </c>
      <c r="L46" s="4">
        <f t="shared" si="3"/>
        <v>41.931499969456674</v>
      </c>
      <c r="M46" s="2">
        <v>100</v>
      </c>
      <c r="N46" s="4">
        <f>SUM(N42,N40)/2</f>
        <v>5.7649940023990425</v>
      </c>
      <c r="O46" s="2">
        <v>100</v>
      </c>
      <c r="P46" s="4">
        <f>SUM(P42,P40)/2</f>
        <v>4.59765625</v>
      </c>
      <c r="Q46" s="2">
        <v>100</v>
      </c>
      <c r="R46" s="4">
        <f>SUM(R42,R40)/2</f>
        <v>5.1201171875</v>
      </c>
      <c r="S46" s="2">
        <v>100</v>
      </c>
      <c r="T46" s="4">
        <f>AVERAGE(R46,P46,N46)</f>
        <v>5.160922479966348</v>
      </c>
      <c r="U46" s="2">
        <v>100</v>
      </c>
      <c r="V46" s="4">
        <f aca="true" t="shared" si="11" ref="V46:AB47">SUM(N46,F46)</f>
        <v>71.65063974410239</v>
      </c>
      <c r="W46" s="2">
        <v>100</v>
      </c>
      <c r="X46" s="4">
        <f t="shared" si="11"/>
        <v>35.24869791666667</v>
      </c>
      <c r="Y46" s="2">
        <v>100</v>
      </c>
      <c r="Z46" s="4">
        <f t="shared" si="11"/>
        <v>34.3779296875</v>
      </c>
      <c r="AA46" s="2">
        <v>100</v>
      </c>
      <c r="AB46" s="4">
        <f t="shared" si="11"/>
        <v>47.09242244942302</v>
      </c>
    </row>
    <row r="47" spans="2:28" ht="12.75">
      <c r="B47" s="1" t="s">
        <v>5</v>
      </c>
      <c r="D47" s="1" t="s">
        <v>11</v>
      </c>
      <c r="E47" s="2">
        <f>(F39+F37)/F47*100</f>
        <v>19.900497512437813</v>
      </c>
      <c r="F47" s="4">
        <f>F41+(F39+F37)</f>
        <v>331.0753698520593</v>
      </c>
      <c r="G47" s="2">
        <f>(H39+H37)/H47*100</f>
        <v>17.316017316017316</v>
      </c>
      <c r="H47" s="4">
        <f>H41+(H39+H37)</f>
        <v>354.01953125</v>
      </c>
      <c r="I47" s="2">
        <f>(J39+J37)/J47*100</f>
        <v>16.597510373443985</v>
      </c>
      <c r="J47" s="4">
        <f>J41+(J39+J37)</f>
        <v>352.556640625</v>
      </c>
      <c r="K47" s="2">
        <f>(L39+L37)/L47*100</f>
        <v>17.896504424399875</v>
      </c>
      <c r="L47" s="4">
        <f t="shared" si="3"/>
        <v>345.8838472423531</v>
      </c>
      <c r="M47" s="2">
        <v>100</v>
      </c>
      <c r="N47" s="4">
        <f>(N41+N39+N37)/2</f>
        <v>3.4589964014394248</v>
      </c>
      <c r="O47" s="2">
        <v>100</v>
      </c>
      <c r="P47" s="4">
        <f>(P41+P39+P37)/2</f>
        <v>3.218359375</v>
      </c>
      <c r="Q47" s="2">
        <v>100</v>
      </c>
      <c r="R47" s="4">
        <f>(R41+R39+R37)/2</f>
        <v>3.0720703125</v>
      </c>
      <c r="S47" s="2">
        <v>100</v>
      </c>
      <c r="T47" s="4">
        <f>AVERAGE(R47,P47,N47)</f>
        <v>3.2498086963131416</v>
      </c>
      <c r="U47" s="2">
        <f>SUM(V37,V39)/V47*100</f>
        <v>20.777941900541602</v>
      </c>
      <c r="V47" s="4">
        <f>SUM(N47,F47)</f>
        <v>334.5343662534987</v>
      </c>
      <c r="W47" s="2">
        <f>SUM(X37,X39)/X47*100</f>
        <v>18.103818103818107</v>
      </c>
      <c r="X47" s="4">
        <f t="shared" si="11"/>
        <v>357.237890625</v>
      </c>
      <c r="Y47" s="2">
        <f>SUM(Z37,Z39)/Z47*100</f>
        <v>17.35911147675854</v>
      </c>
      <c r="Z47" s="4">
        <f t="shared" si="11"/>
        <v>355.6287109375</v>
      </c>
      <c r="AA47" s="2">
        <f>SUM(AB37,AB39)/AB47*100</f>
        <v>18.705065640495118</v>
      </c>
      <c r="AB47" s="4">
        <f t="shared" si="11"/>
        <v>349.13365593866627</v>
      </c>
    </row>
    <row r="49" spans="2:3" ht="12.75">
      <c r="B49" s="8" t="s">
        <v>104</v>
      </c>
      <c r="C49" s="8"/>
    </row>
    <row r="51" spans="2:13" ht="12.75">
      <c r="B51" s="1" t="s">
        <v>72</v>
      </c>
      <c r="D51" s="1" t="s">
        <v>43</v>
      </c>
      <c r="L51" s="7">
        <v>1019</v>
      </c>
      <c r="M51" s="7"/>
    </row>
    <row r="52" spans="2:13" ht="12.75">
      <c r="B52" s="1" t="s">
        <v>73</v>
      </c>
      <c r="D52" s="1" t="s">
        <v>43</v>
      </c>
      <c r="L52" s="7">
        <v>7.81</v>
      </c>
      <c r="M52" s="7"/>
    </row>
    <row r="53" spans="2:13" ht="12.75">
      <c r="B53" s="1" t="s">
        <v>74</v>
      </c>
      <c r="D53" s="1" t="s">
        <v>43</v>
      </c>
      <c r="L53" s="7">
        <v>169811</v>
      </c>
      <c r="M53" s="7"/>
    </row>
    <row r="54" spans="2:13" ht="12.75">
      <c r="B54" s="1" t="s">
        <v>75</v>
      </c>
      <c r="D54" s="1" t="s">
        <v>43</v>
      </c>
      <c r="L54" s="7">
        <v>14.26</v>
      </c>
      <c r="M54" s="7"/>
    </row>
    <row r="55" spans="2:13" ht="12.75">
      <c r="B55" s="1" t="s">
        <v>76</v>
      </c>
      <c r="D55" s="1" t="s">
        <v>43</v>
      </c>
      <c r="L55" s="7">
        <v>19.02</v>
      </c>
      <c r="M55" s="7"/>
    </row>
    <row r="56" spans="2:13" ht="12.75">
      <c r="B56" s="1" t="s">
        <v>77</v>
      </c>
      <c r="D56" s="1" t="s">
        <v>43</v>
      </c>
      <c r="L56" s="7">
        <v>92.16</v>
      </c>
      <c r="M56" s="7"/>
    </row>
    <row r="57" spans="2:13" ht="12.75">
      <c r="B57" s="1" t="s">
        <v>78</v>
      </c>
      <c r="D57" s="1" t="s">
        <v>43</v>
      </c>
      <c r="L57" s="7">
        <v>306</v>
      </c>
      <c r="M57" s="7"/>
    </row>
    <row r="58" spans="2:13" ht="12.75">
      <c r="B58" s="1" t="s">
        <v>79</v>
      </c>
      <c r="D58" s="1" t="s">
        <v>43</v>
      </c>
      <c r="L58" s="7">
        <v>1019</v>
      </c>
      <c r="M58" s="7"/>
    </row>
    <row r="59" spans="2:13" ht="12.75">
      <c r="B59" s="1" t="s">
        <v>80</v>
      </c>
      <c r="D59" s="1" t="s">
        <v>43</v>
      </c>
      <c r="L59" s="7">
        <v>10189</v>
      </c>
      <c r="M59" s="7"/>
    </row>
    <row r="60" spans="2:13" ht="12.75">
      <c r="B60" s="1" t="s">
        <v>81</v>
      </c>
      <c r="D60" s="1" t="s">
        <v>43</v>
      </c>
      <c r="L60" s="7">
        <v>1698</v>
      </c>
      <c r="M60" s="7"/>
    </row>
    <row r="61" spans="2:13" ht="12.75">
      <c r="B61" s="1" t="s">
        <v>31</v>
      </c>
      <c r="D61" s="1" t="s">
        <v>43</v>
      </c>
      <c r="L61" s="7">
        <v>1358</v>
      </c>
      <c r="M61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4" sqref="C14"/>
    </sheetView>
  </sheetViews>
  <sheetFormatPr defaultColWidth="9.140625" defaultRowHeight="12.75"/>
  <cols>
    <col min="1" max="1" width="23.42187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8" t="s">
        <v>32</v>
      </c>
    </row>
    <row r="3" spans="1:6" ht="12.75">
      <c r="A3" s="1" t="s">
        <v>29</v>
      </c>
      <c r="B3" s="1" t="s">
        <v>25</v>
      </c>
      <c r="C3" s="2" t="s">
        <v>26</v>
      </c>
      <c r="D3" s="2" t="s">
        <v>26</v>
      </c>
      <c r="E3" s="2" t="s">
        <v>26</v>
      </c>
      <c r="F3" s="2" t="s">
        <v>33</v>
      </c>
    </row>
    <row r="4" spans="3:6" ht="12.75">
      <c r="C4" s="2">
        <v>3</v>
      </c>
      <c r="D4" s="2">
        <v>5</v>
      </c>
      <c r="E4" s="2">
        <v>6</v>
      </c>
      <c r="F4" s="2"/>
    </row>
    <row r="5" spans="3:6" ht="12.75">
      <c r="C5" s="2"/>
      <c r="D5" s="2"/>
      <c r="E5" s="2"/>
      <c r="F5" s="2"/>
    </row>
    <row r="6" spans="1:6" ht="12.75">
      <c r="A6" s="8" t="s">
        <v>45</v>
      </c>
      <c r="C6" s="2"/>
      <c r="D6" s="2"/>
      <c r="E6" s="2"/>
      <c r="F6" s="2"/>
    </row>
    <row r="7" spans="3:6" ht="12.75">
      <c r="C7" s="2"/>
      <c r="D7" s="2"/>
      <c r="E7" s="2"/>
      <c r="F7" s="2"/>
    </row>
    <row r="8" spans="1:6" ht="12.75">
      <c r="A8" s="1" t="s">
        <v>34</v>
      </c>
      <c r="B8" s="1" t="s">
        <v>16</v>
      </c>
      <c r="C8" s="1">
        <v>1806.8</v>
      </c>
      <c r="D8" s="1">
        <v>1807.4</v>
      </c>
      <c r="E8" s="4">
        <v>1800</v>
      </c>
      <c r="F8" s="4">
        <f>SUM(C8:E8)/3</f>
        <v>1804.7333333333333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2004-02-25T00:59:35Z</cp:lastPrinted>
  <dcterms:created xsi:type="dcterms:W3CDTF">1999-11-30T21:32:07Z</dcterms:created>
  <dcterms:modified xsi:type="dcterms:W3CDTF">2004-02-25T01:37:59Z</dcterms:modified>
  <cp:category/>
  <cp:version/>
  <cp:contentType/>
  <cp:contentStatus/>
</cp:coreProperties>
</file>