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Fishe02\Desktop\copy of final goal tables\for docket (underlying data)\Final Docket\June 8th - Docket materials\"/>
    </mc:Choice>
  </mc:AlternateContent>
  <bookViews>
    <workbookView xWindow="0" yWindow="0" windowWidth="19200" windowHeight="12225"/>
  </bookViews>
  <sheets>
    <sheet name="Appendix 1 - Proposed Goals" sheetId="1" r:id="rId1"/>
    <sheet name="Appendix 2 - Alternative Goals" sheetId="2" r:id="rId2"/>
  </sheets>
  <definedNames>
    <definedName name="_xlnm._FilterDatabase" localSheetId="0" hidden="1">'Appendix 1 - Proposed Goals'!$A$2:$BB$2</definedName>
    <definedName name="_xlnm._FilterDatabase" localSheetId="1" hidden="1">'Appendix 2 - Alternative Goals'!$A$2:$AF$2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6" i="2" l="1"/>
  <c r="P26" i="2"/>
  <c r="Q26" i="1"/>
  <c r="P26" i="1"/>
  <c r="O51" i="2"/>
  <c r="M51" i="2" s="1"/>
  <c r="P51" i="2"/>
  <c r="L51" i="2"/>
  <c r="R50" i="2"/>
  <c r="P50" i="2"/>
  <c r="L50" i="2"/>
  <c r="Q49" i="2"/>
  <c r="O49" i="2"/>
  <c r="M49" i="2" s="1"/>
  <c r="L49" i="2"/>
  <c r="O48" i="2"/>
  <c r="S48" i="2" s="1"/>
  <c r="P48" i="2"/>
  <c r="L48" i="2"/>
  <c r="R47" i="2"/>
  <c r="P47" i="2"/>
  <c r="L47" i="2"/>
  <c r="R46" i="2"/>
  <c r="P46" i="2"/>
  <c r="L46" i="2"/>
  <c r="R45" i="2"/>
  <c r="P45" i="2"/>
  <c r="L45" i="2"/>
  <c r="L44" i="2"/>
  <c r="L43" i="2"/>
  <c r="Q42" i="2"/>
  <c r="R42" i="2"/>
  <c r="L42" i="2"/>
  <c r="Q41" i="2"/>
  <c r="O41" i="2"/>
  <c r="S41" i="2" s="1"/>
  <c r="P41" i="2"/>
  <c r="P39" i="2"/>
  <c r="R39" i="2"/>
  <c r="Q38" i="2"/>
  <c r="P38" i="2"/>
  <c r="L38" i="2"/>
  <c r="L37" i="2"/>
  <c r="Q37" i="2"/>
  <c r="P37" i="2"/>
  <c r="P36" i="2"/>
  <c r="Q35" i="2"/>
  <c r="P35" i="2"/>
  <c r="L35" i="2"/>
  <c r="L34" i="2"/>
  <c r="Q34" i="2"/>
  <c r="P34" i="2"/>
  <c r="Q33" i="2"/>
  <c r="P33" i="2"/>
  <c r="R32" i="2"/>
  <c r="P32" i="2"/>
  <c r="L31" i="2"/>
  <c r="R31" i="2"/>
  <c r="P31" i="2"/>
  <c r="L30" i="2"/>
  <c r="Q30" i="2"/>
  <c r="R30" i="2"/>
  <c r="P30" i="2"/>
  <c r="P29" i="2"/>
  <c r="L28" i="2"/>
  <c r="Q28" i="2"/>
  <c r="P28" i="2"/>
  <c r="P27" i="2"/>
  <c r="R26" i="2"/>
  <c r="L26" i="2"/>
  <c r="Q25" i="2"/>
  <c r="R25" i="2"/>
  <c r="P25" i="2"/>
  <c r="P24" i="2"/>
  <c r="R24" i="2"/>
  <c r="Q24" i="2"/>
  <c r="L24" i="2"/>
  <c r="Q23" i="2"/>
  <c r="R23" i="2"/>
  <c r="P23" i="2"/>
  <c r="L23" i="2"/>
  <c r="R22" i="2"/>
  <c r="L22" i="2"/>
  <c r="L21" i="2"/>
  <c r="Q21" i="2"/>
  <c r="R21" i="2"/>
  <c r="L20" i="2"/>
  <c r="R20" i="2"/>
  <c r="P20" i="2"/>
  <c r="P19" i="2"/>
  <c r="L19" i="2"/>
  <c r="Q18" i="2"/>
  <c r="P18" i="2"/>
  <c r="L18" i="2"/>
  <c r="Q17" i="2"/>
  <c r="L17" i="2"/>
  <c r="Q16" i="2"/>
  <c r="L16" i="2"/>
  <c r="Q15" i="2"/>
  <c r="O15" i="2"/>
  <c r="L15" i="2"/>
  <c r="R14" i="2"/>
  <c r="P13" i="2"/>
  <c r="L13" i="2"/>
  <c r="L12" i="2"/>
  <c r="Q12" i="2"/>
  <c r="O12" i="2"/>
  <c r="P11" i="2"/>
  <c r="Q11" i="2"/>
  <c r="P10" i="2"/>
  <c r="L10" i="2"/>
  <c r="L9" i="2"/>
  <c r="P9" i="2"/>
  <c r="Q8" i="2"/>
  <c r="L8" i="2"/>
  <c r="Q7" i="2"/>
  <c r="R7" i="2"/>
  <c r="P7" i="2"/>
  <c r="Q6" i="2"/>
  <c r="R6" i="2"/>
  <c r="P6" i="2"/>
  <c r="L6" i="2"/>
  <c r="P5" i="2"/>
  <c r="L5" i="2"/>
  <c r="L4" i="2"/>
  <c r="P3" i="2"/>
  <c r="Q3" i="2"/>
  <c r="Q50" i="1"/>
  <c r="R50" i="1"/>
  <c r="P50" i="1"/>
  <c r="L50" i="1"/>
  <c r="Q49" i="1"/>
  <c r="L47" i="1"/>
  <c r="Q47" i="1"/>
  <c r="P47" i="1"/>
  <c r="R46" i="1"/>
  <c r="Q46" i="1"/>
  <c r="L46" i="1"/>
  <c r="R45" i="1"/>
  <c r="Q45" i="1"/>
  <c r="Q44" i="1"/>
  <c r="P43" i="1"/>
  <c r="Q41" i="1"/>
  <c r="L40" i="1"/>
  <c r="P39" i="1"/>
  <c r="Q39" i="1"/>
  <c r="Q36" i="1"/>
  <c r="L36" i="1"/>
  <c r="L35" i="1"/>
  <c r="P35" i="1"/>
  <c r="Q35" i="1"/>
  <c r="Q34" i="1"/>
  <c r="Q33" i="1"/>
  <c r="Q32" i="1"/>
  <c r="L32" i="1"/>
  <c r="P32" i="1"/>
  <c r="Q31" i="1"/>
  <c r="R31" i="1"/>
  <c r="P30" i="1"/>
  <c r="L30" i="1"/>
  <c r="Q30" i="1"/>
  <c r="R30" i="1"/>
  <c r="Q28" i="1"/>
  <c r="R27" i="1"/>
  <c r="Q23" i="1"/>
  <c r="R22" i="1"/>
  <c r="L22" i="1"/>
  <c r="Q22" i="1"/>
  <c r="P21" i="1"/>
  <c r="Q20" i="1"/>
  <c r="P19" i="1"/>
  <c r="Q19" i="1"/>
  <c r="L19" i="1"/>
  <c r="Q18" i="1"/>
  <c r="L18" i="1"/>
  <c r="Q17" i="1"/>
  <c r="R17" i="1"/>
  <c r="L17" i="1"/>
  <c r="P17" i="1"/>
  <c r="P15" i="1"/>
  <c r="P11" i="1"/>
  <c r="Q11" i="1"/>
  <c r="Q10" i="1"/>
  <c r="R9" i="1"/>
  <c r="L9" i="1"/>
  <c r="Q8" i="1"/>
  <c r="P6" i="1"/>
  <c r="Q5" i="1"/>
  <c r="Q4" i="1"/>
  <c r="R4" i="1"/>
  <c r="L4" i="1"/>
  <c r="R3" i="1"/>
  <c r="Q3" i="1"/>
  <c r="O3" i="1"/>
  <c r="S3" i="1" s="1"/>
  <c r="L3" i="1"/>
  <c r="P8" i="2" l="1"/>
  <c r="Q9" i="2"/>
  <c r="Q31" i="2"/>
  <c r="Q40" i="2"/>
  <c r="P12" i="2"/>
  <c r="Q13" i="2"/>
  <c r="P15" i="2"/>
  <c r="P16" i="2"/>
  <c r="O19" i="2"/>
  <c r="M19" i="2" s="1"/>
  <c r="Q44" i="2"/>
  <c r="O22" i="2"/>
  <c r="S22" i="2" s="1"/>
  <c r="R35" i="2"/>
  <c r="R38" i="2"/>
  <c r="O3" i="2"/>
  <c r="N3" i="2" s="1"/>
  <c r="R5" i="2"/>
  <c r="O7" i="2"/>
  <c r="N7" i="2" s="1"/>
  <c r="R10" i="2"/>
  <c r="Q22" i="2"/>
  <c r="P40" i="2"/>
  <c r="R48" i="2"/>
  <c r="O14" i="2"/>
  <c r="R16" i="2"/>
  <c r="O23" i="2"/>
  <c r="M23" i="2" s="1"/>
  <c r="Q32" i="2"/>
  <c r="R34" i="2"/>
  <c r="R37" i="2"/>
  <c r="P44" i="2"/>
  <c r="O46" i="2"/>
  <c r="N46" i="2" s="1"/>
  <c r="P49" i="2"/>
  <c r="O4" i="2"/>
  <c r="N4" i="2" s="1"/>
  <c r="Q10" i="2"/>
  <c r="P4" i="2"/>
  <c r="Q4" i="2"/>
  <c r="Q5" i="2"/>
  <c r="R9" i="2"/>
  <c r="O11" i="2"/>
  <c r="S11" i="2" s="1"/>
  <c r="P14" i="2"/>
  <c r="AK14" i="2" s="1"/>
  <c r="Q14" i="2"/>
  <c r="Q19" i="2"/>
  <c r="P22" i="2"/>
  <c r="Q27" i="2"/>
  <c r="Q29" i="2"/>
  <c r="O36" i="2"/>
  <c r="O39" i="2"/>
  <c r="S39" i="2" s="1"/>
  <c r="P42" i="2"/>
  <c r="O42" i="2"/>
  <c r="R43" i="2"/>
  <c r="Q48" i="2"/>
  <c r="Q51" i="2"/>
  <c r="O8" i="2"/>
  <c r="S8" i="2" s="1"/>
  <c r="Q20" i="2"/>
  <c r="O33" i="2"/>
  <c r="S33" i="2" s="1"/>
  <c r="Q36" i="2"/>
  <c r="Q39" i="2"/>
  <c r="R41" i="2"/>
  <c r="R44" i="2"/>
  <c r="O5" i="2"/>
  <c r="M5" i="2"/>
  <c r="S15" i="2"/>
  <c r="N15" i="2"/>
  <c r="M15" i="2"/>
  <c r="O37" i="2"/>
  <c r="M37" i="2" s="1"/>
  <c r="N8" i="2"/>
  <c r="O9" i="2"/>
  <c r="M9" i="2" s="1"/>
  <c r="R11" i="2"/>
  <c r="R15" i="2"/>
  <c r="L3" i="2"/>
  <c r="N19" i="2"/>
  <c r="O13" i="2"/>
  <c r="N13" i="2" s="1"/>
  <c r="S3" i="2"/>
  <c r="N11" i="2"/>
  <c r="L7" i="2"/>
  <c r="M8" i="2"/>
  <c r="O17" i="2"/>
  <c r="N12" i="2"/>
  <c r="S12" i="2"/>
  <c r="AJ41" i="2"/>
  <c r="AI41" i="2"/>
  <c r="AH41" i="2"/>
  <c r="AG41" i="2"/>
  <c r="AK41" i="2"/>
  <c r="L11" i="2"/>
  <c r="P17" i="2"/>
  <c r="L27" i="2"/>
  <c r="O27" i="2"/>
  <c r="R27" i="2"/>
  <c r="L29" i="2"/>
  <c r="O29" i="2"/>
  <c r="R29" i="2"/>
  <c r="M12" i="2"/>
  <c r="R3" i="2"/>
  <c r="P21" i="2"/>
  <c r="L40" i="2"/>
  <c r="O40" i="2"/>
  <c r="R40" i="2"/>
  <c r="R4" i="2"/>
  <c r="R8" i="2"/>
  <c r="R12" i="2"/>
  <c r="O16" i="2"/>
  <c r="S16" i="2" s="1"/>
  <c r="O6" i="2"/>
  <c r="S6" i="2" s="1"/>
  <c r="O10" i="2"/>
  <c r="S10" i="2" s="1"/>
  <c r="R17" i="2"/>
  <c r="L36" i="2"/>
  <c r="Q47" i="2"/>
  <c r="O47" i="2"/>
  <c r="M48" i="2"/>
  <c r="N51" i="2"/>
  <c r="AJ51" i="2" s="1"/>
  <c r="N39" i="2"/>
  <c r="O18" i="2"/>
  <c r="M18" i="2" s="1"/>
  <c r="L25" i="2"/>
  <c r="O25" i="2"/>
  <c r="S25" i="2" s="1"/>
  <c r="Q46" i="2"/>
  <c r="AH46" i="2" s="1"/>
  <c r="N49" i="2"/>
  <c r="M36" i="2"/>
  <c r="L39" i="2"/>
  <c r="O45" i="2"/>
  <c r="N45" i="2" s="1"/>
  <c r="M46" i="2"/>
  <c r="S46" i="2"/>
  <c r="N48" i="2"/>
  <c r="Q50" i="2"/>
  <c r="O50" i="2"/>
  <c r="M27" i="2"/>
  <c r="L33" i="2"/>
  <c r="O34" i="2"/>
  <c r="P43" i="2"/>
  <c r="Q43" i="2"/>
  <c r="O43" i="2"/>
  <c r="Q45" i="2"/>
  <c r="AK51" i="2"/>
  <c r="N44" i="2"/>
  <c r="O20" i="2"/>
  <c r="M20" i="2" s="1"/>
  <c r="O21" i="2"/>
  <c r="O26" i="2"/>
  <c r="N26" i="2" s="1"/>
  <c r="O28" i="2"/>
  <c r="N28" i="2" s="1"/>
  <c r="O30" i="2"/>
  <c r="M30" i="2" s="1"/>
  <c r="L32" i="2"/>
  <c r="O32" i="2"/>
  <c r="S32" i="2" s="1"/>
  <c r="R33" i="2"/>
  <c r="N36" i="2"/>
  <c r="O44" i="2"/>
  <c r="O24" i="2"/>
  <c r="M24" i="2" s="1"/>
  <c r="O31" i="2"/>
  <c r="S31" i="2" s="1"/>
  <c r="O35" i="2"/>
  <c r="S35" i="2" s="1"/>
  <c r="O38" i="2"/>
  <c r="M38" i="2" s="1"/>
  <c r="N3" i="1"/>
  <c r="P4" i="1"/>
  <c r="L20" i="1"/>
  <c r="L5" i="1"/>
  <c r="Q7" i="1"/>
  <c r="P10" i="1"/>
  <c r="L10" i="1"/>
  <c r="Q13" i="1"/>
  <c r="Q25" i="1"/>
  <c r="R25" i="1"/>
  <c r="L38" i="1"/>
  <c r="O4" i="1"/>
  <c r="S4" i="1" s="1"/>
  <c r="P8" i="1"/>
  <c r="Q9" i="1"/>
  <c r="M3" i="1"/>
  <c r="P7" i="1"/>
  <c r="O8" i="1"/>
  <c r="S8" i="1" s="1"/>
  <c r="Q12" i="1"/>
  <c r="P13" i="1"/>
  <c r="O5" i="1"/>
  <c r="S5" i="1" s="1"/>
  <c r="Q6" i="1"/>
  <c r="R8" i="1"/>
  <c r="P9" i="1"/>
  <c r="O10" i="1"/>
  <c r="S10" i="1" s="1"/>
  <c r="O22" i="1"/>
  <c r="N22" i="1" s="1"/>
  <c r="R5" i="1"/>
  <c r="R10" i="1"/>
  <c r="P12" i="1"/>
  <c r="R16" i="1"/>
  <c r="P16" i="1"/>
  <c r="Q16" i="1"/>
  <c r="R21" i="1"/>
  <c r="L23" i="1"/>
  <c r="R11" i="1"/>
  <c r="R12" i="1"/>
  <c r="O13" i="1"/>
  <c r="N13" i="1" s="1"/>
  <c r="P22" i="1"/>
  <c r="P23" i="1"/>
  <c r="P29" i="1"/>
  <c r="Q14" i="1"/>
  <c r="O30" i="1"/>
  <c r="N30" i="1" s="1"/>
  <c r="O14" i="1"/>
  <c r="S14" i="1" s="1"/>
  <c r="Q15" i="1"/>
  <c r="O17" i="1"/>
  <c r="P18" i="1"/>
  <c r="O19" i="1"/>
  <c r="M19" i="1" s="1"/>
  <c r="Q21" i="1"/>
  <c r="L26" i="1"/>
  <c r="L28" i="1"/>
  <c r="O15" i="1"/>
  <c r="S15" i="1" s="1"/>
  <c r="R20" i="1"/>
  <c r="O21" i="1"/>
  <c r="S21" i="1" s="1"/>
  <c r="P28" i="1"/>
  <c r="O23" i="1"/>
  <c r="S23" i="1" s="1"/>
  <c r="O24" i="1"/>
  <c r="S24" i="1" s="1"/>
  <c r="Q24" i="1"/>
  <c r="P24" i="1"/>
  <c r="O28" i="1"/>
  <c r="M28" i="1" s="1"/>
  <c r="L39" i="1"/>
  <c r="Q51" i="1"/>
  <c r="P51" i="1"/>
  <c r="O26" i="1"/>
  <c r="P27" i="1"/>
  <c r="P31" i="1"/>
  <c r="P33" i="1"/>
  <c r="R34" i="1"/>
  <c r="P36" i="1"/>
  <c r="O36" i="1"/>
  <c r="N36" i="1" s="1"/>
  <c r="R40" i="1"/>
  <c r="Q40" i="1"/>
  <c r="O27" i="1"/>
  <c r="S27" i="1" s="1"/>
  <c r="O37" i="1"/>
  <c r="S37" i="1" s="1"/>
  <c r="Q37" i="1"/>
  <c r="O42" i="1"/>
  <c r="S42" i="1" s="1"/>
  <c r="Q42" i="1"/>
  <c r="P42" i="1"/>
  <c r="R44" i="1"/>
  <c r="O46" i="1"/>
  <c r="S46" i="1" s="1"/>
  <c r="P40" i="1"/>
  <c r="Q29" i="1"/>
  <c r="Q27" i="1"/>
  <c r="R33" i="1"/>
  <c r="P34" i="1"/>
  <c r="R35" i="1"/>
  <c r="P37" i="1"/>
  <c r="R39" i="1"/>
  <c r="O41" i="1"/>
  <c r="R38" i="1"/>
  <c r="Q38" i="1"/>
  <c r="L45" i="1"/>
  <c r="P41" i="1"/>
  <c r="P45" i="1"/>
  <c r="R48" i="1"/>
  <c r="O50" i="1"/>
  <c r="Q48" i="1"/>
  <c r="Q43" i="1"/>
  <c r="P44" i="1"/>
  <c r="P49" i="1"/>
  <c r="O43" i="1"/>
  <c r="S43" i="1" s="1"/>
  <c r="M3" i="2" l="1"/>
  <c r="AI14" i="2"/>
  <c r="AJ8" i="2"/>
  <c r="S7" i="2"/>
  <c r="AG14" i="2"/>
  <c r="M7" i="2"/>
  <c r="AH7" i="2" s="1"/>
  <c r="M4" i="2"/>
  <c r="AG4" i="2" s="1"/>
  <c r="N23" i="2"/>
  <c r="AG23" i="2" s="1"/>
  <c r="AK8" i="2"/>
  <c r="S14" i="2"/>
  <c r="AH15" i="2"/>
  <c r="M6" i="2"/>
  <c r="S23" i="2"/>
  <c r="M28" i="2"/>
  <c r="AG28" i="2" s="1"/>
  <c r="M13" i="2"/>
  <c r="AI13" i="2" s="1"/>
  <c r="AG49" i="2"/>
  <c r="S4" i="2"/>
  <c r="AJ14" i="2"/>
  <c r="AI12" i="2"/>
  <c r="AH14" i="2"/>
  <c r="M33" i="2"/>
  <c r="AJ33" i="2" s="1"/>
  <c r="M11" i="2"/>
  <c r="AI19" i="2"/>
  <c r="AG19" i="2"/>
  <c r="AK19" i="2"/>
  <c r="AJ19" i="2"/>
  <c r="AH19" i="2"/>
  <c r="N33" i="2"/>
  <c r="M22" i="2"/>
  <c r="AH22" i="2" s="1"/>
  <c r="N22" i="2"/>
  <c r="N42" i="2"/>
  <c r="S42" i="2"/>
  <c r="AI8" i="2"/>
  <c r="M42" i="2"/>
  <c r="AH51" i="2"/>
  <c r="AI51" i="2"/>
  <c r="AI15" i="2"/>
  <c r="M39" i="2"/>
  <c r="AG39" i="2" s="1"/>
  <c r="AG51" i="2"/>
  <c r="AG15" i="2"/>
  <c r="AY41" i="1"/>
  <c r="AQ41" i="1"/>
  <c r="AV41" i="1"/>
  <c r="AR41" i="1"/>
  <c r="M13" i="1"/>
  <c r="AZ41" i="1"/>
  <c r="BB41" i="1" s="1"/>
  <c r="AU41" i="1"/>
  <c r="AM51" i="2"/>
  <c r="N47" i="2"/>
  <c r="M47" i="2"/>
  <c r="S47" i="2"/>
  <c r="AJ15" i="2"/>
  <c r="AG12" i="2"/>
  <c r="AJ4" i="2"/>
  <c r="AK15" i="2"/>
  <c r="S34" i="2"/>
  <c r="N34" i="2"/>
  <c r="AI48" i="2"/>
  <c r="AK48" i="2"/>
  <c r="AH12" i="2"/>
  <c r="S38" i="2"/>
  <c r="N38" i="2"/>
  <c r="AK38" i="2" s="1"/>
  <c r="N18" i="2"/>
  <c r="AJ18" i="2" s="1"/>
  <c r="AJ12" i="2"/>
  <c r="N43" i="2"/>
  <c r="M43" i="2"/>
  <c r="S43" i="2"/>
  <c r="M40" i="2"/>
  <c r="S40" i="2"/>
  <c r="N16" i="2"/>
  <c r="AH49" i="2"/>
  <c r="S29" i="2"/>
  <c r="M29" i="2"/>
  <c r="AG48" i="2"/>
  <c r="AH48" i="2"/>
  <c r="AG46" i="2"/>
  <c r="AK12" i="2"/>
  <c r="AK4" i="2"/>
  <c r="S21" i="2"/>
  <c r="M21" i="2"/>
  <c r="AJ49" i="2"/>
  <c r="N32" i="2"/>
  <c r="AI46" i="2"/>
  <c r="S30" i="2"/>
  <c r="N30" i="2"/>
  <c r="AI30" i="2" s="1"/>
  <c r="AK49" i="2"/>
  <c r="M35" i="2"/>
  <c r="M45" i="2"/>
  <c r="S45" i="2"/>
  <c r="N29" i="2"/>
  <c r="AH29" i="2" s="1"/>
  <c r="M10" i="2"/>
  <c r="AG8" i="2"/>
  <c r="AK11" i="2"/>
  <c r="AJ11" i="2"/>
  <c r="AI11" i="2"/>
  <c r="AH11" i="2"/>
  <c r="AG11" i="2"/>
  <c r="AH4" i="2"/>
  <c r="N17" i="2"/>
  <c r="M17" i="2"/>
  <c r="S17" i="2"/>
  <c r="N31" i="2"/>
  <c r="N10" i="2"/>
  <c r="S37" i="2"/>
  <c r="N37" i="2"/>
  <c r="AH37" i="2" s="1"/>
  <c r="N6" i="2"/>
  <c r="AI6" i="2" s="1"/>
  <c r="AH8" i="2"/>
  <c r="S24" i="2"/>
  <c r="N24" i="2"/>
  <c r="AK24" i="2" s="1"/>
  <c r="S50" i="2"/>
  <c r="M50" i="2"/>
  <c r="AJ48" i="2"/>
  <c r="AK39" i="2"/>
  <c r="AM14" i="2"/>
  <c r="AI49" i="2"/>
  <c r="AJ46" i="2"/>
  <c r="S44" i="2"/>
  <c r="M44" i="2"/>
  <c r="AJ30" i="2"/>
  <c r="AH30" i="2"/>
  <c r="S20" i="2"/>
  <c r="N20" i="2"/>
  <c r="AI20" i="2" s="1"/>
  <c r="AG30" i="2"/>
  <c r="M32" i="2"/>
  <c r="AJ32" i="2" s="1"/>
  <c r="AK36" i="2"/>
  <c r="AJ36" i="2"/>
  <c r="AI36" i="2"/>
  <c r="AG36" i="2"/>
  <c r="AH36" i="2"/>
  <c r="M25" i="2"/>
  <c r="S27" i="2"/>
  <c r="N27" i="2"/>
  <c r="AI27" i="2" s="1"/>
  <c r="AM41" i="2"/>
  <c r="N35" i="2"/>
  <c r="N21" i="2"/>
  <c r="AK3" i="2"/>
  <c r="AJ3" i="2"/>
  <c r="AI3" i="2"/>
  <c r="AH3" i="2"/>
  <c r="AG3" i="2"/>
  <c r="S26" i="2"/>
  <c r="M26" i="2"/>
  <c r="AI28" i="2"/>
  <c r="AM8" i="2"/>
  <c r="N50" i="2"/>
  <c r="M34" i="2"/>
  <c r="AJ28" i="2"/>
  <c r="AK46" i="2"/>
  <c r="AH28" i="2"/>
  <c r="AK20" i="2"/>
  <c r="N40" i="2"/>
  <c r="M16" i="2"/>
  <c r="AL41" i="2"/>
  <c r="N25" i="2"/>
  <c r="AK7" i="2"/>
  <c r="S9" i="2"/>
  <c r="N9" i="2"/>
  <c r="M31" i="2"/>
  <c r="S5" i="2"/>
  <c r="N5" i="2"/>
  <c r="AJ5" i="2" s="1"/>
  <c r="S17" i="1"/>
  <c r="M17" i="1"/>
  <c r="S50" i="1"/>
  <c r="M50" i="1"/>
  <c r="R47" i="1"/>
  <c r="O35" i="1"/>
  <c r="N35" i="1" s="1"/>
  <c r="M43" i="1"/>
  <c r="M36" i="1"/>
  <c r="N42" i="1"/>
  <c r="L42" i="1"/>
  <c r="N28" i="1"/>
  <c r="AR28" i="1" s="1"/>
  <c r="R24" i="1"/>
  <c r="O31" i="1"/>
  <c r="N31" i="1" s="1"/>
  <c r="N23" i="1"/>
  <c r="N21" i="1"/>
  <c r="N5" i="1"/>
  <c r="P5" i="1"/>
  <c r="O9" i="1"/>
  <c r="N17" i="1"/>
  <c r="L12" i="1"/>
  <c r="L43" i="1"/>
  <c r="L51" i="1"/>
  <c r="O33" i="1"/>
  <c r="M33" i="1" s="1"/>
  <c r="N26" i="1"/>
  <c r="AQ26" i="1" s="1"/>
  <c r="R26" i="1"/>
  <c r="M21" i="1"/>
  <c r="M10" i="1"/>
  <c r="N27" i="1"/>
  <c r="S26" i="1"/>
  <c r="M26" i="1"/>
  <c r="O51" i="1"/>
  <c r="N51" i="1" s="1"/>
  <c r="L33" i="1"/>
  <c r="R23" i="1"/>
  <c r="N15" i="1"/>
  <c r="P20" i="1"/>
  <c r="L16" i="1"/>
  <c r="M22" i="1"/>
  <c r="S22" i="1"/>
  <c r="O7" i="1"/>
  <c r="S7" i="1" s="1"/>
  <c r="N4" i="1"/>
  <c r="S41" i="1"/>
  <c r="AT41" i="1"/>
  <c r="AW41" i="1"/>
  <c r="AS41" i="1"/>
  <c r="R32" i="1"/>
  <c r="O32" i="1"/>
  <c r="N32" i="1" s="1"/>
  <c r="O47" i="1"/>
  <c r="L15" i="1"/>
  <c r="M46" i="1"/>
  <c r="R15" i="1"/>
  <c r="O16" i="1"/>
  <c r="N16" i="1" s="1"/>
  <c r="N8" i="1"/>
  <c r="M24" i="1"/>
  <c r="L7" i="1"/>
  <c r="R7" i="1"/>
  <c r="L27" i="1"/>
  <c r="P46" i="1"/>
  <c r="N43" i="1"/>
  <c r="M37" i="1"/>
  <c r="O45" i="1"/>
  <c r="N45" i="1" s="1"/>
  <c r="P48" i="1"/>
  <c r="O48" i="1"/>
  <c r="N48" i="1" s="1"/>
  <c r="N46" i="1"/>
  <c r="O34" i="1"/>
  <c r="S34" i="1" s="1"/>
  <c r="R43" i="1"/>
  <c r="O39" i="1"/>
  <c r="P14" i="1"/>
  <c r="AW14" i="1" s="1"/>
  <c r="AZ14" i="1"/>
  <c r="AZ28" i="1"/>
  <c r="AY28" i="1"/>
  <c r="AQ28" i="1"/>
  <c r="AX28" i="1"/>
  <c r="AW28" i="1"/>
  <c r="AV28" i="1"/>
  <c r="AU28" i="1"/>
  <c r="AT28" i="1"/>
  <c r="AS28" i="1"/>
  <c r="M30" i="1"/>
  <c r="S30" i="1"/>
  <c r="O40" i="1"/>
  <c r="M15" i="1"/>
  <c r="O18" i="1"/>
  <c r="M18" i="1" s="1"/>
  <c r="AT14" i="1"/>
  <c r="L13" i="1"/>
  <c r="R6" i="1"/>
  <c r="O12" i="1"/>
  <c r="M12" i="1" s="1"/>
  <c r="L44" i="1"/>
  <c r="L48" i="1"/>
  <c r="N50" i="1"/>
  <c r="O29" i="1"/>
  <c r="S29" i="1" s="1"/>
  <c r="M42" i="1"/>
  <c r="R29" i="1"/>
  <c r="N19" i="1"/>
  <c r="AR19" i="1" s="1"/>
  <c r="O38" i="1"/>
  <c r="R37" i="1"/>
  <c r="R14" i="1"/>
  <c r="L8" i="1"/>
  <c r="O6" i="1"/>
  <c r="S6" i="1" s="1"/>
  <c r="L11" i="1"/>
  <c r="L25" i="1"/>
  <c r="O11" i="1"/>
  <c r="L49" i="1"/>
  <c r="M7" i="1"/>
  <c r="M8" i="1"/>
  <c r="P3" i="1"/>
  <c r="AS3" i="1" s="1"/>
  <c r="O20" i="1"/>
  <c r="S20" i="1" s="1"/>
  <c r="L31" i="1"/>
  <c r="L34" i="1"/>
  <c r="R41" i="1"/>
  <c r="O49" i="1"/>
  <c r="N49" i="1" s="1"/>
  <c r="O44" i="1"/>
  <c r="M44" i="1" s="1"/>
  <c r="L29" i="1"/>
  <c r="AX41" i="1"/>
  <c r="R42" i="1"/>
  <c r="L37" i="1"/>
  <c r="M27" i="1"/>
  <c r="P38" i="1"/>
  <c r="N37" i="1"/>
  <c r="L24" i="1"/>
  <c r="L21" i="1"/>
  <c r="M23" i="1"/>
  <c r="N24" i="1"/>
  <c r="N10" i="1"/>
  <c r="AZ10" i="1" s="1"/>
  <c r="L6" i="1"/>
  <c r="M5" i="1"/>
  <c r="M4" i="1"/>
  <c r="P25" i="1"/>
  <c r="O25" i="1"/>
  <c r="S25" i="1" s="1"/>
  <c r="AY26" i="1" l="1"/>
  <c r="AS10" i="1"/>
  <c r="AL19" i="2"/>
  <c r="AI7" i="2"/>
  <c r="AJ7" i="2"/>
  <c r="AG20" i="2"/>
  <c r="AK23" i="2"/>
  <c r="AJ23" i="2"/>
  <c r="AI4" i="2"/>
  <c r="AL4" i="2" s="1"/>
  <c r="AH23" i="2"/>
  <c r="AL51" i="2"/>
  <c r="AG7" i="2"/>
  <c r="AI23" i="2"/>
  <c r="AK28" i="2"/>
  <c r="AH27" i="2"/>
  <c r="AH39" i="2"/>
  <c r="AG27" i="2"/>
  <c r="AI39" i="2"/>
  <c r="AH33" i="2"/>
  <c r="AJ39" i="2"/>
  <c r="AK40" i="2"/>
  <c r="AL14" i="2"/>
  <c r="AM19" i="2"/>
  <c r="AK13" i="2"/>
  <c r="AH13" i="2"/>
  <c r="AG13" i="2"/>
  <c r="AJ13" i="2"/>
  <c r="AK27" i="2"/>
  <c r="AG33" i="2"/>
  <c r="AG24" i="2"/>
  <c r="AI33" i="2"/>
  <c r="AI24" i="2"/>
  <c r="AG22" i="2"/>
  <c r="AJ22" i="2"/>
  <c r="AK22" i="2"/>
  <c r="AG40" i="2"/>
  <c r="AM23" i="2"/>
  <c r="AK33" i="2"/>
  <c r="AK32" i="2"/>
  <c r="AK25" i="2"/>
  <c r="AM25" i="2" s="1"/>
  <c r="AG18" i="2"/>
  <c r="AG42" i="2"/>
  <c r="AK42" i="2"/>
  <c r="AI42" i="2"/>
  <c r="AJ42" i="2"/>
  <c r="AH42" i="2"/>
  <c r="AI22" i="2"/>
  <c r="AJ20" i="2"/>
  <c r="AJ27" i="2"/>
  <c r="AL15" i="2"/>
  <c r="AK29" i="2"/>
  <c r="AM29" i="2" s="1"/>
  <c r="AI18" i="2"/>
  <c r="AJ38" i="2"/>
  <c r="AK30" i="2"/>
  <c r="AH18" i="2"/>
  <c r="AI40" i="2"/>
  <c r="AT10" i="1"/>
  <c r="AR14" i="1"/>
  <c r="AZ26" i="1"/>
  <c r="BB26" i="1" s="1"/>
  <c r="AU10" i="1"/>
  <c r="AV14" i="1"/>
  <c r="AV10" i="1"/>
  <c r="AY5" i="1"/>
  <c r="AW10" i="1"/>
  <c r="AR26" i="1"/>
  <c r="AV26" i="1"/>
  <c r="AQ14" i="1"/>
  <c r="AS26" i="1"/>
  <c r="AZ19" i="1"/>
  <c r="AU26" i="1"/>
  <c r="AZ5" i="1"/>
  <c r="AW26" i="1"/>
  <c r="AQ23" i="1"/>
  <c r="AX26" i="1"/>
  <c r="M20" i="1"/>
  <c r="AR23" i="1"/>
  <c r="AU3" i="1"/>
  <c r="AY23" i="1"/>
  <c r="AT26" i="1"/>
  <c r="AM38" i="2"/>
  <c r="AM24" i="2"/>
  <c r="AG26" i="2"/>
  <c r="AH26" i="2"/>
  <c r="AK26" i="2"/>
  <c r="AJ26" i="2"/>
  <c r="AI26" i="2"/>
  <c r="AM3" i="2"/>
  <c r="AM39" i="2"/>
  <c r="AM32" i="2"/>
  <c r="AM7" i="2"/>
  <c r="AH34" i="2"/>
  <c r="AG34" i="2"/>
  <c r="AI34" i="2"/>
  <c r="AJ34" i="2"/>
  <c r="AK34" i="2"/>
  <c r="AI21" i="2"/>
  <c r="AK21" i="2"/>
  <c r="AJ21" i="2"/>
  <c r="AG21" i="2"/>
  <c r="AH21" i="2"/>
  <c r="AJ40" i="2"/>
  <c r="AK18" i="2"/>
  <c r="AJ24" i="2"/>
  <c r="AL36" i="2"/>
  <c r="AJ25" i="2"/>
  <c r="AG9" i="2"/>
  <c r="AI9" i="2"/>
  <c r="AK9" i="2"/>
  <c r="AH9" i="2"/>
  <c r="AJ9" i="2"/>
  <c r="AM30" i="2"/>
  <c r="AG25" i="2"/>
  <c r="AI17" i="2"/>
  <c r="AH17" i="2"/>
  <c r="AG17" i="2"/>
  <c r="AJ17" i="2"/>
  <c r="AK17" i="2"/>
  <c r="AL8" i="2"/>
  <c r="AM4" i="2"/>
  <c r="AM12" i="2"/>
  <c r="AI38" i="2"/>
  <c r="AG38" i="2"/>
  <c r="AL12" i="2"/>
  <c r="AM11" i="2"/>
  <c r="AL46" i="2"/>
  <c r="AM48" i="2"/>
  <c r="AL3" i="2"/>
  <c r="AH25" i="2"/>
  <c r="AH6" i="2"/>
  <c r="AK6" i="2"/>
  <c r="AI10" i="2"/>
  <c r="AH10" i="2"/>
  <c r="AG10" i="2"/>
  <c r="AK10" i="2"/>
  <c r="AJ10" i="2"/>
  <c r="AJ35" i="2"/>
  <c r="AI35" i="2"/>
  <c r="AH35" i="2"/>
  <c r="AK35" i="2"/>
  <c r="AG35" i="2"/>
  <c r="AG32" i="2"/>
  <c r="AL48" i="2"/>
  <c r="AI29" i="2"/>
  <c r="AM28" i="2"/>
  <c r="AL33" i="2"/>
  <c r="AL49" i="2"/>
  <c r="AJ31" i="2"/>
  <c r="AG31" i="2"/>
  <c r="AK31" i="2"/>
  <c r="AH31" i="2"/>
  <c r="AI31" i="2"/>
  <c r="AK45" i="2"/>
  <c r="AI45" i="2"/>
  <c r="AJ45" i="2"/>
  <c r="AH45" i="2"/>
  <c r="AG45" i="2"/>
  <c r="AL7" i="2"/>
  <c r="AG16" i="2"/>
  <c r="AK16" i="2"/>
  <c r="AJ16" i="2"/>
  <c r="AH16" i="2"/>
  <c r="AI16" i="2"/>
  <c r="AM20" i="2"/>
  <c r="AM36" i="2"/>
  <c r="AI25" i="2"/>
  <c r="AJ37" i="2"/>
  <c r="AK37" i="2"/>
  <c r="AG37" i="2"/>
  <c r="AI37" i="2"/>
  <c r="AM49" i="2"/>
  <c r="AH32" i="2"/>
  <c r="AH38" i="2"/>
  <c r="AG29" i="2"/>
  <c r="AJ6" i="2"/>
  <c r="AM40" i="2"/>
  <c r="AK44" i="2"/>
  <c r="AH44" i="2"/>
  <c r="AG44" i="2"/>
  <c r="AI44" i="2"/>
  <c r="AJ44" i="2"/>
  <c r="AL11" i="2"/>
  <c r="AH20" i="2"/>
  <c r="AI32" i="2"/>
  <c r="AL28" i="2"/>
  <c r="AI43" i="2"/>
  <c r="AG43" i="2"/>
  <c r="AJ43" i="2"/>
  <c r="AH43" i="2"/>
  <c r="AK43" i="2"/>
  <c r="AJ29" i="2"/>
  <c r="AM15" i="2"/>
  <c r="AH40" i="2"/>
  <c r="AG47" i="2"/>
  <c r="AJ47" i="2"/>
  <c r="AK47" i="2"/>
  <c r="AH47" i="2"/>
  <c r="AI47" i="2"/>
  <c r="AH24" i="2"/>
  <c r="AK5" i="2"/>
  <c r="AH5" i="2"/>
  <c r="AI5" i="2"/>
  <c r="AG5" i="2"/>
  <c r="AM46" i="2"/>
  <c r="AL30" i="2"/>
  <c r="AI50" i="2"/>
  <c r="AK50" i="2"/>
  <c r="AJ50" i="2"/>
  <c r="AH50" i="2"/>
  <c r="AG50" i="2"/>
  <c r="AG6" i="2"/>
  <c r="AM33" i="2"/>
  <c r="BB10" i="1"/>
  <c r="BB28" i="1"/>
  <c r="AU8" i="1"/>
  <c r="AT8" i="1"/>
  <c r="AS8" i="1"/>
  <c r="AV8" i="1"/>
  <c r="AZ8" i="1"/>
  <c r="AR8" i="1"/>
  <c r="AY8" i="1"/>
  <c r="AQ8" i="1"/>
  <c r="AX8" i="1"/>
  <c r="AW8" i="1"/>
  <c r="AU5" i="1"/>
  <c r="AR5" i="1"/>
  <c r="AX46" i="1"/>
  <c r="AW46" i="1"/>
  <c r="AV46" i="1"/>
  <c r="AQ46" i="1"/>
  <c r="AU46" i="1"/>
  <c r="AT46" i="1"/>
  <c r="AZ46" i="1"/>
  <c r="AS46" i="1"/>
  <c r="AR46" i="1"/>
  <c r="AY46" i="1"/>
  <c r="AS23" i="1"/>
  <c r="AV23" i="1"/>
  <c r="M34" i="1"/>
  <c r="AQ19" i="1"/>
  <c r="S11" i="1"/>
  <c r="M11" i="1"/>
  <c r="N11" i="1"/>
  <c r="M25" i="1"/>
  <c r="AT5" i="1"/>
  <c r="AS5" i="1"/>
  <c r="BB14" i="1"/>
  <c r="AT27" i="1"/>
  <c r="AS27" i="1"/>
  <c r="AZ27" i="1"/>
  <c r="AR27" i="1"/>
  <c r="AX27" i="1"/>
  <c r="AW27" i="1"/>
  <c r="AV27" i="1"/>
  <c r="AY27" i="1"/>
  <c r="AU27" i="1"/>
  <c r="AQ27" i="1"/>
  <c r="AT23" i="1"/>
  <c r="AX14" i="1"/>
  <c r="S35" i="1"/>
  <c r="M35" i="1"/>
  <c r="AV17" i="1"/>
  <c r="AZ17" i="1"/>
  <c r="AS17" i="1"/>
  <c r="AR17" i="1"/>
  <c r="AY17" i="1"/>
  <c r="AQ17" i="1"/>
  <c r="AX17" i="1"/>
  <c r="AU17" i="1"/>
  <c r="AW17" i="1"/>
  <c r="AT17" i="1"/>
  <c r="AS19" i="1"/>
  <c r="AX10" i="1"/>
  <c r="M51" i="1"/>
  <c r="AT51" i="1" s="1"/>
  <c r="AV5" i="1"/>
  <c r="S40" i="1"/>
  <c r="N40" i="1"/>
  <c r="M40" i="1"/>
  <c r="S48" i="1"/>
  <c r="M48" i="1"/>
  <c r="AZ48" i="1" s="1"/>
  <c r="AV15" i="1"/>
  <c r="AT15" i="1"/>
  <c r="AS15" i="1"/>
  <c r="AZ15" i="1"/>
  <c r="AR15" i="1"/>
  <c r="AY15" i="1"/>
  <c r="AQ15" i="1"/>
  <c r="AX15" i="1"/>
  <c r="AU15" i="1"/>
  <c r="AW15" i="1"/>
  <c r="AY14" i="1"/>
  <c r="AU23" i="1"/>
  <c r="N34" i="1"/>
  <c r="M29" i="1"/>
  <c r="AX29" i="1" s="1"/>
  <c r="N6" i="1"/>
  <c r="AT19" i="1"/>
  <c r="S33" i="1"/>
  <c r="N33" i="1"/>
  <c r="AQ10" i="1"/>
  <c r="AT4" i="1"/>
  <c r="AS4" i="1"/>
  <c r="AX4" i="1"/>
  <c r="AZ4" i="1"/>
  <c r="AW4" i="1"/>
  <c r="AR4" i="1"/>
  <c r="AY4" i="1"/>
  <c r="AU4" i="1"/>
  <c r="AV4" i="1"/>
  <c r="AQ4" i="1"/>
  <c r="N29" i="1"/>
  <c r="AW5" i="1"/>
  <c r="S39" i="1"/>
  <c r="M39" i="1"/>
  <c r="BA41" i="1"/>
  <c r="M49" i="1"/>
  <c r="AR49" i="1" s="1"/>
  <c r="AW23" i="1"/>
  <c r="AT42" i="1"/>
  <c r="AS42" i="1"/>
  <c r="AY42" i="1"/>
  <c r="AQ42" i="1"/>
  <c r="AX42" i="1"/>
  <c r="AW42" i="1"/>
  <c r="AU42" i="1"/>
  <c r="AZ42" i="1"/>
  <c r="AV42" i="1"/>
  <c r="AR42" i="1"/>
  <c r="AY19" i="1"/>
  <c r="AV19" i="1"/>
  <c r="BB5" i="1"/>
  <c r="M6" i="1"/>
  <c r="AW6" i="1" s="1"/>
  <c r="AY10" i="1"/>
  <c r="AV37" i="1"/>
  <c r="AT37" i="1"/>
  <c r="AS37" i="1"/>
  <c r="AX37" i="1"/>
  <c r="AW37" i="1"/>
  <c r="AU37" i="1"/>
  <c r="AR37" i="1"/>
  <c r="AQ37" i="1"/>
  <c r="AZ37" i="1"/>
  <c r="AY37" i="1"/>
  <c r="AS11" i="1"/>
  <c r="AX11" i="1"/>
  <c r="AU11" i="1"/>
  <c r="AT11" i="1"/>
  <c r="AR11" i="1"/>
  <c r="AQ11" i="1"/>
  <c r="AZ11" i="1"/>
  <c r="AV11" i="1"/>
  <c r="AY11" i="1"/>
  <c r="AW11" i="1"/>
  <c r="S38" i="1"/>
  <c r="M38" i="1"/>
  <c r="N38" i="1"/>
  <c r="AX5" i="1"/>
  <c r="AZ30" i="1"/>
  <c r="AR30" i="1"/>
  <c r="AT30" i="1"/>
  <c r="AQ30" i="1"/>
  <c r="AS30" i="1"/>
  <c r="AU30" i="1"/>
  <c r="AV30" i="1"/>
  <c r="AX30" i="1"/>
  <c r="AY30" i="1"/>
  <c r="AW30" i="1"/>
  <c r="BA28" i="1"/>
  <c r="S45" i="1"/>
  <c r="M45" i="1"/>
  <c r="S47" i="1"/>
  <c r="M47" i="1"/>
  <c r="N47" i="1"/>
  <c r="AT22" i="1"/>
  <c r="AU22" i="1"/>
  <c r="AZ22" i="1"/>
  <c r="AQ22" i="1"/>
  <c r="AR22" i="1"/>
  <c r="AS22" i="1"/>
  <c r="AY22" i="1"/>
  <c r="AW22" i="1"/>
  <c r="AV22" i="1"/>
  <c r="AX22" i="1"/>
  <c r="AZ23" i="1"/>
  <c r="AR3" i="1"/>
  <c r="AY3" i="1"/>
  <c r="N7" i="1"/>
  <c r="AV7" i="1" s="1"/>
  <c r="AW19" i="1"/>
  <c r="AU19" i="1"/>
  <c r="AY50" i="1"/>
  <c r="AR50" i="1"/>
  <c r="AQ50" i="1"/>
  <c r="AX50" i="1"/>
  <c r="AW50" i="1"/>
  <c r="AV50" i="1"/>
  <c r="AU50" i="1"/>
  <c r="AT50" i="1"/>
  <c r="AS50" i="1"/>
  <c r="AZ50" i="1"/>
  <c r="AR10" i="1"/>
  <c r="AW21" i="1"/>
  <c r="AV21" i="1"/>
  <c r="AU21" i="1"/>
  <c r="AT21" i="1"/>
  <c r="AS21" i="1"/>
  <c r="AZ21" i="1"/>
  <c r="AR21" i="1"/>
  <c r="AY21" i="1"/>
  <c r="AQ21" i="1"/>
  <c r="AX21" i="1"/>
  <c r="S44" i="1"/>
  <c r="N44" i="1"/>
  <c r="AZ44" i="1" s="1"/>
  <c r="AQ3" i="1"/>
  <c r="AQ5" i="1"/>
  <c r="AT13" i="1"/>
  <c r="AZ13" i="1"/>
  <c r="AR13" i="1"/>
  <c r="AY13" i="1"/>
  <c r="AQ13" i="1"/>
  <c r="AV13" i="1"/>
  <c r="AS13" i="1"/>
  <c r="AX13" i="1"/>
  <c r="AW13" i="1"/>
  <c r="AU13" i="1"/>
  <c r="AV3" i="1"/>
  <c r="S16" i="1"/>
  <c r="M16" i="1"/>
  <c r="AY16" i="1" s="1"/>
  <c r="S32" i="1"/>
  <c r="M32" i="1"/>
  <c r="AX23" i="1"/>
  <c r="AT3" i="1"/>
  <c r="AX43" i="1"/>
  <c r="AW43" i="1"/>
  <c r="AU43" i="1"/>
  <c r="AT43" i="1"/>
  <c r="AS43" i="1"/>
  <c r="AY43" i="1"/>
  <c r="AQ43" i="1"/>
  <c r="AZ43" i="1"/>
  <c r="AV43" i="1"/>
  <c r="AR43" i="1"/>
  <c r="S9" i="1"/>
  <c r="M9" i="1"/>
  <c r="AX19" i="1"/>
  <c r="AS14" i="1"/>
  <c r="S12" i="1"/>
  <c r="N12" i="1"/>
  <c r="AS12" i="1" s="1"/>
  <c r="AY24" i="1"/>
  <c r="AQ24" i="1"/>
  <c r="AX24" i="1"/>
  <c r="AT24" i="1"/>
  <c r="AS24" i="1"/>
  <c r="AV24" i="1"/>
  <c r="AU24" i="1"/>
  <c r="AR24" i="1"/>
  <c r="AZ24" i="1"/>
  <c r="AW24" i="1"/>
  <c r="AX3" i="1"/>
  <c r="AU14" i="1"/>
  <c r="N20" i="1"/>
  <c r="AW3" i="1"/>
  <c r="N18" i="1"/>
  <c r="AR18" i="1" s="1"/>
  <c r="AZ3" i="1"/>
  <c r="AR16" i="1"/>
  <c r="AV16" i="1"/>
  <c r="AT16" i="1"/>
  <c r="AS33" i="1"/>
  <c r="AZ33" i="1"/>
  <c r="AR33" i="1"/>
  <c r="AY33" i="1"/>
  <c r="AQ33" i="1"/>
  <c r="AX33" i="1"/>
  <c r="AW33" i="1"/>
  <c r="AV33" i="1"/>
  <c r="AU33" i="1"/>
  <c r="AT33" i="1"/>
  <c r="N25" i="1"/>
  <c r="AX25" i="1" s="1"/>
  <c r="N9" i="1"/>
  <c r="S31" i="1"/>
  <c r="M31" i="1"/>
  <c r="AR31" i="1" s="1"/>
  <c r="AZ36" i="1"/>
  <c r="AS36" i="1"/>
  <c r="AR36" i="1"/>
  <c r="AW36" i="1"/>
  <c r="AY36" i="1"/>
  <c r="AU36" i="1"/>
  <c r="AQ36" i="1"/>
  <c r="AV36" i="1"/>
  <c r="AX36" i="1"/>
  <c r="AT36" i="1"/>
  <c r="N39" i="1"/>
  <c r="AZ16" i="1" l="1"/>
  <c r="AV6" i="1"/>
  <c r="AS16" i="1"/>
  <c r="AQ16" i="1"/>
  <c r="AL23" i="2"/>
  <c r="AL27" i="2"/>
  <c r="AM27" i="2"/>
  <c r="AL13" i="2"/>
  <c r="AM13" i="2"/>
  <c r="AL39" i="2"/>
  <c r="AM42" i="2"/>
  <c r="AM22" i="2"/>
  <c r="AL22" i="2"/>
  <c r="AL42" i="2"/>
  <c r="AY34" i="1"/>
  <c r="AU29" i="1"/>
  <c r="BB19" i="1"/>
  <c r="AU6" i="1"/>
  <c r="BA14" i="1"/>
  <c r="AQ6" i="1"/>
  <c r="AY49" i="1"/>
  <c r="AZ12" i="1"/>
  <c r="AQ49" i="1"/>
  <c r="AY6" i="1"/>
  <c r="AZ49" i="1"/>
  <c r="BA26" i="1"/>
  <c r="AV12" i="1"/>
  <c r="AY44" i="1"/>
  <c r="AS49" i="1"/>
  <c r="AY25" i="1"/>
  <c r="AZ6" i="1"/>
  <c r="AU44" i="1"/>
  <c r="AU49" i="1"/>
  <c r="AW7" i="1"/>
  <c r="AU16" i="1"/>
  <c r="AS6" i="1"/>
  <c r="AV44" i="1"/>
  <c r="AV49" i="1"/>
  <c r="AT6" i="1"/>
  <c r="AX44" i="1"/>
  <c r="AT49" i="1"/>
  <c r="AZ31" i="1"/>
  <c r="AR25" i="1"/>
  <c r="AR6" i="1"/>
  <c r="AX16" i="1"/>
  <c r="AX6" i="1"/>
  <c r="AS44" i="1"/>
  <c r="AW49" i="1"/>
  <c r="AR34" i="1"/>
  <c r="AM31" i="2"/>
  <c r="AM17" i="2"/>
  <c r="AM34" i="2"/>
  <c r="AL47" i="2"/>
  <c r="AL43" i="2"/>
  <c r="AL45" i="2"/>
  <c r="AL31" i="2"/>
  <c r="AM18" i="2"/>
  <c r="AM5" i="2"/>
  <c r="AM37" i="2"/>
  <c r="AL32" i="2"/>
  <c r="AL10" i="2"/>
  <c r="AL34" i="2"/>
  <c r="AM26" i="2"/>
  <c r="AL44" i="2"/>
  <c r="AM10" i="2"/>
  <c r="AL17" i="2"/>
  <c r="AM9" i="2"/>
  <c r="AM44" i="2"/>
  <c r="AL29" i="2"/>
  <c r="AL35" i="2"/>
  <c r="AL20" i="2"/>
  <c r="AL9" i="2"/>
  <c r="AL21" i="2"/>
  <c r="AM50" i="2"/>
  <c r="AM16" i="2"/>
  <c r="AM45" i="2"/>
  <c r="AM35" i="2"/>
  <c r="AL25" i="2"/>
  <c r="AL18" i="2"/>
  <c r="AL26" i="2"/>
  <c r="AL6" i="2"/>
  <c r="AM43" i="2"/>
  <c r="AL16" i="2"/>
  <c r="AM6" i="2"/>
  <c r="AL38" i="2"/>
  <c r="AM21" i="2"/>
  <c r="AL5" i="2"/>
  <c r="AL37" i="2"/>
  <c r="AL50" i="2"/>
  <c r="AM47" i="2"/>
  <c r="AL24" i="2"/>
  <c r="AL40" i="2"/>
  <c r="BB44" i="1"/>
  <c r="BB48" i="1"/>
  <c r="BA36" i="1"/>
  <c r="BA50" i="1"/>
  <c r="BA11" i="1"/>
  <c r="BB42" i="1"/>
  <c r="BB31" i="1"/>
  <c r="AU51" i="1"/>
  <c r="BB46" i="1"/>
  <c r="AZ18" i="1"/>
  <c r="AY18" i="1"/>
  <c r="AS48" i="1"/>
  <c r="AW16" i="1"/>
  <c r="BB43" i="1"/>
  <c r="BB50" i="1"/>
  <c r="BA22" i="1"/>
  <c r="AT44" i="1"/>
  <c r="AX49" i="1"/>
  <c r="AU31" i="1"/>
  <c r="AS31" i="1"/>
  <c r="BB4" i="1"/>
  <c r="BA15" i="1"/>
  <c r="AZ25" i="1"/>
  <c r="AZ34" i="1"/>
  <c r="AQ29" i="1"/>
  <c r="BA17" i="1"/>
  <c r="AX7" i="1"/>
  <c r="AX51" i="1"/>
  <c r="AV51" i="1"/>
  <c r="AU18" i="1"/>
  <c r="AT48" i="1"/>
  <c r="AQ12" i="1"/>
  <c r="BB6" i="1"/>
  <c r="AQ45" i="1"/>
  <c r="AX45" i="1"/>
  <c r="AV45" i="1"/>
  <c r="AW45" i="1"/>
  <c r="AY45" i="1"/>
  <c r="AU45" i="1"/>
  <c r="AT45" i="1"/>
  <c r="AS45" i="1"/>
  <c r="AZ45" i="1"/>
  <c r="AR45" i="1"/>
  <c r="BA37" i="1"/>
  <c r="AY20" i="1"/>
  <c r="AQ20" i="1"/>
  <c r="AX20" i="1"/>
  <c r="AW20" i="1"/>
  <c r="AV20" i="1"/>
  <c r="AZ20" i="1"/>
  <c r="AS20" i="1"/>
  <c r="AU20" i="1"/>
  <c r="AT20" i="1"/>
  <c r="BA43" i="1"/>
  <c r="BA5" i="1"/>
  <c r="BB21" i="1"/>
  <c r="BB23" i="1"/>
  <c r="BB22" i="1"/>
  <c r="BA30" i="1"/>
  <c r="AV38" i="1"/>
  <c r="AU38" i="1"/>
  <c r="AS38" i="1"/>
  <c r="AZ38" i="1"/>
  <c r="AQ38" i="1"/>
  <c r="AT38" i="1"/>
  <c r="AR38" i="1"/>
  <c r="AY38" i="1"/>
  <c r="AX38" i="1"/>
  <c r="AW38" i="1"/>
  <c r="AV31" i="1"/>
  <c r="AT31" i="1"/>
  <c r="AT40" i="1"/>
  <c r="AR40" i="1"/>
  <c r="AY40" i="1"/>
  <c r="AQ40" i="1"/>
  <c r="AZ40" i="1"/>
  <c r="AW40" i="1"/>
  <c r="AV40" i="1"/>
  <c r="AS40" i="1"/>
  <c r="AX40" i="1"/>
  <c r="AU40" i="1"/>
  <c r="AQ25" i="1"/>
  <c r="AS25" i="1"/>
  <c r="AS34" i="1"/>
  <c r="AY29" i="1"/>
  <c r="AZ7" i="1"/>
  <c r="AQ51" i="1"/>
  <c r="AW51" i="1"/>
  <c r="AV18" i="1"/>
  <c r="AU48" i="1"/>
  <c r="BB8" i="1"/>
  <c r="AR12" i="1"/>
  <c r="BB33" i="1"/>
  <c r="AW32" i="1"/>
  <c r="AQ32" i="1"/>
  <c r="AV32" i="1"/>
  <c r="AU32" i="1"/>
  <c r="AT32" i="1"/>
  <c r="AS32" i="1"/>
  <c r="AZ32" i="1"/>
  <c r="AY32" i="1"/>
  <c r="AR32" i="1"/>
  <c r="AX32" i="1"/>
  <c r="BA3" i="1"/>
  <c r="AS39" i="1"/>
  <c r="AX39" i="1"/>
  <c r="AT39" i="1"/>
  <c r="AQ39" i="1"/>
  <c r="AZ39" i="1"/>
  <c r="AY39" i="1"/>
  <c r="AW39" i="1"/>
  <c r="AR39" i="1"/>
  <c r="AV39" i="1"/>
  <c r="AU39" i="1"/>
  <c r="AW31" i="1"/>
  <c r="BA4" i="1"/>
  <c r="AU25" i="1"/>
  <c r="AT25" i="1"/>
  <c r="AT34" i="1"/>
  <c r="AR29" i="1"/>
  <c r="AS7" i="1"/>
  <c r="AQ7" i="1"/>
  <c r="AY51" i="1"/>
  <c r="BA46" i="1"/>
  <c r="AW18" i="1"/>
  <c r="AV48" i="1"/>
  <c r="AW48" i="1"/>
  <c r="AT12" i="1"/>
  <c r="AR20" i="1"/>
  <c r="BA33" i="1"/>
  <c r="AW44" i="1"/>
  <c r="BA42" i="1"/>
  <c r="AX31" i="1"/>
  <c r="BB15" i="1"/>
  <c r="AW34" i="1"/>
  <c r="AU34" i="1"/>
  <c r="AZ29" i="1"/>
  <c r="AR7" i="1"/>
  <c r="AY7" i="1"/>
  <c r="BB27" i="1"/>
  <c r="AR51" i="1"/>
  <c r="AX18" i="1"/>
  <c r="AQ48" i="1"/>
  <c r="AX48" i="1"/>
  <c r="AU12" i="1"/>
  <c r="BA24" i="1"/>
  <c r="AY9" i="1"/>
  <c r="AU9" i="1"/>
  <c r="AV9" i="1"/>
  <c r="AQ9" i="1"/>
  <c r="AT9" i="1"/>
  <c r="AS9" i="1"/>
  <c r="AX9" i="1"/>
  <c r="AZ9" i="1"/>
  <c r="AW9" i="1"/>
  <c r="AR9" i="1"/>
  <c r="BA13" i="1"/>
  <c r="BB30" i="1"/>
  <c r="BB49" i="1"/>
  <c r="AQ31" i="1"/>
  <c r="BA10" i="1"/>
  <c r="AV25" i="1"/>
  <c r="AX34" i="1"/>
  <c r="AV34" i="1"/>
  <c r="AS29" i="1"/>
  <c r="BB17" i="1"/>
  <c r="AT7" i="1"/>
  <c r="BA27" i="1"/>
  <c r="AZ51" i="1"/>
  <c r="AS18" i="1"/>
  <c r="AY48" i="1"/>
  <c r="AW12" i="1"/>
  <c r="BA23" i="1"/>
  <c r="BB13" i="1"/>
  <c r="BB36" i="1"/>
  <c r="BB16" i="1"/>
  <c r="BB24" i="1"/>
  <c r="AW47" i="1"/>
  <c r="AS47" i="1"/>
  <c r="AY47" i="1"/>
  <c r="AR47" i="1"/>
  <c r="AZ47" i="1"/>
  <c r="AV47" i="1"/>
  <c r="AT47" i="1"/>
  <c r="AQ47" i="1"/>
  <c r="AX47" i="1"/>
  <c r="AU47" i="1"/>
  <c r="AR44" i="1"/>
  <c r="AY31" i="1"/>
  <c r="AW25" i="1"/>
  <c r="AQ34" i="1"/>
  <c r="AV29" i="1"/>
  <c r="AT29" i="1"/>
  <c r="AU7" i="1"/>
  <c r="AS51" i="1"/>
  <c r="AQ18" i="1"/>
  <c r="AR48" i="1"/>
  <c r="AX12" i="1"/>
  <c r="BB3" i="1"/>
  <c r="BA21" i="1"/>
  <c r="AQ44" i="1"/>
  <c r="BB11" i="1"/>
  <c r="BB37" i="1"/>
  <c r="AW29" i="1"/>
  <c r="AY35" i="1"/>
  <c r="AZ35" i="1"/>
  <c r="AR35" i="1"/>
  <c r="AX35" i="1"/>
  <c r="AW35" i="1"/>
  <c r="AV35" i="1"/>
  <c r="AQ35" i="1"/>
  <c r="AU35" i="1"/>
  <c r="AT35" i="1"/>
  <c r="AS35" i="1"/>
  <c r="BA19" i="1"/>
  <c r="AT18" i="1"/>
  <c r="BA8" i="1"/>
  <c r="AY12" i="1"/>
  <c r="BB12" i="1" l="1"/>
  <c r="BA49" i="1"/>
  <c r="BA6" i="1"/>
  <c r="BA16" i="1"/>
  <c r="BA12" i="1"/>
  <c r="BA29" i="1"/>
  <c r="BB51" i="1"/>
  <c r="BB38" i="1"/>
  <c r="BB34" i="1"/>
  <c r="BB7" i="1"/>
  <c r="BB25" i="1"/>
  <c r="BA44" i="1"/>
  <c r="BB29" i="1"/>
  <c r="BA40" i="1"/>
  <c r="BB47" i="1"/>
  <c r="BA38" i="1"/>
  <c r="BA9" i="1"/>
  <c r="BA48" i="1"/>
  <c r="BA25" i="1"/>
  <c r="BB20" i="1"/>
  <c r="BA20" i="1"/>
  <c r="BA18" i="1"/>
  <c r="BB35" i="1"/>
  <c r="BA47" i="1"/>
  <c r="BA31" i="1"/>
  <c r="BA32" i="1"/>
  <c r="BB45" i="1"/>
  <c r="BA45" i="1"/>
  <c r="BB9" i="1"/>
  <c r="BB32" i="1"/>
  <c r="BB40" i="1"/>
  <c r="BB39" i="1"/>
  <c r="BB18" i="1"/>
  <c r="BA7" i="1"/>
  <c r="BA35" i="1"/>
  <c r="BA34" i="1"/>
  <c r="BA39" i="1"/>
  <c r="BA51" i="1"/>
</calcChain>
</file>

<file path=xl/sharedStrings.xml><?xml version="1.0" encoding="utf-8"?>
<sst xmlns="http://schemas.openxmlformats.org/spreadsheetml/2006/main" count="190" uniqueCount="108">
  <si>
    <t>Step 2 (HRI)</t>
  </si>
  <si>
    <t>Step 3a &amp; 3b (Redispatch)</t>
  </si>
  <si>
    <t>Step 4a Nuclear</t>
  </si>
  <si>
    <t>Step 4b Renewable (MWh)</t>
  </si>
  <si>
    <t>Step 6&amp;7 (State Goal Phase I &amp; II (lbs/MWh))</t>
  </si>
  <si>
    <t>State</t>
  </si>
  <si>
    <t>Coal Rate (lb/MWh)</t>
  </si>
  <si>
    <t>NGCC Rate (lb/MWh)</t>
  </si>
  <si>
    <t>Other Emissions (lbs)</t>
  </si>
  <si>
    <t>Hist Coal Gen (MWh)</t>
  </si>
  <si>
    <t>Hist NGCC Gen. (MWh)</t>
  </si>
  <si>
    <t>Historic OG steam Gen. (MWh)</t>
  </si>
  <si>
    <t>Other Gen. (MWh)</t>
  </si>
  <si>
    <t>NGCC Capacity (MW )</t>
  </si>
  <si>
    <t>Under Construction NGCC Capacity (MW)</t>
  </si>
  <si>
    <t>Adj. Coal Rate (lbs/MWh)</t>
  </si>
  <si>
    <t>Redispatched Coal Gen. (MWh)</t>
  </si>
  <si>
    <t>Redispatched NGCC Gen. (MWh)</t>
  </si>
  <si>
    <t>2012 NGCC Capacity Factor*</t>
  </si>
  <si>
    <t>Post Redispatch Assumed NGCC Capacity Factor for Existing Fleet</t>
  </si>
  <si>
    <t>Nuclear Generation Under Construction and "At Risk" (MWh)</t>
  </si>
  <si>
    <t>2020 Existing and Incremental RE</t>
  </si>
  <si>
    <t>2021 Existing and Incremental RE</t>
  </si>
  <si>
    <t>2022 Existing and Incremental RE</t>
  </si>
  <si>
    <t>2023 Existing and Incremental RE</t>
  </si>
  <si>
    <t>2024 Existing and Incremental RE</t>
  </si>
  <si>
    <t>2025 Existing and Incremental RE</t>
  </si>
  <si>
    <t>2026 Existing and Incremental RE</t>
  </si>
  <si>
    <t>2027 Existing and Incremental RE</t>
  </si>
  <si>
    <t>2028 Existing and Incremental RE</t>
  </si>
  <si>
    <t>2029 Existing and Incremental RE</t>
  </si>
  <si>
    <t>2020 EE Potential</t>
  </si>
  <si>
    <t>2021 EE Potential</t>
  </si>
  <si>
    <t>2022 EE Potential</t>
  </si>
  <si>
    <t>2023 EE Potential</t>
  </si>
  <si>
    <t>2024 EE Potential</t>
  </si>
  <si>
    <t>2025 EE Potential</t>
  </si>
  <si>
    <t>2026 EE Potential</t>
  </si>
  <si>
    <t>2027 EE Potential</t>
  </si>
  <si>
    <t>2028 EE Potential</t>
  </si>
  <si>
    <t>2029 EE Potential (%)</t>
  </si>
  <si>
    <t>State Generation as % of sales</t>
  </si>
  <si>
    <t>2012 Total MWh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</si>
  <si>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</si>
  <si>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</si>
  <si>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</si>
  <si>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</si>
  <si>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</si>
  <si>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</si>
  <si>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</si>
  <si>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</si>
  <si>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</si>
  <si>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</si>
  <si>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</si>
  <si>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</si>
  <si>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</si>
  <si>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</si>
  <si>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</si>
  <si>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</si>
  <si>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</si>
  <si>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</si>
  <si>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</si>
  <si>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</si>
  <si>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</si>
  <si>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</si>
  <si>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</si>
  <si>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</si>
  <si>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</si>
  <si>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</si>
  <si>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</si>
  <si>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</si>
  <si>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</si>
  <si>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</si>
  <si>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</si>
  <si>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</si>
  <si>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</si>
  <si>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</si>
  <si>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</si>
  <si>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</si>
  <si>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</si>
  <si>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</si>
  <si>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</si>
  <si>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</si>
  <si>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</si>
  <si>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</si>
  <si>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</si>
  <si>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</si>
  <si>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</si>
  <si>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Washington</t>
  </si>
  <si>
    <t>West Virginia</t>
  </si>
  <si>
    <t>Wisconsin</t>
  </si>
  <si>
    <t>Wyoming</t>
  </si>
  <si>
    <t>Steps 3a &amp; 3b (Redispatch)</t>
  </si>
  <si>
    <t>Step 4b - Existing and New Renewable (MWh)</t>
  </si>
  <si>
    <t>Steps 6&amp;7 (State Goal Phase I &amp; II)</t>
  </si>
  <si>
    <t>Hist Coal Gen. (MWh)</t>
  </si>
  <si>
    <t>Hist NGCC Gen (MWh)</t>
  </si>
  <si>
    <t>Post Redispatch Assumed  NGCC Capacity Factor for Existing Fleet</t>
  </si>
  <si>
    <t>Nuclear Generation Under Construction and "At Risk" MWh</t>
  </si>
  <si>
    <t>2012 Total MWh (sales x 1.0751)</t>
  </si>
  <si>
    <t>Step 1 (2012 Data for Fossil Sources)</t>
  </si>
  <si>
    <t>Interim Goal (2020 - 2029 average)</t>
  </si>
  <si>
    <t>Step 5 (Demand Side EE - % of avoided MWh sales)</t>
  </si>
  <si>
    <t>O/G rate (lb/MWh)</t>
  </si>
  <si>
    <t>Redispatch O/G steam Gen. (MWh)</t>
  </si>
  <si>
    <t>Interim Goal (2020 - 2024 average)</t>
  </si>
  <si>
    <t>Final Goal (2030 and thereafter)</t>
  </si>
  <si>
    <t>Final Goal (2025 and thereafter)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</si>
</sst>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0" applyFont="1" applyBorder="1"/>
    <xf numFmtId="0" fontId="2" fillId="3" borderId="1" xfId="0" applyFont="1" applyFill="1" applyBorder="1" applyAlignment="1">
      <alignment horizontal="center" wrapText="1"/>
    </xf>
    <xf numFmtId="3" fontId="2" fillId="5" borderId="1" xfId="0" applyNumberFormat="1" applyFont="1" applyFill="1" applyBorder="1" applyAlignment="1">
      <alignment horizontal="center"/>
    </xf>
    <xf numFmtId="0" fontId="2" fillId="0" borderId="0" xfId="0" applyFont="1" applyFill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1" xfId="0" applyFill="1" applyBorder="1" applyAlignment="1">
      <alignment wrapText="1"/>
    </xf>
    <xf numFmtId="3" fontId="0" fillId="7" borderId="1" xfId="0" applyNumberFormat="1" applyFill="1" applyBorder="1" applyAlignment="1">
      <alignment wrapText="1"/>
    </xf>
    <xf numFmtId="0" fontId="0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1" xfId="0" applyBorder="1"/>
    <xf numFmtId="3" fontId="0" fillId="2" borderId="1" xfId="0" applyNumberFormat="1" applyFill="1" applyBorder="1"/>
    <xf numFmtId="3" fontId="0" fillId="3" borderId="1" xfId="0" applyNumberFormat="1" applyFill="1" applyBorder="1"/>
    <xf numFmtId="3" fontId="0" fillId="4" borderId="1" xfId="0" applyNumberFormat="1" applyFill="1" applyBorder="1"/>
    <xf numFmtId="9" fontId="0" fillId="4" borderId="1" xfId="1" applyFont="1" applyFill="1" applyBorder="1"/>
    <xf numFmtId="3" fontId="0" fillId="5" borderId="1" xfId="0" applyNumberFormat="1" applyFill="1" applyBorder="1"/>
    <xf numFmtId="3" fontId="0" fillId="6" borderId="1" xfId="0" applyNumberFormat="1" applyFill="1" applyBorder="1"/>
    <xf numFmtId="10" fontId="0" fillId="7" borderId="1" xfId="1" applyNumberFormat="1" applyFont="1" applyFill="1" applyBorder="1"/>
    <xf numFmtId="3" fontId="0" fillId="7" borderId="1" xfId="0" applyNumberFormat="1" applyFill="1" applyBorder="1"/>
    <xf numFmtId="3" fontId="0" fillId="8" borderId="1" xfId="0" applyNumberFormat="1" applyFont="1" applyFill="1" applyBorder="1"/>
    <xf numFmtId="3" fontId="2" fillId="8" borderId="1" xfId="0" applyNumberFormat="1" applyFont="1" applyFill="1" applyBorder="1"/>
    <xf numFmtId="0" fontId="0" fillId="0" borderId="0" xfId="0" applyFill="1"/>
    <xf numFmtId="3" fontId="3" fillId="0" borderId="0" xfId="0" applyNumberFormat="1" applyFont="1"/>
    <xf numFmtId="3" fontId="0" fillId="0" borderId="0" xfId="0" applyNumberFormat="1" applyFill="1"/>
    <xf numFmtId="0" fontId="0" fillId="0" borderId="1" xfId="0" applyFill="1" applyBorder="1"/>
    <xf numFmtId="3" fontId="0" fillId="0" borderId="0" xfId="0" applyNumberFormat="1"/>
    <xf numFmtId="0" fontId="0" fillId="0" borderId="7" xfId="0" applyFill="1" applyBorder="1"/>
    <xf numFmtId="0" fontId="0" fillId="7" borderId="0" xfId="0" applyFill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/>
    </xf>
    <xf numFmtId="3" fontId="2" fillId="4" borderId="5" xfId="0" applyNumberFormat="1" applyFont="1" applyFill="1" applyBorder="1" applyAlignment="1">
      <alignment horizontal="center"/>
    </xf>
    <xf numFmtId="3" fontId="2" fillId="4" borderId="6" xfId="0" applyNumberFormat="1" applyFont="1" applyFill="1" applyBorder="1" applyAlignment="1">
      <alignment horizontal="center"/>
    </xf>
    <xf numFmtId="3" fontId="2" fillId="6" borderId="4" xfId="0" applyNumberFormat="1" applyFont="1" applyFill="1" applyBorder="1" applyAlignment="1">
      <alignment horizontal="center"/>
    </xf>
    <xf numFmtId="3" fontId="2" fillId="6" borderId="5" xfId="0" applyNumberFormat="1" applyFont="1" applyFill="1" applyBorder="1" applyAlignment="1">
      <alignment horizontal="center"/>
    </xf>
    <xf numFmtId="3" fontId="2" fillId="6" borderId="6" xfId="0" applyNumberFormat="1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Y56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I52" sqref="AI52:AP1048576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2" style="27" customWidth="1"/>
    <col min="13" max="13" width="11.140625" style="27" customWidth="1"/>
    <col min="14" max="14" width="10.5703125" style="27" customWidth="1"/>
    <col min="15" max="15" width="11.7109375" style="27" customWidth="1"/>
    <col min="16" max="16" width="13.85546875" style="27" bestFit="1" customWidth="1"/>
    <col min="17" max="17" width="11.7109375" style="27" customWidth="1"/>
    <col min="18" max="18" width="12" style="27" customWidth="1"/>
    <col min="19" max="19" width="14.7109375" style="27" customWidth="1"/>
    <col min="20" max="30" width="15.5703125" style="27" customWidth="1"/>
    <col min="31" max="34" width="13.42578125" style="33" customWidth="1"/>
    <col min="35" max="39" width="13.42578125" style="27" customWidth="1"/>
    <col min="40" max="41" width="14.85546875" style="27" customWidth="1"/>
    <col min="42" max="42" width="15.5703125" style="29" customWidth="1"/>
    <col min="43" max="43" width="14.85546875" style="27" bestFit="1" customWidth="1"/>
    <col min="44" max="51" width="9.140625" style="27"/>
    <col min="52" max="52" width="10.140625" style="27" bestFit="1" customWidth="1"/>
    <col min="53" max="53" width="12.5703125" style="4" customWidth="1"/>
    <col min="54" max="54" width="10.85546875" style="27" customWidth="1"/>
    <col min="55" max="16384" width="9.140625" style="27"/>
  </cols>
  <sheetData>
    <row r="1" spans="1:77" s="4" customFormat="1" x14ac:dyDescent="0.25">
      <c r="A1" s="1"/>
      <c r="B1" s="34" t="s">
        <v>100</v>
      </c>
      <c r="C1" s="34"/>
      <c r="D1" s="34"/>
      <c r="E1" s="34"/>
      <c r="F1" s="34"/>
      <c r="G1" s="34"/>
      <c r="H1" s="34"/>
      <c r="I1" s="34"/>
      <c r="J1" s="34"/>
      <c r="K1" s="35"/>
      <c r="L1" s="2" t="s">
        <v>0</v>
      </c>
      <c r="M1" s="36" t="s">
        <v>1</v>
      </c>
      <c r="N1" s="37"/>
      <c r="O1" s="37"/>
      <c r="P1" s="37"/>
      <c r="Q1" s="37"/>
      <c r="R1" s="37"/>
      <c r="S1" s="38"/>
      <c r="T1" s="3" t="s">
        <v>2</v>
      </c>
      <c r="U1" s="39" t="s">
        <v>3</v>
      </c>
      <c r="V1" s="40"/>
      <c r="W1" s="40"/>
      <c r="X1" s="40"/>
      <c r="Y1" s="40"/>
      <c r="Z1" s="40"/>
      <c r="AA1" s="40"/>
      <c r="AB1" s="40"/>
      <c r="AC1" s="40"/>
      <c r="AD1" s="41"/>
      <c r="AE1" s="42" t="s">
        <v>102</v>
      </c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4" t="s">
        <v>4</v>
      </c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6"/>
    </row>
    <row r="2" spans="1:77" s="15" customFormat="1" ht="90" x14ac:dyDescent="0.25">
      <c r="A2" s="5" t="s">
        <v>5</v>
      </c>
      <c r="B2" s="6" t="s">
        <v>6</v>
      </c>
      <c r="C2" s="6" t="s">
        <v>7</v>
      </c>
      <c r="D2" s="6" t="s">
        <v>103</v>
      </c>
      <c r="E2" s="6" t="s">
        <v>8</v>
      </c>
      <c r="F2" s="6" t="s">
        <v>9</v>
      </c>
      <c r="G2" s="6" t="s">
        <v>10</v>
      </c>
      <c r="H2" s="6" t="s">
        <v>11</v>
      </c>
      <c r="I2" s="6" t="s">
        <v>12</v>
      </c>
      <c r="J2" s="6" t="s">
        <v>13</v>
      </c>
      <c r="K2" s="6" t="s">
        <v>14</v>
      </c>
      <c r="L2" s="7" t="s">
        <v>15</v>
      </c>
      <c r="M2" s="8" t="s">
        <v>16</v>
      </c>
      <c r="N2" s="8" t="s">
        <v>104</v>
      </c>
      <c r="O2" s="8" t="s">
        <v>17</v>
      </c>
      <c r="P2" s="8" t="s">
        <v>8</v>
      </c>
      <c r="Q2" s="8" t="s">
        <v>12</v>
      </c>
      <c r="R2" s="8" t="s">
        <v>18</v>
      </c>
      <c r="S2" s="8" t="s">
        <v>19</v>
      </c>
      <c r="T2" s="9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26</v>
      </c>
      <c r="AA2" s="10" t="s">
        <v>27</v>
      </c>
      <c r="AB2" s="10" t="s">
        <v>28</v>
      </c>
      <c r="AC2" s="10" t="s">
        <v>29</v>
      </c>
      <c r="AD2" s="10" t="s">
        <v>30</v>
      </c>
      <c r="AE2" s="11" t="s">
        <v>31</v>
      </c>
      <c r="AF2" s="11" t="s">
        <v>32</v>
      </c>
      <c r="AG2" s="11" t="s">
        <v>33</v>
      </c>
      <c r="AH2" s="11" t="s">
        <v>34</v>
      </c>
      <c r="AI2" s="11" t="s">
        <v>35</v>
      </c>
      <c r="AJ2" s="11" t="s">
        <v>36</v>
      </c>
      <c r="AK2" s="11" t="s">
        <v>37</v>
      </c>
      <c r="AL2" s="11" t="s">
        <v>38</v>
      </c>
      <c r="AM2" s="11" t="s">
        <v>39</v>
      </c>
      <c r="AN2" s="11" t="s">
        <v>40</v>
      </c>
      <c r="AO2" s="11" t="s">
        <v>41</v>
      </c>
      <c r="AP2" s="12" t="s">
        <v>99</v>
      </c>
      <c r="AQ2" s="13">
        <v>2020</v>
      </c>
      <c r="AR2" s="13">
        <v>2021</v>
      </c>
      <c r="AS2" s="13">
        <v>2022</v>
      </c>
      <c r="AT2" s="13">
        <v>2023</v>
      </c>
      <c r="AU2" s="13">
        <v>2024</v>
      </c>
      <c r="AV2" s="13">
        <v>2025</v>
      </c>
      <c r="AW2" s="13">
        <v>2026</v>
      </c>
      <c r="AX2" s="13">
        <v>2027</v>
      </c>
      <c r="AY2" s="13">
        <v>2028</v>
      </c>
      <c r="AZ2" s="13">
        <v>2029</v>
      </c>
      <c r="BA2" s="14" t="s">
        <v>101</v>
      </c>
      <c r="BB2" s="14" t="s">
        <v>106</v>
      </c>
    </row>
    <row r="3" spans="1:77" x14ac:dyDescent="0.25">
      <c r="A3" s="16" t="s">
        <v>43</v>
      </c>
      <c r="B3" s="17">
        <v>2264.0354115</v>
      </c>
      <c r="C3" s="17">
        <v>876.68376069999999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8">
        <f>B3*0.94</f>
        <v>2128.1932868099998</v>
      </c>
      <c r="M3" s="19">
        <f t="shared" ref="M3:M13" si="0">MAX(F3-((O3-G3)*(F3/(F3+H3))), 0)</f>
        <v>36001106.6844</v>
      </c>
      <c r="N3" s="19">
        <f t="shared" ref="N3:N13" si="1">MAX(H3-((O3-G3)*(H3/(H3+F3))),0)</f>
        <v>0</v>
      </c>
      <c r="O3" s="19">
        <f t="shared" ref="O3:O51" si="2">MIN(((J3*8784*0.7)+(0.15*K3*8784)), SUM(F3:H3))</f>
        <v>63536165.280000001</v>
      </c>
      <c r="P3" s="19">
        <f>0.55*8784*C3*K3+E3</f>
        <v>0</v>
      </c>
      <c r="Q3" s="19">
        <f>K3*8784*0.55+I3</f>
        <v>0</v>
      </c>
      <c r="R3" s="20">
        <f>G3/(8784*J3)</f>
        <v>0.5893409998866711</v>
      </c>
      <c r="S3" s="20">
        <f>(O3-(0.15*8784*K3))/(8784*J3)</f>
        <v>0.7</v>
      </c>
      <c r="T3" s="21">
        <v>2329528.2830145163</v>
      </c>
      <c r="U3" s="22">
        <v>4596882.7422880698</v>
      </c>
      <c r="V3" s="22">
        <v>5214380.8872008417</v>
      </c>
      <c r="W3" s="22">
        <v>5914827.408295366</v>
      </c>
      <c r="X3" s="22">
        <v>6709364.7408451298</v>
      </c>
      <c r="Y3" s="22">
        <v>7610632.0807540147</v>
      </c>
      <c r="Z3" s="22">
        <v>8632966.4440490995</v>
      </c>
      <c r="AA3" s="22">
        <v>9792630.7346464135</v>
      </c>
      <c r="AB3" s="22">
        <v>11108072.448404405</v>
      </c>
      <c r="AC3" s="22">
        <v>12600217.128830224</v>
      </c>
      <c r="AD3" s="22">
        <v>14292801.242619921</v>
      </c>
      <c r="AE3" s="23">
        <v>1.3565448857668829E-2</v>
      </c>
      <c r="AF3" s="23">
        <v>2.1110249168110995E-2</v>
      </c>
      <c r="AG3" s="23">
        <v>3.0020743411710758E-2</v>
      </c>
      <c r="AH3" s="23">
        <v>4.0142900821594239E-2</v>
      </c>
      <c r="AI3" s="23">
        <v>5.1321765299617413E-2</v>
      </c>
      <c r="AJ3" s="23">
        <v>6.1878068330440204E-2</v>
      </c>
      <c r="AK3" s="23">
        <v>7.1467168062364167E-2</v>
      </c>
      <c r="AL3" s="23">
        <v>8.0128552787421717E-2</v>
      </c>
      <c r="AM3" s="23">
        <v>8.7899819948471861E-2</v>
      </c>
      <c r="AN3" s="23">
        <v>9.4816763133538096E-2</v>
      </c>
      <c r="AO3" s="23">
        <v>1.5062729353312405</v>
      </c>
      <c r="AP3" s="24">
        <v>92654857.354800001</v>
      </c>
      <c r="AQ3" s="25">
        <f t="shared" ref="AQ3:AZ29" si="3">(($L3*$M3)+($N3*$D3)+($C3*$O3)+$P3)/($M3+$N3+$O3+$Q3+$T3+U3+(MIN(AE3*$AP3,$AP3*$AO3*AE3)))</f>
        <v>1228.3486442470935</v>
      </c>
      <c r="AR3" s="25">
        <f t="shared" si="3"/>
        <v>1213.5170443569389</v>
      </c>
      <c r="AS3" s="25">
        <f t="shared" si="3"/>
        <v>1196.767490824541</v>
      </c>
      <c r="AT3" s="25">
        <f t="shared" si="3"/>
        <v>1178.3047438250137</v>
      </c>
      <c r="AU3" s="25">
        <f t="shared" si="3"/>
        <v>1158.3242250929225</v>
      </c>
      <c r="AV3" s="25">
        <f t="shared" si="3"/>
        <v>1138.3889073566238</v>
      </c>
      <c r="AW3" s="25">
        <f t="shared" si="3"/>
        <v>1118.6767237964684</v>
      </c>
      <c r="AX3" s="25">
        <f t="shared" si="3"/>
        <v>1098.9979027854151</v>
      </c>
      <c r="AY3" s="25">
        <f t="shared" si="3"/>
        <v>1079.1694588194223</v>
      </c>
      <c r="AZ3" s="25">
        <f t="shared" si="3"/>
        <v>1059.0148661971609</v>
      </c>
      <c r="BA3" s="26">
        <f>AVERAGE(AQ3:AZ3)</f>
        <v>1146.9510007301601</v>
      </c>
      <c r="BB3" s="26">
        <f>AZ3</f>
        <v>1059.0148661971609</v>
      </c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</row>
    <row r="4" spans="1:77" x14ac:dyDescent="0.25">
      <c r="A4" s="16" t="s">
        <v>44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8">
        <f t="shared" ref="L4:L51" si="4">B4*0.94</f>
        <v>2680.7521396960001</v>
      </c>
      <c r="M4" s="19">
        <f t="shared" si="0"/>
        <v>0</v>
      </c>
      <c r="N4" s="19">
        <f t="shared" si="1"/>
        <v>0</v>
      </c>
      <c r="O4" s="19">
        <f t="shared" si="2"/>
        <v>2420349.0011</v>
      </c>
      <c r="P4" s="19">
        <f t="shared" ref="P4:P50" si="5">0.55*8784*C4*K4+E4</f>
        <v>1179006933.8139415</v>
      </c>
      <c r="Q4" s="19">
        <f t="shared" ref="Q4:Q51" si="6">K4*8784*0.55+I4</f>
        <v>741852.83059999999</v>
      </c>
      <c r="R4" s="20">
        <f t="shared" ref="R4:R50" si="7">G4/(8784*J4)</f>
        <v>0.42617654902338253</v>
      </c>
      <c r="S4" s="20">
        <f t="shared" ref="S4:S50" si="8">(O4-(0.15*8784*K4))/(8784*J4)</f>
        <v>0.46781093752416031</v>
      </c>
      <c r="T4" s="21"/>
      <c r="U4" s="22">
        <v>61595</v>
      </c>
      <c r="V4" s="22">
        <v>68633</v>
      </c>
      <c r="W4" s="22">
        <v>76475</v>
      </c>
      <c r="X4" s="22">
        <v>85213</v>
      </c>
      <c r="Y4" s="22">
        <v>94950</v>
      </c>
      <c r="Z4" s="22">
        <v>105799</v>
      </c>
      <c r="AA4" s="22">
        <v>117887</v>
      </c>
      <c r="AB4" s="22">
        <v>131357</v>
      </c>
      <c r="AC4" s="22">
        <v>146365</v>
      </c>
      <c r="AD4" s="22">
        <v>163089</v>
      </c>
      <c r="AE4" s="23">
        <v>1.2212421844644984E-2</v>
      </c>
      <c r="AF4" s="23">
        <v>1.9521570512016733E-2</v>
      </c>
      <c r="AG4" s="23">
        <v>2.8244504204679194E-2</v>
      </c>
      <c r="AH4" s="23">
        <v>3.8228870530589272E-2</v>
      </c>
      <c r="AI4" s="23">
        <v>4.9320367399744186E-2</v>
      </c>
      <c r="AJ4" s="23">
        <v>6.0204737187786357E-2</v>
      </c>
      <c r="AK4" s="23">
        <v>7.0126534583745154E-2</v>
      </c>
      <c r="AL4" s="23">
        <v>7.9121468770809833E-2</v>
      </c>
      <c r="AM4" s="23">
        <v>8.7223586883008228E-2</v>
      </c>
      <c r="AN4" s="23">
        <v>9.4465345874631207E-2</v>
      </c>
      <c r="AO4" s="23">
        <v>0.95575594451088541</v>
      </c>
      <c r="AP4" s="24">
        <v>6898283.4660999998</v>
      </c>
      <c r="AQ4" s="25">
        <f t="shared" si="3"/>
        <v>1198.4547266160848</v>
      </c>
      <c r="AR4" s="25">
        <f t="shared" si="3"/>
        <v>1178.753237597163</v>
      </c>
      <c r="AS4" s="25">
        <f t="shared" si="3"/>
        <v>1156.2605733137525</v>
      </c>
      <c r="AT4" s="25">
        <f t="shared" si="3"/>
        <v>1131.6232464035427</v>
      </c>
      <c r="AU4" s="25">
        <f t="shared" si="3"/>
        <v>1105.4472514645827</v>
      </c>
      <c r="AV4" s="25">
        <f t="shared" si="3"/>
        <v>1080.5296163593198</v>
      </c>
      <c r="AW4" s="25">
        <f t="shared" si="3"/>
        <v>1058.1526390736981</v>
      </c>
      <c r="AX4" s="25">
        <f t="shared" si="3"/>
        <v>1037.9686275410008</v>
      </c>
      <c r="AY4" s="25">
        <f t="shared" si="3"/>
        <v>1019.6806452543434</v>
      </c>
      <c r="AZ4" s="25">
        <f t="shared" si="3"/>
        <v>1003.0300713079674</v>
      </c>
      <c r="BA4" s="26">
        <f t="shared" ref="BA4:BA51" si="9">AVERAGE(AQ4:AZ4)</f>
        <v>1096.9900634931455</v>
      </c>
      <c r="BB4" s="26">
        <f t="shared" ref="BB4:BB51" si="10">AZ4</f>
        <v>1003.0300713079674</v>
      </c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</row>
    <row r="5" spans="1:77" x14ac:dyDescent="0.25">
      <c r="A5" s="16" t="s">
        <v>45</v>
      </c>
      <c r="B5" s="17">
        <v>2268.1042771000002</v>
      </c>
      <c r="C5" s="17">
        <v>899.86091399999998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8">
        <f t="shared" si="4"/>
        <v>2132.018020474</v>
      </c>
      <c r="M5" s="19">
        <f t="shared" si="0"/>
        <v>0</v>
      </c>
      <c r="N5" s="19">
        <f t="shared" si="1"/>
        <v>0</v>
      </c>
      <c r="O5" s="19">
        <f t="shared" si="2"/>
        <v>52152126.806900002</v>
      </c>
      <c r="P5" s="19">
        <f t="shared" si="5"/>
        <v>17227768.092891555</v>
      </c>
      <c r="Q5" s="19">
        <f t="shared" si="6"/>
        <v>19361.3842611</v>
      </c>
      <c r="R5" s="20">
        <f t="shared" si="7"/>
        <v>0.27219476733108133</v>
      </c>
      <c r="S5" s="20">
        <f t="shared" si="8"/>
        <v>0.53003373709484003</v>
      </c>
      <c r="T5" s="21">
        <v>1818486.110605574</v>
      </c>
      <c r="U5" s="22">
        <v>2150929.7962148427</v>
      </c>
      <c r="V5" s="22">
        <v>2282026.0444199638</v>
      </c>
      <c r="W5" s="22">
        <v>2421112.4308079784</v>
      </c>
      <c r="X5" s="22">
        <v>2568675.943443425</v>
      </c>
      <c r="Y5" s="22">
        <v>2725233.2516516135</v>
      </c>
      <c r="Z5" s="22">
        <v>2891332.5150511358</v>
      </c>
      <c r="AA5" s="22">
        <v>3067555.3028444485</v>
      </c>
      <c r="AB5" s="22">
        <v>3254518.6300866101</v>
      </c>
      <c r="AC5" s="22">
        <v>3452877.1180618308</v>
      </c>
      <c r="AD5" s="22">
        <v>3663325.286332035</v>
      </c>
      <c r="AE5" s="23">
        <v>5.2367999867446578E-2</v>
      </c>
      <c r="AF5" s="23">
        <v>6.2772281450957992E-2</v>
      </c>
      <c r="AG5" s="23">
        <v>7.2197706945918413E-2</v>
      </c>
      <c r="AH5" s="23">
        <v>8.0688243125984341E-2</v>
      </c>
      <c r="AI5" s="23">
        <v>8.828567033371125E-2</v>
      </c>
      <c r="AJ5" s="23">
        <v>9.5029689261253603E-2</v>
      </c>
      <c r="AK5" s="23">
        <v>0.10095802249991032</v>
      </c>
      <c r="AL5" s="23">
        <v>0.10610651111465083</v>
      </c>
      <c r="AM5" s="23">
        <v>0.11050920648721524</v>
      </c>
      <c r="AN5" s="23">
        <v>0.11419845765945275</v>
      </c>
      <c r="AO5" s="23">
        <v>1.4251222105415922</v>
      </c>
      <c r="AP5" s="24">
        <v>80700600.059299991</v>
      </c>
      <c r="AQ5" s="25">
        <f t="shared" si="3"/>
        <v>777.69083296047597</v>
      </c>
      <c r="AR5" s="25">
        <f t="shared" si="3"/>
        <v>765.38314084976446</v>
      </c>
      <c r="AS5" s="25">
        <f t="shared" si="3"/>
        <v>754.31853101159254</v>
      </c>
      <c r="AT5" s="25">
        <f t="shared" si="3"/>
        <v>744.35880298741824</v>
      </c>
      <c r="AU5" s="25">
        <f t="shared" si="3"/>
        <v>735.3845772872661</v>
      </c>
      <c r="AV5" s="25">
        <f t="shared" si="3"/>
        <v>727.29201145726518</v>
      </c>
      <c r="AW5" s="25">
        <f t="shared" si="3"/>
        <v>719.99016010742127</v>
      </c>
      <c r="AX5" s="25">
        <f t="shared" si="3"/>
        <v>713.39883465656169</v>
      </c>
      <c r="AY5" s="25">
        <f t="shared" si="3"/>
        <v>707.44685428414061</v>
      </c>
      <c r="AZ5" s="25">
        <f t="shared" si="3"/>
        <v>702.07060566763369</v>
      </c>
      <c r="BA5" s="26">
        <f t="shared" si="9"/>
        <v>734.73343512695396</v>
      </c>
      <c r="BB5" s="26">
        <f t="shared" si="10"/>
        <v>702.07060566763369</v>
      </c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</row>
    <row r="6" spans="1:77" x14ac:dyDescent="0.25">
      <c r="A6" s="16" t="s">
        <v>46</v>
      </c>
      <c r="B6" s="17">
        <v>2276.1671658999999</v>
      </c>
      <c r="C6" s="17">
        <v>827.20611759999997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8">
        <f t="shared" si="4"/>
        <v>2139.597135946</v>
      </c>
      <c r="M6" s="19">
        <f t="shared" si="0"/>
        <v>10218692.588789813</v>
      </c>
      <c r="N6" s="19">
        <f t="shared" si="1"/>
        <v>309839.26351019286</v>
      </c>
      <c r="O6" s="19">
        <f t="shared" si="2"/>
        <v>34361953.919999994</v>
      </c>
      <c r="P6" s="19">
        <f t="shared" si="5"/>
        <v>789080955.25707102</v>
      </c>
      <c r="Q6" s="19">
        <f t="shared" si="6"/>
        <v>1310917.1879999998</v>
      </c>
      <c r="R6" s="20">
        <f t="shared" si="7"/>
        <v>0.31883604537555943</v>
      </c>
      <c r="S6" s="20">
        <f t="shared" si="8"/>
        <v>0.7</v>
      </c>
      <c r="T6" s="21">
        <v>842037.12970128574</v>
      </c>
      <c r="U6" s="22">
        <v>2288229.0213397061</v>
      </c>
      <c r="V6" s="22">
        <v>2479266.0746687674</v>
      </c>
      <c r="W6" s="22">
        <v>2686252.2115048999</v>
      </c>
      <c r="X6" s="22">
        <v>2910518.9707317012</v>
      </c>
      <c r="Y6" s="22">
        <v>3153509.0572316013</v>
      </c>
      <c r="Z6" s="22">
        <v>3416785.6227859175</v>
      </c>
      <c r="AA6" s="22">
        <v>3702042.3218080997</v>
      </c>
      <c r="AB6" s="22">
        <v>4011114.2065985613</v>
      </c>
      <c r="AC6" s="22">
        <v>4345989.5322101079</v>
      </c>
      <c r="AD6" s="22">
        <v>4708822.5468645049</v>
      </c>
      <c r="AE6" s="23">
        <v>1.5237756645043206E-2</v>
      </c>
      <c r="AF6" s="23">
        <v>2.3140612618675508E-2</v>
      </c>
      <c r="AG6" s="23">
        <v>3.238611909352046E-2</v>
      </c>
      <c r="AH6" s="23">
        <v>4.2820567914841019E-2</v>
      </c>
      <c r="AI6" s="23">
        <v>5.4211349179579094E-2</v>
      </c>
      <c r="AJ6" s="23">
        <v>6.4613667196547847E-2</v>
      </c>
      <c r="AK6" s="23">
        <v>7.4065695082287608E-2</v>
      </c>
      <c r="AL6" s="23">
        <v>8.2603816043337261E-2</v>
      </c>
      <c r="AM6" s="23">
        <v>9.026270259875846E-2</v>
      </c>
      <c r="AN6" s="23">
        <v>9.7075392238470892E-2</v>
      </c>
      <c r="AO6" s="23">
        <v>1.1398795462238362</v>
      </c>
      <c r="AP6" s="24">
        <v>50378720.481699996</v>
      </c>
      <c r="AQ6" s="25">
        <f t="shared" si="3"/>
        <v>1028.4673874588877</v>
      </c>
      <c r="AR6" s="25">
        <f t="shared" si="3"/>
        <v>1016.5130974497691</v>
      </c>
      <c r="AS6" s="25">
        <f t="shared" si="3"/>
        <v>1003.1981539342876</v>
      </c>
      <c r="AT6" s="25">
        <f t="shared" si="3"/>
        <v>988.76096381723312</v>
      </c>
      <c r="AU6" s="25">
        <f t="shared" si="3"/>
        <v>973.50133153565127</v>
      </c>
      <c r="AV6" s="25">
        <f t="shared" si="3"/>
        <v>959.23225641246893</v>
      </c>
      <c r="AW6" s="25">
        <f t="shared" si="3"/>
        <v>945.82479787364241</v>
      </c>
      <c r="AX6" s="25">
        <f t="shared" si="3"/>
        <v>933.16245006438544</v>
      </c>
      <c r="AY6" s="25">
        <f t="shared" si="3"/>
        <v>921.13906530978852</v>
      </c>
      <c r="AZ6" s="25">
        <f t="shared" si="3"/>
        <v>909.65714587854814</v>
      </c>
      <c r="BA6" s="26">
        <f t="shared" si="9"/>
        <v>967.94566497346625</v>
      </c>
      <c r="BB6" s="26">
        <f t="shared" si="10"/>
        <v>909.65714587854814</v>
      </c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x14ac:dyDescent="0.25">
      <c r="A7" s="16" t="s">
        <v>47</v>
      </c>
      <c r="B7" s="17">
        <v>2184.3824657999999</v>
      </c>
      <c r="C7" s="17">
        <v>866.62532759999999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8">
        <f t="shared" si="4"/>
        <v>2053.3195178519995</v>
      </c>
      <c r="M7" s="19">
        <f t="shared" si="0"/>
        <v>0</v>
      </c>
      <c r="N7" s="19">
        <f t="shared" si="1"/>
        <v>0</v>
      </c>
      <c r="O7" s="19">
        <f t="shared" si="2"/>
        <v>92636067.272799999</v>
      </c>
      <c r="P7" s="19">
        <f t="shared" si="5"/>
        <v>16971116790.127369</v>
      </c>
      <c r="Q7" s="19">
        <f t="shared" si="6"/>
        <v>23368741.492831599</v>
      </c>
      <c r="R7" s="20">
        <f t="shared" si="7"/>
        <v>0.44571229003685803</v>
      </c>
      <c r="S7" s="20">
        <f t="shared" si="8"/>
        <v>0.49446530378017761</v>
      </c>
      <c r="T7" s="21">
        <v>1034647.9267860011</v>
      </c>
      <c r="U7" s="22">
        <v>37968065.870375805</v>
      </c>
      <c r="V7" s="22">
        <v>40282167.89079991</v>
      </c>
      <c r="W7" s="22">
        <v>41150704.3839375</v>
      </c>
      <c r="X7" s="22">
        <v>41150704.3839375</v>
      </c>
      <c r="Y7" s="22">
        <v>41150704.3839375</v>
      </c>
      <c r="Z7" s="22">
        <v>41150704.3839375</v>
      </c>
      <c r="AA7" s="22">
        <v>41150704.3839375</v>
      </c>
      <c r="AB7" s="22">
        <v>41150704.3839375</v>
      </c>
      <c r="AC7" s="22">
        <v>41150704.3839375</v>
      </c>
      <c r="AD7" s="22">
        <v>41150704.3839375</v>
      </c>
      <c r="AE7" s="23">
        <v>4.9456007930732467E-2</v>
      </c>
      <c r="AF7" s="23">
        <v>6.0362560982640437E-2</v>
      </c>
      <c r="AG7" s="23">
        <v>7.0297770484374467E-2</v>
      </c>
      <c r="AH7" s="23">
        <v>7.9299469966344627E-2</v>
      </c>
      <c r="AI7" s="23">
        <v>8.7403710557806144E-2</v>
      </c>
      <c r="AJ7" s="23">
        <v>9.4644840479344419E-2</v>
      </c>
      <c r="AK7" s="23">
        <v>0.10105558093639</v>
      </c>
      <c r="AL7" s="23">
        <v>0.10666709857602427</v>
      </c>
      <c r="AM7" s="23">
        <v>0.11150907466201147</v>
      </c>
      <c r="AN7" s="23">
        <v>0.11560977111600071</v>
      </c>
      <c r="AO7" s="23">
        <v>0.71065789075174424</v>
      </c>
      <c r="AP7" s="24">
        <v>279029344.65380001</v>
      </c>
      <c r="AQ7" s="25">
        <f t="shared" si="3"/>
        <v>590.06916452261805</v>
      </c>
      <c r="AR7" s="25">
        <f t="shared" si="3"/>
        <v>574.46511607979551</v>
      </c>
      <c r="AS7" s="25">
        <f t="shared" si="3"/>
        <v>564.99147780527039</v>
      </c>
      <c r="AT7" s="25">
        <f t="shared" si="3"/>
        <v>559.19264854905725</v>
      </c>
      <c r="AU7" s="25">
        <f t="shared" si="3"/>
        <v>554.07284723596695</v>
      </c>
      <c r="AV7" s="25">
        <f t="shared" si="3"/>
        <v>549.57697256944448</v>
      </c>
      <c r="AW7" s="25">
        <f t="shared" si="3"/>
        <v>545.65712648563124</v>
      </c>
      <c r="AX7" s="25">
        <f t="shared" si="3"/>
        <v>542.27157467269069</v>
      </c>
      <c r="AY7" s="25">
        <f t="shared" si="3"/>
        <v>539.38388904670899</v>
      </c>
      <c r="AZ7" s="25">
        <f t="shared" si="3"/>
        <v>536.96223668956668</v>
      </c>
      <c r="BA7" s="26">
        <f t="shared" si="9"/>
        <v>555.66430536567498</v>
      </c>
      <c r="BB7" s="26">
        <f t="shared" si="10"/>
        <v>536.96223668956668</v>
      </c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</row>
    <row r="8" spans="1:77" x14ac:dyDescent="0.25">
      <c r="A8" s="16" t="s">
        <v>48</v>
      </c>
      <c r="B8" s="17">
        <v>2225.5359119</v>
      </c>
      <c r="C8" s="17">
        <v>927.72581000000002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8">
        <f t="shared" si="4"/>
        <v>2092.0037571859998</v>
      </c>
      <c r="M8" s="19">
        <f t="shared" si="0"/>
        <v>22548824.092225134</v>
      </c>
      <c r="N8" s="19">
        <f t="shared" si="1"/>
        <v>405.26257486344502</v>
      </c>
      <c r="O8" s="19">
        <f t="shared" si="2"/>
        <v>20648636.640000001</v>
      </c>
      <c r="P8" s="19">
        <f t="shared" si="5"/>
        <v>941924752.0774107</v>
      </c>
      <c r="Q8" s="19">
        <f t="shared" si="6"/>
        <v>1028441.5132674001</v>
      </c>
      <c r="R8" s="20">
        <f t="shared" si="7"/>
        <v>0.30258321820227757</v>
      </c>
      <c r="S8" s="20">
        <f t="shared" si="8"/>
        <v>0.7</v>
      </c>
      <c r="T8" s="21"/>
      <c r="U8" s="22">
        <v>7845382.6098847017</v>
      </c>
      <c r="V8" s="22">
        <v>8323548.0189554757</v>
      </c>
      <c r="W8" s="22">
        <v>8830856.9599355459</v>
      </c>
      <c r="X8" s="22">
        <v>9369085.6914919708</v>
      </c>
      <c r="Y8" s="22">
        <v>9940118.7328438237</v>
      </c>
      <c r="Z8" s="22">
        <v>10545955.46209573</v>
      </c>
      <c r="AA8" s="22">
        <v>10839819.603937499</v>
      </c>
      <c r="AB8" s="22">
        <v>10839819.603937499</v>
      </c>
      <c r="AC8" s="22">
        <v>10839819.603937499</v>
      </c>
      <c r="AD8" s="22">
        <v>10839819.603937499</v>
      </c>
      <c r="AE8" s="23">
        <v>3.9228631335671553E-2</v>
      </c>
      <c r="AF8" s="23">
        <v>5.0807901683125871E-2</v>
      </c>
      <c r="AG8" s="23">
        <v>6.1362024200276755E-2</v>
      </c>
      <c r="AH8" s="23">
        <v>7.0936075619047342E-2</v>
      </c>
      <c r="AI8" s="23">
        <v>7.9572920133531969E-2</v>
      </c>
      <c r="AJ8" s="23">
        <v>8.7313315658690799E-2</v>
      </c>
      <c r="AK8" s="23">
        <v>9.419601496459197E-2</v>
      </c>
      <c r="AL8" s="23">
        <v>0.10025786193313616</v>
      </c>
      <c r="AM8" s="23">
        <v>0.10553388317229687</v>
      </c>
      <c r="AN8" s="23">
        <v>0.1100573752115831</v>
      </c>
      <c r="AO8" s="23">
        <v>0.89077328426401414</v>
      </c>
      <c r="AP8" s="24">
        <v>57717062.804699995</v>
      </c>
      <c r="AQ8" s="25">
        <f t="shared" si="3"/>
        <v>1243.7480304031533</v>
      </c>
      <c r="AR8" s="25">
        <f t="shared" si="3"/>
        <v>1219.5439009074303</v>
      </c>
      <c r="AS8" s="25">
        <f t="shared" si="3"/>
        <v>1196.7652784513898</v>
      </c>
      <c r="AT8" s="25">
        <f t="shared" si="3"/>
        <v>1175.2215342145689</v>
      </c>
      <c r="AU8" s="25">
        <f t="shared" si="3"/>
        <v>1154.7444949238584</v>
      </c>
      <c r="AV8" s="25">
        <f t="shared" si="3"/>
        <v>1135.1849533016407</v>
      </c>
      <c r="AW8" s="25">
        <f t="shared" si="3"/>
        <v>1122.9115819349729</v>
      </c>
      <c r="AX8" s="25">
        <f t="shared" si="3"/>
        <v>1117.1002406827974</v>
      </c>
      <c r="AY8" s="25">
        <f t="shared" si="3"/>
        <v>1112.0909906847912</v>
      </c>
      <c r="AZ8" s="25">
        <f t="shared" si="3"/>
        <v>1107.8318527572528</v>
      </c>
      <c r="BA8" s="26">
        <f t="shared" si="9"/>
        <v>1158.5142858261856</v>
      </c>
      <c r="BB8" s="26">
        <f t="shared" si="10"/>
        <v>1107.8318527572528</v>
      </c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</row>
    <row r="9" spans="1:77" x14ac:dyDescent="0.25">
      <c r="A9" s="16" t="s">
        <v>49</v>
      </c>
      <c r="B9" s="17">
        <v>3146.0400358000002</v>
      </c>
      <c r="C9" s="17">
        <v>809.89153940000006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8">
        <f t="shared" si="4"/>
        <v>2957.2776336520001</v>
      </c>
      <c r="M9" s="19">
        <f t="shared" si="0"/>
        <v>0</v>
      </c>
      <c r="N9" s="19">
        <f t="shared" si="1"/>
        <v>0</v>
      </c>
      <c r="O9" s="19">
        <f t="shared" si="2"/>
        <v>15734432.404100001</v>
      </c>
      <c r="P9" s="19">
        <f t="shared" si="5"/>
        <v>16456559.380894523</v>
      </c>
      <c r="Q9" s="19">
        <f t="shared" si="6"/>
        <v>30041.165594800012</v>
      </c>
      <c r="R9" s="20">
        <f t="shared" si="7"/>
        <v>0.63355508040905173</v>
      </c>
      <c r="S9" s="20">
        <f t="shared" si="8"/>
        <v>0.65155700552613161</v>
      </c>
      <c r="T9" s="21">
        <v>971137.17235159245</v>
      </c>
      <c r="U9" s="22">
        <v>1071107.7030567238</v>
      </c>
      <c r="V9" s="22">
        <v>1205972.2984790099</v>
      </c>
      <c r="W9" s="22">
        <v>1357817.8744754349</v>
      </c>
      <c r="X9" s="22">
        <v>1528782.5288941138</v>
      </c>
      <c r="Y9" s="22">
        <v>1721273.5703268026</v>
      </c>
      <c r="Z9" s="22">
        <v>1938001.414791669</v>
      </c>
      <c r="AA9" s="22">
        <v>2182017.7503924733</v>
      </c>
      <c r="AB9" s="22">
        <v>2456758.5073407437</v>
      </c>
      <c r="AC9" s="22">
        <v>2766092.2383905915</v>
      </c>
      <c r="AD9" s="22">
        <v>3114374.590918418</v>
      </c>
      <c r="AE9" s="23">
        <v>4.7145464355645185E-2</v>
      </c>
      <c r="AF9" s="23">
        <v>5.8637358360722307E-2</v>
      </c>
      <c r="AG9" s="23">
        <v>6.9188970462192634E-2</v>
      </c>
      <c r="AH9" s="23">
        <v>7.8827091436025273E-2</v>
      </c>
      <c r="AI9" s="23">
        <v>8.7577290025711921E-2</v>
      </c>
      <c r="AJ9" s="23">
        <v>9.5463956634188635E-2</v>
      </c>
      <c r="AK9" s="23">
        <v>0.10251034525589638</v>
      </c>
      <c r="AL9" s="23">
        <v>0.10873861371572592</v>
      </c>
      <c r="AM9" s="23">
        <v>0.11416986227898528</v>
      </c>
      <c r="AN9" s="23">
        <v>0.11882417069401892</v>
      </c>
      <c r="AO9" s="23">
        <v>1.0615943486491424</v>
      </c>
      <c r="AP9" s="24">
        <v>31707212.583799999</v>
      </c>
      <c r="AQ9" s="25">
        <f t="shared" si="3"/>
        <v>661.06749011690067</v>
      </c>
      <c r="AR9" s="25">
        <f t="shared" si="3"/>
        <v>644.39990556812734</v>
      </c>
      <c r="AS9" s="25">
        <f t="shared" si="3"/>
        <v>628.94972753482318</v>
      </c>
      <c r="AT9" s="25">
        <f t="shared" si="3"/>
        <v>614.51430625329294</v>
      </c>
      <c r="AU9" s="25">
        <f t="shared" si="3"/>
        <v>600.91414059717965</v>
      </c>
      <c r="AV9" s="25">
        <f t="shared" si="3"/>
        <v>587.98808617079112</v>
      </c>
      <c r="AW9" s="25">
        <f t="shared" si="3"/>
        <v>575.5896534109927</v>
      </c>
      <c r="AX9" s="25">
        <f t="shared" si="3"/>
        <v>563.58417797466075</v>
      </c>
      <c r="AY9" s="25">
        <f t="shared" si="3"/>
        <v>551.84671236814449</v>
      </c>
      <c r="AZ9" s="25">
        <f t="shared" si="3"/>
        <v>540.26053533608024</v>
      </c>
      <c r="BA9" s="26">
        <f t="shared" si="9"/>
        <v>596.9114735330993</v>
      </c>
      <c r="BB9" s="26">
        <f t="shared" si="10"/>
        <v>540.26053533608024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</row>
    <row r="10" spans="1:77" x14ac:dyDescent="0.25">
      <c r="A10" s="16" t="s">
        <v>50</v>
      </c>
      <c r="B10" s="17">
        <v>2136.9024003999998</v>
      </c>
      <c r="C10" s="17">
        <v>979.35543659999996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8">
        <f t="shared" si="4"/>
        <v>2008.6882563759998</v>
      </c>
      <c r="M10" s="19">
        <f t="shared" si="0"/>
        <v>184878.74518356379</v>
      </c>
      <c r="N10" s="19">
        <f t="shared" si="1"/>
        <v>141444.85491643636</v>
      </c>
      <c r="O10" s="19">
        <f t="shared" si="2"/>
        <v>7335518.3999999994</v>
      </c>
      <c r="P10" s="19">
        <f t="shared" si="5"/>
        <v>2008472.8334976812</v>
      </c>
      <c r="Q10" s="19">
        <f t="shared" si="6"/>
        <v>1432.3572751999891</v>
      </c>
      <c r="R10" s="20">
        <f t="shared" si="7"/>
        <v>0.49423759881373891</v>
      </c>
      <c r="S10" s="20">
        <f t="shared" si="8"/>
        <v>0.7</v>
      </c>
      <c r="T10" s="21"/>
      <c r="U10" s="22">
        <v>247756.63915112716</v>
      </c>
      <c r="V10" s="22">
        <v>290517.20444475126</v>
      </c>
      <c r="W10" s="22">
        <v>340657.85832245945</v>
      </c>
      <c r="X10" s="22">
        <v>399452.33762881707</v>
      </c>
      <c r="Y10" s="22">
        <v>468394.2147199444</v>
      </c>
      <c r="Z10" s="22">
        <v>549234.83909356908</v>
      </c>
      <c r="AA10" s="22">
        <v>644027.8274028264</v>
      </c>
      <c r="AB10" s="22">
        <v>755181.23204588471</v>
      </c>
      <c r="AC10" s="22">
        <v>885518.71358445205</v>
      </c>
      <c r="AD10" s="22">
        <v>1038351.2709709639</v>
      </c>
      <c r="AE10" s="23">
        <v>1.1441213707457557E-2</v>
      </c>
      <c r="AF10" s="23">
        <v>1.8631179655641407E-2</v>
      </c>
      <c r="AG10" s="23">
        <v>2.7271563041388301E-2</v>
      </c>
      <c r="AH10" s="23">
        <v>3.7211911935047963E-2</v>
      </c>
      <c r="AI10" s="23">
        <v>4.829886624966611E-2</v>
      </c>
      <c r="AJ10" s="23">
        <v>5.9430845708344275E-2</v>
      </c>
      <c r="AK10" s="23">
        <v>6.9611011060983968E-2</v>
      </c>
      <c r="AL10" s="23">
        <v>7.8870750079824054E-2</v>
      </c>
      <c r="AM10" s="23">
        <v>8.7240017406983658E-2</v>
      </c>
      <c r="AN10" s="23">
        <v>9.4747391771909273E-2</v>
      </c>
      <c r="AO10" s="23">
        <v>0.45088760824127661</v>
      </c>
      <c r="AP10" s="24">
        <v>12384432.758099999</v>
      </c>
      <c r="AQ10" s="25">
        <f t="shared" si="3"/>
        <v>973.01256437907716</v>
      </c>
      <c r="AR10" s="25">
        <f t="shared" si="3"/>
        <v>963.00096604266957</v>
      </c>
      <c r="AS10" s="25">
        <f t="shared" si="3"/>
        <v>951.38428447637875</v>
      </c>
      <c r="AT10" s="25">
        <f t="shared" si="3"/>
        <v>938.23584208836883</v>
      </c>
      <c r="AU10" s="25">
        <f t="shared" si="3"/>
        <v>923.62282227275705</v>
      </c>
      <c r="AV10" s="25">
        <f t="shared" si="3"/>
        <v>908.16475995347469</v>
      </c>
      <c r="AW10" s="25">
        <f t="shared" si="3"/>
        <v>892.3284028245597</v>
      </c>
      <c r="AX10" s="25">
        <f t="shared" si="3"/>
        <v>875.92401631757878</v>
      </c>
      <c r="AY10" s="25">
        <f t="shared" si="3"/>
        <v>858.75911080103913</v>
      </c>
      <c r="AZ10" s="25">
        <f t="shared" si="3"/>
        <v>840.64059603933811</v>
      </c>
      <c r="BA10" s="26">
        <f t="shared" si="9"/>
        <v>912.50733651952419</v>
      </c>
      <c r="BB10" s="26">
        <f t="shared" si="10"/>
        <v>840.64059603933811</v>
      </c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</row>
    <row r="11" spans="1:77" x14ac:dyDescent="0.25">
      <c r="A11" s="16" t="s">
        <v>51</v>
      </c>
      <c r="B11" s="17">
        <v>2250.7272351000001</v>
      </c>
      <c r="C11" s="17">
        <v>864.2511733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8">
        <f t="shared" si="4"/>
        <v>2115.6836009939998</v>
      </c>
      <c r="M11" s="19">
        <f t="shared" si="0"/>
        <v>4131158.1657033339</v>
      </c>
      <c r="N11" s="19">
        <f t="shared" si="1"/>
        <v>929984.01219670847</v>
      </c>
      <c r="O11" s="19">
        <f t="shared" si="2"/>
        <v>182822446.07999995</v>
      </c>
      <c r="P11" s="19">
        <f t="shared" si="5"/>
        <v>11054383534.446081</v>
      </c>
      <c r="Q11" s="19">
        <f t="shared" si="6"/>
        <v>9157081.1075261999</v>
      </c>
      <c r="R11" s="20">
        <f t="shared" si="7"/>
        <v>0.51475638061732198</v>
      </c>
      <c r="S11" s="20">
        <f t="shared" si="8"/>
        <v>0.7</v>
      </c>
      <c r="T11" s="21">
        <v>1623103.9351455392</v>
      </c>
      <c r="U11" s="22">
        <v>7489632.440006014</v>
      </c>
      <c r="V11" s="22">
        <v>8495712.9508785289</v>
      </c>
      <c r="W11" s="22">
        <v>9636940.0129957795</v>
      </c>
      <c r="X11" s="22">
        <v>10931467.829839459</v>
      </c>
      <c r="Y11" s="22">
        <v>12399889.254646057</v>
      </c>
      <c r="Z11" s="22">
        <v>14065563.373637524</v>
      </c>
      <c r="AA11" s="22">
        <v>15954987.093427919</v>
      </c>
      <c r="AB11" s="22">
        <v>18098216.643676378</v>
      </c>
      <c r="AC11" s="22">
        <v>20529345.700089294</v>
      </c>
      <c r="AD11" s="22">
        <v>22109613.598999999</v>
      </c>
      <c r="AE11" s="23">
        <v>2.0262587995266979E-2</v>
      </c>
      <c r="AF11" s="23">
        <v>2.9107084939073068E-2</v>
      </c>
      <c r="AG11" s="23">
        <v>3.9157620306143726E-2</v>
      </c>
      <c r="AH11" s="23">
        <v>5.0258811566598685E-2</v>
      </c>
      <c r="AI11" s="23">
        <v>6.0819065123396063E-2</v>
      </c>
      <c r="AJ11" s="23">
        <v>7.0401049920233952E-2</v>
      </c>
      <c r="AK11" s="23">
        <v>7.904704931545796E-2</v>
      </c>
      <c r="AL11" s="23">
        <v>8.6797278947351966E-2</v>
      </c>
      <c r="AM11" s="23">
        <v>9.368998529239235E-2</v>
      </c>
      <c r="AN11" s="23">
        <v>9.976153950164994E-2</v>
      </c>
      <c r="AO11" s="23">
        <v>0.90200148188543927</v>
      </c>
      <c r="AP11" s="24">
        <v>237246975.40829998</v>
      </c>
      <c r="AQ11" s="25">
        <f t="shared" si="3"/>
        <v>851.44826429331567</v>
      </c>
      <c r="AR11" s="25">
        <f t="shared" si="3"/>
        <v>839.88175018719846</v>
      </c>
      <c r="AS11" s="25">
        <f t="shared" si="3"/>
        <v>827.12147154927857</v>
      </c>
      <c r="AT11" s="25">
        <f t="shared" si="3"/>
        <v>813.34496191627989</v>
      </c>
      <c r="AU11" s="25">
        <f t="shared" si="3"/>
        <v>799.81230058763356</v>
      </c>
      <c r="AV11" s="25">
        <f t="shared" si="3"/>
        <v>786.76435813221383</v>
      </c>
      <c r="AW11" s="25">
        <f t="shared" si="3"/>
        <v>774.05689417737324</v>
      </c>
      <c r="AX11" s="25">
        <f t="shared" si="3"/>
        <v>761.5523420771425</v>
      </c>
      <c r="AY11" s="25">
        <f t="shared" si="3"/>
        <v>749.11836243948869</v>
      </c>
      <c r="AZ11" s="25">
        <f t="shared" si="3"/>
        <v>740.20908147114642</v>
      </c>
      <c r="BA11" s="26">
        <f t="shared" si="9"/>
        <v>794.33097868310711</v>
      </c>
      <c r="BB11" s="26">
        <f t="shared" si="10"/>
        <v>740.20908147114642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</row>
    <row r="12" spans="1:77" x14ac:dyDescent="0.25">
      <c r="A12" s="16" t="s">
        <v>52</v>
      </c>
      <c r="B12" s="17">
        <v>2294.5501021999999</v>
      </c>
      <c r="C12" s="17">
        <v>841.16901270000005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8">
        <f t="shared" si="4"/>
        <v>2156.8770960679999</v>
      </c>
      <c r="M12" s="19">
        <f t="shared" si="0"/>
        <v>27190603.881900012</v>
      </c>
      <c r="N12" s="19">
        <f t="shared" si="1"/>
        <v>0</v>
      </c>
      <c r="O12" s="19">
        <f t="shared" si="2"/>
        <v>51372609.11999999</v>
      </c>
      <c r="P12" s="19">
        <f t="shared" si="5"/>
        <v>68345446.737178013</v>
      </c>
      <c r="Q12" s="19">
        <f t="shared" si="6"/>
        <v>83815.36127129996</v>
      </c>
      <c r="R12" s="20">
        <f t="shared" si="7"/>
        <v>0.51221432105704978</v>
      </c>
      <c r="S12" s="20">
        <f t="shared" si="8"/>
        <v>0.7</v>
      </c>
      <c r="T12" s="21">
        <v>19220561.263695512</v>
      </c>
      <c r="U12" s="22">
        <v>5427968.0941611556</v>
      </c>
      <c r="V12" s="22">
        <v>6157105.7330128942</v>
      </c>
      <c r="W12" s="22">
        <v>6984188.254216129</v>
      </c>
      <c r="X12" s="22">
        <v>7922372.5700843642</v>
      </c>
      <c r="Y12" s="22">
        <v>8986582.9577741623</v>
      </c>
      <c r="Z12" s="22">
        <v>10193748.468976259</v>
      </c>
      <c r="AA12" s="22">
        <v>11563072.230792977</v>
      </c>
      <c r="AB12" s="22">
        <v>12230636.385</v>
      </c>
      <c r="AC12" s="22">
        <v>12230636.385</v>
      </c>
      <c r="AD12" s="22">
        <v>12230636.385</v>
      </c>
      <c r="AE12" s="23">
        <v>1.7614935366131651E-2</v>
      </c>
      <c r="AF12" s="23">
        <v>2.5964685402505468E-2</v>
      </c>
      <c r="AG12" s="23">
        <v>3.5592358095439938E-2</v>
      </c>
      <c r="AH12" s="23">
        <v>4.6343175171739269E-2</v>
      </c>
      <c r="AI12" s="23">
        <v>5.7340124702598923E-2</v>
      </c>
      <c r="AJ12" s="23">
        <v>6.7351792572890243E-2</v>
      </c>
      <c r="AK12" s="23">
        <v>7.6418531615615654E-2</v>
      </c>
      <c r="AL12" s="23">
        <v>8.4578764026585318E-2</v>
      </c>
      <c r="AM12" s="23">
        <v>9.1869070206791983E-2</v>
      </c>
      <c r="AN12" s="23">
        <v>9.8324273478208546E-2</v>
      </c>
      <c r="AO12" s="23">
        <v>0.87749338804973098</v>
      </c>
      <c r="AP12" s="24">
        <v>140815385.2872</v>
      </c>
      <c r="AQ12" s="25">
        <f t="shared" si="3"/>
        <v>966.39912152971397</v>
      </c>
      <c r="AR12" s="25">
        <f t="shared" si="3"/>
        <v>950.52990280793802</v>
      </c>
      <c r="AS12" s="25">
        <f t="shared" si="3"/>
        <v>932.98336707036799</v>
      </c>
      <c r="AT12" s="25">
        <f t="shared" si="3"/>
        <v>914.02018851112382</v>
      </c>
      <c r="AU12" s="25">
        <f t="shared" si="3"/>
        <v>894.58256411738489</v>
      </c>
      <c r="AV12" s="25">
        <f t="shared" si="3"/>
        <v>875.79481878692638</v>
      </c>
      <c r="AW12" s="25">
        <f t="shared" si="3"/>
        <v>857.45239761043911</v>
      </c>
      <c r="AX12" s="25">
        <f t="shared" si="3"/>
        <v>845.53205687043828</v>
      </c>
      <c r="AY12" s="25">
        <f t="shared" si="3"/>
        <v>839.26054382603593</v>
      </c>
      <c r="AZ12" s="25">
        <f t="shared" si="3"/>
        <v>833.78458382214069</v>
      </c>
      <c r="BA12" s="26">
        <f t="shared" si="9"/>
        <v>891.0339544952509</v>
      </c>
      <c r="BB12" s="26">
        <f t="shared" si="10"/>
        <v>833.78458382214069</v>
      </c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</row>
    <row r="13" spans="1:77" x14ac:dyDescent="0.25">
      <c r="A13" s="16" t="s">
        <v>53</v>
      </c>
      <c r="B13" s="17">
        <v>2077.0173885999998</v>
      </c>
      <c r="C13" s="17">
        <v>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8">
        <f t="shared" si="4"/>
        <v>1952.3963452839996</v>
      </c>
      <c r="M13" s="19">
        <f t="shared" si="0"/>
        <v>1502308</v>
      </c>
      <c r="N13" s="19">
        <f t="shared" si="1"/>
        <v>4093831</v>
      </c>
      <c r="O13" s="19">
        <f t="shared" si="2"/>
        <v>0</v>
      </c>
      <c r="P13" s="19">
        <f t="shared" si="5"/>
        <v>366833182.50428218</v>
      </c>
      <c r="Q13" s="19">
        <f t="shared" si="6"/>
        <v>250089.58781180004</v>
      </c>
      <c r="R13" s="20"/>
      <c r="S13" s="20"/>
      <c r="T13" s="21"/>
      <c r="U13" s="22">
        <v>1046926.8679999999</v>
      </c>
      <c r="V13" s="22">
        <v>1046926.8679999999</v>
      </c>
      <c r="W13" s="22">
        <v>1046926.8679999999</v>
      </c>
      <c r="X13" s="22">
        <v>1046926.8679999999</v>
      </c>
      <c r="Y13" s="22">
        <v>1046926.8679999999</v>
      </c>
      <c r="Z13" s="22">
        <v>1046926.8679999999</v>
      </c>
      <c r="AA13" s="22">
        <v>1046926.8679999999</v>
      </c>
      <c r="AB13" s="22">
        <v>1046926.8679999999</v>
      </c>
      <c r="AC13" s="22">
        <v>1046926.8679999999</v>
      </c>
      <c r="AD13" s="22">
        <v>1046926.8679999999</v>
      </c>
      <c r="AE13" s="23">
        <v>1.2935951595377262E-2</v>
      </c>
      <c r="AF13" s="23">
        <v>2.0390597459158413E-2</v>
      </c>
      <c r="AG13" s="23">
        <v>2.9243784150046345E-2</v>
      </c>
      <c r="AH13" s="23">
        <v>3.9342908474585984E-2</v>
      </c>
      <c r="AI13" s="23">
        <v>5.0533577190452539E-2</v>
      </c>
      <c r="AJ13" s="23">
        <v>6.1312614687611545E-2</v>
      </c>
      <c r="AK13" s="23">
        <v>7.1133000748976744E-2</v>
      </c>
      <c r="AL13" s="23">
        <v>8.0030262278284595E-2</v>
      </c>
      <c r="AM13" s="23">
        <v>8.8038272014961574E-2</v>
      </c>
      <c r="AN13" s="23">
        <v>9.5189320054825319E-2</v>
      </c>
      <c r="AO13" s="23">
        <v>0.96236732407479131</v>
      </c>
      <c r="AP13" s="24">
        <v>10363057.6907</v>
      </c>
      <c r="AQ13" s="25">
        <f t="shared" si="3"/>
        <v>1458.0486917008009</v>
      </c>
      <c r="AR13" s="25">
        <f t="shared" si="3"/>
        <v>1442.773633599732</v>
      </c>
      <c r="AS13" s="25">
        <f t="shared" si="3"/>
        <v>1425.0435176504507</v>
      </c>
      <c r="AT13" s="25">
        <f t="shared" si="3"/>
        <v>1405.3429028456842</v>
      </c>
      <c r="AU13" s="25">
        <f t="shared" si="3"/>
        <v>1384.139583130479</v>
      </c>
      <c r="AV13" s="25">
        <f t="shared" si="3"/>
        <v>1364.3124760900853</v>
      </c>
      <c r="AW13" s="25">
        <f t="shared" si="3"/>
        <v>1346.7368507968874</v>
      </c>
      <c r="AX13" s="25">
        <f t="shared" si="3"/>
        <v>1331.199821648358</v>
      </c>
      <c r="AY13" s="25">
        <f t="shared" si="3"/>
        <v>1317.5190567969541</v>
      </c>
      <c r="AZ13" s="25">
        <f t="shared" si="3"/>
        <v>1305.5378190093093</v>
      </c>
      <c r="BA13" s="26">
        <f t="shared" si="9"/>
        <v>1378.0654353268742</v>
      </c>
      <c r="BB13" s="26">
        <f t="shared" si="10"/>
        <v>1305.5378190093093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x14ac:dyDescent="0.25">
      <c r="A14" s="30" t="s">
        <v>54</v>
      </c>
      <c r="B14" s="17">
        <v>0</v>
      </c>
      <c r="C14" s="17">
        <v>857.9888373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8"/>
      <c r="M14" s="19"/>
      <c r="N14" s="19"/>
      <c r="O14" s="19">
        <f t="shared" si="2"/>
        <v>1639922</v>
      </c>
      <c r="P14" s="19">
        <f t="shared" si="5"/>
        <v>0</v>
      </c>
      <c r="Q14" s="19">
        <f t="shared" si="6"/>
        <v>0</v>
      </c>
      <c r="R14" s="20">
        <f t="shared" si="7"/>
        <v>0.30111970444796993</v>
      </c>
      <c r="S14" s="20">
        <f t="shared" si="8"/>
        <v>0.30111970444796993</v>
      </c>
      <c r="T14" s="21"/>
      <c r="U14" s="22">
        <v>3185880.3281693324</v>
      </c>
      <c r="V14" s="22">
        <v>3196687.1701874998</v>
      </c>
      <c r="W14" s="22">
        <v>3196687.1701874998</v>
      </c>
      <c r="X14" s="22">
        <v>3196687.1701874998</v>
      </c>
      <c r="Y14" s="22">
        <v>3196687.1701874998</v>
      </c>
      <c r="Z14" s="22">
        <v>3196687.1701874998</v>
      </c>
      <c r="AA14" s="22">
        <v>3196687.1701874998</v>
      </c>
      <c r="AB14" s="22">
        <v>3196687.1701874998</v>
      </c>
      <c r="AC14" s="22">
        <v>3196687.1701874998</v>
      </c>
      <c r="AD14" s="22">
        <v>3196687.1701874998</v>
      </c>
      <c r="AE14" s="23">
        <v>3.8043220220796779E-2</v>
      </c>
      <c r="AF14" s="23">
        <v>4.9842207824726745E-2</v>
      </c>
      <c r="AG14" s="23">
        <v>6.0627723450186154E-2</v>
      </c>
      <c r="AH14" s="23">
        <v>7.0440724340313246E-2</v>
      </c>
      <c r="AI14" s="23">
        <v>7.9320223868099643E-2</v>
      </c>
      <c r="AJ14" s="23">
        <v>8.7303379951876967E-2</v>
      </c>
      <c r="AK14" s="23">
        <v>9.4425579405740506E-2</v>
      </c>
      <c r="AL14" s="23">
        <v>0.10072051841129301</v>
      </c>
      <c r="AM14" s="23">
        <v>0.10622027928854094</v>
      </c>
      <c r="AN14" s="23">
        <v>0.11095540373561535</v>
      </c>
      <c r="AO14" s="23">
        <v>0.46825537415146617</v>
      </c>
      <c r="AP14" s="24">
        <v>25492619.6109</v>
      </c>
      <c r="AQ14" s="25">
        <f t="shared" si="3"/>
        <v>266.48757347252729</v>
      </c>
      <c r="AR14" s="25">
        <f t="shared" si="3"/>
        <v>259.0471251061341</v>
      </c>
      <c r="AS14" s="25">
        <f t="shared" si="3"/>
        <v>253.04898379336336</v>
      </c>
      <c r="AT14" s="25">
        <f t="shared" si="3"/>
        <v>247.82803686003507</v>
      </c>
      <c r="AU14" s="25">
        <f t="shared" si="3"/>
        <v>243.28602263521299</v>
      </c>
      <c r="AV14" s="25">
        <f t="shared" si="3"/>
        <v>239.34232427760162</v>
      </c>
      <c r="AW14" s="25">
        <f t="shared" si="3"/>
        <v>235.93031820196978</v>
      </c>
      <c r="AX14" s="25">
        <f t="shared" si="3"/>
        <v>232.99460549754644</v>
      </c>
      <c r="AY14" s="25">
        <f t="shared" si="3"/>
        <v>230.48888819000945</v>
      </c>
      <c r="AZ14" s="25">
        <f t="shared" si="3"/>
        <v>228.37432304188948</v>
      </c>
      <c r="BA14" s="26">
        <f t="shared" si="9"/>
        <v>243.68282010762897</v>
      </c>
      <c r="BB14" s="26">
        <f t="shared" si="10"/>
        <v>228.37432304188948</v>
      </c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x14ac:dyDescent="0.25">
      <c r="A15" s="16" t="s">
        <v>55</v>
      </c>
      <c r="B15" s="17">
        <v>2334.1314781999999</v>
      </c>
      <c r="C15" s="17">
        <v>865.11049949999995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8">
        <f t="shared" si="4"/>
        <v>2194.0835895079999</v>
      </c>
      <c r="M15" s="19">
        <f t="shared" ref="M15:M40" si="11">MAX(F15-((O15-G15)*(F15/(F15+H15))), 0)</f>
        <v>66157722.725000001</v>
      </c>
      <c r="N15" s="19">
        <f t="shared" ref="N15:N40" si="12">MAX(H15-((O15-G15)*(H15/(H15+F15))),0)</f>
        <v>0</v>
      </c>
      <c r="O15" s="19">
        <f t="shared" si="2"/>
        <v>20878865.279999997</v>
      </c>
      <c r="P15" s="19">
        <f t="shared" si="5"/>
        <v>502713810.86605561</v>
      </c>
      <c r="Q15" s="19">
        <f t="shared" si="6"/>
        <v>727383.22051619994</v>
      </c>
      <c r="R15" s="20">
        <f t="shared" si="7"/>
        <v>0.26386951731411334</v>
      </c>
      <c r="S15" s="20">
        <f t="shared" si="8"/>
        <v>0.7</v>
      </c>
      <c r="T15" s="21">
        <v>5305342.0031535765</v>
      </c>
      <c r="U15" s="22">
        <v>10562948.774062034</v>
      </c>
      <c r="V15" s="22">
        <v>11194781.062601805</v>
      </c>
      <c r="W15" s="22">
        <v>11864406.968187384</v>
      </c>
      <c r="X15" s="22">
        <v>12574087.150040077</v>
      </c>
      <c r="Y15" s="22">
        <v>13326217.490747312</v>
      </c>
      <c r="Z15" s="22">
        <v>14123337.184769994</v>
      </c>
      <c r="AA15" s="22">
        <v>14968137.310771216</v>
      </c>
      <c r="AB15" s="22">
        <v>15863469.916706521</v>
      </c>
      <c r="AC15" s="22">
        <v>16812357.648347016</v>
      </c>
      <c r="AD15" s="22">
        <v>17818003.953741267</v>
      </c>
      <c r="AE15" s="23">
        <v>4.361158168069415E-2</v>
      </c>
      <c r="AF15" s="23">
        <v>5.5268462953305439E-2</v>
      </c>
      <c r="AG15" s="23">
        <v>6.5964962928968585E-2</v>
      </c>
      <c r="AH15" s="23">
        <v>7.5731445301236738E-2</v>
      </c>
      <c r="AI15" s="23">
        <v>8.4596895879422415E-2</v>
      </c>
      <c r="AJ15" s="23">
        <v>9.2588975782934665E-2</v>
      </c>
      <c r="AK15" s="23">
        <v>9.9734072436781632E-2</v>
      </c>
      <c r="AL15" s="23">
        <v>0.10605734845647309</v>
      </c>
      <c r="AM15" s="23">
        <v>0.11158278850697179</v>
      </c>
      <c r="AN15" s="23">
        <v>0.11633324421690042</v>
      </c>
      <c r="AO15" s="23">
        <v>1.2699014351631996</v>
      </c>
      <c r="AP15" s="24">
        <v>154319858.30039999</v>
      </c>
      <c r="AQ15" s="25">
        <f t="shared" si="3"/>
        <v>1483.4836900036169</v>
      </c>
      <c r="AR15" s="25">
        <f t="shared" si="3"/>
        <v>1451.5142362231506</v>
      </c>
      <c r="AS15" s="25">
        <f t="shared" si="3"/>
        <v>1422.256480126777</v>
      </c>
      <c r="AT15" s="25">
        <f t="shared" si="3"/>
        <v>1395.3843139896371</v>
      </c>
      <c r="AU15" s="25">
        <f t="shared" si="3"/>
        <v>1370.6162560260459</v>
      </c>
      <c r="AV15" s="25">
        <f t="shared" si="3"/>
        <v>1347.7075115442829</v>
      </c>
      <c r="AW15" s="25">
        <f t="shared" si="3"/>
        <v>1326.443631835695</v>
      </c>
      <c r="AX15" s="25">
        <f t="shared" si="3"/>
        <v>1306.6354080359858</v>
      </c>
      <c r="AY15" s="25">
        <f t="shared" si="3"/>
        <v>1288.1147289704923</v>
      </c>
      <c r="AZ15" s="25">
        <f t="shared" si="3"/>
        <v>1270.7311985672013</v>
      </c>
      <c r="BA15" s="26">
        <f t="shared" si="9"/>
        <v>1366.2887455322884</v>
      </c>
      <c r="BB15" s="26">
        <f t="shared" si="10"/>
        <v>1270.7311985672013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</row>
    <row r="16" spans="1:77" x14ac:dyDescent="0.25">
      <c r="A16" s="16" t="s">
        <v>56</v>
      </c>
      <c r="B16" s="17">
        <v>2158.1427699999999</v>
      </c>
      <c r="C16" s="17">
        <v>913.95402869999998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8">
        <f t="shared" si="4"/>
        <v>2028.6542037999998</v>
      </c>
      <c r="M16" s="19">
        <f t="shared" si="11"/>
        <v>83034543.239900008</v>
      </c>
      <c r="N16" s="19">
        <f t="shared" si="12"/>
        <v>0</v>
      </c>
      <c r="O16" s="19">
        <f t="shared" si="2"/>
        <v>17018033.759999998</v>
      </c>
      <c r="P16" s="19">
        <f t="shared" si="5"/>
        <v>2498940947.3439569</v>
      </c>
      <c r="Q16" s="19">
        <f t="shared" si="6"/>
        <v>1631176.6947404</v>
      </c>
      <c r="R16" s="20">
        <f t="shared" si="7"/>
        <v>0.5281171977137975</v>
      </c>
      <c r="S16" s="20">
        <f t="shared" si="8"/>
        <v>0.7</v>
      </c>
      <c r="T16" s="21"/>
      <c r="U16" s="22">
        <v>4474097.5541361207</v>
      </c>
      <c r="V16" s="22">
        <v>4741719.7264334615</v>
      </c>
      <c r="W16" s="22">
        <v>5025349.9598511811</v>
      </c>
      <c r="X16" s="22">
        <v>5325945.7909739129</v>
      </c>
      <c r="Y16" s="22">
        <v>5644522.03229897</v>
      </c>
      <c r="Z16" s="22">
        <v>5982154.1982466178</v>
      </c>
      <c r="AA16" s="22">
        <v>6339982.1361002298</v>
      </c>
      <c r="AB16" s="22">
        <v>6719213.8741344018</v>
      </c>
      <c r="AC16" s="22">
        <v>7121129.6999223102</v>
      </c>
      <c r="AD16" s="22">
        <v>7547086.4825906968</v>
      </c>
      <c r="AE16" s="23">
        <v>3.1956727591867851E-2</v>
      </c>
      <c r="AF16" s="23">
        <v>4.3265104376892377E-2</v>
      </c>
      <c r="AG16" s="23">
        <v>5.4906687375825887E-2</v>
      </c>
      <c r="AH16" s="23">
        <v>6.5587996988725653E-2</v>
      </c>
      <c r="AI16" s="23">
        <v>7.533938362006927E-2</v>
      </c>
      <c r="AJ16" s="23">
        <v>8.4189820172546906E-2</v>
      </c>
      <c r="AK16" s="23">
        <v>9.216695522320105E-2</v>
      </c>
      <c r="AL16" s="23">
        <v>9.9297164001421079E-2</v>
      </c>
      <c r="AM16" s="23">
        <v>0.10560559725699863</v>
      </c>
      <c r="AN16" s="23">
        <v>0.11111622810286446</v>
      </c>
      <c r="AO16" s="23">
        <v>1.0283960752376078</v>
      </c>
      <c r="AP16" s="24">
        <v>113071949.2175</v>
      </c>
      <c r="AQ16" s="25">
        <f t="shared" si="3"/>
        <v>1698.9967631771033</v>
      </c>
      <c r="AR16" s="25">
        <f t="shared" si="3"/>
        <v>1675.3964511180338</v>
      </c>
      <c r="AS16" s="25">
        <f t="shared" si="3"/>
        <v>1651.6571872907925</v>
      </c>
      <c r="AT16" s="25">
        <f t="shared" si="3"/>
        <v>1629.8851777227435</v>
      </c>
      <c r="AU16" s="25">
        <f t="shared" si="3"/>
        <v>1609.8901267035665</v>
      </c>
      <c r="AV16" s="25">
        <f t="shared" si="3"/>
        <v>1591.5036587468751</v>
      </c>
      <c r="AW16" s="25">
        <f t="shared" si="3"/>
        <v>1574.5759602826856</v>
      </c>
      <c r="AX16" s="25">
        <f t="shared" si="3"/>
        <v>1558.972989289362</v>
      </c>
      <c r="AY16" s="25">
        <f t="shared" si="3"/>
        <v>1544.5741416516328</v>
      </c>
      <c r="AZ16" s="25">
        <f t="shared" si="3"/>
        <v>1531.270287193553</v>
      </c>
      <c r="BA16" s="26">
        <f t="shared" si="9"/>
        <v>1606.6722743176347</v>
      </c>
      <c r="BB16" s="26">
        <f t="shared" si="10"/>
        <v>1531.270287193553</v>
      </c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</row>
    <row r="17" spans="1:77" x14ac:dyDescent="0.25">
      <c r="A17" s="16" t="s">
        <v>57</v>
      </c>
      <c r="B17" s="17">
        <v>2251.3328427000001</v>
      </c>
      <c r="C17" s="17">
        <v>894.23068499999999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8">
        <f t="shared" si="4"/>
        <v>2116.2528721379999</v>
      </c>
      <c r="M17" s="19">
        <f t="shared" si="11"/>
        <v>26779113.810829978</v>
      </c>
      <c r="N17" s="19">
        <f t="shared" si="12"/>
        <v>247180.86927002086</v>
      </c>
      <c r="O17" s="19">
        <f t="shared" si="2"/>
        <v>7771468.3200000003</v>
      </c>
      <c r="P17" s="19">
        <f t="shared" si="5"/>
        <v>0</v>
      </c>
      <c r="Q17" s="19">
        <f t="shared" si="6"/>
        <v>0</v>
      </c>
      <c r="R17" s="20">
        <f t="shared" si="7"/>
        <v>0.129479675993841</v>
      </c>
      <c r="S17" s="20">
        <f t="shared" si="8"/>
        <v>0.7</v>
      </c>
      <c r="T17" s="21">
        <v>277784.49248620583</v>
      </c>
      <c r="U17" s="22">
        <v>8565920.5484688003</v>
      </c>
      <c r="V17" s="22">
        <v>8565920.5484688003</v>
      </c>
      <c r="W17" s="22">
        <v>8565920.5484688003</v>
      </c>
      <c r="X17" s="22">
        <v>8565920.5484688003</v>
      </c>
      <c r="Y17" s="22">
        <v>8565920.5484688003</v>
      </c>
      <c r="Z17" s="22">
        <v>8565920.5484688003</v>
      </c>
      <c r="AA17" s="22">
        <v>8565920.5484688003</v>
      </c>
      <c r="AB17" s="22">
        <v>8565920.5484688003</v>
      </c>
      <c r="AC17" s="22">
        <v>8565920.5484688003</v>
      </c>
      <c r="AD17" s="22">
        <v>8565920.5484688003</v>
      </c>
      <c r="AE17" s="23">
        <v>4.6458138612440365E-2</v>
      </c>
      <c r="AF17" s="23">
        <v>5.7815701996899123E-2</v>
      </c>
      <c r="AG17" s="23">
        <v>6.821197409508474E-2</v>
      </c>
      <c r="AH17" s="23">
        <v>7.7679294154383863E-2</v>
      </c>
      <c r="AI17" s="23">
        <v>8.6248524613371208E-2</v>
      </c>
      <c r="AJ17" s="23">
        <v>9.3949110781313627E-2</v>
      </c>
      <c r="AK17" s="23">
        <v>0.10080913799186138</v>
      </c>
      <c r="AL17" s="23">
        <v>0.10685538633593043</v>
      </c>
      <c r="AM17" s="23">
        <v>0.11211338307438524</v>
      </c>
      <c r="AN17" s="23">
        <v>0.11660745282691856</v>
      </c>
      <c r="AO17" s="23">
        <v>1.1303387570565711</v>
      </c>
      <c r="AP17" s="24">
        <v>49141853.409999996</v>
      </c>
      <c r="AQ17" s="25">
        <f t="shared" si="3"/>
        <v>1398.3700753170735</v>
      </c>
      <c r="AR17" s="25">
        <f t="shared" si="3"/>
        <v>1381.5794044664328</v>
      </c>
      <c r="AS17" s="25">
        <f t="shared" si="3"/>
        <v>1366.559507859894</v>
      </c>
      <c r="AT17" s="25">
        <f t="shared" si="3"/>
        <v>1353.1630297673184</v>
      </c>
      <c r="AU17" s="25">
        <f t="shared" si="3"/>
        <v>1341.261838859054</v>
      </c>
      <c r="AV17" s="25">
        <f t="shared" si="3"/>
        <v>1330.7442339363813</v>
      </c>
      <c r="AW17" s="25">
        <f t="shared" si="3"/>
        <v>1321.5126407071621</v>
      </c>
      <c r="AX17" s="25">
        <f t="shared" si="3"/>
        <v>1313.4817033658012</v>
      </c>
      <c r="AY17" s="25">
        <f t="shared" si="3"/>
        <v>1306.5766958665138</v>
      </c>
      <c r="AZ17" s="25">
        <f t="shared" si="3"/>
        <v>1300.7321938481659</v>
      </c>
      <c r="BA17" s="26">
        <f t="shared" si="9"/>
        <v>1341.3981323993798</v>
      </c>
      <c r="BB17" s="26">
        <f t="shared" si="10"/>
        <v>1300.7321938481659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</row>
    <row r="18" spans="1:77" x14ac:dyDescent="0.25">
      <c r="A18" s="16" t="s">
        <v>58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8">
        <f t="shared" si="4"/>
        <v>2222.0186343400001</v>
      </c>
      <c r="M18" s="19">
        <f t="shared" si="11"/>
        <v>27979593</v>
      </c>
      <c r="N18" s="19">
        <f t="shared" si="12"/>
        <v>1632997</v>
      </c>
      <c r="O18" s="19">
        <f t="shared" si="2"/>
        <v>0</v>
      </c>
      <c r="P18" s="19">
        <f t="shared" si="5"/>
        <v>0</v>
      </c>
      <c r="Q18" s="19">
        <f t="shared" si="6"/>
        <v>0</v>
      </c>
      <c r="R18" s="20"/>
      <c r="S18" s="20"/>
      <c r="T18" s="21">
        <v>542728.26516676403</v>
      </c>
      <c r="U18" s="22">
        <v>7238912.608504938</v>
      </c>
      <c r="V18" s="22">
        <v>7843266.6837039823</v>
      </c>
      <c r="W18" s="22">
        <v>8498076.3822767045</v>
      </c>
      <c r="X18" s="22">
        <v>8884938.154000001</v>
      </c>
      <c r="Y18" s="22">
        <v>8884938.154000001</v>
      </c>
      <c r="Z18" s="22">
        <v>8884938.154000001</v>
      </c>
      <c r="AA18" s="22">
        <v>8884938.154000001</v>
      </c>
      <c r="AB18" s="22">
        <v>8884938.154000001</v>
      </c>
      <c r="AC18" s="22">
        <v>8884938.154000001</v>
      </c>
      <c r="AD18" s="22">
        <v>8884938.154000001</v>
      </c>
      <c r="AE18" s="23">
        <v>1.2202151221238364E-2</v>
      </c>
      <c r="AF18" s="23">
        <v>1.9534734610548041E-2</v>
      </c>
      <c r="AG18" s="23">
        <v>2.8295512607355435E-2</v>
      </c>
      <c r="AH18" s="23">
        <v>3.8333184078348397E-2</v>
      </c>
      <c r="AI18" s="23">
        <v>4.9493956101871212E-2</v>
      </c>
      <c r="AJ18" s="23">
        <v>6.0474232447864512E-2</v>
      </c>
      <c r="AK18" s="23">
        <v>7.0501697422929568E-2</v>
      </c>
      <c r="AL18" s="23">
        <v>7.9608983539726272E-2</v>
      </c>
      <c r="AM18" s="23">
        <v>8.7827226156891744E-2</v>
      </c>
      <c r="AN18" s="23">
        <v>9.5186124874907588E-2</v>
      </c>
      <c r="AO18" s="23">
        <v>1.1028009817174655</v>
      </c>
      <c r="AP18" s="24">
        <v>43319516.047600001</v>
      </c>
      <c r="AQ18" s="25">
        <f t="shared" si="3"/>
        <v>1706.606859935637</v>
      </c>
      <c r="AR18" s="25">
        <f t="shared" si="3"/>
        <v>1666.0998329967611</v>
      </c>
      <c r="AS18" s="25">
        <f t="shared" si="3"/>
        <v>1622.887160825361</v>
      </c>
      <c r="AT18" s="25">
        <f t="shared" si="3"/>
        <v>1590.123499099323</v>
      </c>
      <c r="AU18" s="25">
        <f t="shared" si="3"/>
        <v>1571.4563976417621</v>
      </c>
      <c r="AV18" s="25">
        <f t="shared" si="3"/>
        <v>1553.5140098202473</v>
      </c>
      <c r="AW18" s="25">
        <f t="shared" si="3"/>
        <v>1537.4828089401815</v>
      </c>
      <c r="AX18" s="25">
        <f t="shared" si="3"/>
        <v>1523.2067750036558</v>
      </c>
      <c r="AY18" s="25">
        <f t="shared" si="3"/>
        <v>1510.5500194751967</v>
      </c>
      <c r="AZ18" s="25">
        <f t="shared" si="3"/>
        <v>1499.3939005280477</v>
      </c>
      <c r="BA18" s="26">
        <f t="shared" si="9"/>
        <v>1578.1321264266173</v>
      </c>
      <c r="BB18" s="26">
        <f t="shared" si="10"/>
        <v>1499.3939005280477</v>
      </c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</row>
    <row r="19" spans="1:77" x14ac:dyDescent="0.25">
      <c r="A19" s="16" t="s">
        <v>59</v>
      </c>
      <c r="B19" s="17">
        <v>2166.3264045000001</v>
      </c>
      <c r="C19" s="17">
        <v>0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8">
        <f t="shared" si="4"/>
        <v>2036.34682023</v>
      </c>
      <c r="M19" s="19">
        <f t="shared" si="11"/>
        <v>83515019</v>
      </c>
      <c r="N19" s="19">
        <f t="shared" si="12"/>
        <v>0</v>
      </c>
      <c r="O19" s="19">
        <f t="shared" si="2"/>
        <v>843264</v>
      </c>
      <c r="P19" s="19">
        <f>0.55*8784*907*K19+E19</f>
        <v>2804414976</v>
      </c>
      <c r="Q19" s="19">
        <f t="shared" si="6"/>
        <v>3091968.0000000005</v>
      </c>
      <c r="R19" s="20"/>
      <c r="S19" s="20"/>
      <c r="T19" s="21"/>
      <c r="U19" s="22">
        <v>551117.60800162517</v>
      </c>
      <c r="V19" s="22">
        <v>625149.10274459934</v>
      </c>
      <c r="W19" s="22">
        <v>709125.23023801693</v>
      </c>
      <c r="X19" s="22">
        <v>804381.85058958677</v>
      </c>
      <c r="Y19" s="22">
        <v>912434.26967159729</v>
      </c>
      <c r="Z19" s="22">
        <v>1035001.3440269917</v>
      </c>
      <c r="AA19" s="22">
        <v>1174032.8237816351</v>
      </c>
      <c r="AB19" s="22">
        <v>1331740.3685233609</v>
      </c>
      <c r="AC19" s="22">
        <v>1510632.729536535</v>
      </c>
      <c r="AD19" s="22">
        <v>1713555.6580576627</v>
      </c>
      <c r="AE19" s="23">
        <v>1.9098155139177377E-2</v>
      </c>
      <c r="AF19" s="23">
        <v>2.7766631172219353E-2</v>
      </c>
      <c r="AG19" s="23">
        <v>3.7692858540208533E-2</v>
      </c>
      <c r="AH19" s="23">
        <v>4.8722240471866421E-2</v>
      </c>
      <c r="AI19" s="23">
        <v>5.9597739467634629E-2</v>
      </c>
      <c r="AJ19" s="23">
        <v>6.9503450308202555E-2</v>
      </c>
      <c r="AK19" s="23">
        <v>7.847692350865107E-2</v>
      </c>
      <c r="AL19" s="23">
        <v>8.6553943038222211E-2</v>
      </c>
      <c r="AM19" s="23">
        <v>9.3768604827720994E-2</v>
      </c>
      <c r="AN19" s="23">
        <v>0.10015339173226456</v>
      </c>
      <c r="AO19" s="23">
        <v>0.97179777525598399</v>
      </c>
      <c r="AP19" s="24">
        <v>95736031.598999992</v>
      </c>
      <c r="AQ19" s="25">
        <f>(($L19*$M19)+($N19*$D19)+(907*$O19)+$P19)/($M19+$N19+$O19+$Q19+$T19+U19+(MIN(AE19*$AP19,$AP19*$AO19*AE19)))</f>
        <v>1934.0421877472327</v>
      </c>
      <c r="AR19" s="25">
        <f t="shared" ref="AR19:AZ19" si="13">(($L19*$M19)+($N19*$D19)+(907*$O19)+$P19)/($M19+$N19+$O19+$Q19+$T19+V19+(MIN(AF19*$AP19,$AP19*$AO19*AF19)))</f>
        <v>1915.2580212961911</v>
      </c>
      <c r="AS19" s="25">
        <f t="shared" si="13"/>
        <v>1894.208039929928</v>
      </c>
      <c r="AT19" s="25">
        <f t="shared" si="13"/>
        <v>1871.3155304426718</v>
      </c>
      <c r="AU19" s="25">
        <f t="shared" si="13"/>
        <v>1848.9996944168099</v>
      </c>
      <c r="AV19" s="25">
        <f t="shared" si="13"/>
        <v>1828.6667727792476</v>
      </c>
      <c r="AW19" s="25">
        <f t="shared" si="13"/>
        <v>1810.1011422120071</v>
      </c>
      <c r="AX19" s="25">
        <f t="shared" si="13"/>
        <v>1793.1064520852276</v>
      </c>
      <c r="AY19" s="25">
        <f t="shared" si="13"/>
        <v>1777.501675398423</v>
      </c>
      <c r="AZ19" s="25">
        <f t="shared" si="13"/>
        <v>1763.11768826295</v>
      </c>
      <c r="BA19" s="26">
        <f t="shared" si="9"/>
        <v>1843.6317204570689</v>
      </c>
      <c r="BB19" s="26">
        <f t="shared" si="10"/>
        <v>1763.11768826295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</row>
    <row r="20" spans="1:77" x14ac:dyDescent="0.25">
      <c r="A20" s="16" t="s">
        <v>60</v>
      </c>
      <c r="B20" s="17">
        <v>2323.2195671999998</v>
      </c>
      <c r="C20" s="17">
        <v>766.29985739999995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8">
        <f t="shared" si="4"/>
        <v>2183.8263931679999</v>
      </c>
      <c r="M20" s="19">
        <f t="shared" si="11"/>
        <v>11538767.058381507</v>
      </c>
      <c r="N20" s="19">
        <f t="shared" si="12"/>
        <v>6768706.0307185017</v>
      </c>
      <c r="O20" s="19">
        <f t="shared" si="2"/>
        <v>40018849.919999994</v>
      </c>
      <c r="P20" s="19">
        <f t="shared" si="5"/>
        <v>3267065650.0531979</v>
      </c>
      <c r="Q20" s="19">
        <f t="shared" si="6"/>
        <v>5223728.3741199002</v>
      </c>
      <c r="R20" s="20">
        <f t="shared" si="7"/>
        <v>0.34583271218529815</v>
      </c>
      <c r="S20" s="20">
        <f t="shared" si="8"/>
        <v>0.7</v>
      </c>
      <c r="T20" s="21">
        <v>985225.01242613397</v>
      </c>
      <c r="U20" s="22">
        <v>3348948.0774409864</v>
      </c>
      <c r="V20" s="22">
        <v>3628541.2328899889</v>
      </c>
      <c r="W20" s="22">
        <v>3931476.7426443659</v>
      </c>
      <c r="X20" s="22">
        <v>4259703.3865433186</v>
      </c>
      <c r="Y20" s="22">
        <v>4615332.6419334197</v>
      </c>
      <c r="Z20" s="22">
        <v>5000652.2667724481</v>
      </c>
      <c r="AA20" s="22">
        <v>5418141.0167438947</v>
      </c>
      <c r="AB20" s="22">
        <v>5870484.5910571301</v>
      </c>
      <c r="AC20" s="22">
        <v>6360592.9095123401</v>
      </c>
      <c r="AD20" s="22">
        <v>6891618.831973345</v>
      </c>
      <c r="AE20" s="23">
        <v>1.1375467552923934E-2</v>
      </c>
      <c r="AF20" s="23">
        <v>1.8504370938637004E-2</v>
      </c>
      <c r="AG20" s="23">
        <v>2.7058013700924182E-2</v>
      </c>
      <c r="AH20" s="23">
        <v>3.6883833822775193E-2</v>
      </c>
      <c r="AI20" s="23">
        <v>4.7827391089439654E-2</v>
      </c>
      <c r="AJ20" s="23">
        <v>5.8789903099980348E-2</v>
      </c>
      <c r="AK20" s="23">
        <v>6.8780532230988511E-2</v>
      </c>
      <c r="AL20" s="23">
        <v>7.7836674771267433E-2</v>
      </c>
      <c r="AM20" s="23">
        <v>8.5993971490029353E-2</v>
      </c>
      <c r="AN20" s="23">
        <v>9.3286385312307207E-2</v>
      </c>
      <c r="AO20" s="23">
        <v>0.90079198851709141</v>
      </c>
      <c r="AP20" s="24">
        <v>91094021.7993</v>
      </c>
      <c r="AQ20" s="25">
        <f t="shared" si="3"/>
        <v>1014.7819306724076</v>
      </c>
      <c r="AR20" s="25">
        <f t="shared" si="3"/>
        <v>1002.1912323963659</v>
      </c>
      <c r="AS20" s="25">
        <f t="shared" si="3"/>
        <v>987.94503579143395</v>
      </c>
      <c r="AT20" s="25">
        <f t="shared" si="3"/>
        <v>972.33933926507052</v>
      </c>
      <c r="AU20" s="25">
        <f t="shared" si="3"/>
        <v>955.65862343691367</v>
      </c>
      <c r="AV20" s="25">
        <f t="shared" si="3"/>
        <v>939.1457877784095</v>
      </c>
      <c r="AW20" s="25">
        <f t="shared" si="3"/>
        <v>923.77496218704107</v>
      </c>
      <c r="AX20" s="25">
        <f t="shared" si="3"/>
        <v>909.39422023701707</v>
      </c>
      <c r="AY20" s="25">
        <f t="shared" si="3"/>
        <v>895.86779918207844</v>
      </c>
      <c r="AZ20" s="25">
        <f t="shared" si="3"/>
        <v>883.07331730358283</v>
      </c>
      <c r="BA20" s="26">
        <f t="shared" si="9"/>
        <v>948.41722482503189</v>
      </c>
      <c r="BB20" s="26">
        <f t="shared" si="10"/>
        <v>883.07331730358283</v>
      </c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7" x14ac:dyDescent="0.25">
      <c r="A21" s="16" t="s">
        <v>61</v>
      </c>
      <c r="B21" s="17">
        <v>0</v>
      </c>
      <c r="C21" s="17">
        <v>847.59208590000003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8">
        <f t="shared" si="4"/>
        <v>0</v>
      </c>
      <c r="M21" s="19">
        <f t="shared" si="11"/>
        <v>0</v>
      </c>
      <c r="N21" s="19">
        <f t="shared" si="12"/>
        <v>0</v>
      </c>
      <c r="O21" s="19">
        <f t="shared" si="2"/>
        <v>4112445.0000999998</v>
      </c>
      <c r="P21" s="19">
        <f t="shared" si="5"/>
        <v>0</v>
      </c>
      <c r="Q21" s="19">
        <f t="shared" si="6"/>
        <v>0</v>
      </c>
      <c r="R21" s="20">
        <f t="shared" si="7"/>
        <v>0.33231321951851234</v>
      </c>
      <c r="S21" s="20">
        <f t="shared" si="8"/>
        <v>0.33715578414900466</v>
      </c>
      <c r="T21" s="21"/>
      <c r="U21" s="22">
        <v>3611728.4319631737</v>
      </c>
      <c r="V21" s="22">
        <v>3611728.4319631737</v>
      </c>
      <c r="W21" s="22">
        <v>3611728.4319631737</v>
      </c>
      <c r="X21" s="22">
        <v>3611728.4319631737</v>
      </c>
      <c r="Y21" s="22">
        <v>3611728.4319631737</v>
      </c>
      <c r="Z21" s="22">
        <v>3611728.4319631737</v>
      </c>
      <c r="AA21" s="22">
        <v>3611728.4319631737</v>
      </c>
      <c r="AB21" s="22">
        <v>3611728.4319631737</v>
      </c>
      <c r="AC21" s="22">
        <v>3611728.4319631737</v>
      </c>
      <c r="AD21" s="22">
        <v>3611728.4319631737</v>
      </c>
      <c r="AE21" s="23">
        <v>5.3736007062315301E-2</v>
      </c>
      <c r="AF21" s="23">
        <v>6.4714739161627025E-2</v>
      </c>
      <c r="AG21" s="23">
        <v>7.4768049126363714E-2</v>
      </c>
      <c r="AH21" s="23">
        <v>8.3922056188356853E-2</v>
      </c>
      <c r="AI21" s="23">
        <v>9.2201681659859827E-2</v>
      </c>
      <c r="AJ21" s="23">
        <v>9.9630691656382706E-2</v>
      </c>
      <c r="AK21" s="23">
        <v>0.10623173809645967</v>
      </c>
      <c r="AL21" s="23">
        <v>0.11202639804365881</v>
      </c>
      <c r="AM21" s="23">
        <v>0.11703521145358933</v>
      </c>
      <c r="AN21" s="23">
        <v>0.12127771738620828</v>
      </c>
      <c r="AO21" s="23">
        <v>1.3252080576650536</v>
      </c>
      <c r="AP21" s="24">
        <v>12429294.5309</v>
      </c>
      <c r="AQ21" s="25">
        <f t="shared" si="3"/>
        <v>415.35332005989289</v>
      </c>
      <c r="AR21" s="25">
        <f t="shared" si="3"/>
        <v>408.70759958124916</v>
      </c>
      <c r="AS21" s="25">
        <f t="shared" si="3"/>
        <v>402.80590007440549</v>
      </c>
      <c r="AT21" s="25">
        <f t="shared" si="3"/>
        <v>397.57845602840376</v>
      </c>
      <c r="AU21" s="25">
        <f t="shared" si="3"/>
        <v>392.96583460395601</v>
      </c>
      <c r="AV21" s="25">
        <f t="shared" si="3"/>
        <v>388.91725731789103</v>
      </c>
      <c r="AW21" s="25">
        <f t="shared" si="3"/>
        <v>385.38925317750244</v>
      </c>
      <c r="AX21" s="25">
        <f t="shared" si="3"/>
        <v>382.34457098973024</v>
      </c>
      <c r="AY21" s="25">
        <f t="shared" si="3"/>
        <v>379.75129624808994</v>
      </c>
      <c r="AZ21" s="25">
        <f t="shared" si="3"/>
        <v>377.58213098950591</v>
      </c>
      <c r="BA21" s="26">
        <f t="shared" si="9"/>
        <v>393.13956190706267</v>
      </c>
      <c r="BB21" s="26">
        <f t="shared" si="10"/>
        <v>377.58213098950591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</row>
    <row r="22" spans="1:77" x14ac:dyDescent="0.25">
      <c r="A22" s="16" t="s">
        <v>62</v>
      </c>
      <c r="B22" s="17">
        <v>2157.9958127</v>
      </c>
      <c r="C22" s="17">
        <v>975.17739540000002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8">
        <f t="shared" si="4"/>
        <v>2028.5160639379999</v>
      </c>
      <c r="M22" s="19">
        <f t="shared" si="11"/>
        <v>15364291.766884193</v>
      </c>
      <c r="N22" s="19">
        <f t="shared" si="12"/>
        <v>2726679.3871158077</v>
      </c>
      <c r="O22" s="19">
        <f t="shared" si="2"/>
        <v>1775773.44</v>
      </c>
      <c r="P22" s="19">
        <f t="shared" si="5"/>
        <v>48214762.492757589</v>
      </c>
      <c r="Q22" s="19">
        <f t="shared" si="6"/>
        <v>20917.47183750011</v>
      </c>
      <c r="R22" s="20">
        <f t="shared" si="7"/>
        <v>0.26669444712496659</v>
      </c>
      <c r="S22" s="20">
        <f t="shared" si="8"/>
        <v>0.7</v>
      </c>
      <c r="T22" s="21">
        <v>787533.354986666</v>
      </c>
      <c r="U22" s="22">
        <v>1697994.5225357746</v>
      </c>
      <c r="V22" s="22">
        <v>1991053.089595275</v>
      </c>
      <c r="W22" s="22">
        <v>2334690.9268391752</v>
      </c>
      <c r="X22" s="22">
        <v>2737637.5609216713</v>
      </c>
      <c r="Y22" s="22">
        <v>3210129.1562030497</v>
      </c>
      <c r="Z22" s="22">
        <v>3764168.5468530674</v>
      </c>
      <c r="AA22" s="22">
        <v>4413830.1481542345</v>
      </c>
      <c r="AB22" s="22">
        <v>5175617.4927508356</v>
      </c>
      <c r="AC22" s="22">
        <v>5982068.5757632507</v>
      </c>
      <c r="AD22" s="22">
        <v>5982068.5757632507</v>
      </c>
      <c r="AE22" s="23">
        <v>4.2074781713191504E-2</v>
      </c>
      <c r="AF22" s="23">
        <v>5.3795009159865084E-2</v>
      </c>
      <c r="AG22" s="23">
        <v>6.4544470420188085E-2</v>
      </c>
      <c r="AH22" s="23">
        <v>7.4355427813469654E-2</v>
      </c>
      <c r="AI22" s="23">
        <v>8.3258675750193675E-2</v>
      </c>
      <c r="AJ22" s="23">
        <v>9.1283599414817479E-2</v>
      </c>
      <c r="AK22" s="23">
        <v>9.8458230981317119E-2</v>
      </c>
      <c r="AL22" s="23">
        <v>0.10480930346314697</v>
      </c>
      <c r="AM22" s="23">
        <v>0.1103623022950582</v>
      </c>
      <c r="AN22" s="23">
        <v>0.1151415147401727</v>
      </c>
      <c r="AO22" s="23">
        <v>0.60820033171625643</v>
      </c>
      <c r="AP22" s="24">
        <v>66455749.755199999</v>
      </c>
      <c r="AQ22" s="25">
        <f t="shared" si="3"/>
        <v>1543.4744323724074</v>
      </c>
      <c r="AR22" s="25">
        <f t="shared" si="3"/>
        <v>1495.8308864490257</v>
      </c>
      <c r="AS22" s="25">
        <f t="shared" si="3"/>
        <v>1450.398128179017</v>
      </c>
      <c r="AT22" s="25">
        <f t="shared" si="3"/>
        <v>1406.504888048039</v>
      </c>
      <c r="AU22" s="25">
        <f t="shared" si="3"/>
        <v>1363.544231009691</v>
      </c>
      <c r="AV22" s="25">
        <f t="shared" si="3"/>
        <v>1320.9642138359736</v>
      </c>
      <c r="AW22" s="25">
        <f t="shared" si="3"/>
        <v>1278.2636868130107</v>
      </c>
      <c r="AX22" s="25">
        <f t="shared" si="3"/>
        <v>1234.9927043846469</v>
      </c>
      <c r="AY22" s="25">
        <f t="shared" si="3"/>
        <v>1194.0790886907871</v>
      </c>
      <c r="AZ22" s="25">
        <f t="shared" si="3"/>
        <v>1186.7124341020524</v>
      </c>
      <c r="BA22" s="26">
        <f t="shared" si="9"/>
        <v>1347.4764693884649</v>
      </c>
      <c r="BB22" s="26">
        <f t="shared" si="10"/>
        <v>1186.7124341020524</v>
      </c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</row>
    <row r="23" spans="1:77" x14ac:dyDescent="0.25">
      <c r="A23" s="16" t="s">
        <v>63</v>
      </c>
      <c r="B23" s="17">
        <v>2082.5040770999999</v>
      </c>
      <c r="C23" s="17">
        <v>886.31744089999995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8">
        <f t="shared" si="4"/>
        <v>1957.5538324739998</v>
      </c>
      <c r="M23" s="19">
        <f t="shared" si="11"/>
        <v>4.6566128730773926E-10</v>
      </c>
      <c r="N23" s="19">
        <f t="shared" si="12"/>
        <v>5.8207660913467407E-11</v>
      </c>
      <c r="O23" s="19">
        <f t="shared" si="2"/>
        <v>26201176.053199999</v>
      </c>
      <c r="P23" s="19">
        <f t="shared" si="5"/>
        <v>33906455.554328367</v>
      </c>
      <c r="Q23" s="19">
        <f t="shared" si="6"/>
        <v>34983.969129000077</v>
      </c>
      <c r="R23" s="20">
        <f t="shared" si="7"/>
        <v>0.40558826592891373</v>
      </c>
      <c r="S23" s="20">
        <f t="shared" si="8"/>
        <v>0.4502316487905918</v>
      </c>
      <c r="T23" s="21">
        <v>316260.46226356021</v>
      </c>
      <c r="U23" s="22">
        <v>2962380.3259656811</v>
      </c>
      <c r="V23" s="22">
        <v>3335377.5726553947</v>
      </c>
      <c r="W23" s="22">
        <v>3755339.3987472332</v>
      </c>
      <c r="X23" s="22">
        <v>4228179.17689473</v>
      </c>
      <c r="Y23" s="22">
        <v>4760554.8403667752</v>
      </c>
      <c r="Z23" s="22">
        <v>5359962.6316649299</v>
      </c>
      <c r="AA23" s="22">
        <v>6034842.6551538287</v>
      </c>
      <c r="AB23" s="22">
        <v>6794697.7199636595</v>
      </c>
      <c r="AC23" s="22">
        <v>7650227.1465605469</v>
      </c>
      <c r="AD23" s="22">
        <v>8613477.4210801758</v>
      </c>
      <c r="AE23" s="23">
        <v>4.4340193491464598E-2</v>
      </c>
      <c r="AF23" s="23">
        <v>5.604529365023047E-2</v>
      </c>
      <c r="AG23" s="23">
        <v>6.6803887842410314E-2</v>
      </c>
      <c r="AH23" s="23">
        <v>7.6643046825041278E-2</v>
      </c>
      <c r="AI23" s="23">
        <v>8.5588609248013744E-2</v>
      </c>
      <c r="AJ23" s="23">
        <v>9.3665225750441936E-2</v>
      </c>
      <c r="AK23" s="23">
        <v>0.10089640128180878</v>
      </c>
      <c r="AL23" s="23">
        <v>0.10730453571523049</v>
      </c>
      <c r="AM23" s="23">
        <v>0.11291096281755593</v>
      </c>
      <c r="AN23" s="23">
        <v>0.11773598763848463</v>
      </c>
      <c r="AO23" s="23">
        <v>0.74767633692062474</v>
      </c>
      <c r="AP23" s="24">
        <v>59467354.632399999</v>
      </c>
      <c r="AQ23" s="25">
        <f t="shared" si="3"/>
        <v>738.62246249769248</v>
      </c>
      <c r="AR23" s="25">
        <f t="shared" si="3"/>
        <v>718.24210492413215</v>
      </c>
      <c r="AS23" s="25">
        <f t="shared" si="3"/>
        <v>698.85372102978147</v>
      </c>
      <c r="AT23" s="25">
        <f t="shared" si="3"/>
        <v>680.24576961721596</v>
      </c>
      <c r="AU23" s="25">
        <f t="shared" si="3"/>
        <v>662.22937827581404</v>
      </c>
      <c r="AV23" s="25">
        <f t="shared" si="3"/>
        <v>644.6348936942702</v>
      </c>
      <c r="AW23" s="25">
        <f t="shared" si="3"/>
        <v>627.30948564557491</v>
      </c>
      <c r="AX23" s="25">
        <f t="shared" si="3"/>
        <v>610.11562744362243</v>
      </c>
      <c r="AY23" s="25">
        <f t="shared" si="3"/>
        <v>592.93031516589542</v>
      </c>
      <c r="AZ23" s="25">
        <f t="shared" si="3"/>
        <v>575.64490969352948</v>
      </c>
      <c r="BA23" s="26">
        <f t="shared" si="9"/>
        <v>654.88286679875284</v>
      </c>
      <c r="BB23" s="26">
        <f t="shared" si="10"/>
        <v>575.64490969352948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7" x14ac:dyDescent="0.25">
      <c r="A24" s="16" t="s">
        <v>64</v>
      </c>
      <c r="B24" s="17">
        <v>2254.9510461</v>
      </c>
      <c r="C24" s="17">
        <v>810.28612769999995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8">
        <f t="shared" si="4"/>
        <v>2119.6539833339998</v>
      </c>
      <c r="M24" s="19">
        <f t="shared" si="11"/>
        <v>41091564.491654843</v>
      </c>
      <c r="N24" s="19">
        <f t="shared" si="12"/>
        <v>598388.19804516248</v>
      </c>
      <c r="O24" s="19">
        <f t="shared" si="2"/>
        <v>30795649.919999994</v>
      </c>
      <c r="P24" s="19">
        <f t="shared" si="5"/>
        <v>3044925860.3700438</v>
      </c>
      <c r="Q24" s="19">
        <f t="shared" si="6"/>
        <v>4299172.8757443</v>
      </c>
      <c r="R24" s="20">
        <f t="shared" si="7"/>
        <v>0.4205128146485308</v>
      </c>
      <c r="S24" s="20">
        <f t="shared" si="8"/>
        <v>0.7</v>
      </c>
      <c r="T24" s="21">
        <v>1827908.7970816612</v>
      </c>
      <c r="U24" s="22">
        <v>4775710.4785206858</v>
      </c>
      <c r="V24" s="22">
        <v>5061373.8993692854</v>
      </c>
      <c r="W24" s="22">
        <v>5364124.5348591302</v>
      </c>
      <c r="X24" s="22">
        <v>5684984.4721140405</v>
      </c>
      <c r="Y24" s="22">
        <v>6025036.9353191201</v>
      </c>
      <c r="Z24" s="22">
        <v>6385429.9426891059</v>
      </c>
      <c r="AA24" s="22">
        <v>6767380.1821815707</v>
      </c>
      <c r="AB24" s="22">
        <v>7172177.1190393995</v>
      </c>
      <c r="AC24" s="22">
        <v>7601187.3490296174</v>
      </c>
      <c r="AD24" s="22">
        <v>8055859.2120751143</v>
      </c>
      <c r="AE24" s="23">
        <v>4.5925301256458884E-2</v>
      </c>
      <c r="AF24" s="23">
        <v>5.7447475252927635E-2</v>
      </c>
      <c r="AG24" s="23">
        <v>6.8019871965554771E-2</v>
      </c>
      <c r="AH24" s="23">
        <v>7.7671255549376234E-2</v>
      </c>
      <c r="AI24" s="23">
        <v>8.6429083608699164E-2</v>
      </c>
      <c r="AJ24" s="23">
        <v>9.4319556124933548E-2</v>
      </c>
      <c r="AK24" s="23">
        <v>0.1013676623859309</v>
      </c>
      <c r="AL24" s="23">
        <v>0.1075972259952423</v>
      </c>
      <c r="AM24" s="23">
        <v>0.11303094803657514</v>
      </c>
      <c r="AN24" s="23">
        <v>0.11769044846571815</v>
      </c>
      <c r="AO24" s="23">
        <v>1.0389198760429761</v>
      </c>
      <c r="AP24" s="24">
        <v>112690037.1441</v>
      </c>
      <c r="AQ24" s="25">
        <f t="shared" si="3"/>
        <v>1310.3247986281974</v>
      </c>
      <c r="AR24" s="25">
        <f t="shared" si="3"/>
        <v>1287.2994775312359</v>
      </c>
      <c r="AS24" s="25">
        <f t="shared" si="3"/>
        <v>1266.3110136087121</v>
      </c>
      <c r="AT24" s="25">
        <f t="shared" si="3"/>
        <v>1247.1432704371809</v>
      </c>
      <c r="AU24" s="25">
        <f t="shared" si="3"/>
        <v>1229.6080933070223</v>
      </c>
      <c r="AV24" s="25">
        <f t="shared" si="3"/>
        <v>1213.5406398999182</v>
      </c>
      <c r="AW24" s="25">
        <f t="shared" si="3"/>
        <v>1198.7955841250985</v>
      </c>
      <c r="AX24" s="25">
        <f t="shared" si="3"/>
        <v>1185.244005966231</v>
      </c>
      <c r="AY24" s="25">
        <f t="shared" si="3"/>
        <v>1172.7708246129985</v>
      </c>
      <c r="AZ24" s="25">
        <f t="shared" si="3"/>
        <v>1161.2726650816751</v>
      </c>
      <c r="BA24" s="26">
        <f t="shared" si="9"/>
        <v>1227.231037319827</v>
      </c>
      <c r="BB24" s="26">
        <f t="shared" si="10"/>
        <v>1161.2726650816751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</row>
    <row r="25" spans="1:77" x14ac:dyDescent="0.25">
      <c r="A25" s="16" t="s">
        <v>65</v>
      </c>
      <c r="B25" s="17">
        <v>2317.9822393999998</v>
      </c>
      <c r="C25" s="17">
        <v>862.64948679999998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8">
        <f t="shared" si="4"/>
        <v>2178.9033050359999</v>
      </c>
      <c r="M25" s="19">
        <f t="shared" si="11"/>
        <v>10699000.722071774</v>
      </c>
      <c r="N25" s="19">
        <f t="shared" si="12"/>
        <v>14228.139928228969</v>
      </c>
      <c r="O25" s="19">
        <f t="shared" si="2"/>
        <v>17021108.159999996</v>
      </c>
      <c r="P25" s="19">
        <f t="shared" si="5"/>
        <v>83925611.73884958</v>
      </c>
      <c r="Q25" s="19">
        <f t="shared" si="6"/>
        <v>97924.447742399992</v>
      </c>
      <c r="R25" s="20">
        <f t="shared" si="7"/>
        <v>0.2350526756420071</v>
      </c>
      <c r="S25" s="20">
        <f t="shared" si="8"/>
        <v>0.7</v>
      </c>
      <c r="T25" s="21">
        <v>840189.54411773931</v>
      </c>
      <c r="U25" s="22">
        <v>7888544.3585652001</v>
      </c>
      <c r="V25" s="22">
        <v>7888544.3585652001</v>
      </c>
      <c r="W25" s="22">
        <v>7888544.3585652001</v>
      </c>
      <c r="X25" s="22">
        <v>7888544.3585652001</v>
      </c>
      <c r="Y25" s="22">
        <v>7888544.3585652001</v>
      </c>
      <c r="Z25" s="22">
        <v>7888544.3585652001</v>
      </c>
      <c r="AA25" s="22">
        <v>7888544.3585652001</v>
      </c>
      <c r="AB25" s="22">
        <v>7888544.3585652001</v>
      </c>
      <c r="AC25" s="22">
        <v>7888544.3585652001</v>
      </c>
      <c r="AD25" s="22">
        <v>7888544.3585652001</v>
      </c>
      <c r="AE25" s="23">
        <v>4.8008468033873729E-2</v>
      </c>
      <c r="AF25" s="23">
        <v>5.924360710051195E-2</v>
      </c>
      <c r="AG25" s="23">
        <v>6.9521643169629638E-2</v>
      </c>
      <c r="AH25" s="23">
        <v>7.8874725617712527E-2</v>
      </c>
      <c r="AI25" s="23">
        <v>8.7333534705797786E-2</v>
      </c>
      <c r="AJ25" s="23">
        <v>9.492734093371212E-2</v>
      </c>
      <c r="AK25" s="23">
        <v>0.10168406188202468</v>
      </c>
      <c r="AL25" s="23">
        <v>0.10763031664615251</v>
      </c>
      <c r="AM25" s="23">
        <v>0.11279147796268493</v>
      </c>
      <c r="AN25" s="23">
        <v>0.11719172212380437</v>
      </c>
      <c r="AO25" s="23">
        <v>0.82836500905863464</v>
      </c>
      <c r="AP25" s="24">
        <v>73094473.978499994</v>
      </c>
      <c r="AQ25" s="25">
        <f t="shared" si="3"/>
        <v>965.39062608530605</v>
      </c>
      <c r="AR25" s="25">
        <f t="shared" si="3"/>
        <v>949.03291665828226</v>
      </c>
      <c r="AS25" s="25">
        <f t="shared" si="3"/>
        <v>934.54679431037823</v>
      </c>
      <c r="AT25" s="25">
        <f t="shared" si="3"/>
        <v>921.7433879627788</v>
      </c>
      <c r="AU25" s="25">
        <f t="shared" si="3"/>
        <v>910.46255864323768</v>
      </c>
      <c r="AV25" s="25">
        <f t="shared" si="3"/>
        <v>900.56796913922881</v>
      </c>
      <c r="AW25" s="25">
        <f t="shared" si="3"/>
        <v>891.94316297556838</v>
      </c>
      <c r="AX25" s="25">
        <f t="shared" si="3"/>
        <v>884.48842249325651</v>
      </c>
      <c r="AY25" s="25">
        <f t="shared" si="3"/>
        <v>878.11823426853812</v>
      </c>
      <c r="AZ25" s="25">
        <f t="shared" si="3"/>
        <v>872.75923243264003</v>
      </c>
      <c r="BA25" s="26">
        <f t="shared" si="9"/>
        <v>910.90533049692147</v>
      </c>
      <c r="BB25" s="26">
        <f t="shared" si="10"/>
        <v>872.75923243264003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</row>
    <row r="26" spans="1:77" x14ac:dyDescent="0.25">
      <c r="A26" s="16" t="s">
        <v>66</v>
      </c>
      <c r="B26" s="17">
        <v>2493.9278509999999</v>
      </c>
      <c r="C26" s="17">
        <v>848.17551279999998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8">
        <f t="shared" si="4"/>
        <v>2344.2921799399996</v>
      </c>
      <c r="M26" s="19">
        <f t="shared" si="11"/>
        <v>0</v>
      </c>
      <c r="N26" s="19">
        <f t="shared" si="12"/>
        <v>0</v>
      </c>
      <c r="O26" s="19">
        <f t="shared" si="2"/>
        <v>43719568.742600001</v>
      </c>
      <c r="P26" s="19">
        <f>0.55*8784*C26*K26+4703731231</f>
        <v>5318387061.6159039</v>
      </c>
      <c r="Q26" s="19">
        <f>K26*8784*0.55+5836968</f>
        <v>6561648</v>
      </c>
      <c r="R26" s="20">
        <f t="shared" si="7"/>
        <v>0.45877781534389189</v>
      </c>
      <c r="S26" s="20">
        <f t="shared" si="8"/>
        <v>0.62761986140840986</v>
      </c>
      <c r="T26" s="21">
        <v>631874.26957287942</v>
      </c>
      <c r="U26" s="22">
        <v>2498625.7029471667</v>
      </c>
      <c r="V26" s="22">
        <v>2834265.4881885191</v>
      </c>
      <c r="W26" s="22">
        <v>3214991.6844533328</v>
      </c>
      <c r="X26" s="22">
        <v>3646860.7384096175</v>
      </c>
      <c r="Y26" s="22">
        <v>4136742.657738775</v>
      </c>
      <c r="Z26" s="22">
        <v>4692430.296589396</v>
      </c>
      <c r="AA26" s="22">
        <v>5322763.3213195838</v>
      </c>
      <c r="AB26" s="22">
        <v>5458429.5010000002</v>
      </c>
      <c r="AC26" s="22">
        <v>5458429.5010000002</v>
      </c>
      <c r="AD26" s="22">
        <v>5458429.5010000002</v>
      </c>
      <c r="AE26" s="23">
        <v>1.399843513390662E-2</v>
      </c>
      <c r="AF26" s="23">
        <v>2.1653477031590512E-2</v>
      </c>
      <c r="AG26" s="23">
        <v>3.0677656086512427E-2</v>
      </c>
      <c r="AH26" s="23">
        <v>4.0917598983544558E-2</v>
      </c>
      <c r="AI26" s="23">
        <v>5.2218631526603387E-2</v>
      </c>
      <c r="AJ26" s="23">
        <v>6.2796481544960814E-2</v>
      </c>
      <c r="AK26" s="23">
        <v>7.2417279926557013E-2</v>
      </c>
      <c r="AL26" s="23">
        <v>8.1117727177937152E-2</v>
      </c>
      <c r="AM26" s="23">
        <v>8.8932799077439673E-2</v>
      </c>
      <c r="AN26" s="23">
        <v>9.5895822965259531E-2</v>
      </c>
      <c r="AO26" s="23">
        <v>0.9863437987582192</v>
      </c>
      <c r="AP26" s="24">
        <v>52021589.392499998</v>
      </c>
      <c r="AQ26" s="25">
        <f t="shared" si="3"/>
        <v>783.30427334259525</v>
      </c>
      <c r="AR26" s="25">
        <f t="shared" si="3"/>
        <v>772.90329029143879</v>
      </c>
      <c r="AS26" s="25">
        <f t="shared" si="3"/>
        <v>761.19548114009979</v>
      </c>
      <c r="AT26" s="25">
        <f t="shared" si="3"/>
        <v>748.33467262134945</v>
      </c>
      <c r="AU26" s="25">
        <f t="shared" si="3"/>
        <v>734.46766221318444</v>
      </c>
      <c r="AV26" s="25">
        <f t="shared" si="3"/>
        <v>720.75344435645707</v>
      </c>
      <c r="AW26" s="25">
        <f t="shared" si="3"/>
        <v>707.2405957609119</v>
      </c>
      <c r="AX26" s="25">
        <f t="shared" si="3"/>
        <v>700.43972777644331</v>
      </c>
      <c r="AY26" s="25">
        <f t="shared" si="3"/>
        <v>695.83026267402477</v>
      </c>
      <c r="AZ26" s="25">
        <f t="shared" si="3"/>
        <v>691.77415940892911</v>
      </c>
      <c r="BA26" s="26">
        <f t="shared" si="9"/>
        <v>731.62435695854333</v>
      </c>
      <c r="BB26" s="26">
        <f t="shared" si="10"/>
        <v>691.77415940892911</v>
      </c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</row>
    <row r="27" spans="1:77" x14ac:dyDescent="0.25">
      <c r="A27" s="16" t="s">
        <v>67</v>
      </c>
      <c r="B27" s="17">
        <v>2084.5587934</v>
      </c>
      <c r="C27" s="17">
        <v>889.72164320000002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8">
        <f t="shared" si="4"/>
        <v>1959.4852657959998</v>
      </c>
      <c r="M27" s="19">
        <f t="shared" si="11"/>
        <v>65012570.440099999</v>
      </c>
      <c r="N27" s="19">
        <f t="shared" si="12"/>
        <v>0</v>
      </c>
      <c r="O27" s="19">
        <f t="shared" si="2"/>
        <v>12781510.559999997</v>
      </c>
      <c r="P27" s="19">
        <f t="shared" si="5"/>
        <v>0</v>
      </c>
      <c r="Q27" s="19">
        <f t="shared" si="6"/>
        <v>0</v>
      </c>
      <c r="R27" s="20">
        <f t="shared" si="7"/>
        <v>0.26586828560817621</v>
      </c>
      <c r="S27" s="20">
        <f t="shared" si="8"/>
        <v>0.7</v>
      </c>
      <c r="T27" s="21">
        <v>549656.71110506309</v>
      </c>
      <c r="U27" s="22">
        <v>1638287.3021962619</v>
      </c>
      <c r="V27" s="22">
        <v>1736282.9317854273</v>
      </c>
      <c r="W27" s="22">
        <v>1840140.258163491</v>
      </c>
      <c r="X27" s="22">
        <v>1950209.903999944</v>
      </c>
      <c r="Y27" s="22">
        <v>2066863.4647748449</v>
      </c>
      <c r="Z27" s="22">
        <v>2190494.7632863624</v>
      </c>
      <c r="AA27" s="22">
        <v>2321521.1791978134</v>
      </c>
      <c r="AB27" s="22">
        <v>2460385.0581127568</v>
      </c>
      <c r="AC27" s="22">
        <v>2607555.2049351796</v>
      </c>
      <c r="AD27" s="22">
        <v>2763528.4665563675</v>
      </c>
      <c r="AE27" s="23">
        <v>1.5757543520218836E-2</v>
      </c>
      <c r="AF27" s="23">
        <v>2.3825480768057888E-2</v>
      </c>
      <c r="AG27" s="23">
        <v>3.3256812711147735E-2</v>
      </c>
      <c r="AH27" s="23">
        <v>4.3899367525245384E-2</v>
      </c>
      <c r="AI27" s="23">
        <v>5.5411895225225667E-2</v>
      </c>
      <c r="AJ27" s="23">
        <v>6.5962570404294527E-2</v>
      </c>
      <c r="AK27" s="23">
        <v>7.5582765644706562E-2</v>
      </c>
      <c r="AL27" s="23">
        <v>8.4302426062777575E-2</v>
      </c>
      <c r="AM27" s="23">
        <v>9.215012571687714E-2</v>
      </c>
      <c r="AN27" s="23">
        <v>9.915312165697672E-2</v>
      </c>
      <c r="AO27" s="23">
        <v>0.99471654687004885</v>
      </c>
      <c r="AP27" s="24">
        <v>88626254.460899994</v>
      </c>
      <c r="AQ27" s="25">
        <f t="shared" si="3"/>
        <v>1705.3109331430821</v>
      </c>
      <c r="AR27" s="25">
        <f t="shared" si="3"/>
        <v>1688.5183589851297</v>
      </c>
      <c r="AS27" s="25">
        <f t="shared" si="3"/>
        <v>1669.5173934047641</v>
      </c>
      <c r="AT27" s="25">
        <f t="shared" si="3"/>
        <v>1648.7228988362199</v>
      </c>
      <c r="AU27" s="25">
        <f t="shared" si="3"/>
        <v>1626.8500994989763</v>
      </c>
      <c r="AV27" s="25">
        <f t="shared" si="3"/>
        <v>1606.9969602668184</v>
      </c>
      <c r="AW27" s="25">
        <f t="shared" si="3"/>
        <v>1588.9793722290678</v>
      </c>
      <c r="AX27" s="25">
        <f t="shared" si="3"/>
        <v>1572.6355690215044</v>
      </c>
      <c r="AY27" s="25">
        <f t="shared" si="3"/>
        <v>1557.8227443921003</v>
      </c>
      <c r="AZ27" s="25">
        <f t="shared" si="3"/>
        <v>1544.4142493563741</v>
      </c>
      <c r="BA27" s="26">
        <f t="shared" si="9"/>
        <v>1620.9768579134038</v>
      </c>
      <c r="BB27" s="26">
        <f t="shared" si="10"/>
        <v>1544.4142493563741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</row>
    <row r="28" spans="1:77" x14ac:dyDescent="0.25">
      <c r="A28" s="16" t="s">
        <v>68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8">
        <f t="shared" si="4"/>
        <v>2291.6476076859999</v>
      </c>
      <c r="M28" s="19">
        <f t="shared" si="11"/>
        <v>14447406</v>
      </c>
      <c r="N28" s="19">
        <f t="shared" si="12"/>
        <v>0</v>
      </c>
      <c r="O28" s="19">
        <f t="shared" si="2"/>
        <v>0</v>
      </c>
      <c r="P28" s="19">
        <f t="shared" si="5"/>
        <v>637810628.83775425</v>
      </c>
      <c r="Q28" s="19">
        <f t="shared" si="6"/>
        <v>257516.70187340002</v>
      </c>
      <c r="R28" s="20"/>
      <c r="S28" s="20"/>
      <c r="T28" s="21"/>
      <c r="U28" s="22">
        <v>1598643.1130111066</v>
      </c>
      <c r="V28" s="22">
        <v>1696078.2383710877</v>
      </c>
      <c r="W28" s="22">
        <v>1799451.9022182696</v>
      </c>
      <c r="X28" s="22">
        <v>1909126.0504036348</v>
      </c>
      <c r="Y28" s="22">
        <v>2025484.6888859384</v>
      </c>
      <c r="Z28" s="22">
        <v>2148935.2282653004</v>
      </c>
      <c r="AA28" s="22">
        <v>2279909.9102642927</v>
      </c>
      <c r="AB28" s="22">
        <v>2418867.3211511099</v>
      </c>
      <c r="AC28" s="22">
        <v>2566293.9974038242</v>
      </c>
      <c r="AD28" s="22">
        <v>2722706.1292376984</v>
      </c>
      <c r="AE28" s="23">
        <v>3.3626861682224486E-2</v>
      </c>
      <c r="AF28" s="23">
        <v>4.5119684316196486E-2</v>
      </c>
      <c r="AG28" s="23">
        <v>5.6299844647805346E-2</v>
      </c>
      <c r="AH28" s="23">
        <v>6.6491472684185815E-2</v>
      </c>
      <c r="AI28" s="23">
        <v>7.5734341090530163E-2</v>
      </c>
      <c r="AJ28" s="23">
        <v>8.4066332531141416E-2</v>
      </c>
      <c r="AK28" s="23">
        <v>9.1523525608059944E-2</v>
      </c>
      <c r="AL28" s="23">
        <v>9.8140276848189559E-2</v>
      </c>
      <c r="AM28" s="23">
        <v>0.10394929892009647</v>
      </c>
      <c r="AN28" s="23">
        <v>0.10898173525334133</v>
      </c>
      <c r="AO28" s="23">
        <v>2.0767694708207758</v>
      </c>
      <c r="AP28" s="24">
        <v>14904523.063299999</v>
      </c>
      <c r="AQ28" s="25">
        <f t="shared" si="3"/>
        <v>2008.1320852127728</v>
      </c>
      <c r="AR28" s="25">
        <f t="shared" si="3"/>
        <v>1976.5248554911652</v>
      </c>
      <c r="AS28" s="25">
        <f t="shared" si="3"/>
        <v>1945.7537397667911</v>
      </c>
      <c r="AT28" s="25">
        <f t="shared" si="3"/>
        <v>1916.8438039791326</v>
      </c>
      <c r="AU28" s="25">
        <f t="shared" si="3"/>
        <v>1889.5689534025482</v>
      </c>
      <c r="AV28" s="25">
        <f t="shared" si="3"/>
        <v>1863.726588678506</v>
      </c>
      <c r="AW28" s="25">
        <f t="shared" si="3"/>
        <v>1839.1340834419666</v>
      </c>
      <c r="AX28" s="25">
        <f t="shared" si="3"/>
        <v>1815.6258775655717</v>
      </c>
      <c r="AY28" s="25">
        <f t="shared" si="3"/>
        <v>1793.0510711169341</v>
      </c>
      <c r="AZ28" s="25">
        <f t="shared" si="3"/>
        <v>1771.2714290773936</v>
      </c>
      <c r="BA28" s="26">
        <f t="shared" si="9"/>
        <v>1881.9632487732783</v>
      </c>
      <c r="BB28" s="26">
        <f t="shared" si="10"/>
        <v>1771.2714290773936</v>
      </c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</row>
    <row r="29" spans="1:77" x14ac:dyDescent="0.25">
      <c r="A29" s="16" t="s">
        <v>69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8">
        <f t="shared" si="4"/>
        <v>2050.284615992</v>
      </c>
      <c r="M29" s="19">
        <f t="shared" si="11"/>
        <v>22208869.080452744</v>
      </c>
      <c r="N29" s="19">
        <f t="shared" si="12"/>
        <v>33792.878547254535</v>
      </c>
      <c r="O29" s="19">
        <f t="shared" si="2"/>
        <v>2879483.04</v>
      </c>
      <c r="P29" s="19">
        <f t="shared" si="5"/>
        <v>0</v>
      </c>
      <c r="Q29" s="19">
        <f t="shared" si="6"/>
        <v>0</v>
      </c>
      <c r="R29" s="20">
        <f t="shared" si="7"/>
        <v>0.10298605519829698</v>
      </c>
      <c r="S29" s="20">
        <f t="shared" si="8"/>
        <v>0.7</v>
      </c>
      <c r="T29" s="21">
        <v>574830.0646808832</v>
      </c>
      <c r="U29" s="22">
        <v>1856031.6434920561</v>
      </c>
      <c r="V29" s="22">
        <v>2010985.8953398997</v>
      </c>
      <c r="W29" s="22">
        <v>2178876.7909405134</v>
      </c>
      <c r="X29" s="22">
        <v>2360784.3700449225</v>
      </c>
      <c r="Y29" s="22">
        <v>2557878.8415304027</v>
      </c>
      <c r="Z29" s="22">
        <v>2771428.1113375952</v>
      </c>
      <c r="AA29" s="22">
        <v>3002805.9388914481</v>
      </c>
      <c r="AB29" s="22">
        <v>3253500.7744761179</v>
      </c>
      <c r="AC29" s="22">
        <v>3525125.3344145454</v>
      </c>
      <c r="AD29" s="22">
        <v>3819426.9756496958</v>
      </c>
      <c r="AE29" s="23">
        <v>2.1965192447987017E-2</v>
      </c>
      <c r="AF29" s="23">
        <v>3.1265636816348329E-2</v>
      </c>
      <c r="AG29" s="23">
        <v>4.1791465810764636E-2</v>
      </c>
      <c r="AH29" s="23">
        <v>5.3388253533933172E-2</v>
      </c>
      <c r="AI29" s="23">
        <v>6.4078451624106705E-2</v>
      </c>
      <c r="AJ29" s="23">
        <v>7.3829168577336735E-2</v>
      </c>
      <c r="AK29" s="23">
        <v>8.267173486315256E-2</v>
      </c>
      <c r="AL29" s="23">
        <v>9.0636044720045314E-2</v>
      </c>
      <c r="AM29" s="23">
        <v>9.7750614114476164E-2</v>
      </c>
      <c r="AN29" s="23">
        <v>0.10404263624554734</v>
      </c>
      <c r="AO29" s="23">
        <v>1.1343799134526367</v>
      </c>
      <c r="AP29" s="24">
        <v>33143117.218899999</v>
      </c>
      <c r="AQ29" s="25">
        <f t="shared" si="3"/>
        <v>1723.8717483495604</v>
      </c>
      <c r="AR29" s="25">
        <f t="shared" si="3"/>
        <v>1696.0923251433262</v>
      </c>
      <c r="AS29" s="25">
        <f t="shared" si="3"/>
        <v>1666.1392605015794</v>
      </c>
      <c r="AT29" s="25">
        <f t="shared" si="3"/>
        <v>1634.5080734510493</v>
      </c>
      <c r="AU29" s="25">
        <f t="shared" si="3"/>
        <v>1604.840184905388</v>
      </c>
      <c r="AV29" s="25">
        <f t="shared" ref="AV29:AZ50" si="14">(($L29*$M29)+($N29*$D29)+($C29*$O29)+$P29)/($M29+$N29+$O29+$Q29+$T29+Z29+(MIN(AJ29*$AP29,$AP29*$AO29*AJ29)))</f>
        <v>1576.978692198491</v>
      </c>
      <c r="AW29" s="25">
        <f t="shared" si="14"/>
        <v>1550.6730570508876</v>
      </c>
      <c r="AX29" s="25">
        <f t="shared" si="14"/>
        <v>1525.6979784169539</v>
      </c>
      <c r="AY29" s="25">
        <f t="shared" si="14"/>
        <v>1501.8492186747974</v>
      </c>
      <c r="AZ29" s="25">
        <f t="shared" si="14"/>
        <v>1478.940222784646</v>
      </c>
      <c r="BA29" s="26">
        <f t="shared" si="9"/>
        <v>1595.9590761476679</v>
      </c>
      <c r="BB29" s="26">
        <f t="shared" si="10"/>
        <v>1478.940222784646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</row>
    <row r="30" spans="1:77" x14ac:dyDescent="0.25">
      <c r="A30" s="16" t="s">
        <v>70</v>
      </c>
      <c r="B30" s="17">
        <v>2274.5965673999999</v>
      </c>
      <c r="C30" s="17">
        <v>882.52729220000003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8">
        <f t="shared" si="4"/>
        <v>2138.120773356</v>
      </c>
      <c r="M30" s="19">
        <f t="shared" si="11"/>
        <v>0</v>
      </c>
      <c r="N30" s="19">
        <f t="shared" si="12"/>
        <v>0</v>
      </c>
      <c r="O30" s="19">
        <f t="shared" si="2"/>
        <v>28196900.668000001</v>
      </c>
      <c r="P30" s="19">
        <f t="shared" si="5"/>
        <v>172680511.95826149</v>
      </c>
      <c r="Q30" s="19">
        <f t="shared" si="6"/>
        <v>198036.66767519998</v>
      </c>
      <c r="R30" s="20">
        <f t="shared" si="7"/>
        <v>0.42430350654649585</v>
      </c>
      <c r="S30" s="20">
        <f t="shared" si="8"/>
        <v>0.50304483095950003</v>
      </c>
      <c r="T30" s="21"/>
      <c r="U30" s="22">
        <v>3761261.8300788491</v>
      </c>
      <c r="V30" s="22">
        <v>3990505.6274859933</v>
      </c>
      <c r="W30" s="22">
        <v>4233721.5228282996</v>
      </c>
      <c r="X30" s="22">
        <v>4491761.0964883901</v>
      </c>
      <c r="Y30" s="22">
        <v>4765527.8315160042</v>
      </c>
      <c r="Z30" s="22">
        <v>5055980.2770250319</v>
      </c>
      <c r="AA30" s="22">
        <v>5364135.4043952916</v>
      </c>
      <c r="AB30" s="22">
        <v>5691072.1680302508</v>
      </c>
      <c r="AC30" s="22">
        <v>6037935.2831380907</v>
      </c>
      <c r="AD30" s="22">
        <v>6405939.2337633893</v>
      </c>
      <c r="AE30" s="23">
        <v>2.9520039364355946E-2</v>
      </c>
      <c r="AF30" s="23">
        <v>4.0216966295059435E-2</v>
      </c>
      <c r="AG30" s="23">
        <v>5.1803241604187956E-2</v>
      </c>
      <c r="AH30" s="23">
        <v>6.2384478414965673E-2</v>
      </c>
      <c r="AI30" s="23">
        <v>7.2001231542197341E-2</v>
      </c>
      <c r="AJ30" s="23">
        <v>8.0692130210130469E-2</v>
      </c>
      <c r="AK30" s="23">
        <v>8.8493965627214025E-2</v>
      </c>
      <c r="AL30" s="23">
        <v>9.5441774534338206E-2</v>
      </c>
      <c r="AM30" s="23">
        <v>0.10156891891116983</v>
      </c>
      <c r="AN30" s="23">
        <v>0.10690716201672849</v>
      </c>
      <c r="AO30" s="23">
        <v>0.96669309080459698</v>
      </c>
      <c r="AP30" s="24">
        <v>37821929.841799997</v>
      </c>
      <c r="AQ30" s="25">
        <f t="shared" ref="AQ30:AU50" si="15">(($L30*$M30)+($N30*$D30)+($C30*$O30)+$P30)/($M30+$N30+$O30+$Q30+$T30+U30+(MIN(AE30*$AP30,$AP30*$AO30*AE30)))</f>
        <v>753.92885072027593</v>
      </c>
      <c r="AR30" s="25">
        <f t="shared" si="15"/>
        <v>740.11447942609072</v>
      </c>
      <c r="AS30" s="25">
        <f t="shared" si="15"/>
        <v>725.81853251276686</v>
      </c>
      <c r="AT30" s="25">
        <f t="shared" si="15"/>
        <v>712.50828277703727</v>
      </c>
      <c r="AU30" s="25">
        <f t="shared" si="15"/>
        <v>700.05931268113704</v>
      </c>
      <c r="AV30" s="25">
        <f t="shared" si="14"/>
        <v>688.36234535457584</v>
      </c>
      <c r="AW30" s="25">
        <f t="shared" si="14"/>
        <v>677.32075488413739</v>
      </c>
      <c r="AX30" s="25">
        <f t="shared" si="14"/>
        <v>666.84855388405686</v>
      </c>
      <c r="AY30" s="25">
        <f t="shared" si="14"/>
        <v>656.8687583988476</v>
      </c>
      <c r="AZ30" s="25">
        <f t="shared" si="14"/>
        <v>647.31205393369419</v>
      </c>
      <c r="BA30" s="26">
        <f t="shared" si="9"/>
        <v>696.91419245726206</v>
      </c>
      <c r="BB30" s="26">
        <f t="shared" si="10"/>
        <v>647.31205393369419</v>
      </c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</row>
    <row r="31" spans="1:77" x14ac:dyDescent="0.25">
      <c r="A31" s="16" t="s">
        <v>71</v>
      </c>
      <c r="B31" s="17">
        <v>2382.0218552000001</v>
      </c>
      <c r="C31" s="17">
        <v>877.57721819999995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8">
        <f t="shared" si="4"/>
        <v>2239.1005438880002</v>
      </c>
      <c r="M31" s="19">
        <f t="shared" si="11"/>
        <v>0</v>
      </c>
      <c r="N31" s="19">
        <f t="shared" si="12"/>
        <v>0</v>
      </c>
      <c r="O31" s="19">
        <f t="shared" si="2"/>
        <v>8300823.9999000002</v>
      </c>
      <c r="P31" s="19">
        <f t="shared" si="5"/>
        <v>0</v>
      </c>
      <c r="Q31" s="19">
        <f t="shared" si="6"/>
        <v>0</v>
      </c>
      <c r="R31" s="20">
        <f t="shared" si="7"/>
        <v>0.52531042824004759</v>
      </c>
      <c r="S31" s="20">
        <f t="shared" si="8"/>
        <v>0.6276942044243965</v>
      </c>
      <c r="T31" s="21">
        <v>575615.28855389054</v>
      </c>
      <c r="U31" s="22">
        <v>2219729.5940269795</v>
      </c>
      <c r="V31" s="22">
        <v>2499218.6993625145</v>
      </c>
      <c r="W31" s="22">
        <v>2813898.6496601808</v>
      </c>
      <c r="X31" s="22">
        <v>3168200.3710115771</v>
      </c>
      <c r="Y31" s="22">
        <v>3567112.6933054491</v>
      </c>
      <c r="Z31" s="22">
        <v>4016252.5966367796</v>
      </c>
      <c r="AA31" s="22">
        <v>4521944.3025346696</v>
      </c>
      <c r="AB31" s="22">
        <v>4822223.0163039416</v>
      </c>
      <c r="AC31" s="22">
        <v>4822223.0163039416</v>
      </c>
      <c r="AD31" s="22">
        <v>4822223.0163039416</v>
      </c>
      <c r="AE31" s="23">
        <v>2.83924112831937E-2</v>
      </c>
      <c r="AF31" s="23">
        <v>3.9040235823837852E-2</v>
      </c>
      <c r="AG31" s="23">
        <v>5.0805216401189783E-2</v>
      </c>
      <c r="AH31" s="23">
        <v>6.1933846394983012E-2</v>
      </c>
      <c r="AI31" s="23">
        <v>7.2131960918839E-2</v>
      </c>
      <c r="AJ31" s="23">
        <v>8.1425889927688719E-2</v>
      </c>
      <c r="AK31" s="23">
        <v>8.9840757568304119E-2</v>
      </c>
      <c r="AL31" s="23">
        <v>9.7400525212454875E-2</v>
      </c>
      <c r="AM31" s="23">
        <v>0.10412803275509067</v>
      </c>
      <c r="AN31" s="23">
        <v>0.11004503824332053</v>
      </c>
      <c r="AO31" s="23">
        <v>1.9497193290751607</v>
      </c>
      <c r="AP31" s="24">
        <v>11686617.6011</v>
      </c>
      <c r="AQ31" s="25">
        <f t="shared" si="15"/>
        <v>637.43670779605736</v>
      </c>
      <c r="AR31" s="25">
        <f t="shared" si="15"/>
        <v>615.6754332741325</v>
      </c>
      <c r="AS31" s="25">
        <f t="shared" si="15"/>
        <v>593.01262964182376</v>
      </c>
      <c r="AT31" s="25">
        <f t="shared" si="15"/>
        <v>570.51729405404342</v>
      </c>
      <c r="AU31" s="25">
        <f t="shared" si="15"/>
        <v>548.27059371204871</v>
      </c>
      <c r="AV31" s="25">
        <f t="shared" si="14"/>
        <v>526.18202887429845</v>
      </c>
      <c r="AW31" s="25">
        <f t="shared" si="14"/>
        <v>504.18422054725124</v>
      </c>
      <c r="AX31" s="25">
        <f t="shared" si="14"/>
        <v>490.97803058800093</v>
      </c>
      <c r="AY31" s="25">
        <f t="shared" si="14"/>
        <v>488.39002431331016</v>
      </c>
      <c r="AZ31" s="25">
        <f t="shared" si="14"/>
        <v>486.13625709794945</v>
      </c>
      <c r="BA31" s="26">
        <f t="shared" si="9"/>
        <v>546.07832198989149</v>
      </c>
      <c r="BB31" s="26">
        <f t="shared" si="10"/>
        <v>486.13625709794945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</row>
    <row r="32" spans="1:77" x14ac:dyDescent="0.25">
      <c r="A32" s="16" t="s">
        <v>72</v>
      </c>
      <c r="B32" s="17">
        <v>2101.7207950000002</v>
      </c>
      <c r="C32" s="17">
        <v>889.19617849999997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8">
        <f t="shared" si="4"/>
        <v>1975.6175473000001</v>
      </c>
      <c r="M32" s="19">
        <f t="shared" si="11"/>
        <v>0</v>
      </c>
      <c r="N32" s="19">
        <f t="shared" si="12"/>
        <v>0</v>
      </c>
      <c r="O32" s="19">
        <f t="shared" si="2"/>
        <v>22792691.511599999</v>
      </c>
      <c r="P32" s="19">
        <f t="shared" si="5"/>
        <v>2431861783.9217291</v>
      </c>
      <c r="Q32" s="19">
        <f t="shared" si="6"/>
        <v>2295215.174348</v>
      </c>
      <c r="R32" s="20">
        <f t="shared" si="7"/>
        <v>0.39069624869848135</v>
      </c>
      <c r="S32" s="20">
        <f t="shared" si="8"/>
        <v>0.44490104975504319</v>
      </c>
      <c r="T32" s="21">
        <v>1616036.9202884741</v>
      </c>
      <c r="U32" s="22">
        <v>2421244.2101994306</v>
      </c>
      <c r="V32" s="22">
        <v>2839129.1617259495</v>
      </c>
      <c r="W32" s="22">
        <v>3329137.2935482459</v>
      </c>
      <c r="X32" s="22">
        <v>3903716.4172397573</v>
      </c>
      <c r="Y32" s="22">
        <v>4577462.7245802898</v>
      </c>
      <c r="Z32" s="22">
        <v>5367491.5786371576</v>
      </c>
      <c r="AA32" s="22">
        <v>6293872.3000485832</v>
      </c>
      <c r="AB32" s="22">
        <v>7380137.9935051166</v>
      </c>
      <c r="AC32" s="22">
        <v>8653883.3656916264</v>
      </c>
      <c r="AD32" s="22">
        <v>10147465.721223755</v>
      </c>
      <c r="AE32" s="23">
        <v>1.2476028539265065E-2</v>
      </c>
      <c r="AF32" s="23">
        <v>1.9875783190353269E-2</v>
      </c>
      <c r="AG32" s="23">
        <v>2.8704592736062139E-2</v>
      </c>
      <c r="AH32" s="23">
        <v>3.8811523622819859E-2</v>
      </c>
      <c r="AI32" s="23">
        <v>5.0042963652574345E-2</v>
      </c>
      <c r="AJ32" s="23">
        <v>6.1027674442962324E-2</v>
      </c>
      <c r="AK32" s="23">
        <v>7.1065442355277286E-2</v>
      </c>
      <c r="AL32" s="23">
        <v>8.0187433052134036E-2</v>
      </c>
      <c r="AM32" s="23">
        <v>8.8423387938261586E-2</v>
      </c>
      <c r="AN32" s="23">
        <v>9.5801681004806252E-2</v>
      </c>
      <c r="AO32" s="23">
        <v>0.76186477247071394</v>
      </c>
      <c r="AP32" s="24">
        <v>80689387.841399997</v>
      </c>
      <c r="AQ32" s="25">
        <f t="shared" si="15"/>
        <v>759.36459469423858</v>
      </c>
      <c r="AR32" s="25">
        <f t="shared" si="15"/>
        <v>737.82192635135414</v>
      </c>
      <c r="AS32" s="25">
        <f t="shared" si="15"/>
        <v>713.85827488976145</v>
      </c>
      <c r="AT32" s="25">
        <f t="shared" si="15"/>
        <v>687.98351840891144</v>
      </c>
      <c r="AU32" s="25">
        <f t="shared" si="15"/>
        <v>660.66678828803424</v>
      </c>
      <c r="AV32" s="25">
        <f t="shared" si="14"/>
        <v>633.64286802088202</v>
      </c>
      <c r="AW32" s="25">
        <f t="shared" si="14"/>
        <v>607.46987065622568</v>
      </c>
      <c r="AX32" s="25">
        <f t="shared" si="14"/>
        <v>581.82432572144728</v>
      </c>
      <c r="AY32" s="25">
        <f t="shared" si="14"/>
        <v>556.43617942184437</v>
      </c>
      <c r="AZ32" s="25">
        <f t="shared" si="14"/>
        <v>531.08638610036337</v>
      </c>
      <c r="BA32" s="26">
        <f t="shared" si="9"/>
        <v>647.01547325530623</v>
      </c>
      <c r="BB32" s="26">
        <f t="shared" si="10"/>
        <v>531.08638610036337</v>
      </c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</row>
    <row r="33" spans="1:77" x14ac:dyDescent="0.25">
      <c r="A33" s="16" t="s">
        <v>73</v>
      </c>
      <c r="B33" s="17">
        <v>2340.9359761999999</v>
      </c>
      <c r="C33" s="17">
        <v>907.40862790000006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8">
        <f t="shared" si="4"/>
        <v>2200.4798176279996</v>
      </c>
      <c r="M33" s="19">
        <f t="shared" si="11"/>
        <v>7594318.6524115447</v>
      </c>
      <c r="N33" s="19">
        <f t="shared" si="12"/>
        <v>1476861.2275884538</v>
      </c>
      <c r="O33" s="19">
        <f t="shared" si="2"/>
        <v>10221765.120000001</v>
      </c>
      <c r="P33" s="19">
        <f t="shared" si="5"/>
        <v>0</v>
      </c>
      <c r="Q33" s="19">
        <f t="shared" si="6"/>
        <v>0</v>
      </c>
      <c r="R33" s="20">
        <f t="shared" si="7"/>
        <v>0.39246351808169894</v>
      </c>
      <c r="S33" s="20">
        <f t="shared" si="8"/>
        <v>0.7</v>
      </c>
      <c r="T33" s="21"/>
      <c r="U33" s="22">
        <v>3261075.8320251782</v>
      </c>
      <c r="V33" s="22">
        <v>3459833.9725480471</v>
      </c>
      <c r="W33" s="22">
        <v>3670706.1516455952</v>
      </c>
      <c r="X33" s="22">
        <v>3894430.70350732</v>
      </c>
      <c r="Y33" s="22">
        <v>4131790.9627882536</v>
      </c>
      <c r="Z33" s="22">
        <v>4383618.0073261885</v>
      </c>
      <c r="AA33" s="22">
        <v>4650793.5680237878</v>
      </c>
      <c r="AB33" s="22">
        <v>4721995.6329768756</v>
      </c>
      <c r="AC33" s="22">
        <v>4721995.6329768756</v>
      </c>
      <c r="AD33" s="22">
        <v>4721995.6329768756</v>
      </c>
      <c r="AE33" s="23">
        <v>3.1035013241784176E-2</v>
      </c>
      <c r="AF33" s="23">
        <v>4.1948637868847644E-2</v>
      </c>
      <c r="AG33" s="23">
        <v>5.321881813557619E-2</v>
      </c>
      <c r="AH33" s="23">
        <v>6.3470746305540199E-2</v>
      </c>
      <c r="AI33" s="23">
        <v>7.2750343651852012E-2</v>
      </c>
      <c r="AJ33" s="23">
        <v>8.110124952435338E-2</v>
      </c>
      <c r="AK33" s="23">
        <v>8.8564932808121916E-2</v>
      </c>
      <c r="AL33" s="23">
        <v>9.5180797921778831E-2</v>
      </c>
      <c r="AM33" s="23">
        <v>0.10098628562294884</v>
      </c>
      <c r="AN33" s="23">
        <v>0.10601696887513207</v>
      </c>
      <c r="AO33" s="23">
        <v>1.5006422353948949</v>
      </c>
      <c r="AP33" s="24">
        <v>24919278.456799999</v>
      </c>
      <c r="AQ33" s="25">
        <f t="shared" si="15"/>
        <v>1197.143742129196</v>
      </c>
      <c r="AR33" s="25">
        <f t="shared" si="15"/>
        <v>1173.4646815715885</v>
      </c>
      <c r="AS33" s="25">
        <f t="shared" si="15"/>
        <v>1149.7093665326272</v>
      </c>
      <c r="AT33" s="25">
        <f t="shared" si="15"/>
        <v>1127.4664519941609</v>
      </c>
      <c r="AU33" s="25">
        <f t="shared" si="15"/>
        <v>1106.5321479544323</v>
      </c>
      <c r="AV33" s="25">
        <f t="shared" si="14"/>
        <v>1086.727828021732</v>
      </c>
      <c r="AW33" s="25">
        <f t="shared" si="14"/>
        <v>1067.8959438963634</v>
      </c>
      <c r="AX33" s="25">
        <f t="shared" si="14"/>
        <v>1058.3422012025451</v>
      </c>
      <c r="AY33" s="25">
        <f t="shared" si="14"/>
        <v>1052.5713567834578</v>
      </c>
      <c r="AZ33" s="25">
        <f t="shared" si="14"/>
        <v>1047.6213492874169</v>
      </c>
      <c r="BA33" s="26">
        <f t="shared" si="9"/>
        <v>1106.747506937352</v>
      </c>
      <c r="BB33" s="26">
        <f t="shared" si="10"/>
        <v>1047.6213492874169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</row>
    <row r="34" spans="1:77" x14ac:dyDescent="0.25">
      <c r="A34" s="16" t="s">
        <v>74</v>
      </c>
      <c r="B34" s="17">
        <v>2219.4027956</v>
      </c>
      <c r="C34" s="17">
        <v>933.76639460000001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8">
        <f t="shared" si="4"/>
        <v>2086.2386278639997</v>
      </c>
      <c r="M34" s="19">
        <f t="shared" si="11"/>
        <v>27582.203066219576</v>
      </c>
      <c r="N34" s="19">
        <f t="shared" si="12"/>
        <v>82973.097833776847</v>
      </c>
      <c r="O34" s="19">
        <f t="shared" si="2"/>
        <v>60550922.880000003</v>
      </c>
      <c r="P34" s="19">
        <f t="shared" si="5"/>
        <v>1921012399.6359246</v>
      </c>
      <c r="Q34" s="19">
        <f t="shared" si="6"/>
        <v>2590211.4823018005</v>
      </c>
      <c r="R34" s="20">
        <f t="shared" si="7"/>
        <v>0.50869486831890876</v>
      </c>
      <c r="S34" s="20">
        <f t="shared" si="8"/>
        <v>0.7</v>
      </c>
      <c r="T34" s="21">
        <v>2410637.290132205</v>
      </c>
      <c r="U34" s="22">
        <v>8344247.8219562788</v>
      </c>
      <c r="V34" s="22">
        <v>9394883.1627347302</v>
      </c>
      <c r="W34" s="22">
        <v>10577805.396573586</v>
      </c>
      <c r="X34" s="22">
        <v>11909670.942114362</v>
      </c>
      <c r="Y34" s="22">
        <v>13409233.449822094</v>
      </c>
      <c r="Z34" s="22">
        <v>15097607.867233478</v>
      </c>
      <c r="AA34" s="22">
        <v>16998567.753011588</v>
      </c>
      <c r="AB34" s="22">
        <v>19138880.026208654</v>
      </c>
      <c r="AC34" s="22">
        <v>21548681.8642537</v>
      </c>
      <c r="AD34" s="22">
        <v>24261905.056667082</v>
      </c>
      <c r="AE34" s="23">
        <v>4.4177939806613338E-2</v>
      </c>
      <c r="AF34" s="23">
        <v>5.58919541577729E-2</v>
      </c>
      <c r="AG34" s="23">
        <v>6.6658701415474086E-2</v>
      </c>
      <c r="AH34" s="23">
        <v>7.6505373345477676E-2</v>
      </c>
      <c r="AI34" s="23">
        <v>8.5457924616214306E-2</v>
      </c>
      <c r="AJ34" s="23">
        <v>9.3541117197171855E-2</v>
      </c>
      <c r="AK34" s="23">
        <v>0.10077856296868844</v>
      </c>
      <c r="AL34" s="23">
        <v>0.10719276461114169</v>
      </c>
      <c r="AM34" s="23">
        <v>0.1128051548388648</v>
      </c>
      <c r="AN34" s="23">
        <v>0.11763613404156197</v>
      </c>
      <c r="AO34" s="23">
        <v>0.93050619567916049</v>
      </c>
      <c r="AP34" s="24">
        <v>153914184.36679998</v>
      </c>
      <c r="AQ34" s="25">
        <f t="shared" si="15"/>
        <v>729.86016064824616</v>
      </c>
      <c r="AR34" s="25">
        <f t="shared" si="15"/>
        <v>705.88680964224989</v>
      </c>
      <c r="AS34" s="25">
        <f t="shared" si="15"/>
        <v>683.46517439154945</v>
      </c>
      <c r="AT34" s="25">
        <f t="shared" si="15"/>
        <v>662.29559013222206</v>
      </c>
      <c r="AU34" s="25">
        <f t="shared" si="15"/>
        <v>642.11911780243281</v>
      </c>
      <c r="AV34" s="25">
        <f t="shared" si="14"/>
        <v>622.71006378573384</v>
      </c>
      <c r="AW34" s="25">
        <f t="shared" si="14"/>
        <v>603.87056191358863</v>
      </c>
      <c r="AX34" s="25">
        <f t="shared" si="14"/>
        <v>585.42675823525701</v>
      </c>
      <c r="AY34" s="25">
        <f t="shared" si="14"/>
        <v>567.22626232483719</v>
      </c>
      <c r="AZ34" s="25">
        <f t="shared" si="14"/>
        <v>549.13660729089474</v>
      </c>
      <c r="BA34" s="26">
        <f t="shared" si="9"/>
        <v>635.19971061670117</v>
      </c>
      <c r="BB34" s="26">
        <f t="shared" si="10"/>
        <v>549.13660729089474</v>
      </c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</row>
    <row r="35" spans="1:77" x14ac:dyDescent="0.25">
      <c r="A35" s="16" t="s">
        <v>75</v>
      </c>
      <c r="B35" s="17">
        <v>2044.2853448000001</v>
      </c>
      <c r="C35" s="17">
        <v>851.23011589999999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8">
        <f t="shared" si="4"/>
        <v>1921.628224112</v>
      </c>
      <c r="M35" s="19">
        <f t="shared" si="11"/>
        <v>33884576.521799996</v>
      </c>
      <c r="N35" s="19">
        <f t="shared" si="12"/>
        <v>0</v>
      </c>
      <c r="O35" s="19">
        <f t="shared" si="2"/>
        <v>31918596.48</v>
      </c>
      <c r="P35" s="19">
        <f t="shared" si="5"/>
        <v>10075775561.898846</v>
      </c>
      <c r="Q35" s="19">
        <f t="shared" si="6"/>
        <v>11227900.058635</v>
      </c>
      <c r="R35" s="20">
        <f t="shared" si="7"/>
        <v>0.36734999564750009</v>
      </c>
      <c r="S35" s="20">
        <f t="shared" si="8"/>
        <v>0.7</v>
      </c>
      <c r="T35" s="21">
        <v>2295625.0875564399</v>
      </c>
      <c r="U35" s="22">
        <v>4476628.244452402</v>
      </c>
      <c r="V35" s="22">
        <v>5077972.6318094656</v>
      </c>
      <c r="W35" s="22">
        <v>5760095.4650099985</v>
      </c>
      <c r="X35" s="22">
        <v>6533847.6931109373</v>
      </c>
      <c r="Y35" s="22">
        <v>7411537.8705267711</v>
      </c>
      <c r="Z35" s="22">
        <v>8407127.9568040334</v>
      </c>
      <c r="AA35" s="22">
        <v>9536455.4181320574</v>
      </c>
      <c r="AB35" s="22">
        <v>10817485.163695855</v>
      </c>
      <c r="AC35" s="22">
        <v>11668176.311000001</v>
      </c>
      <c r="AD35" s="22">
        <v>11668176.311000001</v>
      </c>
      <c r="AE35" s="23">
        <v>2.3711701365905294E-2</v>
      </c>
      <c r="AF35" s="23">
        <v>3.3248180578932023E-2</v>
      </c>
      <c r="AG35" s="23">
        <v>4.3920817462107686E-2</v>
      </c>
      <c r="AH35" s="23">
        <v>5.5100638222559672E-2</v>
      </c>
      <c r="AI35" s="23">
        <v>6.5281844829774741E-2</v>
      </c>
      <c r="AJ35" s="23">
        <v>7.4506518935239296E-2</v>
      </c>
      <c r="AK35" s="23">
        <v>8.2814709395660768E-2</v>
      </c>
      <c r="AL35" s="23">
        <v>9.0244527440311195E-2</v>
      </c>
      <c r="AM35" s="23">
        <v>9.6832237352173431E-2</v>
      </c>
      <c r="AN35" s="23">
        <v>0.10261234287404637</v>
      </c>
      <c r="AO35" s="23">
        <v>0.86123824559614315</v>
      </c>
      <c r="AP35" s="24">
        <v>137704068.46430001</v>
      </c>
      <c r="AQ35" s="25">
        <f t="shared" si="15"/>
        <v>1181.7685767602823</v>
      </c>
      <c r="AR35" s="25">
        <f t="shared" si="15"/>
        <v>1158.5963293656523</v>
      </c>
      <c r="AS35" s="25">
        <f t="shared" si="15"/>
        <v>1133.6031186748994</v>
      </c>
      <c r="AT35" s="25">
        <f t="shared" si="15"/>
        <v>1107.8425761732351</v>
      </c>
      <c r="AU35" s="25">
        <f t="shared" si="15"/>
        <v>1083.39298086796</v>
      </c>
      <c r="AV35" s="25">
        <f t="shared" si="14"/>
        <v>1059.9503224109412</v>
      </c>
      <c r="AW35" s="25">
        <f t="shared" si="14"/>
        <v>1037.2373731628027</v>
      </c>
      <c r="AX35" s="25">
        <f t="shared" si="14"/>
        <v>1014.9987918832596</v>
      </c>
      <c r="AY35" s="25">
        <f t="shared" si="14"/>
        <v>998.83501034897074</v>
      </c>
      <c r="AZ35" s="25">
        <f t="shared" si="14"/>
        <v>992.19803486218882</v>
      </c>
      <c r="BA35" s="26">
        <f t="shared" si="9"/>
        <v>1076.8423114510192</v>
      </c>
      <c r="BB35" s="26">
        <f t="shared" si="10"/>
        <v>992.19803486218882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</row>
    <row r="36" spans="1:77" x14ac:dyDescent="0.25">
      <c r="A36" s="16" t="s">
        <v>76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f t="shared" si="4"/>
        <v>2225.7762050979995</v>
      </c>
      <c r="M36" s="19">
        <f t="shared" si="11"/>
        <v>28186691</v>
      </c>
      <c r="N36" s="19">
        <f t="shared" si="12"/>
        <v>0</v>
      </c>
      <c r="O36" s="19">
        <f t="shared" si="2"/>
        <v>0</v>
      </c>
      <c r="P36" s="19">
        <f t="shared" si="5"/>
        <v>0</v>
      </c>
      <c r="Q36" s="19">
        <f t="shared" si="6"/>
        <v>0</v>
      </c>
      <c r="R36" s="20"/>
      <c r="S36" s="20"/>
      <c r="T36" s="21"/>
      <c r="U36" s="22">
        <v>5459956.5101004001</v>
      </c>
      <c r="V36" s="22">
        <v>5459956.5101004001</v>
      </c>
      <c r="W36" s="22">
        <v>5459956.5101004001</v>
      </c>
      <c r="X36" s="22">
        <v>5459956.5101004001</v>
      </c>
      <c r="Y36" s="22">
        <v>5459956.5101004001</v>
      </c>
      <c r="Z36" s="22">
        <v>5459956.5101004001</v>
      </c>
      <c r="AA36" s="22">
        <v>5459956.5101004001</v>
      </c>
      <c r="AB36" s="22">
        <v>5459956.5101004001</v>
      </c>
      <c r="AC36" s="22">
        <v>5459956.5101004001</v>
      </c>
      <c r="AD36" s="22">
        <v>5459956.5101004001</v>
      </c>
      <c r="AE36" s="23">
        <v>1.3905077599230736E-2</v>
      </c>
      <c r="AF36" s="23">
        <v>2.1588731916621539E-2</v>
      </c>
      <c r="AG36" s="23">
        <v>3.0668948227100919E-2</v>
      </c>
      <c r="AH36" s="23">
        <v>4.0993977973776304E-2</v>
      </c>
      <c r="AI36" s="23">
        <v>5.240981445235255E-2</v>
      </c>
      <c r="AJ36" s="23">
        <v>6.3172354804844968E-2</v>
      </c>
      <c r="AK36" s="23">
        <v>7.2992897255679534E-2</v>
      </c>
      <c r="AL36" s="23">
        <v>8.1902885547603055E-2</v>
      </c>
      <c r="AM36" s="23">
        <v>8.993232259045425E-2</v>
      </c>
      <c r="AN36" s="23">
        <v>9.7109828614531768E-2</v>
      </c>
      <c r="AO36" s="23">
        <v>2.5949466162513546</v>
      </c>
      <c r="AP36" s="24">
        <v>15822199.395599999</v>
      </c>
      <c r="AQ36" s="25">
        <f t="shared" si="15"/>
        <v>1852.478891016201</v>
      </c>
      <c r="AR36" s="25">
        <f t="shared" si="15"/>
        <v>1845.8527693351105</v>
      </c>
      <c r="AS36" s="25">
        <f t="shared" si="15"/>
        <v>1838.0831512852844</v>
      </c>
      <c r="AT36" s="25">
        <f t="shared" si="15"/>
        <v>1829.327485233855</v>
      </c>
      <c r="AU36" s="25">
        <f t="shared" si="15"/>
        <v>1819.7434011411597</v>
      </c>
      <c r="AV36" s="25">
        <f t="shared" si="14"/>
        <v>1810.7993035687825</v>
      </c>
      <c r="AW36" s="25">
        <f t="shared" si="14"/>
        <v>1802.7144158786748</v>
      </c>
      <c r="AX36" s="25">
        <f t="shared" si="14"/>
        <v>1795.4413661747471</v>
      </c>
      <c r="AY36" s="25">
        <f t="shared" si="14"/>
        <v>1788.9371842674393</v>
      </c>
      <c r="AZ36" s="25">
        <f t="shared" si="14"/>
        <v>1783.1628631579874</v>
      </c>
      <c r="BA36" s="26">
        <f t="shared" si="9"/>
        <v>1816.654083105924</v>
      </c>
      <c r="BB36" s="26">
        <f t="shared" si="10"/>
        <v>1783.1628631579874</v>
      </c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</row>
    <row r="37" spans="1:77" x14ac:dyDescent="0.25">
      <c r="A37" s="30" t="s">
        <v>77</v>
      </c>
      <c r="B37" s="17">
        <v>2126.4919454000001</v>
      </c>
      <c r="C37" s="17">
        <v>962.64416500000004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8">
        <f t="shared" si="4"/>
        <v>1998.902428676</v>
      </c>
      <c r="M37" s="19">
        <f t="shared" si="11"/>
        <v>79993007.737065971</v>
      </c>
      <c r="N37" s="19">
        <f t="shared" si="12"/>
        <v>297501.98283403117</v>
      </c>
      <c r="O37" s="19">
        <f t="shared" si="2"/>
        <v>27411350.399999999</v>
      </c>
      <c r="P37" s="19">
        <f t="shared" si="5"/>
        <v>2791474083.6520076</v>
      </c>
      <c r="Q37" s="19">
        <f t="shared" si="6"/>
        <v>2818195.1423119004</v>
      </c>
      <c r="R37" s="20">
        <f t="shared" si="7"/>
        <v>0.54810450150899792</v>
      </c>
      <c r="S37" s="20">
        <f t="shared" si="8"/>
        <v>0.7</v>
      </c>
      <c r="T37" s="21">
        <v>993077.25115620636</v>
      </c>
      <c r="U37" s="22">
        <v>3286936.6168206702</v>
      </c>
      <c r="V37" s="22">
        <v>3854232.2836537608</v>
      </c>
      <c r="W37" s="22">
        <v>4519438.0750571536</v>
      </c>
      <c r="X37" s="22">
        <v>5299452.3970188377</v>
      </c>
      <c r="Y37" s="22">
        <v>6214090.1682591476</v>
      </c>
      <c r="Z37" s="22">
        <v>7286586.1840701681</v>
      </c>
      <c r="AA37" s="22">
        <v>8544185.3562218938</v>
      </c>
      <c r="AB37" s="22">
        <v>10018834.82296209</v>
      </c>
      <c r="AC37" s="22">
        <v>11747995.510970866</v>
      </c>
      <c r="AD37" s="22">
        <v>13775593.765601883</v>
      </c>
      <c r="AE37" s="23">
        <v>4.1676898585901109E-2</v>
      </c>
      <c r="AF37" s="23">
        <v>5.3480896117270589E-2</v>
      </c>
      <c r="AG37" s="23">
        <v>6.4319755857136771E-2</v>
      </c>
      <c r="AH37" s="23">
        <v>7.4224054995581046E-2</v>
      </c>
      <c r="AI37" s="23">
        <v>8.3222984559671156E-2</v>
      </c>
      <c r="AJ37" s="23">
        <v>9.134440294933982E-2</v>
      </c>
      <c r="AK37" s="23">
        <v>9.8614887260712103E-2</v>
      </c>
      <c r="AL37" s="23">
        <v>0.10505978248567323</v>
      </c>
      <c r="AM37" s="23">
        <v>0.11070324867286038</v>
      </c>
      <c r="AN37" s="23">
        <v>0.11556830613179882</v>
      </c>
      <c r="AO37" s="23">
        <v>0.85969038999059932</v>
      </c>
      <c r="AP37" s="24">
        <v>163906374.48639998</v>
      </c>
      <c r="AQ37" s="25">
        <f t="shared" si="15"/>
        <v>1570.1420952798715</v>
      </c>
      <c r="AR37" s="25">
        <f t="shared" si="15"/>
        <v>1541.6454559191857</v>
      </c>
      <c r="AS37" s="25">
        <f t="shared" si="15"/>
        <v>1514.6257512249808</v>
      </c>
      <c r="AT37" s="25">
        <f t="shared" si="15"/>
        <v>1488.7342717847371</v>
      </c>
      <c r="AU37" s="25">
        <f t="shared" si="15"/>
        <v>1463.6334073772452</v>
      </c>
      <c r="AV37" s="25">
        <f t="shared" si="14"/>
        <v>1438.9909771251409</v>
      </c>
      <c r="AW37" s="25">
        <f t="shared" si="14"/>
        <v>1414.4757862366203</v>
      </c>
      <c r="AX37" s="25">
        <f t="shared" si="14"/>
        <v>1389.754468187673</v>
      </c>
      <c r="AY37" s="25">
        <f t="shared" si="14"/>
        <v>1364.4897703473891</v>
      </c>
      <c r="AZ37" s="25">
        <f t="shared" si="14"/>
        <v>1338.3405300152783</v>
      </c>
      <c r="BA37" s="26">
        <f t="shared" si="9"/>
        <v>1452.4832513498122</v>
      </c>
      <c r="BB37" s="26">
        <f t="shared" si="10"/>
        <v>1338.3405300152783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</row>
    <row r="38" spans="1:77" x14ac:dyDescent="0.25">
      <c r="A38" s="16" t="s">
        <v>78</v>
      </c>
      <c r="B38" s="17">
        <v>2304.7120074999998</v>
      </c>
      <c r="C38" s="17">
        <v>891.47868089999997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8">
        <f t="shared" si="4"/>
        <v>2166.4292870499999</v>
      </c>
      <c r="M38" s="19">
        <f t="shared" si="11"/>
        <v>14034401.129976669</v>
      </c>
      <c r="N38" s="19">
        <f t="shared" si="12"/>
        <v>4093669.7130233301</v>
      </c>
      <c r="O38" s="19">
        <f t="shared" si="2"/>
        <v>49406222.880000003</v>
      </c>
      <c r="P38" s="19">
        <f t="shared" si="5"/>
        <v>13854903.0142067</v>
      </c>
      <c r="Q38" s="19">
        <f t="shared" si="6"/>
        <v>13846.757718600027</v>
      </c>
      <c r="R38" s="20">
        <f t="shared" si="7"/>
        <v>0.42424540833893432</v>
      </c>
      <c r="S38" s="20">
        <f t="shared" si="8"/>
        <v>0.7</v>
      </c>
      <c r="T38" s="21"/>
      <c r="U38" s="22">
        <v>11742784.579366207</v>
      </c>
      <c r="V38" s="22">
        <v>12723152.778090764</v>
      </c>
      <c r="W38" s="22">
        <v>13785368.838246694</v>
      </c>
      <c r="X38" s="22">
        <v>14936265.980688779</v>
      </c>
      <c r="Y38" s="22">
        <v>15579317.626</v>
      </c>
      <c r="Z38" s="22">
        <v>15579317.626</v>
      </c>
      <c r="AA38" s="22">
        <v>15579317.626</v>
      </c>
      <c r="AB38" s="22">
        <v>15579317.626</v>
      </c>
      <c r="AC38" s="22">
        <v>15579317.626</v>
      </c>
      <c r="AD38" s="22">
        <v>15579317.626</v>
      </c>
      <c r="AE38" s="23">
        <v>1.8556648857496666E-2</v>
      </c>
      <c r="AF38" s="23">
        <v>2.7118253019082054E-2</v>
      </c>
      <c r="AG38" s="23">
        <v>3.6949700287380462E-2</v>
      </c>
      <c r="AH38" s="23">
        <v>4.7896499759402737E-2</v>
      </c>
      <c r="AI38" s="23">
        <v>5.8844852296362979E-2</v>
      </c>
      <c r="AJ38" s="23">
        <v>6.8820837546218247E-2</v>
      </c>
      <c r="AK38" s="23">
        <v>7.7862076239610223E-2</v>
      </c>
      <c r="AL38" s="23">
        <v>8.6004420288822089E-2</v>
      </c>
      <c r="AM38" s="23">
        <v>9.3282031330115645E-2</v>
      </c>
      <c r="AN38" s="23">
        <v>9.9727455722362829E-2</v>
      </c>
      <c r="AO38" s="23">
        <v>1.1444401272607516</v>
      </c>
      <c r="AP38" s="24">
        <v>63797104.862399995</v>
      </c>
      <c r="AQ38" s="25">
        <f t="shared" si="15"/>
        <v>995.59806119083339</v>
      </c>
      <c r="AR38" s="25">
        <f t="shared" si="15"/>
        <v>977.06356510323667</v>
      </c>
      <c r="AS38" s="25">
        <f t="shared" si="15"/>
        <v>957.33995779220436</v>
      </c>
      <c r="AT38" s="25">
        <f t="shared" si="15"/>
        <v>936.64344233829161</v>
      </c>
      <c r="AU38" s="25">
        <f t="shared" si="15"/>
        <v>922.18087950840425</v>
      </c>
      <c r="AV38" s="25">
        <f t="shared" si="14"/>
        <v>915.47469717006982</v>
      </c>
      <c r="AW38" s="25">
        <f t="shared" si="14"/>
        <v>909.48058571930403</v>
      </c>
      <c r="AX38" s="25">
        <f t="shared" si="14"/>
        <v>904.14920023628667</v>
      </c>
      <c r="AY38" s="25">
        <f t="shared" si="14"/>
        <v>899.4366431899889</v>
      </c>
      <c r="AZ38" s="25">
        <f t="shared" si="14"/>
        <v>895.30379340656816</v>
      </c>
      <c r="BA38" s="26">
        <f t="shared" si="9"/>
        <v>931.26708256551888</v>
      </c>
      <c r="BB38" s="26">
        <f t="shared" si="10"/>
        <v>895.30379340656816</v>
      </c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</row>
    <row r="39" spans="1:77" x14ac:dyDescent="0.25">
      <c r="A39" s="16" t="s">
        <v>79</v>
      </c>
      <c r="B39" s="17">
        <v>2079.5252223000002</v>
      </c>
      <c r="C39" s="17">
        <v>852.62905750000004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8">
        <f t="shared" si="4"/>
        <v>1954.753708962</v>
      </c>
      <c r="M39" s="19">
        <f t="shared" si="11"/>
        <v>0</v>
      </c>
      <c r="N39" s="19">
        <f t="shared" si="12"/>
        <v>0</v>
      </c>
      <c r="O39" s="19">
        <f t="shared" si="2"/>
        <v>14064549.9999</v>
      </c>
      <c r="P39" s="19">
        <f t="shared" si="5"/>
        <v>103545341.24990836</v>
      </c>
      <c r="Q39" s="19">
        <f t="shared" si="6"/>
        <v>123816.30492919998</v>
      </c>
      <c r="R39" s="20">
        <f t="shared" si="7"/>
        <v>0.37866988193424211</v>
      </c>
      <c r="S39" s="20">
        <f t="shared" si="8"/>
        <v>0.4661839835808626</v>
      </c>
      <c r="T39" s="21"/>
      <c r="U39" s="22">
        <v>9131577.0351819769</v>
      </c>
      <c r="V39" s="22">
        <v>9688134.2466795612</v>
      </c>
      <c r="W39" s="22">
        <v>10278612.863918623</v>
      </c>
      <c r="X39" s="22">
        <v>10905080.350483691</v>
      </c>
      <c r="Y39" s="22">
        <v>11569730.179055318</v>
      </c>
      <c r="Z39" s="22">
        <v>12274889.511493251</v>
      </c>
      <c r="AA39" s="22">
        <v>12567372.3718125</v>
      </c>
      <c r="AB39" s="22">
        <v>12567372.3718125</v>
      </c>
      <c r="AC39" s="22">
        <v>12567372.3718125</v>
      </c>
      <c r="AD39" s="22">
        <v>12567372.3718125</v>
      </c>
      <c r="AE39" s="23">
        <v>4.65591326838556E-2</v>
      </c>
      <c r="AF39" s="23">
        <v>5.7660886724314978E-2</v>
      </c>
      <c r="AG39" s="23">
        <v>6.7777560375592044E-2</v>
      </c>
      <c r="AH39" s="23">
        <v>7.6948766242878636E-2</v>
      </c>
      <c r="AI39" s="23">
        <v>8.5212234253425556E-2</v>
      </c>
      <c r="AJ39" s="23">
        <v>9.2603897258988654E-2</v>
      </c>
      <c r="AK39" s="23">
        <v>9.9157972702194452E-2</v>
      </c>
      <c r="AL39" s="23">
        <v>0.10490704052729076</v>
      </c>
      <c r="AM39" s="23">
        <v>0.10988211750746797</v>
      </c>
      <c r="AN39" s="23">
        <v>0.11411272815303566</v>
      </c>
      <c r="AO39" s="23">
        <v>1.1121495781525226</v>
      </c>
      <c r="AP39" s="24">
        <v>50195189.085599996</v>
      </c>
      <c r="AQ39" s="25">
        <f t="shared" si="15"/>
        <v>471.42671002503823</v>
      </c>
      <c r="AR39" s="25">
        <f t="shared" si="15"/>
        <v>451.81277749901784</v>
      </c>
      <c r="AS39" s="25">
        <f t="shared" si="15"/>
        <v>434.00738292816698</v>
      </c>
      <c r="AT39" s="25">
        <f t="shared" si="15"/>
        <v>417.7175449877833</v>
      </c>
      <c r="AU39" s="25">
        <f t="shared" si="15"/>
        <v>402.70524895308091</v>
      </c>
      <c r="AV39" s="25">
        <f t="shared" si="14"/>
        <v>388.77518806171184</v>
      </c>
      <c r="AW39" s="25">
        <f t="shared" si="14"/>
        <v>381.16132897233166</v>
      </c>
      <c r="AX39" s="25">
        <f t="shared" si="14"/>
        <v>377.72633663062891</v>
      </c>
      <c r="AY39" s="25">
        <f t="shared" si="14"/>
        <v>374.80337705793858</v>
      </c>
      <c r="AZ39" s="25">
        <f t="shared" si="14"/>
        <v>372.35316403718747</v>
      </c>
      <c r="BA39" s="26">
        <f t="shared" si="9"/>
        <v>407.24890591528862</v>
      </c>
      <c r="BB39" s="26">
        <f t="shared" si="10"/>
        <v>372.35316403718747</v>
      </c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</row>
    <row r="40" spans="1:77" x14ac:dyDescent="0.25">
      <c r="A40" s="16" t="s">
        <v>80</v>
      </c>
      <c r="B40" s="17">
        <v>2107.9581696</v>
      </c>
      <c r="C40" s="17">
        <v>854.6162266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8">
        <f t="shared" si="4"/>
        <v>1981.4806794239998</v>
      </c>
      <c r="M40" s="19">
        <f t="shared" si="11"/>
        <v>78328894.485853195</v>
      </c>
      <c r="N40" s="19">
        <f t="shared" si="12"/>
        <v>1474201.7868468198</v>
      </c>
      <c r="O40" s="19">
        <f t="shared" si="2"/>
        <v>58916571.839999989</v>
      </c>
      <c r="P40" s="19">
        <f t="shared" si="5"/>
        <v>3150956118.2280765</v>
      </c>
      <c r="Q40" s="19">
        <f t="shared" si="6"/>
        <v>3804205.3246400007</v>
      </c>
      <c r="R40" s="20">
        <f t="shared" si="7"/>
        <v>0.59440157981347352</v>
      </c>
      <c r="S40" s="20">
        <f t="shared" si="8"/>
        <v>0.7</v>
      </c>
      <c r="T40" s="21">
        <v>4480395.0401000939</v>
      </c>
      <c r="U40" s="22">
        <v>8430147.0121484883</v>
      </c>
      <c r="V40" s="22">
        <v>9885114.4874214325</v>
      </c>
      <c r="W40" s="22">
        <v>11591196.249438304</v>
      </c>
      <c r="X40" s="22">
        <v>13591732.363237385</v>
      </c>
      <c r="Y40" s="22">
        <v>15937542.998879563</v>
      </c>
      <c r="Z40" s="22">
        <v>18688219.43022972</v>
      </c>
      <c r="AA40" s="22">
        <v>21913637.848504532</v>
      </c>
      <c r="AB40" s="22">
        <v>25695734.446409348</v>
      </c>
      <c r="AC40" s="22">
        <v>30130586.865815494</v>
      </c>
      <c r="AD40" s="22">
        <v>35330854.884566806</v>
      </c>
      <c r="AE40" s="23">
        <v>4.6705125897233669E-2</v>
      </c>
      <c r="AF40" s="23">
        <v>5.8063621574088252E-2</v>
      </c>
      <c r="AG40" s="23">
        <v>6.8463551920541696E-2</v>
      </c>
      <c r="AH40" s="23">
        <v>7.7936627795995084E-2</v>
      </c>
      <c r="AI40" s="23">
        <v>8.6513114251711098E-2</v>
      </c>
      <c r="AJ40" s="23">
        <v>9.4221888285348679E-2</v>
      </c>
      <c r="AK40" s="23">
        <v>0.10109049416651014</v>
      </c>
      <c r="AL40" s="23">
        <v>0.1071451964333793</v>
      </c>
      <c r="AM40" s="23">
        <v>0.11241103065637184</v>
      </c>
      <c r="AN40" s="23">
        <v>0.11691185206073457</v>
      </c>
      <c r="AO40" s="23">
        <v>1.4220124802014906</v>
      </c>
      <c r="AP40" s="24">
        <v>155577427.49770001</v>
      </c>
      <c r="AQ40" s="25">
        <f t="shared" si="15"/>
        <v>1296.5072287621053</v>
      </c>
      <c r="AR40" s="25">
        <f t="shared" si="15"/>
        <v>1271.3300524368981</v>
      </c>
      <c r="AS40" s="25">
        <f t="shared" si="15"/>
        <v>1246.3606188372657</v>
      </c>
      <c r="AT40" s="25">
        <f t="shared" si="15"/>
        <v>1221.2897406335499</v>
      </c>
      <c r="AU40" s="25">
        <f t="shared" si="15"/>
        <v>1195.8109556881668</v>
      </c>
      <c r="AV40" s="25">
        <f t="shared" si="14"/>
        <v>1169.6207432122792</v>
      </c>
      <c r="AW40" s="25">
        <f t="shared" si="14"/>
        <v>1142.4206308491775</v>
      </c>
      <c r="AX40" s="25">
        <f t="shared" si="14"/>
        <v>1113.9214249837109</v>
      </c>
      <c r="AY40" s="25">
        <f t="shared" si="14"/>
        <v>1083.849761529634</v>
      </c>
      <c r="AZ40" s="25">
        <f t="shared" si="14"/>
        <v>1051.9570690241305</v>
      </c>
      <c r="BA40" s="26">
        <f t="shared" si="9"/>
        <v>1179.3068225956918</v>
      </c>
      <c r="BB40" s="26">
        <f t="shared" si="10"/>
        <v>1051.9570690241305</v>
      </c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</row>
    <row r="41" spans="1:77" x14ac:dyDescent="0.25">
      <c r="A41" s="16" t="s">
        <v>81</v>
      </c>
      <c r="B41" s="17">
        <v>0</v>
      </c>
      <c r="C41" s="17">
        <v>917.88145899999995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8"/>
      <c r="M41" s="19"/>
      <c r="N41" s="19"/>
      <c r="O41" s="19">
        <f t="shared" si="2"/>
        <v>8140017.2830999997</v>
      </c>
      <c r="P41" s="19">
        <f t="shared" si="5"/>
        <v>0</v>
      </c>
      <c r="Q41" s="19">
        <f t="shared" si="6"/>
        <v>0</v>
      </c>
      <c r="R41" s="20">
        <f t="shared" si="7"/>
        <v>0.47263061619265745</v>
      </c>
      <c r="S41" s="20">
        <f t="shared" si="8"/>
        <v>0.47263061619265745</v>
      </c>
      <c r="T41" s="21"/>
      <c r="U41" s="22">
        <v>163745.59714949719</v>
      </c>
      <c r="V41" s="22">
        <v>184363.02306168678</v>
      </c>
      <c r="W41" s="22">
        <v>207576.41649083217</v>
      </c>
      <c r="X41" s="22">
        <v>233712.63915952627</v>
      </c>
      <c r="Y41" s="22">
        <v>263139.70838456665</v>
      </c>
      <c r="Z41" s="22">
        <v>296271.97903255722</v>
      </c>
      <c r="AA41" s="22">
        <v>333575.9779424314</v>
      </c>
      <c r="AB41" s="22">
        <v>375576.97296787467</v>
      </c>
      <c r="AC41" s="22">
        <v>422866.36913661537</v>
      </c>
      <c r="AD41" s="22">
        <v>476110.03606996813</v>
      </c>
      <c r="AE41" s="23">
        <v>3.8955415446190925E-2</v>
      </c>
      <c r="AF41" s="23">
        <v>5.106145733699289E-2</v>
      </c>
      <c r="AG41" s="23">
        <v>6.2209206832177351E-2</v>
      </c>
      <c r="AH41" s="23">
        <v>7.2426262786619511E-2</v>
      </c>
      <c r="AI41" s="23">
        <v>8.1738972910374089E-2</v>
      </c>
      <c r="AJ41" s="23">
        <v>9.0172478628589278E-2</v>
      </c>
      <c r="AK41" s="23">
        <v>9.7750758137175278E-2</v>
      </c>
      <c r="AL41" s="23">
        <v>0.1044966677227059</v>
      </c>
      <c r="AM41" s="23">
        <v>0.11043198141235709</v>
      </c>
      <c r="AN41" s="23">
        <v>0.11557742901711443</v>
      </c>
      <c r="AO41" s="23">
        <v>0.97630150346734335</v>
      </c>
      <c r="AP41" s="24">
        <v>8287229.8833999997</v>
      </c>
      <c r="AQ41" s="25">
        <f t="shared" si="15"/>
        <v>866.87769603862273</v>
      </c>
      <c r="AR41" s="25">
        <f t="shared" si="15"/>
        <v>855.11442357893259</v>
      </c>
      <c r="AS41" s="25">
        <f t="shared" si="15"/>
        <v>844.15772835089865</v>
      </c>
      <c r="AT41" s="25">
        <f t="shared" si="15"/>
        <v>833.90685061833108</v>
      </c>
      <c r="AU41" s="25">
        <f t="shared" si="15"/>
        <v>824.26788789904344</v>
      </c>
      <c r="AV41" s="25">
        <f t="shared" si="14"/>
        <v>815.15220778711046</v>
      </c>
      <c r="AW41" s="25">
        <f t="shared" si="14"/>
        <v>806.47506790609373</v>
      </c>
      <c r="AX41" s="25">
        <f t="shared" si="14"/>
        <v>798.15440746883507</v>
      </c>
      <c r="AY41" s="25">
        <f t="shared" si="14"/>
        <v>790.10978550571804</v>
      </c>
      <c r="AZ41" s="25">
        <f t="shared" si="14"/>
        <v>782.26144999347662</v>
      </c>
      <c r="BA41" s="26">
        <f t="shared" si="9"/>
        <v>821.64775051470622</v>
      </c>
      <c r="BB41" s="26">
        <f t="shared" si="10"/>
        <v>782.26144999347662</v>
      </c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</row>
    <row r="42" spans="1:77" x14ac:dyDescent="0.25">
      <c r="A42" s="16" t="s">
        <v>82</v>
      </c>
      <c r="B42" s="17">
        <v>2164.0502320999999</v>
      </c>
      <c r="C42" s="17">
        <v>846.748332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8">
        <f t="shared" si="4"/>
        <v>2034.2072181739998</v>
      </c>
      <c r="M42" s="19">
        <f t="shared" ref="M42:M51" si="16">MAX(F42-((O42-G42)*(F42/(F42+H42))), 0)</f>
        <v>22299837.719094746</v>
      </c>
      <c r="N42" s="19">
        <f t="shared" ref="N42:N51" si="17">MAX(H42-((O42-G42)*(H42/(H42+F42))),0)</f>
        <v>317816.93290525896</v>
      </c>
      <c r="O42" s="19">
        <f t="shared" si="2"/>
        <v>17457672.959999997</v>
      </c>
      <c r="P42" s="19">
        <f t="shared" si="5"/>
        <v>10850546.867435602</v>
      </c>
      <c r="Q42" s="19">
        <f t="shared" si="6"/>
        <v>14670.8146452</v>
      </c>
      <c r="R42" s="20">
        <f t="shared" si="7"/>
        <v>0.4494628548935769</v>
      </c>
      <c r="S42" s="20">
        <f t="shared" si="8"/>
        <v>0.7</v>
      </c>
      <c r="T42" s="21">
        <v>20340660.485616934</v>
      </c>
      <c r="U42" s="22">
        <v>3548748.6630712007</v>
      </c>
      <c r="V42" s="22">
        <v>4025451.2110934323</v>
      </c>
      <c r="W42" s="22">
        <v>4566189.0968829272</v>
      </c>
      <c r="X42" s="22">
        <v>5179564.1718457248</v>
      </c>
      <c r="Y42" s="22">
        <v>5875333.7720029447</v>
      </c>
      <c r="Z42" s="22">
        <v>6664565.9339591488</v>
      </c>
      <c r="AA42" s="22">
        <v>7559815.4609941235</v>
      </c>
      <c r="AB42" s="22">
        <v>8575323.640070105</v>
      </c>
      <c r="AC42" s="22">
        <v>9675568.1879999992</v>
      </c>
      <c r="AD42" s="22">
        <v>9675568.1879999992</v>
      </c>
      <c r="AE42" s="23">
        <v>2.3204885959542832E-2</v>
      </c>
      <c r="AF42" s="23">
        <v>3.2642132100273065E-2</v>
      </c>
      <c r="AG42" s="23">
        <v>4.3226922417851046E-2</v>
      </c>
      <c r="AH42" s="23">
        <v>5.4466253944154872E-2</v>
      </c>
      <c r="AI42" s="23">
        <v>6.4704449928647031E-2</v>
      </c>
      <c r="AJ42" s="23">
        <v>7.398371366214973E-2</v>
      </c>
      <c r="AK42" s="23">
        <v>8.2344209944421001E-2</v>
      </c>
      <c r="AL42" s="23">
        <v>8.9824160520004429E-2</v>
      </c>
      <c r="AM42" s="23">
        <v>9.6459935015243956E-2</v>
      </c>
      <c r="AN42" s="23">
        <v>0.10228613758821378</v>
      </c>
      <c r="AO42" s="23">
        <v>1.1508102920268912</v>
      </c>
      <c r="AP42" s="24">
        <v>83622302.570299998</v>
      </c>
      <c r="AQ42" s="25">
        <f t="shared" si="15"/>
        <v>920.89927357451495</v>
      </c>
      <c r="AR42" s="25">
        <f t="shared" si="15"/>
        <v>903.5483274158679</v>
      </c>
      <c r="AS42" s="25">
        <f t="shared" si="15"/>
        <v>884.77109540654567</v>
      </c>
      <c r="AT42" s="25">
        <f t="shared" si="15"/>
        <v>865.18497680374105</v>
      </c>
      <c r="AU42" s="25">
        <f t="shared" si="15"/>
        <v>846.46284278786743</v>
      </c>
      <c r="AV42" s="25">
        <f t="shared" si="14"/>
        <v>828.38373759553451</v>
      </c>
      <c r="AW42" s="25">
        <f t="shared" si="14"/>
        <v>810.74460088007118</v>
      </c>
      <c r="AX42" s="25">
        <f t="shared" si="14"/>
        <v>793.35727510784375</v>
      </c>
      <c r="AY42" s="25">
        <f t="shared" si="14"/>
        <v>776.55953723301047</v>
      </c>
      <c r="AZ42" s="25">
        <f t="shared" si="14"/>
        <v>771.74969795971606</v>
      </c>
      <c r="BA42" s="26">
        <f t="shared" si="9"/>
        <v>840.16613647647137</v>
      </c>
      <c r="BB42" s="26">
        <f t="shared" si="10"/>
        <v>771.74969795971606</v>
      </c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</row>
    <row r="43" spans="1:77" x14ac:dyDescent="0.25">
      <c r="A43" s="16" t="s">
        <v>83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8">
        <f t="shared" si="4"/>
        <v>2130.042103626</v>
      </c>
      <c r="M43" s="19">
        <f t="shared" si="16"/>
        <v>958045.8</v>
      </c>
      <c r="N43" s="19">
        <f t="shared" si="17"/>
        <v>0</v>
      </c>
      <c r="O43" s="19">
        <f t="shared" si="2"/>
        <v>1992211.2</v>
      </c>
      <c r="P43" s="19">
        <f t="shared" si="5"/>
        <v>0</v>
      </c>
      <c r="Q43" s="19">
        <f t="shared" si="6"/>
        <v>0</v>
      </c>
      <c r="R43" s="20">
        <f t="shared" si="7"/>
        <v>9.5206773257775074E-3</v>
      </c>
      <c r="S43" s="20">
        <f t="shared" si="8"/>
        <v>0.7</v>
      </c>
      <c r="T43" s="21"/>
      <c r="U43" s="22">
        <v>1818849.89484</v>
      </c>
      <c r="V43" s="22">
        <v>1818849.89484</v>
      </c>
      <c r="W43" s="22">
        <v>1818849.89484</v>
      </c>
      <c r="X43" s="22">
        <v>1818849.89484</v>
      </c>
      <c r="Y43" s="22">
        <v>1818849.89484</v>
      </c>
      <c r="Z43" s="22">
        <v>1818849.89484</v>
      </c>
      <c r="AA43" s="22">
        <v>1818849.89484</v>
      </c>
      <c r="AB43" s="22">
        <v>1818849.89484</v>
      </c>
      <c r="AC43" s="22">
        <v>1818849.89484</v>
      </c>
      <c r="AD43" s="22">
        <v>1818849.89484</v>
      </c>
      <c r="AE43" s="23">
        <v>1.6003474697297845E-2</v>
      </c>
      <c r="AF43" s="23">
        <v>2.4110092585231172E-2</v>
      </c>
      <c r="AG43" s="23">
        <v>3.3569275788236125E-2</v>
      </c>
      <c r="AH43" s="23">
        <v>4.4228452949196959E-2</v>
      </c>
      <c r="AI43" s="23">
        <v>5.5676055361100783E-2</v>
      </c>
      <c r="AJ43" s="23">
        <v>6.6158554687825125E-2</v>
      </c>
      <c r="AK43" s="23">
        <v>7.5708448625496708E-2</v>
      </c>
      <c r="AL43" s="23">
        <v>8.4356751428672674E-2</v>
      </c>
      <c r="AM43" s="23">
        <v>9.2133053866746958E-2</v>
      </c>
      <c r="AN43" s="23">
        <v>9.9065580642971718E-2</v>
      </c>
      <c r="AO43" s="23">
        <v>0.82317432466696505</v>
      </c>
      <c r="AP43" s="24">
        <v>12615449.171</v>
      </c>
      <c r="AQ43" s="25">
        <f t="shared" si="15"/>
        <v>870.12631087357158</v>
      </c>
      <c r="AR43" s="25">
        <f t="shared" si="15"/>
        <v>855.5328760244048</v>
      </c>
      <c r="AS43" s="25">
        <f t="shared" si="15"/>
        <v>839.11152655494868</v>
      </c>
      <c r="AT43" s="25">
        <f t="shared" si="15"/>
        <v>821.34639053348701</v>
      </c>
      <c r="AU43" s="25">
        <f t="shared" si="15"/>
        <v>803.08634119088958</v>
      </c>
      <c r="AV43" s="25">
        <f t="shared" si="14"/>
        <v>787.06363943214933</v>
      </c>
      <c r="AW43" s="25">
        <f t="shared" si="14"/>
        <v>773.01306599339989</v>
      </c>
      <c r="AX43" s="25">
        <f t="shared" si="14"/>
        <v>760.71495264380758</v>
      </c>
      <c r="AY43" s="25">
        <f t="shared" si="14"/>
        <v>749.98624987147639</v>
      </c>
      <c r="AZ43" s="25">
        <f t="shared" si="14"/>
        <v>740.6736579425733</v>
      </c>
      <c r="BA43" s="26">
        <f t="shared" si="9"/>
        <v>800.06550110607088</v>
      </c>
      <c r="BB43" s="26">
        <f t="shared" si="10"/>
        <v>740.6736579425733</v>
      </c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</row>
    <row r="44" spans="1:77" x14ac:dyDescent="0.25">
      <c r="A44" s="16" t="s">
        <v>84</v>
      </c>
      <c r="B44" s="17">
        <v>2244.4869758</v>
      </c>
      <c r="C44" s="17">
        <v>812.86077809999995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8">
        <f t="shared" si="4"/>
        <v>2109.8177572519999</v>
      </c>
      <c r="M44" s="19">
        <f t="shared" si="16"/>
        <v>31076519.517000001</v>
      </c>
      <c r="N44" s="19">
        <f t="shared" si="17"/>
        <v>0</v>
      </c>
      <c r="O44" s="19">
        <f t="shared" si="2"/>
        <v>9846073.4399999995</v>
      </c>
      <c r="P44" s="19">
        <f t="shared" si="5"/>
        <v>0</v>
      </c>
      <c r="Q44" s="19">
        <f t="shared" si="6"/>
        <v>0</v>
      </c>
      <c r="R44" s="20">
        <f t="shared" si="7"/>
        <v>0.46558944515652534</v>
      </c>
      <c r="S44" s="20">
        <f t="shared" si="8"/>
        <v>0.7</v>
      </c>
      <c r="T44" s="21">
        <v>10416619.073491586</v>
      </c>
      <c r="U44" s="22">
        <v>1384845.6235017879</v>
      </c>
      <c r="V44" s="22">
        <v>1570871.6005484168</v>
      </c>
      <c r="W44" s="22">
        <v>1781886.4020162455</v>
      </c>
      <c r="X44" s="22">
        <v>2021246.770634796</v>
      </c>
      <c r="Y44" s="22">
        <v>2292760.3595710834</v>
      </c>
      <c r="Z44" s="22">
        <v>2600746.3031194261</v>
      </c>
      <c r="AA44" s="22">
        <v>2950103.923837339</v>
      </c>
      <c r="AB44" s="22">
        <v>3346390.6690943465</v>
      </c>
      <c r="AC44" s="22">
        <v>3795910.5168185099</v>
      </c>
      <c r="AD44" s="22">
        <v>4305814.2567654671</v>
      </c>
      <c r="AE44" s="23">
        <v>2.2118709592617098E-2</v>
      </c>
      <c r="AF44" s="23">
        <v>3.1384971539776818E-2</v>
      </c>
      <c r="AG44" s="23">
        <v>4.1842743208428478E-2</v>
      </c>
      <c r="AH44" s="23">
        <v>5.3317221509695985E-2</v>
      </c>
      <c r="AI44" s="23">
        <v>6.3798626486043397E-2</v>
      </c>
      <c r="AJ44" s="23">
        <v>7.3325602731252715E-2</v>
      </c>
      <c r="AK44" s="23">
        <v>8.1934979654626747E-2</v>
      </c>
      <c r="AL44" s="23">
        <v>8.9661852184241234E-2</v>
      </c>
      <c r="AM44" s="23">
        <v>9.6539657826840167E-2</v>
      </c>
      <c r="AN44" s="23">
        <v>0.10260025024814533</v>
      </c>
      <c r="AO44" s="23">
        <v>0.71806389617157262</v>
      </c>
      <c r="AP44" s="24">
        <v>103619720.54719999</v>
      </c>
      <c r="AQ44" s="25">
        <f t="shared" si="15"/>
        <v>1353.1273231658745</v>
      </c>
      <c r="AR44" s="25">
        <f t="shared" si="15"/>
        <v>1331.6839398630125</v>
      </c>
      <c r="AS44" s="25">
        <f t="shared" si="15"/>
        <v>1308.2603839845351</v>
      </c>
      <c r="AT44" s="25">
        <f t="shared" si="15"/>
        <v>1283.3143901727312</v>
      </c>
      <c r="AU44" s="25">
        <f t="shared" si="15"/>
        <v>1260.2022544121412</v>
      </c>
      <c r="AV44" s="25">
        <f t="shared" si="14"/>
        <v>1238.6278002932859</v>
      </c>
      <c r="AW44" s="25">
        <f t="shared" si="14"/>
        <v>1218.3221554820093</v>
      </c>
      <c r="AX44" s="25">
        <f t="shared" si="14"/>
        <v>1199.0375306693174</v>
      </c>
      <c r="AY44" s="25">
        <f t="shared" si="14"/>
        <v>1180.5422122451953</v>
      </c>
      <c r="AZ44" s="25">
        <f t="shared" si="14"/>
        <v>1162.6165528197819</v>
      </c>
      <c r="BA44" s="26">
        <f t="shared" si="9"/>
        <v>1253.5734543107883</v>
      </c>
      <c r="BB44" s="26">
        <f t="shared" si="10"/>
        <v>1162.6165528197819</v>
      </c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</row>
    <row r="45" spans="1:77" x14ac:dyDescent="0.25">
      <c r="A45" s="16" t="s">
        <v>85</v>
      </c>
      <c r="B45" s="17">
        <v>2238.6050648999999</v>
      </c>
      <c r="C45" s="17">
        <v>837.48263850000001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8">
        <f t="shared" si="4"/>
        <v>2104.2887610059997</v>
      </c>
      <c r="M45" s="19">
        <f t="shared" si="16"/>
        <v>66698232.66889292</v>
      </c>
      <c r="N45" s="19">
        <f t="shared" si="17"/>
        <v>10055753.219107125</v>
      </c>
      <c r="O45" s="19">
        <f t="shared" si="2"/>
        <v>230873297.75999996</v>
      </c>
      <c r="P45" s="19">
        <f t="shared" si="5"/>
        <v>23395881438.071762</v>
      </c>
      <c r="Q45" s="19">
        <f t="shared" si="6"/>
        <v>35025953.075113818</v>
      </c>
      <c r="R45" s="20">
        <f t="shared" si="7"/>
        <v>0.44876213662111297</v>
      </c>
      <c r="S45" s="20">
        <f t="shared" si="8"/>
        <v>0.7</v>
      </c>
      <c r="T45" s="21">
        <v>2291006.123597574</v>
      </c>
      <c r="U45" s="22">
        <v>46879905.640585087</v>
      </c>
      <c r="V45" s="22">
        <v>50793761.70586583</v>
      </c>
      <c r="W45" s="22">
        <v>55034373.320041567</v>
      </c>
      <c r="X45" s="22">
        <v>59629020.277502485</v>
      </c>
      <c r="Y45" s="22">
        <v>64607259.876982592</v>
      </c>
      <c r="Z45" s="22">
        <v>70001117.063243374</v>
      </c>
      <c r="AA45" s="22">
        <v>75845290.443089426</v>
      </c>
      <c r="AB45" s="22">
        <v>82177375.501014039</v>
      </c>
      <c r="AC45" s="22">
        <v>85962501.958000004</v>
      </c>
      <c r="AD45" s="22">
        <v>85962501.958000004</v>
      </c>
      <c r="AE45" s="23">
        <v>1.7819564615706177E-2</v>
      </c>
      <c r="AF45" s="23">
        <v>2.6232718655108574E-2</v>
      </c>
      <c r="AG45" s="23">
        <v>3.5930729210992454E-2</v>
      </c>
      <c r="AH45" s="23">
        <v>4.675920898737785E-2</v>
      </c>
      <c r="AI45" s="23">
        <v>5.779823045222629E-2</v>
      </c>
      <c r="AJ45" s="23">
        <v>6.7860476133727837E-2</v>
      </c>
      <c r="AK45" s="23">
        <v>7.6983942350949144E-2</v>
      </c>
      <c r="AL45" s="23">
        <v>8.5204837053023702E-2</v>
      </c>
      <c r="AM45" s="23">
        <v>9.2557659469418907E-2</v>
      </c>
      <c r="AN45" s="23">
        <v>9.9075276158266765E-2</v>
      </c>
      <c r="AO45" s="23">
        <v>0.98116863932860832</v>
      </c>
      <c r="AP45" s="24">
        <v>392523451.23809999</v>
      </c>
      <c r="AQ45" s="25">
        <f t="shared" si="15"/>
        <v>930.41555850281895</v>
      </c>
      <c r="AR45" s="25">
        <f t="shared" si="15"/>
        <v>914.0145088364693</v>
      </c>
      <c r="AS45" s="25">
        <f t="shared" si="15"/>
        <v>896.39841111023611</v>
      </c>
      <c r="AT45" s="25">
        <f t="shared" si="15"/>
        <v>877.80563808121804</v>
      </c>
      <c r="AU45" s="25">
        <f t="shared" si="15"/>
        <v>859.04305623154403</v>
      </c>
      <c r="AV45" s="25">
        <f t="shared" si="14"/>
        <v>840.99058078808559</v>
      </c>
      <c r="AW45" s="25">
        <f t="shared" si="14"/>
        <v>823.51890847283926</v>
      </c>
      <c r="AX45" s="25">
        <f t="shared" si="14"/>
        <v>806.51231317596626</v>
      </c>
      <c r="AY45" s="25">
        <f t="shared" si="14"/>
        <v>795.07389256981094</v>
      </c>
      <c r="AZ45" s="25">
        <f t="shared" si="14"/>
        <v>790.81914614755067</v>
      </c>
      <c r="BA45" s="26">
        <f t="shared" si="9"/>
        <v>853.45920139165389</v>
      </c>
      <c r="BB45" s="26">
        <f t="shared" si="10"/>
        <v>790.81914614755067</v>
      </c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</row>
    <row r="46" spans="1:77" x14ac:dyDescent="0.25">
      <c r="A46" s="16" t="s">
        <v>86</v>
      </c>
      <c r="B46" s="17">
        <v>2070.8755593999999</v>
      </c>
      <c r="C46" s="17">
        <v>884.48694069999999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8">
        <f t="shared" si="4"/>
        <v>1946.6230258359999</v>
      </c>
      <c r="M46" s="19">
        <f t="shared" si="16"/>
        <v>20797210.471572965</v>
      </c>
      <c r="N46" s="19">
        <f t="shared" si="17"/>
        <v>91573.608427033643</v>
      </c>
      <c r="O46" s="19">
        <f t="shared" si="2"/>
        <v>12011065.92</v>
      </c>
      <c r="P46" s="19">
        <f t="shared" si="5"/>
        <v>0</v>
      </c>
      <c r="Q46" s="19">
        <f t="shared" si="6"/>
        <v>0</v>
      </c>
      <c r="R46" s="20">
        <f t="shared" si="7"/>
        <v>0.31747002517491801</v>
      </c>
      <c r="S46" s="20">
        <f t="shared" si="8"/>
        <v>0.7</v>
      </c>
      <c r="T46" s="21"/>
      <c r="U46" s="22">
        <v>1393352.8905496513</v>
      </c>
      <c r="V46" s="22">
        <v>1478275.8558171683</v>
      </c>
      <c r="W46" s="22">
        <v>1568374.7604168833</v>
      </c>
      <c r="X46" s="22">
        <v>1663965.0708175683</v>
      </c>
      <c r="Y46" s="22">
        <v>1765381.4807405835</v>
      </c>
      <c r="Z46" s="22">
        <v>1872979.0830347941</v>
      </c>
      <c r="AA46" s="22">
        <v>1987134.6129756719</v>
      </c>
      <c r="AB46" s="22">
        <v>2108247.7673417875</v>
      </c>
      <c r="AC46" s="22">
        <v>2236742.6038872222</v>
      </c>
      <c r="AD46" s="22">
        <v>2373069.0261099213</v>
      </c>
      <c r="AE46" s="23">
        <v>3.6246672129865529E-2</v>
      </c>
      <c r="AF46" s="23">
        <v>4.8191435133791996E-2</v>
      </c>
      <c r="AG46" s="23">
        <v>5.9116781491747379E-2</v>
      </c>
      <c r="AH46" s="23">
        <v>6.9063949874713079E-2</v>
      </c>
      <c r="AI46" s="23">
        <v>7.8072222274920333E-2</v>
      </c>
      <c r="AJ46" s="23">
        <v>8.6179013010140498E-2</v>
      </c>
      <c r="AK46" s="23">
        <v>9.3419953635914196E-2</v>
      </c>
      <c r="AL46" s="23">
        <v>9.9828973953341782E-2</v>
      </c>
      <c r="AM46" s="23">
        <v>0.10543837929144889</v>
      </c>
      <c r="AN46" s="23">
        <v>0.11027892423492704</v>
      </c>
      <c r="AO46" s="23">
        <v>1.2729309156223021</v>
      </c>
      <c r="AP46" s="24">
        <v>31955592.936799999</v>
      </c>
      <c r="AQ46" s="25">
        <f t="shared" si="15"/>
        <v>1446.4534480354744</v>
      </c>
      <c r="AR46" s="25">
        <f t="shared" si="15"/>
        <v>1427.6620574384879</v>
      </c>
      <c r="AS46" s="25">
        <f t="shared" si="15"/>
        <v>1410.414792448842</v>
      </c>
      <c r="AT46" s="25">
        <f t="shared" si="15"/>
        <v>1394.5558138747676</v>
      </c>
      <c r="AU46" s="25">
        <f t="shared" si="15"/>
        <v>1379.9467420118249</v>
      </c>
      <c r="AV46" s="25">
        <f t="shared" si="14"/>
        <v>1366.4639728732429</v>
      </c>
      <c r="AW46" s="25">
        <f t="shared" si="14"/>
        <v>1353.9964476850048</v>
      </c>
      <c r="AX46" s="25">
        <f t="shared" si="14"/>
        <v>1342.443787511856</v>
      </c>
      <c r="AY46" s="25">
        <f t="shared" si="14"/>
        <v>1331.7147240242418</v>
      </c>
      <c r="AZ46" s="25">
        <f t="shared" si="14"/>
        <v>1321.7257720430241</v>
      </c>
      <c r="BA46" s="26">
        <f t="shared" si="9"/>
        <v>1377.5377557946767</v>
      </c>
      <c r="BB46" s="26">
        <f t="shared" si="10"/>
        <v>1321.7257720430241</v>
      </c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</row>
    <row r="47" spans="1:77" x14ac:dyDescent="0.25">
      <c r="A47" s="16" t="s">
        <v>87</v>
      </c>
      <c r="B47" s="17">
        <v>2267.8419319999998</v>
      </c>
      <c r="C47" s="17">
        <v>903.25933120000002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8">
        <f t="shared" si="4"/>
        <v>2131.7714160799997</v>
      </c>
      <c r="M47" s="19">
        <f t="shared" si="16"/>
        <v>7600564.6399364769</v>
      </c>
      <c r="N47" s="19">
        <f t="shared" si="17"/>
        <v>191612.72736351946</v>
      </c>
      <c r="O47" s="19">
        <f t="shared" si="2"/>
        <v>29263632.480000004</v>
      </c>
      <c r="P47" s="19">
        <f t="shared" si="5"/>
        <v>10995356047.345861</v>
      </c>
      <c r="Q47" s="19">
        <f t="shared" si="6"/>
        <v>10454841.582096001</v>
      </c>
      <c r="R47" s="20">
        <f t="shared" si="7"/>
        <v>0.60431328041410481</v>
      </c>
      <c r="S47" s="20">
        <f t="shared" si="8"/>
        <v>0.7</v>
      </c>
      <c r="T47" s="21">
        <v>1645274.9621480964</v>
      </c>
      <c r="U47" s="22">
        <v>4458735.5631242758</v>
      </c>
      <c r="V47" s="22">
        <v>5228273.178048416</v>
      </c>
      <c r="W47" s="22">
        <v>6130626.0569412904</v>
      </c>
      <c r="X47" s="22">
        <v>7188716.918590107</v>
      </c>
      <c r="Y47" s="22">
        <v>8429424.7366649546</v>
      </c>
      <c r="Z47" s="22">
        <v>9884267.5536922924</v>
      </c>
      <c r="AA47" s="22">
        <v>11192008.056032101</v>
      </c>
      <c r="AB47" s="22">
        <v>11192008.056032101</v>
      </c>
      <c r="AC47" s="22">
        <v>11192008.056032101</v>
      </c>
      <c r="AD47" s="22">
        <v>11192008.056032101</v>
      </c>
      <c r="AE47" s="23">
        <v>1.2275622849923361E-2</v>
      </c>
      <c r="AF47" s="23">
        <v>1.9552461953222907E-2</v>
      </c>
      <c r="AG47" s="23">
        <v>2.8216893718314835E-2</v>
      </c>
      <c r="AH47" s="23">
        <v>3.8114803171980259E-2</v>
      </c>
      <c r="AI47" s="23">
        <v>4.9091087361901521E-2</v>
      </c>
      <c r="AJ47" s="23">
        <v>5.9800812969942711E-2</v>
      </c>
      <c r="AK47" s="23">
        <v>6.9531688707605732E-2</v>
      </c>
      <c r="AL47" s="23">
        <v>7.8324840961915429E-2</v>
      </c>
      <c r="AM47" s="23">
        <v>8.6219408041375317E-2</v>
      </c>
      <c r="AN47" s="23">
        <v>9.3252633235325691E-2</v>
      </c>
      <c r="AO47" s="23">
        <v>0.58009283195120465</v>
      </c>
      <c r="AP47" s="24">
        <v>115890388.37349999</v>
      </c>
      <c r="AQ47" s="25">
        <f t="shared" si="15"/>
        <v>990.95090834378868</v>
      </c>
      <c r="AR47" s="25">
        <f t="shared" si="15"/>
        <v>968.55631848267194</v>
      </c>
      <c r="AS47" s="25">
        <f t="shared" si="15"/>
        <v>943.40658865065666</v>
      </c>
      <c r="AT47" s="25">
        <f t="shared" si="15"/>
        <v>915.80442107085582</v>
      </c>
      <c r="AU47" s="25">
        <f t="shared" si="15"/>
        <v>886.04333030749251</v>
      </c>
      <c r="AV47" s="25">
        <f t="shared" si="14"/>
        <v>855.48547843138738</v>
      </c>
      <c r="AW47" s="25">
        <f t="shared" si="14"/>
        <v>829.67291004783476</v>
      </c>
      <c r="AX47" s="25">
        <f t="shared" si="14"/>
        <v>822.19804661317141</v>
      </c>
      <c r="AY47" s="25">
        <f t="shared" si="14"/>
        <v>815.60087529939335</v>
      </c>
      <c r="AZ47" s="25">
        <f t="shared" si="14"/>
        <v>809.81203257413097</v>
      </c>
      <c r="BA47" s="26">
        <f t="shared" si="9"/>
        <v>883.75309098213836</v>
      </c>
      <c r="BB47" s="26">
        <f t="shared" si="10"/>
        <v>809.81203257413097</v>
      </c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</row>
    <row r="48" spans="1:77" x14ac:dyDescent="0.25">
      <c r="A48" s="16" t="s">
        <v>88</v>
      </c>
      <c r="B48" s="17">
        <v>2431.8756291</v>
      </c>
      <c r="C48" s="17">
        <v>823.08344480000005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8">
        <f t="shared" si="4"/>
        <v>2285.963091354</v>
      </c>
      <c r="M48" s="19">
        <f t="shared" si="16"/>
        <v>0</v>
      </c>
      <c r="N48" s="19">
        <f t="shared" si="17"/>
        <v>0</v>
      </c>
      <c r="O48" s="19">
        <f t="shared" si="2"/>
        <v>9400775</v>
      </c>
      <c r="P48" s="19">
        <f t="shared" si="5"/>
        <v>841079242.05249608</v>
      </c>
      <c r="Q48" s="19">
        <f t="shared" si="6"/>
        <v>1181813.6844964998</v>
      </c>
      <c r="R48" s="20">
        <f t="shared" si="7"/>
        <v>0.18505285629444404</v>
      </c>
      <c r="S48" s="20">
        <f t="shared" si="8"/>
        <v>0.30708322089787499</v>
      </c>
      <c r="T48" s="21">
        <v>506700.34628760855</v>
      </c>
      <c r="U48" s="22">
        <v>10407601.523484629</v>
      </c>
      <c r="V48" s="22">
        <v>11041930.693569014</v>
      </c>
      <c r="W48" s="22">
        <v>11714921.364587309</v>
      </c>
      <c r="X48" s="22">
        <v>12428929.902484756</v>
      </c>
      <c r="Y48" s="22">
        <v>13186456.290508926</v>
      </c>
      <c r="Z48" s="22">
        <v>13990152.882489128</v>
      </c>
      <c r="AA48" s="22">
        <v>14842833.689616315</v>
      </c>
      <c r="AB48" s="22">
        <v>15747484.233239599</v>
      </c>
      <c r="AC48" s="22">
        <v>16707271.998177329</v>
      </c>
      <c r="AD48" s="22">
        <v>17725557.523143277</v>
      </c>
      <c r="AE48" s="23">
        <v>4.243741867449162E-2</v>
      </c>
      <c r="AF48" s="23">
        <v>5.3879822145822112E-2</v>
      </c>
      <c r="AG48" s="23">
        <v>6.4323294808073306E-2</v>
      </c>
      <c r="AH48" s="23">
        <v>7.3808105504954855E-2</v>
      </c>
      <c r="AI48" s="23">
        <v>8.2372610541069161E-2</v>
      </c>
      <c r="AJ48" s="23">
        <v>9.0053340657129319E-2</v>
      </c>
      <c r="AK48" s="23">
        <v>9.6885084006153407E-2</v>
      </c>
      <c r="AL48" s="23">
        <v>0.10290096531398807</v>
      </c>
      <c r="AM48" s="23">
        <v>0.10813252139910264</v>
      </c>
      <c r="AN48" s="23">
        <v>0.11260977321856785</v>
      </c>
      <c r="AO48" s="23">
        <v>1.0769131559142726</v>
      </c>
      <c r="AP48" s="24">
        <v>99270907.719099998</v>
      </c>
      <c r="AQ48" s="25">
        <f t="shared" si="15"/>
        <v>333.67578410466757</v>
      </c>
      <c r="AR48" s="25">
        <f t="shared" si="15"/>
        <v>312.18074715019526</v>
      </c>
      <c r="AS48" s="25">
        <f t="shared" si="15"/>
        <v>293.89539744558454</v>
      </c>
      <c r="AT48" s="25">
        <f t="shared" si="15"/>
        <v>278.12096877665471</v>
      </c>
      <c r="AU48" s="25">
        <f t="shared" si="15"/>
        <v>264.3427404886117</v>
      </c>
      <c r="AV48" s="25">
        <f t="shared" si="14"/>
        <v>252.17294920106056</v>
      </c>
      <c r="AW48" s="25">
        <f t="shared" si="14"/>
        <v>241.31373313943178</v>
      </c>
      <c r="AX48" s="25">
        <f t="shared" si="14"/>
        <v>231.53236763302505</v>
      </c>
      <c r="AY48" s="25">
        <f t="shared" si="14"/>
        <v>222.64429088186347</v>
      </c>
      <c r="AZ48" s="25">
        <f t="shared" si="14"/>
        <v>214.50120936623983</v>
      </c>
      <c r="BA48" s="26">
        <f t="shared" si="9"/>
        <v>264.43801881873344</v>
      </c>
      <c r="BB48" s="26">
        <f t="shared" si="10"/>
        <v>214.50120936623983</v>
      </c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7" x14ac:dyDescent="0.25">
      <c r="A49" s="16" t="s">
        <v>89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8">
        <f t="shared" si="4"/>
        <v>1932.7992241559996</v>
      </c>
      <c r="M49" s="19">
        <f t="shared" si="16"/>
        <v>70074636</v>
      </c>
      <c r="N49" s="19">
        <f t="shared" si="17"/>
        <v>0</v>
      </c>
      <c r="O49" s="19">
        <f t="shared" si="2"/>
        <v>0</v>
      </c>
      <c r="P49" s="19">
        <f t="shared" si="5"/>
        <v>569069878.81547618</v>
      </c>
      <c r="Q49" s="19">
        <f t="shared" si="6"/>
        <v>270212.83256560005</v>
      </c>
      <c r="R49" s="20"/>
      <c r="S49" s="20"/>
      <c r="T49" s="21"/>
      <c r="U49" s="22">
        <v>2451206.0983753526</v>
      </c>
      <c r="V49" s="22">
        <v>2874262.2020455897</v>
      </c>
      <c r="W49" s="22">
        <v>3370333.9803142487</v>
      </c>
      <c r="X49" s="22">
        <v>3952023.2812360222</v>
      </c>
      <c r="Y49" s="22">
        <v>4634106.9183818018</v>
      </c>
      <c r="Z49" s="22">
        <v>5433912.0503049381</v>
      </c>
      <c r="AA49" s="22">
        <v>6371756.3471237253</v>
      </c>
      <c r="AB49" s="22">
        <v>7471464.1258930843</v>
      </c>
      <c r="AC49" s="22">
        <v>8760971.5662944764</v>
      </c>
      <c r="AD49" s="22">
        <v>10273036.381104968</v>
      </c>
      <c r="AE49" s="23">
        <v>1.7726819280304597E-2</v>
      </c>
      <c r="AF49" s="23">
        <v>2.620262146234853E-2</v>
      </c>
      <c r="AG49" s="23">
        <v>3.6006145300687221E-2</v>
      </c>
      <c r="AH49" s="23">
        <v>4.6984718022848558E-2</v>
      </c>
      <c r="AI49" s="23">
        <v>5.828301504094046E-2</v>
      </c>
      <c r="AJ49" s="23">
        <v>6.8631576395172936E-2</v>
      </c>
      <c r="AK49" s="23">
        <v>7.8060267244325895E-2</v>
      </c>
      <c r="AL49" s="23">
        <v>8.6597593868983136E-2</v>
      </c>
      <c r="AM49" s="23">
        <v>9.4270756075843037E-2</v>
      </c>
      <c r="AN49" s="23">
        <v>0.10110569743482145</v>
      </c>
      <c r="AO49" s="23">
        <v>2.3330020830253368</v>
      </c>
      <c r="AP49" s="24">
        <v>33131615.799099997</v>
      </c>
      <c r="AQ49" s="25">
        <f t="shared" si="15"/>
        <v>1853.4071988412061</v>
      </c>
      <c r="AR49" s="25">
        <f t="shared" si="15"/>
        <v>1835.7987225681532</v>
      </c>
      <c r="AS49" s="25">
        <f t="shared" si="15"/>
        <v>1815.6811791168357</v>
      </c>
      <c r="AT49" s="25">
        <f t="shared" si="15"/>
        <v>1793.0508045192989</v>
      </c>
      <c r="AU49" s="25">
        <f t="shared" si="15"/>
        <v>1768.4219441227917</v>
      </c>
      <c r="AV49" s="25">
        <f t="shared" si="14"/>
        <v>1742.5327203615113</v>
      </c>
      <c r="AW49" s="25">
        <f t="shared" si="14"/>
        <v>1715.0612010115187</v>
      </c>
      <c r="AX49" s="25">
        <f t="shared" si="14"/>
        <v>1685.6732374649209</v>
      </c>
      <c r="AY49" s="25">
        <f t="shared" si="14"/>
        <v>1654.0271994162258</v>
      </c>
      <c r="AZ49" s="25">
        <f t="shared" si="14"/>
        <v>1619.7812233003181</v>
      </c>
      <c r="BA49" s="26">
        <f t="shared" si="9"/>
        <v>1748.3435430722777</v>
      </c>
      <c r="BB49" s="26">
        <f t="shared" si="10"/>
        <v>1619.7812233003181</v>
      </c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28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</row>
    <row r="50" spans="1:77" x14ac:dyDescent="0.25">
      <c r="A50" s="16" t="s">
        <v>90</v>
      </c>
      <c r="B50" s="17">
        <v>2362.8620348999998</v>
      </c>
      <c r="C50" s="17">
        <v>833.44731530000001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8">
        <f t="shared" si="4"/>
        <v>2221.0903128059995</v>
      </c>
      <c r="M50" s="19">
        <f t="shared" si="16"/>
        <v>24062121.992018439</v>
      </c>
      <c r="N50" s="19">
        <f t="shared" si="17"/>
        <v>35717.721681558382</v>
      </c>
      <c r="O50" s="19">
        <f t="shared" si="2"/>
        <v>18306822.240000002</v>
      </c>
      <c r="P50" s="19">
        <f t="shared" si="5"/>
        <v>133623054.35154198</v>
      </c>
      <c r="Q50" s="19">
        <f t="shared" si="6"/>
        <v>160189.20979510003</v>
      </c>
      <c r="R50" s="20">
        <f t="shared" si="7"/>
        <v>0.39171140537550769</v>
      </c>
      <c r="S50" s="20">
        <f t="shared" si="8"/>
        <v>0.7</v>
      </c>
      <c r="T50" s="21">
        <v>546885.33272974333</v>
      </c>
      <c r="U50" s="22">
        <v>4066361.6280125463</v>
      </c>
      <c r="V50" s="22">
        <v>4309594.7088892087</v>
      </c>
      <c r="W50" s="22">
        <v>4567376.9954305105</v>
      </c>
      <c r="X50" s="22">
        <v>4840578.7614688976</v>
      </c>
      <c r="Y50" s="22">
        <v>5130122.3370494274</v>
      </c>
      <c r="Z50" s="22">
        <v>5436985.2222189866</v>
      </c>
      <c r="AA50" s="22">
        <v>5762203.3870696044</v>
      </c>
      <c r="AB50" s="22">
        <v>6106874.7691768315</v>
      </c>
      <c r="AC50" s="22">
        <v>6472162.9802405462</v>
      </c>
      <c r="AD50" s="22">
        <v>6859301.2344418112</v>
      </c>
      <c r="AE50" s="23">
        <v>4.6755557578785641E-2</v>
      </c>
      <c r="AF50" s="23">
        <v>5.8199514903010917E-2</v>
      </c>
      <c r="AG50" s="23">
        <v>6.8694186368115542E-2</v>
      </c>
      <c r="AH50" s="23">
        <v>7.8268664247835837E-2</v>
      </c>
      <c r="AI50" s="23">
        <v>8.6950718853901834E-2</v>
      </c>
      <c r="AJ50" s="23">
        <v>9.4766848508720178E-2</v>
      </c>
      <c r="AK50" s="23">
        <v>0.10174232746921354</v>
      </c>
      <c r="AL50" s="23">
        <v>0.10790125188277862</v>
      </c>
      <c r="AM50" s="23">
        <v>0.11326658385307191</v>
      </c>
      <c r="AN50" s="23">
        <v>0.11786019369020941</v>
      </c>
      <c r="AO50" s="23">
        <v>0.83970464605670592</v>
      </c>
      <c r="AP50" s="24">
        <v>73988478.759000003</v>
      </c>
      <c r="AQ50" s="25">
        <f t="shared" si="15"/>
        <v>1375.7128577901383</v>
      </c>
      <c r="AR50" s="25">
        <f t="shared" si="15"/>
        <v>1349.9915179458387</v>
      </c>
      <c r="AS50" s="25">
        <f t="shared" si="15"/>
        <v>1326.3477460751305</v>
      </c>
      <c r="AT50" s="25">
        <f t="shared" si="15"/>
        <v>1304.548355882514</v>
      </c>
      <c r="AU50" s="25">
        <f t="shared" si="15"/>
        <v>1284.3895103456618</v>
      </c>
      <c r="AV50" s="25">
        <f t="shared" si="14"/>
        <v>1265.6918079002246</v>
      </c>
      <c r="AW50" s="25">
        <f t="shared" si="14"/>
        <v>1248.2962902292295</v>
      </c>
      <c r="AX50" s="25">
        <f t="shared" si="14"/>
        <v>1232.0611756206677</v>
      </c>
      <c r="AY50" s="25">
        <f t="shared" si="14"/>
        <v>1216.8591684848723</v>
      </c>
      <c r="AZ50" s="25">
        <f t="shared" si="14"/>
        <v>1202.5752302204498</v>
      </c>
      <c r="BA50" s="26">
        <f t="shared" si="9"/>
        <v>1280.6473660494726</v>
      </c>
      <c r="BB50" s="26">
        <f t="shared" si="10"/>
        <v>1202.5752302204498</v>
      </c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</row>
    <row r="51" spans="1:77" x14ac:dyDescent="0.25">
      <c r="A51" s="16" t="s">
        <v>91</v>
      </c>
      <c r="B51" s="17">
        <v>2330.5399379</v>
      </c>
      <c r="C51" s="17">
        <v>0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8">
        <f t="shared" si="4"/>
        <v>2190.707541626</v>
      </c>
      <c r="M51" s="19">
        <f t="shared" si="16"/>
        <v>42617555</v>
      </c>
      <c r="N51" s="19">
        <f t="shared" si="17"/>
        <v>0</v>
      </c>
      <c r="O51" s="19">
        <f t="shared" si="2"/>
        <v>289872</v>
      </c>
      <c r="P51" s="19">
        <f>0.55*8784*907*K51+E51</f>
        <v>964017648.00000012</v>
      </c>
      <c r="Q51" s="19">
        <f t="shared" si="6"/>
        <v>1062864</v>
      </c>
      <c r="R51" s="20"/>
      <c r="S51" s="20"/>
      <c r="T51" s="21"/>
      <c r="U51" s="22">
        <v>5535669.1312646288</v>
      </c>
      <c r="V51" s="22">
        <v>5873060.6424570326</v>
      </c>
      <c r="W51" s="22">
        <v>6231015.7077791048</v>
      </c>
      <c r="X51" s="22">
        <v>6610787.6479114676</v>
      </c>
      <c r="Y51" s="22">
        <v>7013706.1717271032</v>
      </c>
      <c r="Z51" s="22">
        <v>7441182.0320478771</v>
      </c>
      <c r="AA51" s="22">
        <v>7894711.9651630903</v>
      </c>
      <c r="AB51" s="22">
        <v>8375883.931404979</v>
      </c>
      <c r="AC51" s="22">
        <v>8886382.675130168</v>
      </c>
      <c r="AD51" s="22">
        <v>9427995.6235744376</v>
      </c>
      <c r="AE51" s="23">
        <v>1.6109767718954466E-2</v>
      </c>
      <c r="AF51" s="23">
        <v>2.4169111686105388E-2</v>
      </c>
      <c r="AG51" s="23">
        <v>3.3543356738429266E-2</v>
      </c>
      <c r="AH51" s="23">
        <v>4.4078154492566524E-2</v>
      </c>
      <c r="AI51" s="23">
        <v>5.5300439079744107E-2</v>
      </c>
      <c r="AJ51" s="23">
        <v>6.553219255481714E-2</v>
      </c>
      <c r="AK51" s="23">
        <v>7.4813278502671873E-2</v>
      </c>
      <c r="AL51" s="23">
        <v>8.3181666327165629E-2</v>
      </c>
      <c r="AM51" s="23">
        <v>9.0673517381413937E-2</v>
      </c>
      <c r="AN51" s="23">
        <v>9.732326713778354E-2</v>
      </c>
      <c r="AO51" s="23">
        <v>2.5615024889708833</v>
      </c>
      <c r="AP51" s="24">
        <v>18245902.685399998</v>
      </c>
      <c r="AQ51" s="25">
        <f>(($L51*$M51)+($N51*$D51)+(907*$O51)+$P51)/($M51+$N51+$O51+$Q51+$T51+U51+(MIN(AE51*$AP51,$AP51*$AO51*AE51)))</f>
        <v>1899.392080353738</v>
      </c>
      <c r="AR51" s="25">
        <f t="shared" ref="AR51:AZ51" si="18">(($L51*$M51)+($N51*$D51)+(907*$O51)+$P51)/($M51+$N51+$O51+$Q51+$T51+V51+(MIN(AF51*$AP51,$AP51*$AO51*AF51)))</f>
        <v>1881.093254104266</v>
      </c>
      <c r="AS51" s="25">
        <f t="shared" si="18"/>
        <v>1861.5099699419302</v>
      </c>
      <c r="AT51" s="25">
        <f t="shared" si="18"/>
        <v>1840.7888217977668</v>
      </c>
      <c r="AU51" s="25">
        <f t="shared" si="18"/>
        <v>1819.2742127555118</v>
      </c>
      <c r="AV51" s="25">
        <f t="shared" si="18"/>
        <v>1798.0350590622877</v>
      </c>
      <c r="AW51" s="25">
        <f t="shared" si="18"/>
        <v>1776.9953374447309</v>
      </c>
      <c r="AX51" s="25">
        <f t="shared" si="18"/>
        <v>1756.0839734654164</v>
      </c>
      <c r="AY51" s="25">
        <f t="shared" si="18"/>
        <v>1735.2345002920363</v>
      </c>
      <c r="AZ51" s="25">
        <f t="shared" si="18"/>
        <v>1714.3847905317243</v>
      </c>
      <c r="BA51" s="26">
        <f t="shared" si="9"/>
        <v>1808.2791999749406</v>
      </c>
      <c r="BB51" s="26">
        <f t="shared" si="10"/>
        <v>1714.3847905317243</v>
      </c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</row>
    <row r="52" spans="1:77" x14ac:dyDescent="0.25">
      <c r="A52" s="32"/>
      <c r="BD52" s="28"/>
      <c r="BE52" s="28"/>
      <c r="BF52" s="28"/>
      <c r="BG52" s="28"/>
      <c r="BH52" s="28"/>
      <c r="BI52" s="28"/>
      <c r="BJ52" s="28"/>
      <c r="BK52" s="28"/>
      <c r="BL52" s="28"/>
      <c r="BM52" s="28"/>
    </row>
    <row r="53" spans="1:77" x14ac:dyDescent="0.25">
      <c r="BD53" s="28"/>
      <c r="BE53" s="28"/>
      <c r="BF53" s="28"/>
      <c r="BG53" s="28"/>
      <c r="BH53" s="28"/>
      <c r="BI53" s="28"/>
      <c r="BJ53" s="28"/>
      <c r="BK53" s="28"/>
      <c r="BL53" s="28"/>
      <c r="BM53" s="28"/>
    </row>
    <row r="54" spans="1:77" x14ac:dyDescent="0.25">
      <c r="BD54" s="31"/>
      <c r="BE54" s="31"/>
      <c r="BF54" s="31"/>
      <c r="BG54" s="31"/>
      <c r="BH54" s="31"/>
      <c r="BI54" s="31"/>
      <c r="BJ54" s="31"/>
      <c r="BK54" s="31"/>
      <c r="BL54" s="31"/>
      <c r="BM54" s="31"/>
    </row>
    <row r="55" spans="1:77" x14ac:dyDescent="0.25">
      <c r="E55" s="31"/>
      <c r="F55" s="31"/>
      <c r="BD55" s="31"/>
      <c r="BE55" s="31"/>
      <c r="BF55" s="31"/>
      <c r="BG55" s="31"/>
      <c r="BH55" s="31"/>
      <c r="BI55" s="31"/>
      <c r="BJ55" s="31"/>
      <c r="BK55" s="31"/>
      <c r="BL55" s="31"/>
      <c r="BM55" s="31"/>
    </row>
    <row r="56" spans="1:77" x14ac:dyDescent="0.25">
      <c r="BD56" s="31"/>
      <c r="BE56" s="31"/>
      <c r="BF56" s="31"/>
      <c r="BG56" s="31"/>
      <c r="BH56" s="31"/>
      <c r="BI56" s="31"/>
      <c r="BJ56" s="31"/>
      <c r="BK56" s="31"/>
      <c r="BL56" s="31"/>
      <c r="BM56" s="31"/>
    </row>
  </sheetData>
  <mergeCells count="5">
    <mergeCell ref="B1:K1"/>
    <mergeCell ref="M1:S1"/>
    <mergeCell ref="U1:AD1"/>
    <mergeCell ref="AE1:AP1"/>
    <mergeCell ref="AQ1:BB1"/>
  </mergeCells>
  <printOptions gridLines="1"/>
  <pageMargins left="0.7" right="0.7" top="0.75" bottom="0.75" header="0.3" footer="0.3"/>
  <pageSetup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M52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H52" sqref="H52"/>
    </sheetView>
  </sheetViews>
  <sheetFormatPr defaultRowHeight="15" x14ac:dyDescent="0.25"/>
  <cols>
    <col min="1" max="1" width="18.7109375" style="27" bestFit="1" customWidth="1"/>
    <col min="2" max="2" width="9.42578125" style="27" bestFit="1" customWidth="1"/>
    <col min="3" max="3" width="10.5703125" style="27" bestFit="1" customWidth="1"/>
    <col min="4" max="4" width="12" style="27" customWidth="1"/>
    <col min="5" max="5" width="14.85546875" style="27" customWidth="1"/>
    <col min="6" max="9" width="12.42578125" style="27" customWidth="1"/>
    <col min="10" max="10" width="13.5703125" style="27" customWidth="1"/>
    <col min="11" max="11" width="13.7109375" style="29" bestFit="1" customWidth="1"/>
    <col min="12" max="12" width="12" style="27" customWidth="1"/>
    <col min="13" max="13" width="11.140625" style="27" customWidth="1"/>
    <col min="14" max="14" width="10.5703125" style="27" customWidth="1"/>
    <col min="15" max="15" width="11.7109375" style="27" customWidth="1"/>
    <col min="16" max="16" width="13.85546875" style="27" bestFit="1" customWidth="1"/>
    <col min="17" max="18" width="11.7109375" style="27" customWidth="1"/>
    <col min="19" max="19" width="15.28515625" style="27" customWidth="1"/>
    <col min="20" max="25" width="15.5703125" style="27" customWidth="1"/>
    <col min="26" max="30" width="13.42578125" style="27" customWidth="1"/>
    <col min="31" max="31" width="14.85546875" style="27" customWidth="1"/>
    <col min="32" max="32" width="15.5703125" style="29" customWidth="1"/>
    <col min="33" max="37" width="9.140625" style="27"/>
    <col min="38" max="38" width="12.5703125" style="4" customWidth="1"/>
    <col min="39" max="39" width="10.85546875" style="27" customWidth="1"/>
    <col min="40" max="16384" width="9.140625" style="27"/>
  </cols>
  <sheetData>
    <row r="1" spans="1:39" s="4" customFormat="1" x14ac:dyDescent="0.25">
      <c r="A1" s="1"/>
      <c r="B1" s="34" t="s">
        <v>100</v>
      </c>
      <c r="C1" s="34"/>
      <c r="D1" s="34"/>
      <c r="E1" s="34"/>
      <c r="F1" s="34"/>
      <c r="G1" s="34"/>
      <c r="H1" s="34"/>
      <c r="I1" s="34"/>
      <c r="J1" s="34"/>
      <c r="K1" s="35"/>
      <c r="L1" s="2" t="s">
        <v>0</v>
      </c>
      <c r="M1" s="36" t="s">
        <v>92</v>
      </c>
      <c r="N1" s="37"/>
      <c r="O1" s="37"/>
      <c r="P1" s="37"/>
      <c r="Q1" s="37"/>
      <c r="R1" s="37"/>
      <c r="S1" s="38"/>
      <c r="T1" s="3" t="s">
        <v>2</v>
      </c>
      <c r="U1" s="39" t="s">
        <v>93</v>
      </c>
      <c r="V1" s="40"/>
      <c r="W1" s="40"/>
      <c r="X1" s="40"/>
      <c r="Y1" s="40"/>
      <c r="Z1" s="42" t="s">
        <v>102</v>
      </c>
      <c r="AA1" s="43"/>
      <c r="AB1" s="43"/>
      <c r="AC1" s="43"/>
      <c r="AD1" s="43"/>
      <c r="AE1" s="43"/>
      <c r="AF1" s="43"/>
      <c r="AG1" s="44" t="s">
        <v>94</v>
      </c>
      <c r="AH1" s="45"/>
      <c r="AI1" s="45"/>
      <c r="AJ1" s="45"/>
      <c r="AK1" s="45"/>
      <c r="AL1" s="45"/>
      <c r="AM1" s="46"/>
    </row>
    <row r="2" spans="1:39" s="15" customFormat="1" ht="90" x14ac:dyDescent="0.25">
      <c r="A2" s="5" t="s">
        <v>5</v>
      </c>
      <c r="B2" s="6" t="s">
        <v>6</v>
      </c>
      <c r="C2" s="6" t="s">
        <v>7</v>
      </c>
      <c r="D2" s="6" t="s">
        <v>103</v>
      </c>
      <c r="E2" s="6" t="s">
        <v>8</v>
      </c>
      <c r="F2" s="6" t="s">
        <v>95</v>
      </c>
      <c r="G2" s="6" t="s">
        <v>96</v>
      </c>
      <c r="H2" s="6" t="s">
        <v>11</v>
      </c>
      <c r="I2" s="6" t="s">
        <v>12</v>
      </c>
      <c r="J2" s="6" t="s">
        <v>13</v>
      </c>
      <c r="K2" s="6" t="s">
        <v>14</v>
      </c>
      <c r="L2" s="7" t="s">
        <v>15</v>
      </c>
      <c r="M2" s="8" t="s">
        <v>16</v>
      </c>
      <c r="N2" s="8" t="s">
        <v>104</v>
      </c>
      <c r="O2" s="8" t="s">
        <v>17</v>
      </c>
      <c r="P2" s="8" t="s">
        <v>8</v>
      </c>
      <c r="Q2" s="8" t="s">
        <v>12</v>
      </c>
      <c r="R2" s="8" t="s">
        <v>18</v>
      </c>
      <c r="S2" s="8" t="s">
        <v>97</v>
      </c>
      <c r="T2" s="9" t="s">
        <v>98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1" t="s">
        <v>31</v>
      </c>
      <c r="AA2" s="11" t="s">
        <v>32</v>
      </c>
      <c r="AB2" s="11" t="s">
        <v>33</v>
      </c>
      <c r="AC2" s="11" t="s">
        <v>34</v>
      </c>
      <c r="AD2" s="11" t="s">
        <v>35</v>
      </c>
      <c r="AE2" s="11" t="s">
        <v>41</v>
      </c>
      <c r="AF2" s="12" t="s">
        <v>42</v>
      </c>
      <c r="AG2" s="13">
        <v>2020</v>
      </c>
      <c r="AH2" s="13">
        <v>2021</v>
      </c>
      <c r="AI2" s="13">
        <v>2022</v>
      </c>
      <c r="AJ2" s="13">
        <v>2023</v>
      </c>
      <c r="AK2" s="13">
        <v>2024</v>
      </c>
      <c r="AL2" s="14" t="s">
        <v>105</v>
      </c>
      <c r="AM2" s="14" t="s">
        <v>107</v>
      </c>
    </row>
    <row r="3" spans="1:39" x14ac:dyDescent="0.25">
      <c r="A3" s="16" t="s">
        <v>43</v>
      </c>
      <c r="B3" s="17">
        <v>2264.0354115</v>
      </c>
      <c r="C3" s="17">
        <v>876.68376069999999</v>
      </c>
      <c r="D3" s="17">
        <v>0</v>
      </c>
      <c r="E3" s="17">
        <v>0</v>
      </c>
      <c r="F3" s="17">
        <v>46045176</v>
      </c>
      <c r="G3" s="17">
        <v>53492095.964400001</v>
      </c>
      <c r="H3" s="17">
        <v>0</v>
      </c>
      <c r="I3" s="17">
        <v>0</v>
      </c>
      <c r="J3" s="17">
        <v>10333.1</v>
      </c>
      <c r="K3" s="17">
        <v>0</v>
      </c>
      <c r="L3" s="18">
        <f>B3*0.96</f>
        <v>2173.4739950399999</v>
      </c>
      <c r="M3" s="19">
        <f t="shared" ref="M3:M13" si="0">MAX(F3-((O3-G3)*(F3/(F3+H3))), 0)</f>
        <v>40539404.204399996</v>
      </c>
      <c r="N3" s="19">
        <f t="shared" ref="N3:N13" si="1">MAX(H3-((O3-G3)*(H3/(H3+F3))),0)</f>
        <v>0</v>
      </c>
      <c r="O3" s="19">
        <f>MIN(((J3*8784*0.65)+(0.1*K3*8784)), SUM(F3:H3))</f>
        <v>58997867.760000005</v>
      </c>
      <c r="P3" s="19">
        <f>0.55*8784*C3*K3+E3</f>
        <v>0</v>
      </c>
      <c r="Q3" s="19">
        <f>K3*8784*0.55+I3</f>
        <v>0</v>
      </c>
      <c r="R3" s="20">
        <f>G3/(8784*J3)</f>
        <v>0.5893409998866711</v>
      </c>
      <c r="S3" s="20">
        <f>(O3-(0.1*K3*8784))/(8784*J3)</f>
        <v>0.65</v>
      </c>
      <c r="T3" s="21">
        <v>2329528.2830145163</v>
      </c>
      <c r="U3" s="22">
        <v>4596882.7422880698</v>
      </c>
      <c r="V3" s="22">
        <v>5214380.8872008417</v>
      </c>
      <c r="W3" s="22">
        <v>5914827.408295366</v>
      </c>
      <c r="X3" s="22">
        <v>6709364.7408451298</v>
      </c>
      <c r="Y3" s="22">
        <v>7610632.0807540147</v>
      </c>
      <c r="Z3" s="23">
        <v>1.074199265092114E-2</v>
      </c>
      <c r="AA3" s="23">
        <v>1.6533562846708469E-2</v>
      </c>
      <c r="AB3" s="23">
        <v>2.335660621955165E-2</v>
      </c>
      <c r="AC3" s="23">
        <v>3.1102900681908418E-2</v>
      </c>
      <c r="AD3" s="23">
        <v>3.8586172491681683E-2</v>
      </c>
      <c r="AE3" s="23">
        <v>1.5062729353312405</v>
      </c>
      <c r="AF3" s="24">
        <v>92654857.354800001</v>
      </c>
      <c r="AG3" s="25">
        <f t="shared" ref="AG3:AK34" si="2">(($L3*$M3)+($N3*$D3)+($C3*$O3)+$P3)/($M3+$N3+$O3+$Q3+$T3+U3+(MIN(Z3*$AF3,$AF3*$AE3*Z3)))</f>
        <v>1301.2761927422816</v>
      </c>
      <c r="AH3" s="25">
        <f t="shared" si="2"/>
        <v>1287.4489218137539</v>
      </c>
      <c r="AI3" s="25">
        <f t="shared" si="2"/>
        <v>1271.8439591741887</v>
      </c>
      <c r="AJ3" s="25">
        <f t="shared" si="2"/>
        <v>1254.5875004649356</v>
      </c>
      <c r="AK3" s="25">
        <f t="shared" si="2"/>
        <v>1236.8913052319392</v>
      </c>
      <c r="AL3" s="26">
        <f t="shared" ref="AL3:AL51" si="3">AVERAGE(AG3:AK3)</f>
        <v>1270.4095758854198</v>
      </c>
      <c r="AM3" s="26">
        <f>AK3</f>
        <v>1236.8913052319392</v>
      </c>
    </row>
    <row r="4" spans="1:39" x14ac:dyDescent="0.25">
      <c r="A4" s="16" t="s">
        <v>44</v>
      </c>
      <c r="B4" s="17">
        <v>2851.8639784000002</v>
      </c>
      <c r="C4" s="17">
        <v>1149.0343319000001</v>
      </c>
      <c r="D4" s="17">
        <v>0</v>
      </c>
      <c r="E4" s="17">
        <v>1179006933.8139415</v>
      </c>
      <c r="F4" s="17">
        <v>215407</v>
      </c>
      <c r="G4" s="17">
        <v>2204942.0011</v>
      </c>
      <c r="H4" s="17">
        <v>0</v>
      </c>
      <c r="I4" s="17">
        <v>741852.83059999999</v>
      </c>
      <c r="J4" s="17">
        <v>589</v>
      </c>
      <c r="K4" s="17">
        <v>0</v>
      </c>
      <c r="L4" s="18">
        <f t="shared" ref="L4:L51" si="4">B4*0.96</f>
        <v>2737.7894192640001</v>
      </c>
      <c r="M4" s="19">
        <f t="shared" si="0"/>
        <v>0</v>
      </c>
      <c r="N4" s="19">
        <f t="shared" si="1"/>
        <v>0</v>
      </c>
      <c r="O4" s="19">
        <f t="shared" ref="O4:O51" si="5">MIN(((J4*8784*0.65)+(0.1*K4*8784)), SUM(F4:H4))</f>
        <v>2420349.0011</v>
      </c>
      <c r="P4" s="19">
        <f t="shared" ref="P4:P50" si="6">0.55*8784*C4*K4+E4</f>
        <v>1179006933.8139415</v>
      </c>
      <c r="Q4" s="19">
        <f t="shared" ref="Q4:Q51" si="7">K4*8784*0.55+I4</f>
        <v>741852.83059999999</v>
      </c>
      <c r="R4" s="20">
        <f t="shared" ref="R4:R50" si="8">G4/(8784*J4)</f>
        <v>0.42617654902338253</v>
      </c>
      <c r="S4" s="20">
        <f t="shared" ref="S4:S50" si="9">(O4-(0.1*K4*8784))/(8784*J4)</f>
        <v>0.46781093752416031</v>
      </c>
      <c r="T4" s="21">
        <v>0</v>
      </c>
      <c r="U4" s="22">
        <v>61595</v>
      </c>
      <c r="V4" s="22">
        <v>68633</v>
      </c>
      <c r="W4" s="22">
        <v>76475</v>
      </c>
      <c r="X4" s="22">
        <v>85213</v>
      </c>
      <c r="Y4" s="22">
        <v>94950</v>
      </c>
      <c r="Z4" s="23">
        <v>9.3742991748030826E-3</v>
      </c>
      <c r="AA4" s="23">
        <v>1.4916056726227239E-2</v>
      </c>
      <c r="AB4" s="23">
        <v>2.15313007494373E-2</v>
      </c>
      <c r="AC4" s="23">
        <v>2.9113085330953383E-2</v>
      </c>
      <c r="AD4" s="23">
        <v>3.6851060853078939E-2</v>
      </c>
      <c r="AE4" s="23">
        <v>0.95575594451088541</v>
      </c>
      <c r="AF4" s="24">
        <v>6898283.4660999998</v>
      </c>
      <c r="AG4" s="25">
        <f t="shared" si="2"/>
        <v>1205.280091075492</v>
      </c>
      <c r="AH4" s="25">
        <f t="shared" si="2"/>
        <v>1189.5043171727693</v>
      </c>
      <c r="AI4" s="25">
        <f t="shared" si="2"/>
        <v>1171.3988129119141</v>
      </c>
      <c r="AJ4" s="25">
        <f t="shared" si="2"/>
        <v>1151.3977869864248</v>
      </c>
      <c r="AK4" s="25">
        <f t="shared" si="2"/>
        <v>1131.4121257060697</v>
      </c>
      <c r="AL4" s="26">
        <f t="shared" si="3"/>
        <v>1169.7986267705342</v>
      </c>
      <c r="AM4" s="26">
        <f t="shared" ref="AM4:AM51" si="10">AK4</f>
        <v>1131.4121257060697</v>
      </c>
    </row>
    <row r="5" spans="1:39" x14ac:dyDescent="0.25">
      <c r="A5" s="16" t="s">
        <v>45</v>
      </c>
      <c r="B5" s="17">
        <v>2268.1042771000002</v>
      </c>
      <c r="C5" s="17">
        <v>899.86091399999998</v>
      </c>
      <c r="D5" s="17">
        <v>1562.9144492</v>
      </c>
      <c r="E5" s="17">
        <v>17227768.092891555</v>
      </c>
      <c r="F5" s="17">
        <v>24335930</v>
      </c>
      <c r="G5" s="17">
        <v>26782325.404100001</v>
      </c>
      <c r="H5" s="17">
        <v>1033871.4028</v>
      </c>
      <c r="I5" s="17">
        <v>19361.3842611</v>
      </c>
      <c r="J5" s="17">
        <v>11201.5</v>
      </c>
      <c r="K5" s="17">
        <v>0</v>
      </c>
      <c r="L5" s="18">
        <f t="shared" si="4"/>
        <v>2177.3801060160004</v>
      </c>
      <c r="M5" s="19">
        <f t="shared" si="0"/>
        <v>0</v>
      </c>
      <c r="N5" s="19">
        <f t="shared" si="1"/>
        <v>0</v>
      </c>
      <c r="O5" s="19">
        <f t="shared" si="5"/>
        <v>52152126.806900002</v>
      </c>
      <c r="P5" s="19">
        <f t="shared" si="6"/>
        <v>17227768.092891555</v>
      </c>
      <c r="Q5" s="19">
        <f t="shared" si="7"/>
        <v>19361.3842611</v>
      </c>
      <c r="R5" s="20">
        <f t="shared" si="8"/>
        <v>0.27219476733108133</v>
      </c>
      <c r="S5" s="20">
        <f t="shared" si="9"/>
        <v>0.53003373709484003</v>
      </c>
      <c r="T5" s="21">
        <v>1818486.110605574</v>
      </c>
      <c r="U5" s="22">
        <v>2150929.7962148427</v>
      </c>
      <c r="V5" s="22">
        <v>2282026.0444199638</v>
      </c>
      <c r="W5" s="22">
        <v>2421112.4308079784</v>
      </c>
      <c r="X5" s="22">
        <v>2568675.943443425</v>
      </c>
      <c r="Y5" s="22">
        <v>2725233.2516516135</v>
      </c>
      <c r="Z5" s="23">
        <v>3.5174871195163757E-2</v>
      </c>
      <c r="AA5" s="23">
        <v>4.2263231878044032E-2</v>
      </c>
      <c r="AB5" s="23">
        <v>4.8721162676135688E-2</v>
      </c>
      <c r="AC5" s="23">
        <v>5.4572661042498305E-2</v>
      </c>
      <c r="AD5" s="23">
        <v>5.9840731383995482E-2</v>
      </c>
      <c r="AE5" s="23">
        <v>1.4251222105415922</v>
      </c>
      <c r="AF5" s="24">
        <v>80700600.059299991</v>
      </c>
      <c r="AG5" s="25">
        <f t="shared" si="2"/>
        <v>795.98603862366804</v>
      </c>
      <c r="AH5" s="25">
        <f t="shared" si="2"/>
        <v>786.60839785504413</v>
      </c>
      <c r="AI5" s="25">
        <f t="shared" si="2"/>
        <v>778.00167923956189</v>
      </c>
      <c r="AJ5" s="25">
        <f t="shared" si="2"/>
        <v>770.0920526075987</v>
      </c>
      <c r="AK5" s="25">
        <f t="shared" si="2"/>
        <v>762.81344074285778</v>
      </c>
      <c r="AL5" s="26">
        <f t="shared" si="3"/>
        <v>778.7003218137462</v>
      </c>
      <c r="AM5" s="26">
        <f t="shared" si="10"/>
        <v>762.81344074285778</v>
      </c>
    </row>
    <row r="6" spans="1:39" x14ac:dyDescent="0.25">
      <c r="A6" s="16" t="s">
        <v>46</v>
      </c>
      <c r="B6" s="17">
        <v>2276.1671658999999</v>
      </c>
      <c r="C6" s="17">
        <v>827.20611759999997</v>
      </c>
      <c r="D6" s="17">
        <v>1446.3626015</v>
      </c>
      <c r="E6" s="17">
        <v>789080955.25707102</v>
      </c>
      <c r="F6" s="17">
        <v>28378831</v>
      </c>
      <c r="G6" s="17">
        <v>15651184.9989</v>
      </c>
      <c r="H6" s="17">
        <v>860469.77339999995</v>
      </c>
      <c r="I6" s="17">
        <v>1310917.1879999998</v>
      </c>
      <c r="J6" s="17">
        <v>5588.4</v>
      </c>
      <c r="K6" s="17">
        <v>0</v>
      </c>
      <c r="L6" s="18">
        <f t="shared" si="4"/>
        <v>2185.1204792639996</v>
      </c>
      <c r="M6" s="19">
        <f t="shared" si="0"/>
        <v>12600887.729605697</v>
      </c>
      <c r="N6" s="19">
        <f t="shared" si="1"/>
        <v>382069.40269430599</v>
      </c>
      <c r="O6" s="19">
        <f t="shared" si="5"/>
        <v>31907528.639999997</v>
      </c>
      <c r="P6" s="19">
        <f t="shared" si="6"/>
        <v>789080955.25707102</v>
      </c>
      <c r="Q6" s="19">
        <f t="shared" si="7"/>
        <v>1310917.1879999998</v>
      </c>
      <c r="R6" s="20">
        <f t="shared" si="8"/>
        <v>0.31883604537555943</v>
      </c>
      <c r="S6" s="20">
        <f t="shared" si="9"/>
        <v>0.65</v>
      </c>
      <c r="T6" s="21">
        <v>842037.12970128574</v>
      </c>
      <c r="U6" s="22">
        <v>2288229.0213397061</v>
      </c>
      <c r="V6" s="22">
        <v>2479266.0746687674</v>
      </c>
      <c r="W6" s="22">
        <v>2686252.2115048999</v>
      </c>
      <c r="X6" s="22">
        <v>2910518.9707317012</v>
      </c>
      <c r="Y6" s="22">
        <v>3153509.0572316013</v>
      </c>
      <c r="Z6" s="23">
        <v>1.2410675581398984E-2</v>
      </c>
      <c r="AA6" s="23">
        <v>1.8557780922620993E-2</v>
      </c>
      <c r="AB6" s="23">
        <v>2.5712673828303237E-2</v>
      </c>
      <c r="AC6" s="23">
        <v>3.3688245780596641E-2</v>
      </c>
      <c r="AD6" s="23">
        <v>4.1024977369042086E-2</v>
      </c>
      <c r="AE6" s="23">
        <v>1.1398795462238362</v>
      </c>
      <c r="AF6" s="24">
        <v>50378720.481699996</v>
      </c>
      <c r="AG6" s="25">
        <f t="shared" si="2"/>
        <v>1106.3586647724312</v>
      </c>
      <c r="AH6" s="25">
        <f t="shared" si="2"/>
        <v>1095.3796240269253</v>
      </c>
      <c r="AI6" s="25">
        <f t="shared" si="2"/>
        <v>1083.1981057835549</v>
      </c>
      <c r="AJ6" s="25">
        <f t="shared" si="2"/>
        <v>1070.0686085852733</v>
      </c>
      <c r="AK6" s="25">
        <f t="shared" si="2"/>
        <v>1057.5258840213571</v>
      </c>
      <c r="AL6" s="26">
        <f t="shared" si="3"/>
        <v>1082.5061774379083</v>
      </c>
      <c r="AM6" s="26">
        <f t="shared" si="10"/>
        <v>1057.5258840213571</v>
      </c>
    </row>
    <row r="7" spans="1:39" x14ac:dyDescent="0.25">
      <c r="A7" s="16" t="s">
        <v>47</v>
      </c>
      <c r="B7" s="17">
        <v>2184.3824657999999</v>
      </c>
      <c r="C7" s="17">
        <v>866.62532759999999</v>
      </c>
      <c r="D7" s="17">
        <v>1405.0881457</v>
      </c>
      <c r="E7" s="17">
        <v>9203690697.6602497</v>
      </c>
      <c r="F7" s="17">
        <v>933157</v>
      </c>
      <c r="G7" s="17">
        <v>81298989.272799999</v>
      </c>
      <c r="H7" s="17">
        <v>10403921</v>
      </c>
      <c r="I7" s="17">
        <v>14405899.252831599</v>
      </c>
      <c r="J7" s="17">
        <v>20765.3</v>
      </c>
      <c r="K7" s="17">
        <v>1855.2</v>
      </c>
      <c r="L7" s="18">
        <f t="shared" si="4"/>
        <v>2097.0071671679998</v>
      </c>
      <c r="M7" s="19">
        <f t="shared" si="0"/>
        <v>0</v>
      </c>
      <c r="N7" s="19">
        <f t="shared" si="1"/>
        <v>0</v>
      </c>
      <c r="O7" s="19">
        <f t="shared" si="5"/>
        <v>92636067.272799999</v>
      </c>
      <c r="P7" s="19">
        <f t="shared" si="6"/>
        <v>16971116790.127369</v>
      </c>
      <c r="Q7" s="19">
        <f t="shared" si="7"/>
        <v>23368741.492831599</v>
      </c>
      <c r="R7" s="20">
        <f t="shared" si="8"/>
        <v>0.44571229003685803</v>
      </c>
      <c r="S7" s="20">
        <f t="shared" si="9"/>
        <v>0.49893237143631541</v>
      </c>
      <c r="T7" s="21">
        <v>1034647.9267860011</v>
      </c>
      <c r="U7" s="22">
        <v>37968065.870375805</v>
      </c>
      <c r="V7" s="22">
        <v>40282167.89079991</v>
      </c>
      <c r="W7" s="22">
        <v>41150704.3839375</v>
      </c>
      <c r="X7" s="22">
        <v>41150704.3839375</v>
      </c>
      <c r="Y7" s="22">
        <v>41150704.3839375</v>
      </c>
      <c r="Z7" s="23">
        <v>3.5517039908893128E-2</v>
      </c>
      <c r="AA7" s="23">
        <v>4.2749706892985899E-2</v>
      </c>
      <c r="AB7" s="23">
        <v>4.9365723403308727E-2</v>
      </c>
      <c r="AC7" s="23">
        <v>5.538467448688833E-2</v>
      </c>
      <c r="AD7" s="23">
        <v>6.0825387560107601E-2</v>
      </c>
      <c r="AE7" s="23">
        <v>0.71065789075174424</v>
      </c>
      <c r="AF7" s="24">
        <v>279029344.65380001</v>
      </c>
      <c r="AG7" s="25">
        <f t="shared" si="2"/>
        <v>600.13370665963612</v>
      </c>
      <c r="AH7" s="25">
        <f t="shared" si="2"/>
        <v>586.56616076181638</v>
      </c>
      <c r="AI7" s="25">
        <f t="shared" si="2"/>
        <v>578.95222912835254</v>
      </c>
      <c r="AJ7" s="25">
        <f t="shared" si="2"/>
        <v>574.86768211414721</v>
      </c>
      <c r="AK7" s="25">
        <f t="shared" si="2"/>
        <v>571.22481571110268</v>
      </c>
      <c r="AL7" s="26">
        <f t="shared" si="3"/>
        <v>582.3489188750109</v>
      </c>
      <c r="AM7" s="26">
        <f t="shared" si="10"/>
        <v>571.22481571110268</v>
      </c>
    </row>
    <row r="8" spans="1:39" x14ac:dyDescent="0.25">
      <c r="A8" s="16" t="s">
        <v>48</v>
      </c>
      <c r="B8" s="17">
        <v>2225.5359119</v>
      </c>
      <c r="C8" s="17">
        <v>927.72581000000002</v>
      </c>
      <c r="D8" s="17">
        <v>5177.3097086999996</v>
      </c>
      <c r="E8" s="17">
        <v>45518965.42301061</v>
      </c>
      <c r="F8" s="17">
        <v>34385542</v>
      </c>
      <c r="G8" s="17">
        <v>8811705.9947999995</v>
      </c>
      <c r="H8" s="17">
        <v>618</v>
      </c>
      <c r="I8" s="17">
        <v>62201.513267400005</v>
      </c>
      <c r="J8" s="17">
        <v>3315.3</v>
      </c>
      <c r="K8" s="17">
        <v>200</v>
      </c>
      <c r="L8" s="18">
        <f t="shared" si="4"/>
        <v>2136.514475424</v>
      </c>
      <c r="M8" s="19">
        <f t="shared" si="0"/>
        <v>24092716.104363445</v>
      </c>
      <c r="N8" s="19">
        <f t="shared" si="1"/>
        <v>433.01043655198481</v>
      </c>
      <c r="O8" s="19">
        <f t="shared" si="5"/>
        <v>19104716.880000003</v>
      </c>
      <c r="P8" s="19">
        <f t="shared" si="6"/>
        <v>941924752.0774107</v>
      </c>
      <c r="Q8" s="19">
        <f t="shared" si="7"/>
        <v>1028441.5132674001</v>
      </c>
      <c r="R8" s="20">
        <f t="shared" si="8"/>
        <v>0.30258321820227757</v>
      </c>
      <c r="S8" s="20">
        <f t="shared" si="9"/>
        <v>0.65</v>
      </c>
      <c r="T8" s="21">
        <v>0</v>
      </c>
      <c r="U8" s="22">
        <v>7845382.6098847017</v>
      </c>
      <c r="V8" s="22">
        <v>8323548.0189554757</v>
      </c>
      <c r="W8" s="22">
        <v>8830856.9599355459</v>
      </c>
      <c r="X8" s="22">
        <v>9369085.6914919708</v>
      </c>
      <c r="Y8" s="22">
        <v>9940118.7328438237</v>
      </c>
      <c r="Z8" s="23">
        <v>3.3223332139751531E-2</v>
      </c>
      <c r="AA8" s="23">
        <v>4.0508398729088346E-2</v>
      </c>
      <c r="AB8" s="23">
        <v>4.7159533846534575E-2</v>
      </c>
      <c r="AC8" s="23">
        <v>5.3200098868307531E-2</v>
      </c>
      <c r="AD8" s="23">
        <v>5.8652503141838105E-2</v>
      </c>
      <c r="AE8" s="23">
        <v>0.89077328426401414</v>
      </c>
      <c r="AF8" s="24">
        <v>57717062.804699995</v>
      </c>
      <c r="AG8" s="25">
        <f t="shared" si="2"/>
        <v>1304.2545425991566</v>
      </c>
      <c r="AH8" s="25">
        <f t="shared" si="2"/>
        <v>1283.8975694341382</v>
      </c>
      <c r="AI8" s="25">
        <f t="shared" si="2"/>
        <v>1264.2448776069216</v>
      </c>
      <c r="AJ8" s="25">
        <f t="shared" si="2"/>
        <v>1245.1951837584033</v>
      </c>
      <c r="AK8" s="25">
        <f t="shared" si="2"/>
        <v>1226.6560181533864</v>
      </c>
      <c r="AL8" s="26">
        <f t="shared" si="3"/>
        <v>1264.8496383104011</v>
      </c>
      <c r="AM8" s="26">
        <f t="shared" si="10"/>
        <v>1226.6560181533864</v>
      </c>
    </row>
    <row r="9" spans="1:39" x14ac:dyDescent="0.25">
      <c r="A9" s="16" t="s">
        <v>49</v>
      </c>
      <c r="B9" s="17">
        <v>3146.0400358000002</v>
      </c>
      <c r="C9" s="17">
        <v>809.89153940000006</v>
      </c>
      <c r="D9" s="17">
        <v>1763.5710523</v>
      </c>
      <c r="E9" s="17">
        <v>16456559.380894523</v>
      </c>
      <c r="F9" s="17">
        <v>99461</v>
      </c>
      <c r="G9" s="17">
        <v>15299704.404100001</v>
      </c>
      <c r="H9" s="17">
        <v>335267</v>
      </c>
      <c r="I9" s="17">
        <v>30041.165594800012</v>
      </c>
      <c r="J9" s="17">
        <v>2749.2</v>
      </c>
      <c r="K9" s="17">
        <v>0</v>
      </c>
      <c r="L9" s="18">
        <f t="shared" si="4"/>
        <v>3020.1984343680001</v>
      </c>
      <c r="M9" s="19">
        <f t="shared" si="0"/>
        <v>8602.4869911078567</v>
      </c>
      <c r="N9" s="19">
        <f t="shared" si="1"/>
        <v>28997.597108894552</v>
      </c>
      <c r="O9" s="19">
        <f t="shared" si="5"/>
        <v>15696832.319999998</v>
      </c>
      <c r="P9" s="19">
        <f t="shared" si="6"/>
        <v>16456559.380894523</v>
      </c>
      <c r="Q9" s="19">
        <f t="shared" si="7"/>
        <v>30041.165594800012</v>
      </c>
      <c r="R9" s="20">
        <f t="shared" si="8"/>
        <v>0.63355508040905173</v>
      </c>
      <c r="S9" s="20">
        <f t="shared" si="9"/>
        <v>0.65</v>
      </c>
      <c r="T9" s="21">
        <v>971137.17235159245</v>
      </c>
      <c r="U9" s="22">
        <v>1071107.7030567238</v>
      </c>
      <c r="V9" s="22">
        <v>1205972.2984790099</v>
      </c>
      <c r="W9" s="22">
        <v>1357817.8744754349</v>
      </c>
      <c r="X9" s="22">
        <v>1528782.5288941138</v>
      </c>
      <c r="Y9" s="22">
        <v>1721273.5703268026</v>
      </c>
      <c r="Z9" s="23">
        <v>3.6096338984595612E-2</v>
      </c>
      <c r="AA9" s="23">
        <v>4.3576068587835776E-2</v>
      </c>
      <c r="AB9" s="23">
        <v>5.0464201126653049E-2</v>
      </c>
      <c r="AC9" s="23">
        <v>5.6772949624148847E-2</v>
      </c>
      <c r="AD9" s="23">
        <v>6.2514057527199032E-2</v>
      </c>
      <c r="AE9" s="23">
        <v>1.0615943486491424</v>
      </c>
      <c r="AF9" s="24">
        <v>31707212.583799999</v>
      </c>
      <c r="AG9" s="25">
        <f t="shared" si="2"/>
        <v>675.75070011727348</v>
      </c>
      <c r="AH9" s="25">
        <f t="shared" si="2"/>
        <v>662.74063722789174</v>
      </c>
      <c r="AI9" s="25">
        <f t="shared" si="2"/>
        <v>650.2807392770361</v>
      </c>
      <c r="AJ9" s="25">
        <f t="shared" si="2"/>
        <v>638.25689342469764</v>
      </c>
      <c r="AK9" s="25">
        <f t="shared" si="2"/>
        <v>626.56145008435647</v>
      </c>
      <c r="AL9" s="26">
        <f t="shared" si="3"/>
        <v>650.71808402625118</v>
      </c>
      <c r="AM9" s="26">
        <f t="shared" si="10"/>
        <v>626.56145008435647</v>
      </c>
    </row>
    <row r="10" spans="1:39" x14ac:dyDescent="0.25">
      <c r="A10" s="16" t="s">
        <v>50</v>
      </c>
      <c r="B10" s="17">
        <v>2136.9024003999998</v>
      </c>
      <c r="C10" s="17">
        <v>979.35543659999996</v>
      </c>
      <c r="D10" s="17">
        <v>1429.8429154999999</v>
      </c>
      <c r="E10" s="17">
        <v>2008472.8334976812</v>
      </c>
      <c r="F10" s="17">
        <v>1406502</v>
      </c>
      <c r="G10" s="17">
        <v>5179270.0000999998</v>
      </c>
      <c r="H10" s="17">
        <v>1076070</v>
      </c>
      <c r="I10" s="17">
        <v>1432.3572751999891</v>
      </c>
      <c r="J10" s="17">
        <v>1193</v>
      </c>
      <c r="K10" s="17">
        <v>0</v>
      </c>
      <c r="L10" s="18">
        <f t="shared" si="4"/>
        <v>2051.4263043839996</v>
      </c>
      <c r="M10" s="19">
        <f t="shared" si="0"/>
        <v>481731.63175893796</v>
      </c>
      <c r="N10" s="19">
        <f t="shared" si="1"/>
        <v>368557.56834106194</v>
      </c>
      <c r="O10" s="19">
        <f t="shared" si="5"/>
        <v>6811552.7999999998</v>
      </c>
      <c r="P10" s="19">
        <f t="shared" si="6"/>
        <v>2008472.8334976812</v>
      </c>
      <c r="Q10" s="19">
        <f t="shared" si="7"/>
        <v>1432.3572751999891</v>
      </c>
      <c r="R10" s="20">
        <f t="shared" si="8"/>
        <v>0.49423759881373891</v>
      </c>
      <c r="S10" s="20">
        <f t="shared" si="9"/>
        <v>0.65</v>
      </c>
      <c r="T10" s="21">
        <v>0</v>
      </c>
      <c r="U10" s="22">
        <v>247756.63915112716</v>
      </c>
      <c r="V10" s="22">
        <v>290517.20444475126</v>
      </c>
      <c r="W10" s="22">
        <v>340657.85832245945</v>
      </c>
      <c r="X10" s="22">
        <v>399452.33762881707</v>
      </c>
      <c r="Y10" s="22">
        <v>468394.2147199444</v>
      </c>
      <c r="Z10" s="23">
        <v>8.5888486066409662E-3</v>
      </c>
      <c r="AA10" s="23">
        <v>1.3997891092707212E-2</v>
      </c>
      <c r="AB10" s="23">
        <v>2.0511320003863284E-2</v>
      </c>
      <c r="AC10" s="23">
        <v>2.8023712806235057E-2</v>
      </c>
      <c r="AD10" s="23">
        <v>3.594453504186023E-2</v>
      </c>
      <c r="AE10" s="23">
        <v>0.45088760824127661</v>
      </c>
      <c r="AF10" s="24">
        <v>12384432.758099999</v>
      </c>
      <c r="AG10" s="25">
        <f t="shared" si="2"/>
        <v>1028.7932339673641</v>
      </c>
      <c r="AH10" s="25">
        <f t="shared" si="2"/>
        <v>1019.4473809988244</v>
      </c>
      <c r="AI10" s="25">
        <f t="shared" si="2"/>
        <v>1008.5840025548773</v>
      </c>
      <c r="AJ10" s="25">
        <f t="shared" si="2"/>
        <v>996.22170022119076</v>
      </c>
      <c r="AK10" s="25">
        <f t="shared" si="2"/>
        <v>982.69087004657263</v>
      </c>
      <c r="AL10" s="26">
        <f t="shared" si="3"/>
        <v>1007.1474375577658</v>
      </c>
      <c r="AM10" s="26">
        <f t="shared" si="10"/>
        <v>982.69087004657263</v>
      </c>
    </row>
    <row r="11" spans="1:39" x14ac:dyDescent="0.25">
      <c r="A11" s="16" t="s">
        <v>51</v>
      </c>
      <c r="B11" s="17">
        <v>2250.7272351000001</v>
      </c>
      <c r="C11" s="17">
        <v>864.2511733</v>
      </c>
      <c r="D11" s="17">
        <v>1528.8799706</v>
      </c>
      <c r="E11" s="17">
        <v>6223480133.8529482</v>
      </c>
      <c r="F11" s="17">
        <v>44537196</v>
      </c>
      <c r="G11" s="17">
        <v>133320419.2579</v>
      </c>
      <c r="H11" s="17">
        <v>10025973</v>
      </c>
      <c r="I11" s="17">
        <v>3567382.7075262</v>
      </c>
      <c r="J11" s="17">
        <v>29485.1</v>
      </c>
      <c r="K11" s="17">
        <v>1157</v>
      </c>
      <c r="L11" s="18">
        <f t="shared" si="4"/>
        <v>2160.6981456960002</v>
      </c>
      <c r="M11" s="19">
        <f t="shared" si="0"/>
        <v>15116261.384174045</v>
      </c>
      <c r="N11" s="19">
        <f t="shared" si="1"/>
        <v>3402891.1137259649</v>
      </c>
      <c r="O11" s="19">
        <f t="shared" si="5"/>
        <v>169364435.75999999</v>
      </c>
      <c r="P11" s="19">
        <f t="shared" si="6"/>
        <v>11054383534.446081</v>
      </c>
      <c r="Q11" s="19">
        <f t="shared" si="7"/>
        <v>9157081.1075261999</v>
      </c>
      <c r="R11" s="20">
        <f t="shared" si="8"/>
        <v>0.51475638061732198</v>
      </c>
      <c r="S11" s="20">
        <f t="shared" si="9"/>
        <v>0.65</v>
      </c>
      <c r="T11" s="21">
        <v>1623103.9351455392</v>
      </c>
      <c r="U11" s="22">
        <v>7489632.440006014</v>
      </c>
      <c r="V11" s="22">
        <v>8495712.9508785289</v>
      </c>
      <c r="W11" s="22">
        <v>9636940.0129957795</v>
      </c>
      <c r="X11" s="22">
        <v>10931467.829839459</v>
      </c>
      <c r="Y11" s="22">
        <v>12399889.254646057</v>
      </c>
      <c r="Z11" s="23">
        <v>1.7461888157549114E-2</v>
      </c>
      <c r="AA11" s="23">
        <v>2.4577254196632588E-2</v>
      </c>
      <c r="AB11" s="23">
        <v>3.254561396370001E-2</v>
      </c>
      <c r="AC11" s="23">
        <v>3.9856658557826441E-2</v>
      </c>
      <c r="AD11" s="23">
        <v>4.6534365612860666E-2</v>
      </c>
      <c r="AE11" s="23">
        <v>0.90200148188543927</v>
      </c>
      <c r="AF11" s="24">
        <v>237246975.40829998</v>
      </c>
      <c r="AG11" s="25">
        <f t="shared" si="2"/>
        <v>930.44880732428931</v>
      </c>
      <c r="AH11" s="25">
        <f t="shared" si="2"/>
        <v>919.37224879526809</v>
      </c>
      <c r="AI11" s="25">
        <f t="shared" si="2"/>
        <v>907.21547925333709</v>
      </c>
      <c r="AJ11" s="25">
        <f t="shared" si="2"/>
        <v>895.32413538082585</v>
      </c>
      <c r="AK11" s="25">
        <f t="shared" si="2"/>
        <v>883.58710581215826</v>
      </c>
      <c r="AL11" s="26">
        <f t="shared" si="3"/>
        <v>907.18955531317567</v>
      </c>
      <c r="AM11" s="26">
        <f t="shared" si="10"/>
        <v>883.58710581215826</v>
      </c>
    </row>
    <row r="12" spans="1:39" x14ac:dyDescent="0.25">
      <c r="A12" s="16" t="s">
        <v>52</v>
      </c>
      <c r="B12" s="17">
        <v>2294.5501021999999</v>
      </c>
      <c r="C12" s="17">
        <v>841.16901270000005</v>
      </c>
      <c r="D12" s="17">
        <v>0</v>
      </c>
      <c r="E12" s="17">
        <v>68345446.737178013</v>
      </c>
      <c r="F12" s="17">
        <v>40972090</v>
      </c>
      <c r="G12" s="17">
        <v>37591123.001900002</v>
      </c>
      <c r="H12" s="17">
        <v>0</v>
      </c>
      <c r="I12" s="17">
        <v>83815.36127129996</v>
      </c>
      <c r="J12" s="17">
        <v>8354.9</v>
      </c>
      <c r="K12" s="17">
        <v>0</v>
      </c>
      <c r="L12" s="18">
        <f t="shared" si="4"/>
        <v>2202.7680981119997</v>
      </c>
      <c r="M12" s="19">
        <f t="shared" si="0"/>
        <v>30860075.961900003</v>
      </c>
      <c r="N12" s="19">
        <f t="shared" si="1"/>
        <v>0</v>
      </c>
      <c r="O12" s="19">
        <f t="shared" si="5"/>
        <v>47703137.039999999</v>
      </c>
      <c r="P12" s="19">
        <f t="shared" si="6"/>
        <v>68345446.737178013</v>
      </c>
      <c r="Q12" s="19">
        <f t="shared" si="7"/>
        <v>83815.36127129996</v>
      </c>
      <c r="R12" s="20">
        <f t="shared" si="8"/>
        <v>0.51221432105704978</v>
      </c>
      <c r="S12" s="20">
        <f t="shared" si="9"/>
        <v>0.65</v>
      </c>
      <c r="T12" s="21">
        <v>19220561.263695512</v>
      </c>
      <c r="U12" s="22">
        <v>5427968.0941611556</v>
      </c>
      <c r="V12" s="22">
        <v>6157105.7330128942</v>
      </c>
      <c r="W12" s="22">
        <v>6984188.254216129</v>
      </c>
      <c r="X12" s="22">
        <v>7922372.5700843642</v>
      </c>
      <c r="Y12" s="22">
        <v>8986582.9577741623</v>
      </c>
      <c r="Z12" s="23">
        <v>1.480082382373472E-2</v>
      </c>
      <c r="AA12" s="23">
        <v>2.1407885870977868E-2</v>
      </c>
      <c r="AB12" s="23">
        <v>2.8963833738141584E-2</v>
      </c>
      <c r="AC12" s="23">
        <v>3.662482376974377E-2</v>
      </c>
      <c r="AD12" s="23">
        <v>4.3648268614303501E-2</v>
      </c>
      <c r="AE12" s="23">
        <v>0.87749338804973098</v>
      </c>
      <c r="AF12" s="24">
        <v>140815385.2872</v>
      </c>
      <c r="AG12" s="25">
        <f t="shared" si="2"/>
        <v>1028.9934723338124</v>
      </c>
      <c r="AH12" s="25">
        <f t="shared" si="2"/>
        <v>1014.0844294347382</v>
      </c>
      <c r="AI12" s="25">
        <f t="shared" si="2"/>
        <v>997.61742195529666</v>
      </c>
      <c r="AJ12" s="25">
        <f t="shared" si="2"/>
        <v>980.57248570953971</v>
      </c>
      <c r="AK12" s="25">
        <f t="shared" si="2"/>
        <v>963.6943963368733</v>
      </c>
      <c r="AL12" s="26">
        <f t="shared" si="3"/>
        <v>996.99244115405202</v>
      </c>
      <c r="AM12" s="26">
        <f t="shared" si="10"/>
        <v>963.6943963368733</v>
      </c>
    </row>
    <row r="13" spans="1:39" x14ac:dyDescent="0.25">
      <c r="A13" s="16" t="s">
        <v>53</v>
      </c>
      <c r="B13" s="17">
        <v>2077.0173885999998</v>
      </c>
      <c r="C13" s="17">
        <v>0</v>
      </c>
      <c r="D13" s="17">
        <v>1694.9226693999999</v>
      </c>
      <c r="E13" s="17">
        <v>366833182.50428218</v>
      </c>
      <c r="F13" s="17">
        <v>1502308</v>
      </c>
      <c r="G13" s="17">
        <v>0</v>
      </c>
      <c r="H13" s="17">
        <v>4093831</v>
      </c>
      <c r="I13" s="17">
        <v>250089.58781180004</v>
      </c>
      <c r="J13" s="17">
        <v>0</v>
      </c>
      <c r="K13" s="17">
        <v>0</v>
      </c>
      <c r="L13" s="18">
        <f t="shared" si="4"/>
        <v>1993.9366930559997</v>
      </c>
      <c r="M13" s="19">
        <f t="shared" si="0"/>
        <v>1502308</v>
      </c>
      <c r="N13" s="19">
        <f t="shared" si="1"/>
        <v>4093831</v>
      </c>
      <c r="O13" s="19">
        <f t="shared" si="5"/>
        <v>0</v>
      </c>
      <c r="P13" s="19">
        <f t="shared" si="6"/>
        <v>366833182.50428218</v>
      </c>
      <c r="Q13" s="19">
        <f t="shared" si="7"/>
        <v>250089.58781180004</v>
      </c>
      <c r="R13" s="20"/>
      <c r="S13" s="20"/>
      <c r="T13" s="21">
        <v>0</v>
      </c>
      <c r="U13" s="22">
        <v>1046926.8679999999</v>
      </c>
      <c r="V13" s="22">
        <v>1046926.8679999999</v>
      </c>
      <c r="W13" s="22">
        <v>1046926.8679999999</v>
      </c>
      <c r="X13" s="22">
        <v>1046926.8679999999</v>
      </c>
      <c r="Y13" s="22">
        <v>1046926.8679999999</v>
      </c>
      <c r="Z13" s="23">
        <v>1.0099499643200912E-2</v>
      </c>
      <c r="AA13" s="23">
        <v>1.5788646997110363E-2</v>
      </c>
      <c r="AB13" s="23">
        <v>2.2536975652808638E-2</v>
      </c>
      <c r="AC13" s="23">
        <v>3.023738009662004E-2</v>
      </c>
      <c r="AD13" s="23">
        <v>3.7885748799589683E-2</v>
      </c>
      <c r="AE13" s="23">
        <v>0.96236732407479131</v>
      </c>
      <c r="AF13" s="24">
        <v>10363057.6907</v>
      </c>
      <c r="AG13" s="25">
        <f t="shared" si="2"/>
        <v>1472.8690615697551</v>
      </c>
      <c r="AH13" s="25">
        <f t="shared" si="2"/>
        <v>1461.016478686551</v>
      </c>
      <c r="AI13" s="25">
        <f t="shared" si="2"/>
        <v>1447.2022344997806</v>
      </c>
      <c r="AJ13" s="25">
        <f t="shared" si="2"/>
        <v>1431.7547433387153</v>
      </c>
      <c r="AK13" s="25">
        <f t="shared" si="2"/>
        <v>1416.7346535908705</v>
      </c>
      <c r="AL13" s="26">
        <f t="shared" si="3"/>
        <v>1445.9154343371345</v>
      </c>
      <c r="AM13" s="26">
        <f t="shared" si="10"/>
        <v>1416.7346535908705</v>
      </c>
    </row>
    <row r="14" spans="1:39" x14ac:dyDescent="0.25">
      <c r="A14" s="30" t="s">
        <v>54</v>
      </c>
      <c r="B14" s="17">
        <v>0</v>
      </c>
      <c r="C14" s="17">
        <v>857.9888373</v>
      </c>
      <c r="D14" s="17">
        <v>0</v>
      </c>
      <c r="E14" s="17">
        <v>0</v>
      </c>
      <c r="F14" s="17">
        <v>0</v>
      </c>
      <c r="G14" s="17">
        <v>1639922</v>
      </c>
      <c r="H14" s="17">
        <v>0</v>
      </c>
      <c r="I14" s="17">
        <v>0</v>
      </c>
      <c r="J14" s="17">
        <v>620</v>
      </c>
      <c r="K14" s="17">
        <v>0</v>
      </c>
      <c r="L14" s="18"/>
      <c r="M14" s="19"/>
      <c r="N14" s="19"/>
      <c r="O14" s="19">
        <f t="shared" si="5"/>
        <v>1639922</v>
      </c>
      <c r="P14" s="19">
        <f t="shared" si="6"/>
        <v>0</v>
      </c>
      <c r="Q14" s="19">
        <f t="shared" si="7"/>
        <v>0</v>
      </c>
      <c r="R14" s="20">
        <f t="shared" si="8"/>
        <v>0.30111970444796993</v>
      </c>
      <c r="S14" s="20">
        <f t="shared" si="9"/>
        <v>0.30111970444796993</v>
      </c>
      <c r="T14" s="21">
        <v>0</v>
      </c>
      <c r="U14" s="22">
        <v>3185880.3281693324</v>
      </c>
      <c r="V14" s="22">
        <v>3196687.1701874998</v>
      </c>
      <c r="W14" s="22">
        <v>3196687.1701874998</v>
      </c>
      <c r="X14" s="22">
        <v>3196687.1701874998</v>
      </c>
      <c r="Y14" s="22">
        <v>3196687.1701874998</v>
      </c>
      <c r="Z14" s="23">
        <v>3.2759200225059383E-2</v>
      </c>
      <c r="AA14" s="23">
        <v>4.0180324884145767E-2</v>
      </c>
      <c r="AB14" s="23">
        <v>4.6974830230407806E-2</v>
      </c>
      <c r="AC14" s="23">
        <v>5.3163443671843079E-2</v>
      </c>
      <c r="AD14" s="23">
        <v>5.8766082132851977E-2</v>
      </c>
      <c r="AE14" s="23">
        <v>0.46825537415146617</v>
      </c>
      <c r="AF14" s="24">
        <v>25492619.6109</v>
      </c>
      <c r="AG14" s="25">
        <f t="shared" si="2"/>
        <v>269.7096083679196</v>
      </c>
      <c r="AH14" s="25">
        <f t="shared" si="2"/>
        <v>264.66708067207907</v>
      </c>
      <c r="AI14" s="25">
        <f t="shared" si="2"/>
        <v>260.68990844743985</v>
      </c>
      <c r="AJ14" s="25">
        <f t="shared" si="2"/>
        <v>257.17000863919952</v>
      </c>
      <c r="AK14" s="25">
        <f t="shared" si="2"/>
        <v>254.06438295191364</v>
      </c>
      <c r="AL14" s="26">
        <f t="shared" si="3"/>
        <v>261.26019781571028</v>
      </c>
      <c r="AM14" s="26">
        <f t="shared" si="10"/>
        <v>254.06438295191364</v>
      </c>
    </row>
    <row r="15" spans="1:39" x14ac:dyDescent="0.25">
      <c r="A15" s="16" t="s">
        <v>55</v>
      </c>
      <c r="B15" s="17">
        <v>2334.1314781999999</v>
      </c>
      <c r="C15" s="17">
        <v>865.11049949999995</v>
      </c>
      <c r="D15" s="17">
        <v>0</v>
      </c>
      <c r="E15" s="17">
        <v>502713810.86605561</v>
      </c>
      <c r="F15" s="17">
        <v>79166165</v>
      </c>
      <c r="G15" s="17">
        <v>7870423.0049999999</v>
      </c>
      <c r="H15" s="17">
        <v>0</v>
      </c>
      <c r="I15" s="17">
        <v>727383.22051619994</v>
      </c>
      <c r="J15" s="17">
        <v>3395.6</v>
      </c>
      <c r="K15" s="17">
        <v>0</v>
      </c>
      <c r="L15" s="18">
        <f t="shared" si="4"/>
        <v>2240.7662190719998</v>
      </c>
      <c r="M15" s="19">
        <f t="shared" ref="M15:M40" si="11">MAX(F15-((O15-G15)*(F15/(F15+H15))), 0)</f>
        <v>67649070.245000005</v>
      </c>
      <c r="N15" s="19">
        <f t="shared" ref="N15:N40" si="12">MAX(H15-((O15-G15)*(H15/(H15+F15))),0)</f>
        <v>0</v>
      </c>
      <c r="O15" s="19">
        <f t="shared" si="5"/>
        <v>19387517.759999998</v>
      </c>
      <c r="P15" s="19">
        <f t="shared" si="6"/>
        <v>502713810.86605561</v>
      </c>
      <c r="Q15" s="19">
        <f t="shared" si="7"/>
        <v>727383.22051619994</v>
      </c>
      <c r="R15" s="20">
        <f t="shared" si="8"/>
        <v>0.26386951731411334</v>
      </c>
      <c r="S15" s="20">
        <f t="shared" si="9"/>
        <v>0.64999999999999991</v>
      </c>
      <c r="T15" s="21">
        <v>5305342.0031535765</v>
      </c>
      <c r="U15" s="22">
        <v>10562948.774062034</v>
      </c>
      <c r="V15" s="22">
        <v>11194781.062601805</v>
      </c>
      <c r="W15" s="22">
        <v>11864406.968187384</v>
      </c>
      <c r="X15" s="22">
        <v>12574087.150040077</v>
      </c>
      <c r="Y15" s="22">
        <v>13326217.490747312</v>
      </c>
      <c r="Z15" s="23">
        <v>3.5150761995376589E-2</v>
      </c>
      <c r="AA15" s="23">
        <v>4.2620763097034248E-2</v>
      </c>
      <c r="AB15" s="23">
        <v>4.9490475905068408E-2</v>
      </c>
      <c r="AC15" s="23">
        <v>5.577422073533992E-2</v>
      </c>
      <c r="AD15" s="23">
        <v>6.148577990227249E-2</v>
      </c>
      <c r="AE15" s="23">
        <v>1.2699014351631996</v>
      </c>
      <c r="AF15" s="24">
        <v>154319858.30039999</v>
      </c>
      <c r="AG15" s="25">
        <f t="shared" si="2"/>
        <v>1548.3759854045541</v>
      </c>
      <c r="AH15" s="25">
        <f t="shared" si="2"/>
        <v>1523.4463430952301</v>
      </c>
      <c r="AI15" s="25">
        <f t="shared" si="2"/>
        <v>1500.037178306917</v>
      </c>
      <c r="AJ15" s="25">
        <f t="shared" si="2"/>
        <v>1477.9878806330948</v>
      </c>
      <c r="AK15" s="25">
        <f t="shared" si="2"/>
        <v>1457.1536995853667</v>
      </c>
      <c r="AL15" s="26">
        <f t="shared" si="3"/>
        <v>1501.4002174050324</v>
      </c>
      <c r="AM15" s="26">
        <f t="shared" si="10"/>
        <v>1457.1536995853667</v>
      </c>
    </row>
    <row r="16" spans="1:39" x14ac:dyDescent="0.25">
      <c r="A16" s="16" t="s">
        <v>56</v>
      </c>
      <c r="B16" s="17">
        <v>2158.1427699999999</v>
      </c>
      <c r="C16" s="17">
        <v>913.95402869999998</v>
      </c>
      <c r="D16" s="17">
        <v>0</v>
      </c>
      <c r="E16" s="17">
        <v>2498940947.3439569</v>
      </c>
      <c r="F16" s="17">
        <v>87213268</v>
      </c>
      <c r="G16" s="17">
        <v>12839308.9999</v>
      </c>
      <c r="H16" s="17">
        <v>0</v>
      </c>
      <c r="I16" s="17">
        <v>1631176.6947404</v>
      </c>
      <c r="J16" s="17">
        <v>2767.7</v>
      </c>
      <c r="K16" s="17">
        <v>0</v>
      </c>
      <c r="L16" s="18">
        <f t="shared" si="4"/>
        <v>2071.8170591999997</v>
      </c>
      <c r="M16" s="19">
        <f t="shared" si="11"/>
        <v>84250117.079899997</v>
      </c>
      <c r="N16" s="19">
        <f t="shared" si="12"/>
        <v>0</v>
      </c>
      <c r="O16" s="19">
        <f t="shared" si="5"/>
        <v>15802459.919999998</v>
      </c>
      <c r="P16" s="19">
        <f t="shared" si="6"/>
        <v>2498940947.3439569</v>
      </c>
      <c r="Q16" s="19">
        <f t="shared" si="7"/>
        <v>1631176.6947404</v>
      </c>
      <c r="R16" s="20">
        <f t="shared" si="8"/>
        <v>0.5281171977137975</v>
      </c>
      <c r="S16" s="20">
        <f t="shared" si="9"/>
        <v>0.65</v>
      </c>
      <c r="T16" s="21">
        <v>0</v>
      </c>
      <c r="U16" s="22">
        <v>4474097.5541361207</v>
      </c>
      <c r="V16" s="22">
        <v>4741719.7264334615</v>
      </c>
      <c r="W16" s="22">
        <v>5025349.9598511811</v>
      </c>
      <c r="X16" s="22">
        <v>5325945.7909739129</v>
      </c>
      <c r="Y16" s="22">
        <v>5644522.03229897</v>
      </c>
      <c r="Z16" s="23">
        <v>2.8932664501521661E-2</v>
      </c>
      <c r="AA16" s="23">
        <v>3.6860832562341357E-2</v>
      </c>
      <c r="AB16" s="23">
        <v>4.4177542041736552E-2</v>
      </c>
      <c r="AC16" s="23">
        <v>5.0897528225117832E-2</v>
      </c>
      <c r="AD16" s="23">
        <v>5.7034975702518607E-2</v>
      </c>
      <c r="AE16" s="23">
        <v>1.0283960752376078</v>
      </c>
      <c r="AF16" s="24">
        <v>113071949.2175</v>
      </c>
      <c r="AG16" s="25">
        <f t="shared" si="2"/>
        <v>1749.9193600547119</v>
      </c>
      <c r="AH16" s="25">
        <f t="shared" si="2"/>
        <v>1731.500192035935</v>
      </c>
      <c r="AI16" s="25">
        <f t="shared" si="2"/>
        <v>1714.2797230682445</v>
      </c>
      <c r="AJ16" s="25">
        <f t="shared" si="2"/>
        <v>1698.1586706714468</v>
      </c>
      <c r="AK16" s="25">
        <f t="shared" si="2"/>
        <v>1683.0460862641066</v>
      </c>
      <c r="AL16" s="26">
        <f t="shared" si="3"/>
        <v>1715.3808064188888</v>
      </c>
      <c r="AM16" s="26">
        <f t="shared" si="10"/>
        <v>1683.0460862641066</v>
      </c>
    </row>
    <row r="17" spans="1:39" x14ac:dyDescent="0.25">
      <c r="A17" s="16" t="s">
        <v>57</v>
      </c>
      <c r="B17" s="17">
        <v>2251.3328427000001</v>
      </c>
      <c r="C17" s="17">
        <v>894.23068499999999</v>
      </c>
      <c r="D17" s="17">
        <v>2421.6860683</v>
      </c>
      <c r="E17" s="17">
        <v>0</v>
      </c>
      <c r="F17" s="17">
        <v>33055156</v>
      </c>
      <c r="G17" s="17">
        <v>1437496.0001000001</v>
      </c>
      <c r="H17" s="17">
        <v>305111</v>
      </c>
      <c r="I17" s="17">
        <v>0</v>
      </c>
      <c r="J17" s="17">
        <v>1263.9000000000001</v>
      </c>
      <c r="K17" s="17">
        <v>0</v>
      </c>
      <c r="L17" s="18">
        <f t="shared" si="4"/>
        <v>2161.279528992</v>
      </c>
      <c r="M17" s="19">
        <f t="shared" si="11"/>
        <v>27329141.734909881</v>
      </c>
      <c r="N17" s="19">
        <f t="shared" si="12"/>
        <v>252257.82519011825</v>
      </c>
      <c r="O17" s="19">
        <f t="shared" si="5"/>
        <v>7216363.4400000013</v>
      </c>
      <c r="P17" s="19">
        <f t="shared" si="6"/>
        <v>0</v>
      </c>
      <c r="Q17" s="19">
        <f t="shared" si="7"/>
        <v>0</v>
      </c>
      <c r="R17" s="20">
        <f t="shared" si="8"/>
        <v>0.129479675993841</v>
      </c>
      <c r="S17" s="20">
        <f t="shared" si="9"/>
        <v>0.65</v>
      </c>
      <c r="T17" s="21">
        <v>277784.49248620583</v>
      </c>
      <c r="U17" s="22">
        <v>8565920.5484688003</v>
      </c>
      <c r="V17" s="22">
        <v>8565920.5484688003</v>
      </c>
      <c r="W17" s="22">
        <v>8565920.5484688003</v>
      </c>
      <c r="X17" s="22">
        <v>8565920.5484688003</v>
      </c>
      <c r="Y17" s="22">
        <v>8565920.5484688003</v>
      </c>
      <c r="Z17" s="23">
        <v>3.5817374371114929E-2</v>
      </c>
      <c r="AA17" s="23">
        <v>4.3177699626667967E-2</v>
      </c>
      <c r="AB17" s="23">
        <v>4.9934091408042489E-2</v>
      </c>
      <c r="AC17" s="23">
        <v>5.6102295936979643E-2</v>
      </c>
      <c r="AD17" s="23">
        <v>6.1697468465434571E-2</v>
      </c>
      <c r="AE17" s="23">
        <v>1.1303387570565711</v>
      </c>
      <c r="AF17" s="24">
        <v>49141853.409999996</v>
      </c>
      <c r="AG17" s="25">
        <f t="shared" si="2"/>
        <v>1456.5543321270673</v>
      </c>
      <c r="AH17" s="25">
        <f t="shared" si="2"/>
        <v>1445.0421436401687</v>
      </c>
      <c r="AI17" s="25">
        <f t="shared" si="2"/>
        <v>1434.6335987729447</v>
      </c>
      <c r="AJ17" s="25">
        <f t="shared" si="2"/>
        <v>1425.2612610960891</v>
      </c>
      <c r="AK17" s="25">
        <f t="shared" si="2"/>
        <v>1416.8649195945509</v>
      </c>
      <c r="AL17" s="26">
        <f t="shared" si="3"/>
        <v>1435.6712510461643</v>
      </c>
      <c r="AM17" s="26">
        <f t="shared" si="10"/>
        <v>1416.8649195945509</v>
      </c>
    </row>
    <row r="18" spans="1:39" x14ac:dyDescent="0.25">
      <c r="A18" s="16" t="s">
        <v>58</v>
      </c>
      <c r="B18" s="17">
        <v>2363.8496110000001</v>
      </c>
      <c r="C18" s="17">
        <v>0</v>
      </c>
      <c r="D18" s="17">
        <v>1560.4262702000001</v>
      </c>
      <c r="E18" s="17">
        <v>0</v>
      </c>
      <c r="F18" s="17">
        <v>27979593</v>
      </c>
      <c r="G18" s="17">
        <v>0</v>
      </c>
      <c r="H18" s="17">
        <v>1632997</v>
      </c>
      <c r="I18" s="17">
        <v>0</v>
      </c>
      <c r="J18" s="17">
        <v>0</v>
      </c>
      <c r="K18" s="17">
        <v>0</v>
      </c>
      <c r="L18" s="18">
        <f t="shared" si="4"/>
        <v>2269.2956265600001</v>
      </c>
      <c r="M18" s="19">
        <f t="shared" si="11"/>
        <v>27979593</v>
      </c>
      <c r="N18" s="19">
        <f t="shared" si="12"/>
        <v>1632997</v>
      </c>
      <c r="O18" s="19">
        <f t="shared" si="5"/>
        <v>0</v>
      </c>
      <c r="P18" s="19">
        <f t="shared" si="6"/>
        <v>0</v>
      </c>
      <c r="Q18" s="19">
        <f t="shared" si="7"/>
        <v>0</v>
      </c>
      <c r="R18" s="20"/>
      <c r="S18" s="20"/>
      <c r="T18" s="21">
        <v>542728.26516676403</v>
      </c>
      <c r="U18" s="22">
        <v>7238912.608504938</v>
      </c>
      <c r="V18" s="22">
        <v>7843266.6837039823</v>
      </c>
      <c r="W18" s="22">
        <v>8498076.3822767045</v>
      </c>
      <c r="X18" s="22">
        <v>8884938.154000001</v>
      </c>
      <c r="Y18" s="22">
        <v>8884938.154000001</v>
      </c>
      <c r="Z18" s="23">
        <v>9.3554607834558361E-3</v>
      </c>
      <c r="AA18" s="23">
        <v>1.4912739004496019E-2</v>
      </c>
      <c r="AB18" s="23">
        <v>2.1554667140314031E-2</v>
      </c>
      <c r="AC18" s="23">
        <v>2.9175162716331759E-2</v>
      </c>
      <c r="AD18" s="23">
        <v>3.6975976232088391E-2</v>
      </c>
      <c r="AE18" s="23">
        <v>1.1028009817174655</v>
      </c>
      <c r="AF18" s="24">
        <v>43319516.047600001</v>
      </c>
      <c r="AG18" s="25">
        <f t="shared" si="2"/>
        <v>1747.1694300732415</v>
      </c>
      <c r="AH18" s="25">
        <f t="shared" si="2"/>
        <v>1708.9617584886989</v>
      </c>
      <c r="AI18" s="25">
        <f t="shared" si="2"/>
        <v>1668.2728818108885</v>
      </c>
      <c r="AJ18" s="25">
        <f t="shared" si="2"/>
        <v>1638.5956388689165</v>
      </c>
      <c r="AK18" s="25">
        <f t="shared" si="2"/>
        <v>1624.9711627778752</v>
      </c>
      <c r="AL18" s="26">
        <f t="shared" si="3"/>
        <v>1677.5941744039242</v>
      </c>
      <c r="AM18" s="26">
        <f t="shared" si="10"/>
        <v>1624.9711627778752</v>
      </c>
    </row>
    <row r="19" spans="1:39" x14ac:dyDescent="0.25">
      <c r="A19" s="16" t="s">
        <v>59</v>
      </c>
      <c r="B19" s="17">
        <v>2166.3264045000001</v>
      </c>
      <c r="C19" s="17">
        <v>0</v>
      </c>
      <c r="D19" s="17">
        <v>0</v>
      </c>
      <c r="E19" s="17">
        <v>0</v>
      </c>
      <c r="F19" s="17">
        <v>84358283</v>
      </c>
      <c r="G19" s="17">
        <v>0</v>
      </c>
      <c r="H19" s="17">
        <v>0</v>
      </c>
      <c r="I19" s="17">
        <v>0</v>
      </c>
      <c r="J19" s="17">
        <v>0</v>
      </c>
      <c r="K19" s="17">
        <v>640</v>
      </c>
      <c r="L19" s="18">
        <f t="shared" si="4"/>
        <v>2079.6733483200001</v>
      </c>
      <c r="M19" s="19">
        <f t="shared" si="11"/>
        <v>83796107</v>
      </c>
      <c r="N19" s="19">
        <f t="shared" si="12"/>
        <v>0</v>
      </c>
      <c r="O19" s="19">
        <f t="shared" si="5"/>
        <v>562176</v>
      </c>
      <c r="P19" s="19">
        <f>0.55*8784*907*K19+E19</f>
        <v>2804414976</v>
      </c>
      <c r="Q19" s="19">
        <f t="shared" si="7"/>
        <v>3091968.0000000005</v>
      </c>
      <c r="R19" s="20"/>
      <c r="S19" s="20"/>
      <c r="T19" s="21">
        <v>0</v>
      </c>
      <c r="U19" s="22">
        <v>551117.60800162517</v>
      </c>
      <c r="V19" s="22">
        <v>625149.10274459934</v>
      </c>
      <c r="W19" s="22">
        <v>709125.23023801693</v>
      </c>
      <c r="X19" s="22">
        <v>804381.85058958677</v>
      </c>
      <c r="Y19" s="22">
        <v>912434.26967159729</v>
      </c>
      <c r="Z19" s="23">
        <v>1.6280809733955681E-2</v>
      </c>
      <c r="AA19" s="23">
        <v>2.3204354475951809E-2</v>
      </c>
      <c r="AB19" s="23">
        <v>3.1056050308293719E-2</v>
      </c>
      <c r="AC19" s="23">
        <v>3.8604865223857067E-2</v>
      </c>
      <c r="AD19" s="23">
        <v>4.5527420140987158E-2</v>
      </c>
      <c r="AE19" s="23">
        <v>0.97179777525598399</v>
      </c>
      <c r="AF19" s="24">
        <v>95736031.598999992</v>
      </c>
      <c r="AG19" s="25">
        <f>(($L19*$M19)+($N19*$D19)+(907*$O19)+$P19)/($M19+$N19+$O19+$Q19+$T19+U19+(MIN(Z19*$AF19,$AF19*$AE19*Z19)))</f>
        <v>1983.8095770418608</v>
      </c>
      <c r="AH19" s="25">
        <f t="shared" ref="AH19:AK19" si="13">(($L19*$M19)+($N19*$D19)+(907*$O19)+$P19)/($M19+$N19+$O19+$Q19+$T19+V19+(MIN(AA19*$AF19,$AF19*$AE19*AA19)))</f>
        <v>1968.0205134534449</v>
      </c>
      <c r="AI19" s="25">
        <f t="shared" si="13"/>
        <v>1950.4157855293593</v>
      </c>
      <c r="AJ19" s="25">
        <f t="shared" si="13"/>
        <v>1933.4788937849596</v>
      </c>
      <c r="AK19" s="25">
        <f t="shared" si="13"/>
        <v>1917.7748513974773</v>
      </c>
      <c r="AL19" s="26">
        <f t="shared" si="3"/>
        <v>1950.6999242414204</v>
      </c>
      <c r="AM19" s="26">
        <f t="shared" si="10"/>
        <v>1917.7748513974773</v>
      </c>
    </row>
    <row r="20" spans="1:39" x14ac:dyDescent="0.25">
      <c r="A20" s="16" t="s">
        <v>60</v>
      </c>
      <c r="B20" s="17">
        <v>2323.2195671999998</v>
      </c>
      <c r="C20" s="17">
        <v>766.29985739999995</v>
      </c>
      <c r="D20" s="17">
        <v>1581.2103032</v>
      </c>
      <c r="E20" s="17">
        <v>3267065650.0531979</v>
      </c>
      <c r="F20" s="17">
        <v>24300393</v>
      </c>
      <c r="G20" s="17">
        <v>19771182.009100001</v>
      </c>
      <c r="H20" s="17">
        <v>14254748</v>
      </c>
      <c r="I20" s="17">
        <v>5223728.3741199002</v>
      </c>
      <c r="J20" s="17">
        <v>6508.4</v>
      </c>
      <c r="K20" s="17">
        <v>0</v>
      </c>
      <c r="L20" s="18">
        <f t="shared" si="4"/>
        <v>2230.2907845119998</v>
      </c>
      <c r="M20" s="19">
        <f t="shared" si="11"/>
        <v>13340405.208019888</v>
      </c>
      <c r="N20" s="19">
        <f t="shared" si="12"/>
        <v>7825557.1610801145</v>
      </c>
      <c r="O20" s="19">
        <f t="shared" si="5"/>
        <v>37160360.640000001</v>
      </c>
      <c r="P20" s="19">
        <f t="shared" si="6"/>
        <v>3267065650.0531979</v>
      </c>
      <c r="Q20" s="19">
        <f t="shared" si="7"/>
        <v>5223728.3741199002</v>
      </c>
      <c r="R20" s="20">
        <f t="shared" si="8"/>
        <v>0.34583271218529815</v>
      </c>
      <c r="S20" s="20">
        <f t="shared" si="9"/>
        <v>0.65000000000000013</v>
      </c>
      <c r="T20" s="21">
        <v>985225.01242613397</v>
      </c>
      <c r="U20" s="22">
        <v>3348948.0774409864</v>
      </c>
      <c r="V20" s="22">
        <v>3628541.2328899889</v>
      </c>
      <c r="W20" s="22">
        <v>3931476.7426443659</v>
      </c>
      <c r="X20" s="22">
        <v>4259703.3865433186</v>
      </c>
      <c r="Y20" s="22">
        <v>4615332.6419334197</v>
      </c>
      <c r="Z20" s="23">
        <v>8.539470834685231E-3</v>
      </c>
      <c r="AA20" s="23">
        <v>1.3902536704274394E-2</v>
      </c>
      <c r="AB20" s="23">
        <v>2.035048813894413E-2</v>
      </c>
      <c r="AC20" s="23">
        <v>2.7776150825977793E-2</v>
      </c>
      <c r="AD20" s="23">
        <v>3.5589546850881074E-2</v>
      </c>
      <c r="AE20" s="23">
        <v>0.90079198851709141</v>
      </c>
      <c r="AF20" s="24">
        <v>91094021.7993</v>
      </c>
      <c r="AG20" s="25">
        <f t="shared" si="2"/>
        <v>1077.0567539189844</v>
      </c>
      <c r="AH20" s="25">
        <f t="shared" si="2"/>
        <v>1065.8724431797359</v>
      </c>
      <c r="AI20" s="25">
        <f t="shared" si="2"/>
        <v>1053.227960604951</v>
      </c>
      <c r="AJ20" s="25">
        <f t="shared" si="2"/>
        <v>1039.3346421024005</v>
      </c>
      <c r="AK20" s="25">
        <f t="shared" si="2"/>
        <v>1024.9602155153254</v>
      </c>
      <c r="AL20" s="26">
        <f t="shared" si="3"/>
        <v>1052.0904030642794</v>
      </c>
      <c r="AM20" s="26">
        <f t="shared" si="10"/>
        <v>1024.9602155153254</v>
      </c>
    </row>
    <row r="21" spans="1:39" x14ac:dyDescent="0.25">
      <c r="A21" s="16" t="s">
        <v>61</v>
      </c>
      <c r="B21" s="17">
        <v>0</v>
      </c>
      <c r="C21" s="17">
        <v>847.59208590000003</v>
      </c>
      <c r="D21" s="17">
        <v>2635.1274653999999</v>
      </c>
      <c r="E21" s="17">
        <v>0</v>
      </c>
      <c r="F21" s="17">
        <v>0</v>
      </c>
      <c r="G21" s="17">
        <v>4053378.0000999998</v>
      </c>
      <c r="H21" s="17">
        <v>59067</v>
      </c>
      <c r="I21" s="17">
        <v>0</v>
      </c>
      <c r="J21" s="17">
        <v>1388.6</v>
      </c>
      <c r="K21" s="17">
        <v>0</v>
      </c>
      <c r="L21" s="18">
        <f t="shared" si="4"/>
        <v>0</v>
      </c>
      <c r="M21" s="19">
        <f t="shared" si="11"/>
        <v>0</v>
      </c>
      <c r="N21" s="19">
        <f t="shared" si="12"/>
        <v>0</v>
      </c>
      <c r="O21" s="19">
        <f t="shared" si="5"/>
        <v>4112445.0000999998</v>
      </c>
      <c r="P21" s="19">
        <f t="shared" si="6"/>
        <v>0</v>
      </c>
      <c r="Q21" s="19">
        <f t="shared" si="7"/>
        <v>0</v>
      </c>
      <c r="R21" s="20">
        <f t="shared" si="8"/>
        <v>0.33231321951851234</v>
      </c>
      <c r="S21" s="20">
        <f t="shared" si="9"/>
        <v>0.33715578414900466</v>
      </c>
      <c r="T21" s="21">
        <v>0</v>
      </c>
      <c r="U21" s="22">
        <v>3611728.4319631737</v>
      </c>
      <c r="V21" s="22">
        <v>3611728.4319631737</v>
      </c>
      <c r="W21" s="22">
        <v>3611728.4319631737</v>
      </c>
      <c r="X21" s="22">
        <v>3611728.4319631737</v>
      </c>
      <c r="Y21" s="22">
        <v>3611728.4319631737</v>
      </c>
      <c r="Z21" s="23">
        <v>3.6096338984595612E-2</v>
      </c>
      <c r="AA21" s="23">
        <v>4.3576068587835783E-2</v>
      </c>
      <c r="AB21" s="23">
        <v>5.0464201126653049E-2</v>
      </c>
      <c r="AC21" s="23">
        <v>5.6772949624148861E-2</v>
      </c>
      <c r="AD21" s="23">
        <v>6.2514057527199018E-2</v>
      </c>
      <c r="AE21" s="23">
        <v>1.3252080576650536</v>
      </c>
      <c r="AF21" s="24">
        <v>12429294.5309</v>
      </c>
      <c r="AG21" s="25">
        <f t="shared" si="2"/>
        <v>426.49581255671245</v>
      </c>
      <c r="AH21" s="25">
        <f t="shared" si="2"/>
        <v>421.69889104748069</v>
      </c>
      <c r="AI21" s="25">
        <f t="shared" si="2"/>
        <v>417.37583625627042</v>
      </c>
      <c r="AJ21" s="25">
        <f t="shared" si="2"/>
        <v>413.49345094094076</v>
      </c>
      <c r="AK21" s="25">
        <f t="shared" si="2"/>
        <v>410.02263438662555</v>
      </c>
      <c r="AL21" s="26">
        <f t="shared" si="3"/>
        <v>417.81732503760605</v>
      </c>
      <c r="AM21" s="26">
        <f t="shared" si="10"/>
        <v>410.02263438662555</v>
      </c>
    </row>
    <row r="22" spans="1:39" x14ac:dyDescent="0.25">
      <c r="A22" s="16" t="s">
        <v>62</v>
      </c>
      <c r="B22" s="17">
        <v>2157.9958127</v>
      </c>
      <c r="C22" s="17">
        <v>975.17739540000002</v>
      </c>
      <c r="D22" s="17">
        <v>1544.2413833000001</v>
      </c>
      <c r="E22" s="17">
        <v>48214762.492757589</v>
      </c>
      <c r="F22" s="17">
        <v>16297835</v>
      </c>
      <c r="G22" s="17">
        <v>676555.59400000004</v>
      </c>
      <c r="H22" s="17">
        <v>2892354</v>
      </c>
      <c r="I22" s="17">
        <v>20917.47183750011</v>
      </c>
      <c r="J22" s="17">
        <v>288.8</v>
      </c>
      <c r="K22" s="17">
        <v>0</v>
      </c>
      <c r="L22" s="18">
        <f t="shared" si="4"/>
        <v>2071.6759801919998</v>
      </c>
      <c r="M22" s="19">
        <f t="shared" si="11"/>
        <v>15472015.199796792</v>
      </c>
      <c r="N22" s="19">
        <f t="shared" si="12"/>
        <v>2745796.9142032084</v>
      </c>
      <c r="O22" s="19">
        <f t="shared" si="5"/>
        <v>1648932.4800000002</v>
      </c>
      <c r="P22" s="19">
        <f t="shared" si="6"/>
        <v>48214762.492757589</v>
      </c>
      <c r="Q22" s="19">
        <f t="shared" si="7"/>
        <v>20917.47183750011</v>
      </c>
      <c r="R22" s="20">
        <f t="shared" si="8"/>
        <v>0.26669444712496659</v>
      </c>
      <c r="S22" s="20">
        <f t="shared" si="9"/>
        <v>0.65</v>
      </c>
      <c r="T22" s="21">
        <v>787533.354986666</v>
      </c>
      <c r="U22" s="22">
        <v>1697994.5225357746</v>
      </c>
      <c r="V22" s="22">
        <v>1991053.089595275</v>
      </c>
      <c r="W22" s="22">
        <v>2334690.9268391752</v>
      </c>
      <c r="X22" s="22">
        <v>2737637.5609216713</v>
      </c>
      <c r="Y22" s="22">
        <v>3210129.1562030497</v>
      </c>
      <c r="Z22" s="23">
        <v>3.473435083377955E-2</v>
      </c>
      <c r="AA22" s="23">
        <v>4.2193804945367223E-2</v>
      </c>
      <c r="AB22" s="23">
        <v>4.9048420507487096E-2</v>
      </c>
      <c r="AC22" s="23">
        <v>5.531364065177781E-2</v>
      </c>
      <c r="AD22" s="23">
        <v>6.1004329655151658E-2</v>
      </c>
      <c r="AE22" s="23">
        <v>0.60820033171625643</v>
      </c>
      <c r="AF22" s="24">
        <v>66455749.755199999</v>
      </c>
      <c r="AG22" s="25">
        <f t="shared" si="2"/>
        <v>1596.0481506410797</v>
      </c>
      <c r="AH22" s="25">
        <f t="shared" si="2"/>
        <v>1557.1118152456945</v>
      </c>
      <c r="AI22" s="25">
        <f t="shared" si="2"/>
        <v>1518.4405948430242</v>
      </c>
      <c r="AJ22" s="25">
        <f t="shared" si="2"/>
        <v>1479.5936945955582</v>
      </c>
      <c r="AK22" s="25">
        <f t="shared" si="2"/>
        <v>1440.1487412826414</v>
      </c>
      <c r="AL22" s="26">
        <f t="shared" si="3"/>
        <v>1518.2685993215996</v>
      </c>
      <c r="AM22" s="26">
        <f t="shared" si="10"/>
        <v>1440.1487412826414</v>
      </c>
    </row>
    <row r="23" spans="1:39" x14ac:dyDescent="0.25">
      <c r="A23" s="16" t="s">
        <v>63</v>
      </c>
      <c r="B23" s="17">
        <v>2082.5040770999999</v>
      </c>
      <c r="C23" s="17">
        <v>886.31744089999995</v>
      </c>
      <c r="D23" s="17">
        <v>1756.554529</v>
      </c>
      <c r="E23" s="17">
        <v>33906455.554328367</v>
      </c>
      <c r="F23" s="17">
        <v>2268133</v>
      </c>
      <c r="G23" s="17">
        <v>23603159.816199999</v>
      </c>
      <c r="H23" s="17">
        <v>329883.23700000002</v>
      </c>
      <c r="I23" s="17">
        <v>34983.969129000077</v>
      </c>
      <c r="J23" s="17">
        <v>6625.1</v>
      </c>
      <c r="K23" s="17">
        <v>0</v>
      </c>
      <c r="L23" s="18">
        <f t="shared" si="4"/>
        <v>1999.2039140159998</v>
      </c>
      <c r="M23" s="19">
        <f t="shared" si="11"/>
        <v>4.6566128730773926E-10</v>
      </c>
      <c r="N23" s="19">
        <f t="shared" si="12"/>
        <v>5.8207660913467407E-11</v>
      </c>
      <c r="O23" s="19">
        <f t="shared" si="5"/>
        <v>26201176.053199999</v>
      </c>
      <c r="P23" s="19">
        <f t="shared" si="6"/>
        <v>33906455.554328367</v>
      </c>
      <c r="Q23" s="19">
        <f t="shared" si="7"/>
        <v>34983.969129000077</v>
      </c>
      <c r="R23" s="20">
        <f t="shared" si="8"/>
        <v>0.40558826592891373</v>
      </c>
      <c r="S23" s="20">
        <f t="shared" si="9"/>
        <v>0.4502316487905918</v>
      </c>
      <c r="T23" s="21">
        <v>316260.46226356021</v>
      </c>
      <c r="U23" s="22">
        <v>2962380.3259656811</v>
      </c>
      <c r="V23" s="22">
        <v>3335377.5726553947</v>
      </c>
      <c r="W23" s="22">
        <v>3755339.3987472332</v>
      </c>
      <c r="X23" s="22">
        <v>4228179.17689473</v>
      </c>
      <c r="Y23" s="22">
        <v>4760554.8403667752</v>
      </c>
      <c r="Z23" s="23">
        <v>3.5480153667569785E-2</v>
      </c>
      <c r="AA23" s="23">
        <v>4.30059440552178E-2</v>
      </c>
      <c r="AB23" s="23">
        <v>4.9939169667948625E-2</v>
      </c>
      <c r="AC23" s="23">
        <v>5.6292080330828262E-2</v>
      </c>
      <c r="AD23" s="23">
        <v>6.2076455283059342E-2</v>
      </c>
      <c r="AE23" s="23">
        <v>0.74767633692062474</v>
      </c>
      <c r="AF23" s="24">
        <v>59467354.632399999</v>
      </c>
      <c r="AG23" s="25">
        <f t="shared" si="2"/>
        <v>747.98076661976881</v>
      </c>
      <c r="AH23" s="25">
        <f t="shared" si="2"/>
        <v>731.33671914393312</v>
      </c>
      <c r="AI23" s="25">
        <f t="shared" si="2"/>
        <v>714.96381111493588</v>
      </c>
      <c r="AJ23" s="25">
        <f t="shared" si="2"/>
        <v>698.73907137838307</v>
      </c>
      <c r="AK23" s="25">
        <f t="shared" si="2"/>
        <v>682.54743836260707</v>
      </c>
      <c r="AL23" s="26">
        <f t="shared" si="3"/>
        <v>715.11356132392552</v>
      </c>
      <c r="AM23" s="26">
        <f t="shared" si="10"/>
        <v>682.54743836260707</v>
      </c>
    </row>
    <row r="24" spans="1:39" x14ac:dyDescent="0.25">
      <c r="A24" s="16" t="s">
        <v>64</v>
      </c>
      <c r="B24" s="17">
        <v>2254.9510461</v>
      </c>
      <c r="C24" s="17">
        <v>810.28612769999995</v>
      </c>
      <c r="D24" s="17">
        <v>1586.13537</v>
      </c>
      <c r="E24" s="17">
        <v>3044925860.3700438</v>
      </c>
      <c r="F24" s="17">
        <v>53210780</v>
      </c>
      <c r="G24" s="17">
        <v>18499950.609700002</v>
      </c>
      <c r="H24" s="17">
        <v>774872</v>
      </c>
      <c r="I24" s="17">
        <v>4299172.8757443</v>
      </c>
      <c r="J24" s="17">
        <v>5008.3999999999996</v>
      </c>
      <c r="K24" s="17">
        <v>0</v>
      </c>
      <c r="L24" s="18">
        <f t="shared" si="4"/>
        <v>2164.7530042559997</v>
      </c>
      <c r="M24" s="19">
        <f t="shared" si="11"/>
        <v>43259680.982059337</v>
      </c>
      <c r="N24" s="19">
        <f t="shared" si="12"/>
        <v>629960.98764066759</v>
      </c>
      <c r="O24" s="19">
        <f t="shared" si="5"/>
        <v>28595960.639999997</v>
      </c>
      <c r="P24" s="19">
        <f t="shared" si="6"/>
        <v>3044925860.3700438</v>
      </c>
      <c r="Q24" s="19">
        <f t="shared" si="7"/>
        <v>4299172.8757443</v>
      </c>
      <c r="R24" s="20">
        <f t="shared" si="8"/>
        <v>0.4205128146485308</v>
      </c>
      <c r="S24" s="20">
        <f t="shared" si="9"/>
        <v>0.65</v>
      </c>
      <c r="T24" s="21">
        <v>1827908.7970816612</v>
      </c>
      <c r="U24" s="22">
        <v>4775710.4785206858</v>
      </c>
      <c r="V24" s="22">
        <v>5061373.8993692854</v>
      </c>
      <c r="W24" s="22">
        <v>5364124.5348591302</v>
      </c>
      <c r="X24" s="22">
        <v>5684984.4721140405</v>
      </c>
      <c r="Y24" s="22">
        <v>6025036.9353191201</v>
      </c>
      <c r="Z24" s="23">
        <v>3.5921390621420426E-2</v>
      </c>
      <c r="AA24" s="23">
        <v>4.3366739180419854E-2</v>
      </c>
      <c r="AB24" s="23">
        <v>5.0216121049475003E-2</v>
      </c>
      <c r="AC24" s="23">
        <v>5.6482946071661183E-2</v>
      </c>
      <c r="AD24" s="23">
        <v>6.2180116888052459E-2</v>
      </c>
      <c r="AE24" s="23">
        <v>1.0389198760429761</v>
      </c>
      <c r="AF24" s="24">
        <v>112690037.1441</v>
      </c>
      <c r="AG24" s="25">
        <f t="shared" si="2"/>
        <v>1382.2800893613748</v>
      </c>
      <c r="AH24" s="25">
        <f t="shared" si="2"/>
        <v>1364.7258409237641</v>
      </c>
      <c r="AI24" s="25">
        <f t="shared" si="2"/>
        <v>1348.3646644237645</v>
      </c>
      <c r="AJ24" s="25">
        <f t="shared" si="2"/>
        <v>1333.0897763120199</v>
      </c>
      <c r="AK24" s="25">
        <f t="shared" si="2"/>
        <v>1318.8043692836668</v>
      </c>
      <c r="AL24" s="26">
        <f t="shared" si="3"/>
        <v>1349.4529480609181</v>
      </c>
      <c r="AM24" s="26">
        <f t="shared" si="10"/>
        <v>1318.8043692836668</v>
      </c>
    </row>
    <row r="25" spans="1:39" x14ac:dyDescent="0.25">
      <c r="A25" s="16" t="s">
        <v>65</v>
      </c>
      <c r="B25" s="17">
        <v>2317.9822393999998</v>
      </c>
      <c r="C25" s="17">
        <v>862.64948679999998</v>
      </c>
      <c r="D25" s="17">
        <v>1590.7834353999999</v>
      </c>
      <c r="E25" s="17">
        <v>83925611.73884958</v>
      </c>
      <c r="F25" s="17">
        <v>21989584</v>
      </c>
      <c r="G25" s="17">
        <v>5715510.0219999999</v>
      </c>
      <c r="H25" s="17">
        <v>29243</v>
      </c>
      <c r="I25" s="17">
        <v>97924.447742399992</v>
      </c>
      <c r="J25" s="17">
        <v>2768.2</v>
      </c>
      <c r="K25" s="17">
        <v>0</v>
      </c>
      <c r="L25" s="18">
        <f t="shared" si="4"/>
        <v>2225.2629498239999</v>
      </c>
      <c r="M25" s="19">
        <f t="shared" si="11"/>
        <v>11913179.478075849</v>
      </c>
      <c r="N25" s="19">
        <f t="shared" si="12"/>
        <v>15842.823924153001</v>
      </c>
      <c r="O25" s="19">
        <f t="shared" si="5"/>
        <v>15805314.719999999</v>
      </c>
      <c r="P25" s="19">
        <f t="shared" si="6"/>
        <v>83925611.73884958</v>
      </c>
      <c r="Q25" s="19">
        <f t="shared" si="7"/>
        <v>97924.447742399992</v>
      </c>
      <c r="R25" s="20">
        <f t="shared" si="8"/>
        <v>0.2350526756420071</v>
      </c>
      <c r="S25" s="20">
        <f t="shared" si="9"/>
        <v>0.65</v>
      </c>
      <c r="T25" s="21">
        <v>840189.54411773931</v>
      </c>
      <c r="U25" s="22">
        <v>7888544.3585652001</v>
      </c>
      <c r="V25" s="22">
        <v>7888544.3585652001</v>
      </c>
      <c r="W25" s="22">
        <v>7888544.3585652001</v>
      </c>
      <c r="X25" s="22">
        <v>7888544.3585652001</v>
      </c>
      <c r="Y25" s="22">
        <v>7888544.3585652001</v>
      </c>
      <c r="Z25" s="23">
        <v>3.581737437111495E-2</v>
      </c>
      <c r="AA25" s="23">
        <v>4.3177699626667981E-2</v>
      </c>
      <c r="AB25" s="23">
        <v>4.9934091408042502E-2</v>
      </c>
      <c r="AC25" s="23">
        <v>5.6102295936979664E-2</v>
      </c>
      <c r="AD25" s="23">
        <v>6.1697468465434599E-2</v>
      </c>
      <c r="AE25" s="23">
        <v>0.82836500905863464</v>
      </c>
      <c r="AF25" s="24">
        <v>73094473.978499994</v>
      </c>
      <c r="AG25" s="25">
        <f t="shared" si="2"/>
        <v>1039.3453491510932</v>
      </c>
      <c r="AH25" s="25">
        <f t="shared" si="2"/>
        <v>1027.5217362554968</v>
      </c>
      <c r="AI25" s="25">
        <f t="shared" si="2"/>
        <v>1016.9026409330053</v>
      </c>
      <c r="AJ25" s="25">
        <f t="shared" si="2"/>
        <v>1007.3978739899393</v>
      </c>
      <c r="AK25" s="25">
        <f t="shared" si="2"/>
        <v>998.92850179588561</v>
      </c>
      <c r="AL25" s="26">
        <f t="shared" si="3"/>
        <v>1018.0192204250841</v>
      </c>
      <c r="AM25" s="26">
        <f t="shared" si="10"/>
        <v>998.92850179588561</v>
      </c>
    </row>
    <row r="26" spans="1:39" x14ac:dyDescent="0.25">
      <c r="A26" s="16" t="s">
        <v>66</v>
      </c>
      <c r="B26" s="17">
        <v>2493.9278509999999</v>
      </c>
      <c r="C26" s="17">
        <v>848.17551279999998</v>
      </c>
      <c r="D26" s="17">
        <v>1388.2063624</v>
      </c>
      <c r="E26" s="17">
        <v>0</v>
      </c>
      <c r="F26" s="17">
        <v>7503114</v>
      </c>
      <c r="G26" s="17">
        <v>31813676.742600001</v>
      </c>
      <c r="H26" s="17">
        <v>4402778</v>
      </c>
      <c r="I26" s="17">
        <v>0</v>
      </c>
      <c r="J26" s="17">
        <v>7894.4</v>
      </c>
      <c r="K26" s="17">
        <v>150</v>
      </c>
      <c r="L26" s="18">
        <f t="shared" si="4"/>
        <v>2394.1707369599999</v>
      </c>
      <c r="M26" s="19">
        <f t="shared" si="11"/>
        <v>0</v>
      </c>
      <c r="N26" s="19">
        <f t="shared" si="12"/>
        <v>0</v>
      </c>
      <c r="O26" s="19">
        <f t="shared" si="5"/>
        <v>43719568.742600001</v>
      </c>
      <c r="P26" s="19">
        <f>0.55*8784*C26*K26+4703731231</f>
        <v>5318387061.6159039</v>
      </c>
      <c r="Q26" s="19">
        <f>K26*8784*0.55+5836968</f>
        <v>6561648</v>
      </c>
      <c r="R26" s="20">
        <f t="shared" si="8"/>
        <v>0.45877781534389189</v>
      </c>
      <c r="S26" s="20">
        <f t="shared" si="9"/>
        <v>0.62856990194347262</v>
      </c>
      <c r="T26" s="21">
        <v>631874.26957287942</v>
      </c>
      <c r="U26" s="22">
        <v>2498625.7029471667</v>
      </c>
      <c r="V26" s="22">
        <v>2834265.4881885191</v>
      </c>
      <c r="W26" s="22">
        <v>3214991.6844533328</v>
      </c>
      <c r="X26" s="22">
        <v>3646860.7384096175</v>
      </c>
      <c r="Y26" s="22">
        <v>4136742.657738775</v>
      </c>
      <c r="Z26" s="23">
        <v>1.1168492206419823E-2</v>
      </c>
      <c r="AA26" s="23">
        <v>1.7064547893711084E-2</v>
      </c>
      <c r="AB26" s="23">
        <v>2.3993279272325543E-2</v>
      </c>
      <c r="AC26" s="23">
        <v>3.1847025911548976E-2</v>
      </c>
      <c r="AD26" s="23">
        <v>3.933276239609651E-2</v>
      </c>
      <c r="AE26" s="23">
        <v>0.9863437987582192</v>
      </c>
      <c r="AF26" s="24">
        <v>52021589.392499998</v>
      </c>
      <c r="AG26" s="25">
        <f t="shared" si="2"/>
        <v>785.41119666723091</v>
      </c>
      <c r="AH26" s="25">
        <f t="shared" si="2"/>
        <v>776.2350465670163</v>
      </c>
      <c r="AI26" s="25">
        <f t="shared" si="2"/>
        <v>765.91153991024123</v>
      </c>
      <c r="AJ26" s="25">
        <f t="shared" si="2"/>
        <v>754.5326804272687</v>
      </c>
      <c r="AK26" s="25">
        <f t="shared" si="2"/>
        <v>742.97718772660573</v>
      </c>
      <c r="AL26" s="26">
        <f t="shared" si="3"/>
        <v>765.01353025967251</v>
      </c>
      <c r="AM26" s="26">
        <f t="shared" si="10"/>
        <v>742.97718772660573</v>
      </c>
    </row>
    <row r="27" spans="1:39" x14ac:dyDescent="0.25">
      <c r="A27" s="16" t="s">
        <v>67</v>
      </c>
      <c r="B27" s="17">
        <v>2084.5587934</v>
      </c>
      <c r="C27" s="17">
        <v>889.72164320000002</v>
      </c>
      <c r="D27" s="17">
        <v>0</v>
      </c>
      <c r="E27" s="17">
        <v>0</v>
      </c>
      <c r="F27" s="17">
        <v>72939512</v>
      </c>
      <c r="G27" s="17">
        <v>4854569.0000999998</v>
      </c>
      <c r="H27" s="17">
        <v>0</v>
      </c>
      <c r="I27" s="17">
        <v>0</v>
      </c>
      <c r="J27" s="17">
        <v>2078.6999999999998</v>
      </c>
      <c r="K27" s="17">
        <v>0</v>
      </c>
      <c r="L27" s="18">
        <f t="shared" si="4"/>
        <v>2001.1764416639999</v>
      </c>
      <c r="M27" s="19">
        <f t="shared" si="11"/>
        <v>65925535.480100006</v>
      </c>
      <c r="N27" s="19">
        <f t="shared" si="12"/>
        <v>0</v>
      </c>
      <c r="O27" s="19">
        <f t="shared" si="5"/>
        <v>11868545.519999998</v>
      </c>
      <c r="P27" s="19">
        <f t="shared" si="6"/>
        <v>0</v>
      </c>
      <c r="Q27" s="19">
        <f t="shared" si="7"/>
        <v>0</v>
      </c>
      <c r="R27" s="20">
        <f t="shared" si="8"/>
        <v>0.26586828560817621</v>
      </c>
      <c r="S27" s="20">
        <f t="shared" si="9"/>
        <v>0.65</v>
      </c>
      <c r="T27" s="21">
        <v>549656.71110506309</v>
      </c>
      <c r="U27" s="22">
        <v>1638287.3021962619</v>
      </c>
      <c r="V27" s="22">
        <v>1736282.9317854273</v>
      </c>
      <c r="W27" s="22">
        <v>1840140.258163491</v>
      </c>
      <c r="X27" s="22">
        <v>1950209.903999944</v>
      </c>
      <c r="Y27" s="22">
        <v>2066863.4647748449</v>
      </c>
      <c r="Z27" s="23">
        <v>1.2913626069140456E-2</v>
      </c>
      <c r="AA27" s="23">
        <v>1.9210557394602978E-2</v>
      </c>
      <c r="AB27" s="23">
        <v>2.6529923492430111E-2</v>
      </c>
      <c r="AC27" s="23">
        <v>3.4574688893090913E-2</v>
      </c>
      <c r="AD27" s="23">
        <v>4.2001064895854659E-2</v>
      </c>
      <c r="AE27" s="23">
        <v>0.99471654687004885</v>
      </c>
      <c r="AF27" s="24">
        <v>88626254.460899994</v>
      </c>
      <c r="AG27" s="25">
        <f t="shared" si="2"/>
        <v>1756.5028903162072</v>
      </c>
      <c r="AH27" s="25">
        <f t="shared" si="2"/>
        <v>1742.4738115085361</v>
      </c>
      <c r="AI27" s="25">
        <f t="shared" si="2"/>
        <v>1726.6561216248822</v>
      </c>
      <c r="AJ27" s="25">
        <f t="shared" si="2"/>
        <v>1709.6825036773955</v>
      </c>
      <c r="AK27" s="25">
        <f t="shared" si="2"/>
        <v>1694.0041300706168</v>
      </c>
      <c r="AL27" s="26">
        <f t="shared" si="3"/>
        <v>1725.8638914395274</v>
      </c>
      <c r="AM27" s="26">
        <f t="shared" si="10"/>
        <v>1694.0041300706168</v>
      </c>
    </row>
    <row r="28" spans="1:39" x14ac:dyDescent="0.25">
      <c r="A28" s="16" t="s">
        <v>68</v>
      </c>
      <c r="B28" s="17">
        <v>2437.9229869000001</v>
      </c>
      <c r="C28" s="17">
        <v>0</v>
      </c>
      <c r="D28" s="17">
        <v>0</v>
      </c>
      <c r="E28" s="17">
        <v>637810628.83775425</v>
      </c>
      <c r="F28" s="17">
        <v>14447406</v>
      </c>
      <c r="G28" s="17">
        <v>0</v>
      </c>
      <c r="H28" s="17">
        <v>0</v>
      </c>
      <c r="I28" s="17">
        <v>257516.70187340002</v>
      </c>
      <c r="J28" s="17">
        <v>0</v>
      </c>
      <c r="K28" s="17">
        <v>0</v>
      </c>
      <c r="L28" s="18">
        <f t="shared" si="4"/>
        <v>2340.406067424</v>
      </c>
      <c r="M28" s="19">
        <f t="shared" si="11"/>
        <v>14447406</v>
      </c>
      <c r="N28" s="19">
        <f t="shared" si="12"/>
        <v>0</v>
      </c>
      <c r="O28" s="19">
        <f t="shared" si="5"/>
        <v>0</v>
      </c>
      <c r="P28" s="19">
        <f t="shared" si="6"/>
        <v>637810628.83775425</v>
      </c>
      <c r="Q28" s="19">
        <f t="shared" si="7"/>
        <v>257516.70187340002</v>
      </c>
      <c r="R28" s="20"/>
      <c r="S28" s="20"/>
      <c r="T28" s="21">
        <v>0</v>
      </c>
      <c r="U28" s="22">
        <v>1598643.1130111066</v>
      </c>
      <c r="V28" s="22">
        <v>1696078.2383710877</v>
      </c>
      <c r="W28" s="22">
        <v>1799451.9022182696</v>
      </c>
      <c r="X28" s="22">
        <v>1909126.0504036348</v>
      </c>
      <c r="Y28" s="22">
        <v>2025484.6888859384</v>
      </c>
      <c r="Z28" s="23">
        <v>3.0066918339936549E-2</v>
      </c>
      <c r="AA28" s="23">
        <v>3.7699441438103207E-2</v>
      </c>
      <c r="AB28" s="23">
        <v>4.4698290748560215E-2</v>
      </c>
      <c r="AC28" s="23">
        <v>5.1084468911452845E-2</v>
      </c>
      <c r="AD28" s="23">
        <v>5.6878157735988762E-2</v>
      </c>
      <c r="AE28" s="23">
        <v>2.0767694708207758</v>
      </c>
      <c r="AF28" s="24">
        <v>14904523.063299999</v>
      </c>
      <c r="AG28" s="25">
        <f t="shared" si="2"/>
        <v>2056.5440860889726</v>
      </c>
      <c r="AH28" s="25">
        <f t="shared" si="2"/>
        <v>2030.9393578292204</v>
      </c>
      <c r="AI28" s="25">
        <f t="shared" si="2"/>
        <v>2006.3739642191447</v>
      </c>
      <c r="AJ28" s="25">
        <f t="shared" si="2"/>
        <v>1982.7187379077202</v>
      </c>
      <c r="AK28" s="25">
        <f t="shared" si="2"/>
        <v>1959.8540716044702</v>
      </c>
      <c r="AL28" s="26">
        <f t="shared" si="3"/>
        <v>2007.2860435299058</v>
      </c>
      <c r="AM28" s="26">
        <f t="shared" si="10"/>
        <v>1959.8540716044702</v>
      </c>
    </row>
    <row r="29" spans="1:39" x14ac:dyDescent="0.25">
      <c r="A29" s="16" t="s">
        <v>69</v>
      </c>
      <c r="B29" s="17">
        <v>2181.1538467999999</v>
      </c>
      <c r="C29" s="17">
        <v>1097.0761336</v>
      </c>
      <c r="D29" s="17">
        <v>1754.9565611</v>
      </c>
      <c r="E29" s="17">
        <v>0</v>
      </c>
      <c r="F29" s="17">
        <v>24660983</v>
      </c>
      <c r="G29" s="17">
        <v>423637.99900000001</v>
      </c>
      <c r="H29" s="17">
        <v>37524</v>
      </c>
      <c r="I29" s="17">
        <v>0</v>
      </c>
      <c r="J29" s="17">
        <v>468.3</v>
      </c>
      <c r="K29" s="17">
        <v>0</v>
      </c>
      <c r="L29" s="18">
        <f t="shared" si="4"/>
        <v>2093.907692928</v>
      </c>
      <c r="M29" s="19">
        <f t="shared" si="11"/>
        <v>22414233.958517838</v>
      </c>
      <c r="N29" s="19">
        <f t="shared" si="12"/>
        <v>34105.360482160155</v>
      </c>
      <c r="O29" s="19">
        <f t="shared" si="5"/>
        <v>2673805.6800000002</v>
      </c>
      <c r="P29" s="19">
        <f t="shared" si="6"/>
        <v>0</v>
      </c>
      <c r="Q29" s="19">
        <f t="shared" si="7"/>
        <v>0</v>
      </c>
      <c r="R29" s="20">
        <f t="shared" si="8"/>
        <v>0.10298605519829698</v>
      </c>
      <c r="S29" s="20">
        <f t="shared" si="9"/>
        <v>0.65</v>
      </c>
      <c r="T29" s="21">
        <v>574830.0646808832</v>
      </c>
      <c r="U29" s="22">
        <v>1856031.6434920561</v>
      </c>
      <c r="V29" s="22">
        <v>2010985.8953398997</v>
      </c>
      <c r="W29" s="22">
        <v>2178876.7909405134</v>
      </c>
      <c r="X29" s="22">
        <v>2360784.3700449225</v>
      </c>
      <c r="Y29" s="22">
        <v>2557878.8415304027</v>
      </c>
      <c r="Z29" s="23">
        <v>1.9138837621786659E-2</v>
      </c>
      <c r="AA29" s="23">
        <v>2.6687485881463056E-2</v>
      </c>
      <c r="AB29" s="23">
        <v>3.4707864847413068E-2</v>
      </c>
      <c r="AC29" s="23">
        <v>4.2106625533887665E-2</v>
      </c>
      <c r="AD29" s="23">
        <v>4.890016990540063E-2</v>
      </c>
      <c r="AE29" s="23">
        <v>1.1343799134526367</v>
      </c>
      <c r="AF29" s="24">
        <v>33143117.218899999</v>
      </c>
      <c r="AG29" s="25">
        <f t="shared" si="2"/>
        <v>1771.2413082156245</v>
      </c>
      <c r="AH29" s="25">
        <f t="shared" si="2"/>
        <v>1746.1437652890929</v>
      </c>
      <c r="AI29" s="25">
        <f t="shared" si="2"/>
        <v>1720.052759186789</v>
      </c>
      <c r="AJ29" s="25">
        <f t="shared" si="2"/>
        <v>1695.1089188678952</v>
      </c>
      <c r="AK29" s="25">
        <f t="shared" si="2"/>
        <v>1671.1506708319546</v>
      </c>
      <c r="AL29" s="26">
        <f t="shared" si="3"/>
        <v>1720.7394844782714</v>
      </c>
      <c r="AM29" s="26">
        <f t="shared" si="10"/>
        <v>1671.1506708319546</v>
      </c>
    </row>
    <row r="30" spans="1:39" x14ac:dyDescent="0.25">
      <c r="A30" s="16" t="s">
        <v>70</v>
      </c>
      <c r="B30" s="17">
        <v>2274.5965673999999</v>
      </c>
      <c r="C30" s="17">
        <v>882.52729220000003</v>
      </c>
      <c r="D30" s="17">
        <v>1459.1431344</v>
      </c>
      <c r="E30" s="17">
        <v>172680511.95826149</v>
      </c>
      <c r="F30" s="17">
        <v>4133662</v>
      </c>
      <c r="G30" s="17">
        <v>23783255.668000001</v>
      </c>
      <c r="H30" s="17">
        <v>279983</v>
      </c>
      <c r="I30" s="17">
        <v>198036.66767519998</v>
      </c>
      <c r="J30" s="17">
        <v>6381.2</v>
      </c>
      <c r="K30" s="17">
        <v>0</v>
      </c>
      <c r="L30" s="18">
        <f t="shared" si="4"/>
        <v>2183.612704704</v>
      </c>
      <c r="M30" s="19">
        <f t="shared" si="11"/>
        <v>0</v>
      </c>
      <c r="N30" s="19">
        <f t="shared" si="12"/>
        <v>0</v>
      </c>
      <c r="O30" s="19">
        <f t="shared" si="5"/>
        <v>28196900.668000001</v>
      </c>
      <c r="P30" s="19">
        <f t="shared" si="6"/>
        <v>172680511.95826149</v>
      </c>
      <c r="Q30" s="19">
        <f t="shared" si="7"/>
        <v>198036.66767519998</v>
      </c>
      <c r="R30" s="20">
        <f t="shared" si="8"/>
        <v>0.42430350654649585</v>
      </c>
      <c r="S30" s="20">
        <f t="shared" si="9"/>
        <v>0.50304483095950003</v>
      </c>
      <c r="T30" s="21">
        <v>0</v>
      </c>
      <c r="U30" s="22">
        <v>3761261.8300788491</v>
      </c>
      <c r="V30" s="22">
        <v>3990505.6274859933</v>
      </c>
      <c r="W30" s="22">
        <v>4233721.5228282996</v>
      </c>
      <c r="X30" s="22">
        <v>4491761.0964883901</v>
      </c>
      <c r="Y30" s="22">
        <v>4765527.8315160042</v>
      </c>
      <c r="Z30" s="23">
        <v>2.6731098555113984E-2</v>
      </c>
      <c r="AA30" s="23">
        <v>3.4621219740400486E-2</v>
      </c>
      <c r="AB30" s="23">
        <v>4.1869052887502582E-2</v>
      </c>
      <c r="AC30" s="23">
        <v>4.8495936546372811E-2</v>
      </c>
      <c r="AD30" s="23">
        <v>5.4522375806022441E-2</v>
      </c>
      <c r="AE30" s="23">
        <v>0.96669309080459698</v>
      </c>
      <c r="AF30" s="24">
        <v>37821929.841799997</v>
      </c>
      <c r="AG30" s="25">
        <f t="shared" si="2"/>
        <v>756.24909670849638</v>
      </c>
      <c r="AH30" s="25">
        <f t="shared" si="2"/>
        <v>744.61422300294851</v>
      </c>
      <c r="AI30" s="25">
        <f t="shared" si="2"/>
        <v>733.53611825325618</v>
      </c>
      <c r="AJ30" s="25">
        <f t="shared" si="2"/>
        <v>722.94713164900634</v>
      </c>
      <c r="AK30" s="25">
        <f t="shared" si="2"/>
        <v>712.78573515715459</v>
      </c>
      <c r="AL30" s="26">
        <f t="shared" si="3"/>
        <v>734.02646095417242</v>
      </c>
      <c r="AM30" s="26">
        <f t="shared" si="10"/>
        <v>712.78573515715459</v>
      </c>
    </row>
    <row r="31" spans="1:39" x14ac:dyDescent="0.25">
      <c r="A31" s="16" t="s">
        <v>71</v>
      </c>
      <c r="B31" s="17">
        <v>2382.0218552000001</v>
      </c>
      <c r="C31" s="17">
        <v>877.57721819999995</v>
      </c>
      <c r="D31" s="17">
        <v>1889.4471039</v>
      </c>
      <c r="E31" s="17">
        <v>0</v>
      </c>
      <c r="F31" s="17">
        <v>1281341</v>
      </c>
      <c r="G31" s="17">
        <v>6946868.9999000002</v>
      </c>
      <c r="H31" s="17">
        <v>72614</v>
      </c>
      <c r="I31" s="17">
        <v>0</v>
      </c>
      <c r="J31" s="17">
        <v>1505.5</v>
      </c>
      <c r="K31" s="17">
        <v>0</v>
      </c>
      <c r="L31" s="18">
        <f t="shared" si="4"/>
        <v>2286.740980992</v>
      </c>
      <c r="M31" s="19">
        <f t="shared" si="11"/>
        <v>0</v>
      </c>
      <c r="N31" s="19">
        <f t="shared" si="12"/>
        <v>0</v>
      </c>
      <c r="O31" s="19">
        <f t="shared" si="5"/>
        <v>8300823.9999000002</v>
      </c>
      <c r="P31" s="19">
        <f t="shared" si="6"/>
        <v>0</v>
      </c>
      <c r="Q31" s="19">
        <f t="shared" si="7"/>
        <v>0</v>
      </c>
      <c r="R31" s="20">
        <f t="shared" si="8"/>
        <v>0.52531042824004759</v>
      </c>
      <c r="S31" s="20">
        <f t="shared" si="9"/>
        <v>0.6276942044243965</v>
      </c>
      <c r="T31" s="21">
        <v>575615.28855389054</v>
      </c>
      <c r="U31" s="22">
        <v>2219729.5940269795</v>
      </c>
      <c r="V31" s="22">
        <v>2499218.6993625145</v>
      </c>
      <c r="W31" s="22">
        <v>2813898.6496601808</v>
      </c>
      <c r="X31" s="22">
        <v>3168200.3710115771</v>
      </c>
      <c r="Y31" s="22">
        <v>3567112.6933054491</v>
      </c>
      <c r="Z31" s="23">
        <v>2.5565919175774839E-2</v>
      </c>
      <c r="AA31" s="23">
        <v>3.3797071063267493E-2</v>
      </c>
      <c r="AB31" s="23">
        <v>4.1420601112954543E-2</v>
      </c>
      <c r="AC31" s="23">
        <v>4.844932613863534E-2</v>
      </c>
      <c r="AD31" s="23">
        <v>5.4895576739642821E-2</v>
      </c>
      <c r="AE31" s="23">
        <v>1.9497193290751607</v>
      </c>
      <c r="AF31" s="24">
        <v>11686617.6011</v>
      </c>
      <c r="AG31" s="25">
        <f t="shared" si="2"/>
        <v>639.28453489712547</v>
      </c>
      <c r="AH31" s="25">
        <f t="shared" si="2"/>
        <v>618.88048027296031</v>
      </c>
      <c r="AI31" s="25">
        <f t="shared" si="2"/>
        <v>598.35484654651771</v>
      </c>
      <c r="AJ31" s="25">
        <f t="shared" si="2"/>
        <v>577.64662609940376</v>
      </c>
      <c r="AK31" s="25">
        <f t="shared" si="2"/>
        <v>556.71079982967876</v>
      </c>
      <c r="AL31" s="26">
        <f t="shared" si="3"/>
        <v>598.17545752913725</v>
      </c>
      <c r="AM31" s="26">
        <f t="shared" si="10"/>
        <v>556.71079982967876</v>
      </c>
    </row>
    <row r="32" spans="1:39" x14ac:dyDescent="0.25">
      <c r="A32" s="16" t="s">
        <v>72</v>
      </c>
      <c r="B32" s="17">
        <v>2101.7207950000002</v>
      </c>
      <c r="C32" s="17">
        <v>889.19617849999997</v>
      </c>
      <c r="D32" s="17">
        <v>1472.6911917</v>
      </c>
      <c r="E32" s="17">
        <v>2431861783.9217291</v>
      </c>
      <c r="F32" s="17">
        <v>2602990</v>
      </c>
      <c r="G32" s="17">
        <v>20015729.511599999</v>
      </c>
      <c r="H32" s="17">
        <v>173972</v>
      </c>
      <c r="I32" s="17">
        <v>2295215.174348</v>
      </c>
      <c r="J32" s="17">
        <v>5832.3</v>
      </c>
      <c r="K32" s="17">
        <v>0</v>
      </c>
      <c r="L32" s="18">
        <f t="shared" si="4"/>
        <v>2017.6519632000002</v>
      </c>
      <c r="M32" s="19">
        <f t="shared" si="11"/>
        <v>0</v>
      </c>
      <c r="N32" s="19">
        <f t="shared" si="12"/>
        <v>0</v>
      </c>
      <c r="O32" s="19">
        <f t="shared" si="5"/>
        <v>22792691.511599999</v>
      </c>
      <c r="P32" s="19">
        <f t="shared" si="6"/>
        <v>2431861783.9217291</v>
      </c>
      <c r="Q32" s="19">
        <f t="shared" si="7"/>
        <v>2295215.174348</v>
      </c>
      <c r="R32" s="20">
        <f t="shared" si="8"/>
        <v>0.39069624869848135</v>
      </c>
      <c r="S32" s="20">
        <f t="shared" si="9"/>
        <v>0.44490104975504319</v>
      </c>
      <c r="T32" s="21">
        <v>1616036.9202884741</v>
      </c>
      <c r="U32" s="22">
        <v>2421244.2101994306</v>
      </c>
      <c r="V32" s="22">
        <v>2839129.1617259495</v>
      </c>
      <c r="W32" s="22">
        <v>3329137.2935482459</v>
      </c>
      <c r="X32" s="22">
        <v>3903716.4172397573</v>
      </c>
      <c r="Y32" s="22">
        <v>4577462.7245802898</v>
      </c>
      <c r="Z32" s="23">
        <v>9.6260563439104496E-3</v>
      </c>
      <c r="AA32" s="23">
        <v>1.5247606492111581E-2</v>
      </c>
      <c r="AB32" s="23">
        <v>2.195353845230023E-2</v>
      </c>
      <c r="AC32" s="23">
        <v>2.9638085482325265E-2</v>
      </c>
      <c r="AD32" s="23">
        <v>3.7434145752190708E-2</v>
      </c>
      <c r="AE32" s="23">
        <v>0.76186477247071394</v>
      </c>
      <c r="AF32" s="24">
        <v>80689387.841399997</v>
      </c>
      <c r="AG32" s="25">
        <f t="shared" si="2"/>
        <v>763.84153328037974</v>
      </c>
      <c r="AH32" s="25">
        <f t="shared" si="2"/>
        <v>744.70900423110868</v>
      </c>
      <c r="AI32" s="25">
        <f t="shared" si="2"/>
        <v>723.29862581534951</v>
      </c>
      <c r="AJ32" s="25">
        <f t="shared" si="2"/>
        <v>699.94713010242469</v>
      </c>
      <c r="AK32" s="25">
        <f t="shared" si="2"/>
        <v>675.91560777550956</v>
      </c>
      <c r="AL32" s="26">
        <f t="shared" si="3"/>
        <v>721.54238024095446</v>
      </c>
      <c r="AM32" s="26">
        <f t="shared" si="10"/>
        <v>675.91560777550956</v>
      </c>
    </row>
    <row r="33" spans="1:39" x14ac:dyDescent="0.25">
      <c r="A33" s="16" t="s">
        <v>73</v>
      </c>
      <c r="B33" s="17">
        <v>2340.9359761999999</v>
      </c>
      <c r="C33" s="17">
        <v>907.40862790000006</v>
      </c>
      <c r="D33" s="17">
        <v>1313.4459059999999</v>
      </c>
      <c r="E33" s="17">
        <v>0</v>
      </c>
      <c r="F33" s="17">
        <v>11353987</v>
      </c>
      <c r="G33" s="17">
        <v>5730957</v>
      </c>
      <c r="H33" s="17">
        <v>2208001</v>
      </c>
      <c r="I33" s="17">
        <v>0</v>
      </c>
      <c r="J33" s="17">
        <v>1662.4</v>
      </c>
      <c r="K33" s="17">
        <v>0</v>
      </c>
      <c r="L33" s="18">
        <f t="shared" si="4"/>
        <v>2247.2985371519999</v>
      </c>
      <c r="M33" s="19">
        <f t="shared" si="11"/>
        <v>8205574.3194038002</v>
      </c>
      <c r="N33" s="19">
        <f t="shared" si="12"/>
        <v>1595731.6405961986</v>
      </c>
      <c r="O33" s="19">
        <f t="shared" si="5"/>
        <v>9491639.040000001</v>
      </c>
      <c r="P33" s="19">
        <f t="shared" si="6"/>
        <v>0</v>
      </c>
      <c r="Q33" s="19">
        <f t="shared" si="7"/>
        <v>0</v>
      </c>
      <c r="R33" s="20">
        <f t="shared" si="8"/>
        <v>0.39246351808169894</v>
      </c>
      <c r="S33" s="20">
        <f t="shared" si="9"/>
        <v>0.65</v>
      </c>
      <c r="T33" s="21">
        <v>0</v>
      </c>
      <c r="U33" s="22">
        <v>3261075.8320251782</v>
      </c>
      <c r="V33" s="22">
        <v>3459833.9725480471</v>
      </c>
      <c r="W33" s="22">
        <v>3670706.1516455952</v>
      </c>
      <c r="X33" s="22">
        <v>3894430.70350732</v>
      </c>
      <c r="Y33" s="22">
        <v>4131790.9627882536</v>
      </c>
      <c r="Z33" s="23">
        <v>2.8141874291353258E-2</v>
      </c>
      <c r="AA33" s="23">
        <v>3.580778093954716E-2</v>
      </c>
      <c r="AB33" s="23">
        <v>4.2821154289317577E-2</v>
      </c>
      <c r="AC33" s="23">
        <v>4.9206905772203893E-2</v>
      </c>
      <c r="AD33" s="23">
        <v>5.4988916372842742E-2</v>
      </c>
      <c r="AE33" s="23">
        <v>1.5006422353948949</v>
      </c>
      <c r="AF33" s="24">
        <v>24919278.456799999</v>
      </c>
      <c r="AG33" s="25">
        <f t="shared" si="2"/>
        <v>1253.4382478022053</v>
      </c>
      <c r="AH33" s="25">
        <f t="shared" si="2"/>
        <v>1232.7754344304333</v>
      </c>
      <c r="AI33" s="25">
        <f t="shared" si="2"/>
        <v>1212.9920936710303</v>
      </c>
      <c r="AJ33" s="25">
        <f t="shared" si="2"/>
        <v>1193.969993004421</v>
      </c>
      <c r="AK33" s="25">
        <f t="shared" si="2"/>
        <v>1175.6020933399577</v>
      </c>
      <c r="AL33" s="26">
        <f t="shared" si="3"/>
        <v>1213.7555724496094</v>
      </c>
      <c r="AM33" s="26">
        <f t="shared" si="10"/>
        <v>1175.6020933399577</v>
      </c>
    </row>
    <row r="34" spans="1:39" x14ac:dyDescent="0.25">
      <c r="A34" s="16" t="s">
        <v>74</v>
      </c>
      <c r="B34" s="17">
        <v>2219.4027956</v>
      </c>
      <c r="C34" s="17">
        <v>933.76639460000001</v>
      </c>
      <c r="D34" s="17">
        <v>1366.2534776</v>
      </c>
      <c r="E34" s="17">
        <v>1921012399.6359246</v>
      </c>
      <c r="F34" s="17">
        <v>4156143.4079999998</v>
      </c>
      <c r="G34" s="17">
        <v>44002776.7729</v>
      </c>
      <c r="H34" s="17">
        <v>12502558</v>
      </c>
      <c r="I34" s="17">
        <v>2590211.4823018005</v>
      </c>
      <c r="J34" s="17">
        <v>9847.6</v>
      </c>
      <c r="K34" s="17">
        <v>0</v>
      </c>
      <c r="L34" s="18">
        <f t="shared" si="4"/>
        <v>2130.6266837759999</v>
      </c>
      <c r="M34" s="19">
        <f t="shared" si="11"/>
        <v>1106633.5512067792</v>
      </c>
      <c r="N34" s="19">
        <f t="shared" si="12"/>
        <v>3328987.669693213</v>
      </c>
      <c r="O34" s="19">
        <f t="shared" si="5"/>
        <v>56225856.960000008</v>
      </c>
      <c r="P34" s="19">
        <f t="shared" si="6"/>
        <v>1921012399.6359246</v>
      </c>
      <c r="Q34" s="19">
        <f t="shared" si="7"/>
        <v>2590211.4823018005</v>
      </c>
      <c r="R34" s="20">
        <f t="shared" si="8"/>
        <v>0.50869486831890876</v>
      </c>
      <c r="S34" s="20">
        <f t="shared" si="9"/>
        <v>0.65</v>
      </c>
      <c r="T34" s="21">
        <v>2410637.290132205</v>
      </c>
      <c r="U34" s="22">
        <v>8344247.8219562788</v>
      </c>
      <c r="V34" s="22">
        <v>9394883.1627347302</v>
      </c>
      <c r="W34" s="22">
        <v>10577805.396573586</v>
      </c>
      <c r="X34" s="22">
        <v>11909670.942114362</v>
      </c>
      <c r="Y34" s="22">
        <v>13409233.449822094</v>
      </c>
      <c r="Z34" s="23">
        <v>3.5425738679413565E-2</v>
      </c>
      <c r="AA34" s="23">
        <v>4.2952953475503798E-2</v>
      </c>
      <c r="AB34" s="23">
        <v>4.988728056930837E-2</v>
      </c>
      <c r="AC34" s="23">
        <v>5.6241039932068103E-2</v>
      </c>
      <c r="AD34" s="23">
        <v>6.2026078845708855E-2</v>
      </c>
      <c r="AE34" s="23">
        <v>0.93050619567916049</v>
      </c>
      <c r="AF34" s="24">
        <v>153914184.36679998</v>
      </c>
      <c r="AG34" s="25">
        <f t="shared" si="2"/>
        <v>775.52795992915571</v>
      </c>
      <c r="AH34" s="25">
        <f t="shared" si="2"/>
        <v>755.19960744697812</v>
      </c>
      <c r="AI34" s="25">
        <f t="shared" si="2"/>
        <v>735.49163586248278</v>
      </c>
      <c r="AJ34" s="25">
        <f t="shared" si="2"/>
        <v>716.23533930263034</v>
      </c>
      <c r="AK34" s="25">
        <f t="shared" si="2"/>
        <v>697.27723499900117</v>
      </c>
      <c r="AL34" s="26">
        <f t="shared" si="3"/>
        <v>735.94635550804958</v>
      </c>
      <c r="AM34" s="26">
        <f t="shared" si="10"/>
        <v>697.27723499900117</v>
      </c>
    </row>
    <row r="35" spans="1:39" x14ac:dyDescent="0.25">
      <c r="A35" s="16" t="s">
        <v>75</v>
      </c>
      <c r="B35" s="17">
        <v>2044.2853448000001</v>
      </c>
      <c r="C35" s="17">
        <v>851.23011589999999</v>
      </c>
      <c r="D35" s="17">
        <v>0</v>
      </c>
      <c r="E35" s="17">
        <v>826846418.97859919</v>
      </c>
      <c r="F35" s="17">
        <v>50607838</v>
      </c>
      <c r="G35" s="17">
        <v>15195335.001800001</v>
      </c>
      <c r="H35" s="17">
        <v>0</v>
      </c>
      <c r="I35" s="17">
        <v>362531.25863500009</v>
      </c>
      <c r="J35" s="17">
        <v>4709.1000000000004</v>
      </c>
      <c r="K35" s="17">
        <v>2249</v>
      </c>
      <c r="L35" s="18">
        <f t="shared" si="4"/>
        <v>1962.5139310080001</v>
      </c>
      <c r="M35" s="19">
        <f t="shared" si="11"/>
        <v>36940574.041799992</v>
      </c>
      <c r="N35" s="19">
        <f t="shared" si="12"/>
        <v>0</v>
      </c>
      <c r="O35" s="19">
        <f t="shared" si="5"/>
        <v>28862598.960000005</v>
      </c>
      <c r="P35" s="19">
        <f t="shared" si="6"/>
        <v>10075775561.898846</v>
      </c>
      <c r="Q35" s="19">
        <f t="shared" si="7"/>
        <v>11227900.058635</v>
      </c>
      <c r="R35" s="20">
        <f t="shared" si="8"/>
        <v>0.36734999564750009</v>
      </c>
      <c r="S35" s="20">
        <f t="shared" si="9"/>
        <v>0.65</v>
      </c>
      <c r="T35" s="21">
        <v>2295625.0875564399</v>
      </c>
      <c r="U35" s="22">
        <v>4476628.244452402</v>
      </c>
      <c r="V35" s="22">
        <v>5077972.6318094656</v>
      </c>
      <c r="W35" s="22">
        <v>5760095.4650099985</v>
      </c>
      <c r="X35" s="22">
        <v>6533847.6931109373</v>
      </c>
      <c r="Y35" s="22">
        <v>7411537.8705267711</v>
      </c>
      <c r="Z35" s="23">
        <v>2.0915154272456382E-2</v>
      </c>
      <c r="AA35" s="23">
        <v>2.8727967819277216E-2</v>
      </c>
      <c r="AB35" s="23">
        <v>3.6395365060931044E-2</v>
      </c>
      <c r="AC35" s="23">
        <v>4.3420972955697967E-2</v>
      </c>
      <c r="AD35" s="23">
        <v>4.9827339088528232E-2</v>
      </c>
      <c r="AE35" s="23">
        <v>0.86123824559614315</v>
      </c>
      <c r="AF35" s="24">
        <v>137704068.46430001</v>
      </c>
      <c r="AG35" s="25">
        <f t="shared" ref="AG35:AK50" si="14">(($L35*$M35)+($N35*$D35)+($C35*$O35)+$P35)/($M35+$N35+$O35+$Q35+$T35+U35+(MIN(Z35*$AF35,$AF35*$AE35*Z35)))</f>
        <v>1241.7267752107618</v>
      </c>
      <c r="AH35" s="25">
        <f t="shared" si="14"/>
        <v>1220.1208786102786</v>
      </c>
      <c r="AI35" s="25">
        <f t="shared" si="14"/>
        <v>1198.4017759271526</v>
      </c>
      <c r="AJ35" s="25">
        <f t="shared" si="14"/>
        <v>1177.2416489815805</v>
      </c>
      <c r="AK35" s="25">
        <f t="shared" si="14"/>
        <v>1156.4349952930033</v>
      </c>
      <c r="AL35" s="26">
        <f t="shared" si="3"/>
        <v>1198.7852148045554</v>
      </c>
      <c r="AM35" s="26">
        <f t="shared" si="10"/>
        <v>1156.4349952930033</v>
      </c>
    </row>
    <row r="36" spans="1:39" x14ac:dyDescent="0.25">
      <c r="A36" s="16" t="s">
        <v>76</v>
      </c>
      <c r="B36" s="17">
        <v>2367.8470266999998</v>
      </c>
      <c r="C36" s="17">
        <v>0</v>
      </c>
      <c r="D36" s="17">
        <v>0</v>
      </c>
      <c r="E36" s="17">
        <v>0</v>
      </c>
      <c r="F36" s="17">
        <v>28186691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8">
        <f t="shared" si="4"/>
        <v>2273.1331456319999</v>
      </c>
      <c r="M36" s="19">
        <f t="shared" si="11"/>
        <v>28186691</v>
      </c>
      <c r="N36" s="19">
        <f t="shared" si="12"/>
        <v>0</v>
      </c>
      <c r="O36" s="19">
        <f t="shared" si="5"/>
        <v>0</v>
      </c>
      <c r="P36" s="19">
        <f t="shared" si="6"/>
        <v>0</v>
      </c>
      <c r="Q36" s="19">
        <f t="shared" si="7"/>
        <v>0</v>
      </c>
      <c r="R36" s="20"/>
      <c r="S36" s="20"/>
      <c r="T36" s="21">
        <v>0</v>
      </c>
      <c r="U36" s="22">
        <v>5459956.5101004001</v>
      </c>
      <c r="V36" s="22">
        <v>5459956.5101004001</v>
      </c>
      <c r="W36" s="22">
        <v>5459956.5101004001</v>
      </c>
      <c r="X36" s="22">
        <v>5459956.5101004001</v>
      </c>
      <c r="Y36" s="22">
        <v>5459956.5101004001</v>
      </c>
      <c r="Z36" s="23">
        <v>1.1060057868368837E-2</v>
      </c>
      <c r="AA36" s="23">
        <v>1.697078211303155E-2</v>
      </c>
      <c r="AB36" s="23">
        <v>2.3935890865384876E-2</v>
      </c>
      <c r="AC36" s="23">
        <v>3.1849026087177455E-2</v>
      </c>
      <c r="AD36" s="23">
        <v>3.9460294108027053E-2</v>
      </c>
      <c r="AE36" s="23">
        <v>2.5949466162513546</v>
      </c>
      <c r="AF36" s="24">
        <v>15822199.395599999</v>
      </c>
      <c r="AG36" s="25">
        <f t="shared" si="14"/>
        <v>1894.4113260549059</v>
      </c>
      <c r="AH36" s="25">
        <f t="shared" si="14"/>
        <v>1889.1875093517949</v>
      </c>
      <c r="AI36" s="25">
        <f t="shared" si="14"/>
        <v>1883.0686986746557</v>
      </c>
      <c r="AJ36" s="25">
        <f t="shared" si="14"/>
        <v>1876.1649708888287</v>
      </c>
      <c r="AK36" s="25">
        <f t="shared" si="14"/>
        <v>1869.5721972655269</v>
      </c>
      <c r="AL36" s="26">
        <f t="shared" si="3"/>
        <v>1882.4809404471423</v>
      </c>
      <c r="AM36" s="26">
        <f t="shared" si="10"/>
        <v>1869.5721972655269</v>
      </c>
    </row>
    <row r="37" spans="1:39" x14ac:dyDescent="0.25">
      <c r="A37" s="30" t="s">
        <v>77</v>
      </c>
      <c r="B37" s="17">
        <v>2126.4919454000001</v>
      </c>
      <c r="C37" s="17">
        <v>962.64416500000004</v>
      </c>
      <c r="D37" s="17">
        <v>1331.8594760999999</v>
      </c>
      <c r="E37" s="17">
        <v>284732505.57003486</v>
      </c>
      <c r="F37" s="17">
        <v>86473075</v>
      </c>
      <c r="G37" s="17">
        <v>20907183.119899999</v>
      </c>
      <c r="H37" s="17">
        <v>321602</v>
      </c>
      <c r="I37" s="17">
        <v>214178.34231189999</v>
      </c>
      <c r="J37" s="17">
        <v>4342.5</v>
      </c>
      <c r="K37" s="17">
        <v>539</v>
      </c>
      <c r="L37" s="18">
        <f t="shared" si="4"/>
        <v>2041.4322675840001</v>
      </c>
      <c r="M37" s="19">
        <f t="shared" si="11"/>
        <v>82129018.499765277</v>
      </c>
      <c r="N37" s="19">
        <f t="shared" si="12"/>
        <v>305446.02013472415</v>
      </c>
      <c r="O37" s="19">
        <f t="shared" si="5"/>
        <v>25267395.600000001</v>
      </c>
      <c r="P37" s="19">
        <f t="shared" si="6"/>
        <v>2791474083.6520076</v>
      </c>
      <c r="Q37" s="19">
        <f t="shared" si="7"/>
        <v>2818195.1423119004</v>
      </c>
      <c r="R37" s="20">
        <f t="shared" si="8"/>
        <v>0.54810450150899792</v>
      </c>
      <c r="S37" s="20">
        <f t="shared" si="9"/>
        <v>0.65</v>
      </c>
      <c r="T37" s="21">
        <v>993077.25115620636</v>
      </c>
      <c r="U37" s="22">
        <v>3286936.6168206702</v>
      </c>
      <c r="V37" s="22">
        <v>3854232.2836537608</v>
      </c>
      <c r="W37" s="22">
        <v>4519438.0750571536</v>
      </c>
      <c r="X37" s="22">
        <v>5299452.3970188377</v>
      </c>
      <c r="Y37" s="22">
        <v>6214090.1682591476</v>
      </c>
      <c r="Z37" s="23">
        <v>3.4676753555524638E-2</v>
      </c>
      <c r="AA37" s="23">
        <v>4.2182902333554755E-2</v>
      </c>
      <c r="AB37" s="23">
        <v>4.9087889235972744E-2</v>
      </c>
      <c r="AC37" s="23">
        <v>5.5406067178868687E-2</v>
      </c>
      <c r="AD37" s="23">
        <v>6.1151250081496064E-2</v>
      </c>
      <c r="AE37" s="23">
        <v>0.85969038999059932</v>
      </c>
      <c r="AF37" s="24">
        <v>163906374.48639998</v>
      </c>
      <c r="AG37" s="25">
        <f t="shared" si="14"/>
        <v>1630.7846535318415</v>
      </c>
      <c r="AH37" s="25">
        <f t="shared" si="14"/>
        <v>1608.9401226934333</v>
      </c>
      <c r="AI37" s="25">
        <f t="shared" si="14"/>
        <v>1587.5026064613085</v>
      </c>
      <c r="AJ37" s="25">
        <f t="shared" si="14"/>
        <v>1566.2250310434026</v>
      </c>
      <c r="AK37" s="25">
        <f t="shared" si="14"/>
        <v>1544.8511535497901</v>
      </c>
      <c r="AL37" s="26">
        <f t="shared" si="3"/>
        <v>1587.6607134559551</v>
      </c>
      <c r="AM37" s="26">
        <f t="shared" si="10"/>
        <v>1544.8511535497901</v>
      </c>
    </row>
    <row r="38" spans="1:39" x14ac:dyDescent="0.25">
      <c r="A38" s="16" t="s">
        <v>78</v>
      </c>
      <c r="B38" s="17">
        <v>2304.7120074999998</v>
      </c>
      <c r="C38" s="17">
        <v>891.47868089999997</v>
      </c>
      <c r="D38" s="17">
        <v>1382.0249091000001</v>
      </c>
      <c r="E38" s="17">
        <v>13854903.0142067</v>
      </c>
      <c r="F38" s="17">
        <v>29102160</v>
      </c>
      <c r="G38" s="17">
        <v>29943376.000300001</v>
      </c>
      <c r="H38" s="17">
        <v>8488757.7226999998</v>
      </c>
      <c r="I38" s="17">
        <v>13846.757718600027</v>
      </c>
      <c r="J38" s="17">
        <v>8035.1</v>
      </c>
      <c r="K38" s="17">
        <v>0</v>
      </c>
      <c r="L38" s="18">
        <f t="shared" si="4"/>
        <v>2212.5235271999995</v>
      </c>
      <c r="M38" s="19">
        <f t="shared" si="11"/>
        <v>16766496.863951486</v>
      </c>
      <c r="N38" s="19">
        <f t="shared" si="12"/>
        <v>4890589.8990485072</v>
      </c>
      <c r="O38" s="19">
        <f t="shared" si="5"/>
        <v>45877206.960000008</v>
      </c>
      <c r="P38" s="19">
        <f t="shared" si="6"/>
        <v>13854903.0142067</v>
      </c>
      <c r="Q38" s="19">
        <f t="shared" si="7"/>
        <v>13846.757718600027</v>
      </c>
      <c r="R38" s="20">
        <f t="shared" si="8"/>
        <v>0.42424540833893432</v>
      </c>
      <c r="S38" s="20">
        <f t="shared" si="9"/>
        <v>0.65</v>
      </c>
      <c r="T38" s="21">
        <v>0</v>
      </c>
      <c r="U38" s="22">
        <v>11742784.579366207</v>
      </c>
      <c r="V38" s="22">
        <v>12723152.778090764</v>
      </c>
      <c r="W38" s="22">
        <v>13785368.838246694</v>
      </c>
      <c r="X38" s="22">
        <v>14936265.980688779</v>
      </c>
      <c r="Y38" s="22">
        <v>15579317.626</v>
      </c>
      <c r="Z38" s="23">
        <v>1.5737887560981254E-2</v>
      </c>
      <c r="AA38" s="23">
        <v>2.2552998057595336E-2</v>
      </c>
      <c r="AB38" s="23">
        <v>3.0307596821666189E-2</v>
      </c>
      <c r="AC38" s="23">
        <v>3.7916705203196586E-2</v>
      </c>
      <c r="AD38" s="23">
        <v>4.4897817516286853E-2</v>
      </c>
      <c r="AE38" s="23">
        <v>1.1444401272607516</v>
      </c>
      <c r="AF38" s="24">
        <v>63797104.862399995</v>
      </c>
      <c r="AG38" s="25">
        <f t="shared" si="14"/>
        <v>1055.7025764430525</v>
      </c>
      <c r="AH38" s="25">
        <f t="shared" si="14"/>
        <v>1037.418667965836</v>
      </c>
      <c r="AI38" s="25">
        <f t="shared" si="14"/>
        <v>1018.0208918655493</v>
      </c>
      <c r="AJ38" s="25">
        <f t="shared" si="14"/>
        <v>998.40065510536442</v>
      </c>
      <c r="AK38" s="25">
        <f t="shared" si="14"/>
        <v>985.76357205562181</v>
      </c>
      <c r="AL38" s="26">
        <f t="shared" si="3"/>
        <v>1019.061272687085</v>
      </c>
      <c r="AM38" s="26">
        <f t="shared" si="10"/>
        <v>985.76357205562181</v>
      </c>
    </row>
    <row r="39" spans="1:39" x14ac:dyDescent="0.25">
      <c r="A39" s="16" t="s">
        <v>79</v>
      </c>
      <c r="B39" s="17">
        <v>2079.5252223000002</v>
      </c>
      <c r="C39" s="17">
        <v>852.62905750000004</v>
      </c>
      <c r="D39" s="17">
        <v>0</v>
      </c>
      <c r="E39" s="17">
        <v>103545341.24990836</v>
      </c>
      <c r="F39" s="17">
        <v>2640259</v>
      </c>
      <c r="G39" s="17">
        <v>11424290.9999</v>
      </c>
      <c r="H39" s="17">
        <v>0</v>
      </c>
      <c r="I39" s="17">
        <v>123816.30492919998</v>
      </c>
      <c r="J39" s="17">
        <v>3434.6</v>
      </c>
      <c r="K39" s="17">
        <v>0</v>
      </c>
      <c r="L39" s="18">
        <f t="shared" si="4"/>
        <v>1996.3442134080001</v>
      </c>
      <c r="M39" s="19">
        <f t="shared" si="11"/>
        <v>0</v>
      </c>
      <c r="N39" s="19">
        <f t="shared" si="12"/>
        <v>0</v>
      </c>
      <c r="O39" s="19">
        <f t="shared" si="5"/>
        <v>14064549.9999</v>
      </c>
      <c r="P39" s="19">
        <f t="shared" si="6"/>
        <v>103545341.24990836</v>
      </c>
      <c r="Q39" s="19">
        <f t="shared" si="7"/>
        <v>123816.30492919998</v>
      </c>
      <c r="R39" s="20">
        <f t="shared" si="8"/>
        <v>0.37866988193424211</v>
      </c>
      <c r="S39" s="20">
        <f t="shared" si="9"/>
        <v>0.4661839835808626</v>
      </c>
      <c r="T39" s="21">
        <v>0</v>
      </c>
      <c r="U39" s="22">
        <v>9131577.0351819769</v>
      </c>
      <c r="V39" s="22">
        <v>9688134.2466795612</v>
      </c>
      <c r="W39" s="22">
        <v>10278612.863918623</v>
      </c>
      <c r="X39" s="22">
        <v>10905080.350483691</v>
      </c>
      <c r="Y39" s="22">
        <v>11569730.179055318</v>
      </c>
      <c r="Z39" s="23">
        <v>3.5450051504817809E-2</v>
      </c>
      <c r="AA39" s="23">
        <v>4.2654371536373935E-2</v>
      </c>
      <c r="AB39" s="23">
        <v>4.9239284113587876E-2</v>
      </c>
      <c r="AC39" s="23">
        <v>5.5225235045928606E-2</v>
      </c>
      <c r="AD39" s="23">
        <v>6.0631870244054316E-2</v>
      </c>
      <c r="AE39" s="23">
        <v>1.1121495781525226</v>
      </c>
      <c r="AF39" s="24">
        <v>50195189.085599996</v>
      </c>
      <c r="AG39" s="25">
        <f t="shared" si="14"/>
        <v>481.90020621956626</v>
      </c>
      <c r="AH39" s="25">
        <f t="shared" si="14"/>
        <v>464.89357264937888</v>
      </c>
      <c r="AI39" s="25">
        <f t="shared" si="14"/>
        <v>448.99920006102741</v>
      </c>
      <c r="AJ39" s="25">
        <f t="shared" si="14"/>
        <v>434.06343543452971</v>
      </c>
      <c r="AK39" s="25">
        <f t="shared" si="14"/>
        <v>419.95656438833873</v>
      </c>
      <c r="AL39" s="26">
        <f t="shared" si="3"/>
        <v>449.9625957505682</v>
      </c>
      <c r="AM39" s="26">
        <f t="shared" si="10"/>
        <v>419.95656438833873</v>
      </c>
    </row>
    <row r="40" spans="1:39" x14ac:dyDescent="0.25">
      <c r="A40" s="16" t="s">
        <v>80</v>
      </c>
      <c r="B40" s="17">
        <v>2107.9581696</v>
      </c>
      <c r="C40" s="17">
        <v>854.6162266</v>
      </c>
      <c r="D40" s="17">
        <v>1514.9898418</v>
      </c>
      <c r="E40" s="17">
        <v>3150956118.2280765</v>
      </c>
      <c r="F40" s="17">
        <v>87052562</v>
      </c>
      <c r="G40" s="17">
        <v>50028719.1127</v>
      </c>
      <c r="H40" s="17">
        <v>1638387</v>
      </c>
      <c r="I40" s="17">
        <v>3804205.3246400007</v>
      </c>
      <c r="J40" s="17">
        <v>9581.7999999999993</v>
      </c>
      <c r="K40" s="17">
        <v>0</v>
      </c>
      <c r="L40" s="18">
        <f t="shared" si="4"/>
        <v>2023.6398428160001</v>
      </c>
      <c r="M40" s="19">
        <f t="shared" si="11"/>
        <v>82459480.672056317</v>
      </c>
      <c r="N40" s="19">
        <f t="shared" si="12"/>
        <v>1551942.1606436849</v>
      </c>
      <c r="O40" s="19">
        <f t="shared" si="5"/>
        <v>54708245.279999994</v>
      </c>
      <c r="P40" s="19">
        <f t="shared" si="6"/>
        <v>3150956118.2280765</v>
      </c>
      <c r="Q40" s="19">
        <f t="shared" si="7"/>
        <v>3804205.3246400007</v>
      </c>
      <c r="R40" s="20">
        <f t="shared" si="8"/>
        <v>0.59440157981347352</v>
      </c>
      <c r="S40" s="20">
        <f t="shared" si="9"/>
        <v>0.65</v>
      </c>
      <c r="T40" s="21">
        <v>4480395.0401000939</v>
      </c>
      <c r="U40" s="22">
        <v>8430147.0121484883</v>
      </c>
      <c r="V40" s="22">
        <v>9885114.4874214325</v>
      </c>
      <c r="W40" s="22">
        <v>11591196.249438304</v>
      </c>
      <c r="X40" s="22">
        <v>13591732.363237385</v>
      </c>
      <c r="Y40" s="22">
        <v>15937542.998879563</v>
      </c>
      <c r="Z40" s="23">
        <v>3.5847727360893152E-2</v>
      </c>
      <c r="AA40" s="23">
        <v>4.32210058488562E-2</v>
      </c>
      <c r="AB40" s="23">
        <v>4.9991668604074405E-2</v>
      </c>
      <c r="AC40" s="23">
        <v>5.617507583326984E-2</v>
      </c>
      <c r="AD40" s="23">
        <v>6.1786011540218878E-2</v>
      </c>
      <c r="AE40" s="23">
        <v>1.4220124802014906</v>
      </c>
      <c r="AF40" s="24">
        <v>155577427.49770001</v>
      </c>
      <c r="AG40" s="25">
        <f t="shared" si="14"/>
        <v>1360.9273878076665</v>
      </c>
      <c r="AH40" s="25">
        <f t="shared" si="14"/>
        <v>1339.2834269929265</v>
      </c>
      <c r="AI40" s="25">
        <f t="shared" si="14"/>
        <v>1317.0702265038731</v>
      </c>
      <c r="AJ40" s="25">
        <f t="shared" si="14"/>
        <v>1294.0280142470774</v>
      </c>
      <c r="AK40" s="25">
        <f t="shared" si="14"/>
        <v>1269.8898359349839</v>
      </c>
      <c r="AL40" s="26">
        <f t="shared" si="3"/>
        <v>1316.2397782973053</v>
      </c>
      <c r="AM40" s="26">
        <f t="shared" si="10"/>
        <v>1269.8898359349839</v>
      </c>
    </row>
    <row r="41" spans="1:39" x14ac:dyDescent="0.25">
      <c r="A41" s="16" t="s">
        <v>81</v>
      </c>
      <c r="B41" s="17">
        <v>0</v>
      </c>
      <c r="C41" s="17">
        <v>917.88145899999995</v>
      </c>
      <c r="D41" s="17">
        <v>0</v>
      </c>
      <c r="E41" s="17">
        <v>0</v>
      </c>
      <c r="F41" s="17">
        <v>0</v>
      </c>
      <c r="G41" s="17">
        <v>8140017.2830999997</v>
      </c>
      <c r="H41" s="17">
        <v>0</v>
      </c>
      <c r="I41" s="17">
        <v>0</v>
      </c>
      <c r="J41" s="17">
        <v>1960.7</v>
      </c>
      <c r="K41" s="17">
        <v>0</v>
      </c>
      <c r="L41" s="18"/>
      <c r="M41" s="19"/>
      <c r="N41" s="19"/>
      <c r="O41" s="19">
        <f t="shared" si="5"/>
        <v>8140017.2830999997</v>
      </c>
      <c r="P41" s="19">
        <f t="shared" si="6"/>
        <v>0</v>
      </c>
      <c r="Q41" s="19">
        <f t="shared" si="7"/>
        <v>0</v>
      </c>
      <c r="R41" s="20">
        <f t="shared" si="8"/>
        <v>0.47263061619265745</v>
      </c>
      <c r="S41" s="20">
        <f t="shared" si="9"/>
        <v>0.47263061619265745</v>
      </c>
      <c r="T41" s="21">
        <v>0</v>
      </c>
      <c r="U41" s="22">
        <v>163745.59714949719</v>
      </c>
      <c r="V41" s="22">
        <v>184363.02306168678</v>
      </c>
      <c r="W41" s="22">
        <v>207576.41649083217</v>
      </c>
      <c r="X41" s="22">
        <v>233712.63915952627</v>
      </c>
      <c r="Y41" s="22">
        <v>263139.70838456665</v>
      </c>
      <c r="Z41" s="23">
        <v>3.3464619181867251E-2</v>
      </c>
      <c r="AA41" s="23">
        <v>4.1138297064042408E-2</v>
      </c>
      <c r="AB41" s="23">
        <v>4.8216284664315136E-2</v>
      </c>
      <c r="AC41" s="23">
        <v>5.4710950233161318E-2</v>
      </c>
      <c r="AD41" s="23">
        <v>6.0634188180549019E-2</v>
      </c>
      <c r="AE41" s="23">
        <v>0.97630150346734335</v>
      </c>
      <c r="AF41" s="24">
        <v>8287229.8833999997</v>
      </c>
      <c r="AG41" s="25">
        <f t="shared" si="14"/>
        <v>871.3690440317331</v>
      </c>
      <c r="AH41" s="25">
        <f t="shared" si="14"/>
        <v>863.04471146452272</v>
      </c>
      <c r="AI41" s="25">
        <f t="shared" si="14"/>
        <v>855.09547979333138</v>
      </c>
      <c r="AJ41" s="25">
        <f t="shared" si="14"/>
        <v>847.46402086649653</v>
      </c>
      <c r="AK41" s="25">
        <f t="shared" si="14"/>
        <v>840.09341960371034</v>
      </c>
      <c r="AL41" s="26">
        <f t="shared" si="3"/>
        <v>855.41333515195879</v>
      </c>
      <c r="AM41" s="26">
        <f t="shared" si="10"/>
        <v>840.09341960371034</v>
      </c>
    </row>
    <row r="42" spans="1:39" x14ac:dyDescent="0.25">
      <c r="A42" s="16" t="s">
        <v>82</v>
      </c>
      <c r="B42" s="17">
        <v>2164.0502320999999</v>
      </c>
      <c r="C42" s="17">
        <v>846.748332</v>
      </c>
      <c r="D42" s="17">
        <v>1730.3936679000001</v>
      </c>
      <c r="E42" s="17">
        <v>10850546.867435602</v>
      </c>
      <c r="F42" s="17">
        <v>28460318</v>
      </c>
      <c r="G42" s="17">
        <v>11209393.612</v>
      </c>
      <c r="H42" s="17">
        <v>405616</v>
      </c>
      <c r="I42" s="17">
        <v>14670.8146452</v>
      </c>
      <c r="J42" s="17">
        <v>2839.2</v>
      </c>
      <c r="K42" s="17">
        <v>0</v>
      </c>
      <c r="L42" s="18">
        <f t="shared" si="4"/>
        <v>2077.488222816</v>
      </c>
      <c r="M42" s="19">
        <f t="shared" ref="M42:M51" si="15">MAX(F42-((O42-G42)*(F42/(F42+H42))), 0)</f>
        <v>23529292.193457898</v>
      </c>
      <c r="N42" s="19">
        <f t="shared" ref="N42:N51" si="16">MAX(H42-((O42-G42)*(H42/(H42+F42))),0)</f>
        <v>335339.09854210407</v>
      </c>
      <c r="O42" s="19">
        <f t="shared" si="5"/>
        <v>16210696.319999998</v>
      </c>
      <c r="P42" s="19">
        <f t="shared" si="6"/>
        <v>10850546.867435602</v>
      </c>
      <c r="Q42" s="19">
        <f t="shared" si="7"/>
        <v>14670.8146452</v>
      </c>
      <c r="R42" s="20">
        <f t="shared" si="8"/>
        <v>0.4494628548935769</v>
      </c>
      <c r="S42" s="20">
        <f t="shared" si="9"/>
        <v>0.65</v>
      </c>
      <c r="T42" s="21">
        <v>20340660.485616934</v>
      </c>
      <c r="U42" s="22">
        <v>3548748.6630712007</v>
      </c>
      <c r="V42" s="22">
        <v>4025451.2110934323</v>
      </c>
      <c r="W42" s="22">
        <v>4566189.0968829272</v>
      </c>
      <c r="X42" s="22">
        <v>5179564.1718457248</v>
      </c>
      <c r="Y42" s="22">
        <v>5875333.7720029447</v>
      </c>
      <c r="Z42" s="23">
        <v>2.0407167302326293E-2</v>
      </c>
      <c r="AA42" s="23">
        <v>2.8119432645309694E-2</v>
      </c>
      <c r="AB42" s="23">
        <v>3.5834899157899738E-2</v>
      </c>
      <c r="AC42" s="23">
        <v>4.2906877658546269E-2</v>
      </c>
      <c r="AD42" s="23">
        <v>4.9357983419065415E-2</v>
      </c>
      <c r="AE42" s="23">
        <v>1.1508102920268912</v>
      </c>
      <c r="AF42" s="24">
        <v>83622302.570299998</v>
      </c>
      <c r="AG42" s="25">
        <f t="shared" si="14"/>
        <v>962.14446128953705</v>
      </c>
      <c r="AH42" s="25">
        <f t="shared" si="14"/>
        <v>945.99118426811674</v>
      </c>
      <c r="AI42" s="25">
        <f t="shared" si="14"/>
        <v>929.49146624699756</v>
      </c>
      <c r="AJ42" s="25">
        <f t="shared" si="14"/>
        <v>913.30889051838301</v>
      </c>
      <c r="AK42" s="25">
        <f t="shared" si="14"/>
        <v>897.29173845984246</v>
      </c>
      <c r="AL42" s="26">
        <f t="shared" si="3"/>
        <v>929.64554815657539</v>
      </c>
      <c r="AM42" s="26">
        <f t="shared" si="10"/>
        <v>897.29173845984246</v>
      </c>
    </row>
    <row r="43" spans="1:39" x14ac:dyDescent="0.25">
      <c r="A43" s="16" t="s">
        <v>83</v>
      </c>
      <c r="B43" s="17">
        <v>2266.0022379000002</v>
      </c>
      <c r="C43" s="17">
        <v>1131.2330233</v>
      </c>
      <c r="D43" s="17">
        <v>0</v>
      </c>
      <c r="E43" s="17">
        <v>0</v>
      </c>
      <c r="F43" s="17">
        <v>2923161</v>
      </c>
      <c r="G43" s="17">
        <v>27096</v>
      </c>
      <c r="H43" s="17">
        <v>0</v>
      </c>
      <c r="I43" s="17">
        <v>0</v>
      </c>
      <c r="J43" s="17">
        <v>324</v>
      </c>
      <c r="K43" s="17">
        <v>0</v>
      </c>
      <c r="L43" s="18">
        <f t="shared" si="4"/>
        <v>2175.3621483840002</v>
      </c>
      <c r="M43" s="19">
        <f t="shared" si="15"/>
        <v>1100346.5999999999</v>
      </c>
      <c r="N43" s="19">
        <f t="shared" si="16"/>
        <v>0</v>
      </c>
      <c r="O43" s="19">
        <f t="shared" si="5"/>
        <v>1849910.4000000001</v>
      </c>
      <c r="P43" s="19">
        <f t="shared" si="6"/>
        <v>0</v>
      </c>
      <c r="Q43" s="19">
        <f t="shared" si="7"/>
        <v>0</v>
      </c>
      <c r="R43" s="20">
        <f t="shared" si="8"/>
        <v>9.5206773257775074E-3</v>
      </c>
      <c r="S43" s="20">
        <f t="shared" si="9"/>
        <v>0.65</v>
      </c>
      <c r="T43" s="21">
        <v>0</v>
      </c>
      <c r="U43" s="22">
        <v>1818849.89484</v>
      </c>
      <c r="V43" s="22">
        <v>1818849.89484</v>
      </c>
      <c r="W43" s="22">
        <v>1818849.89484</v>
      </c>
      <c r="X43" s="22">
        <v>1818849.89484</v>
      </c>
      <c r="Y43" s="22">
        <v>1818849.89484</v>
      </c>
      <c r="Z43" s="23">
        <v>1.3163310266508953E-2</v>
      </c>
      <c r="AA43" s="23">
        <v>1.9502504313279729E-2</v>
      </c>
      <c r="AB43" s="23">
        <v>2.6854824738597106E-2</v>
      </c>
      <c r="AC43" s="23">
        <v>3.485148291198522E-2</v>
      </c>
      <c r="AD43" s="23">
        <v>4.2227087958438138E-2</v>
      </c>
      <c r="AE43" s="23">
        <v>0.82317432466696505</v>
      </c>
      <c r="AF43" s="24">
        <v>12615449.171</v>
      </c>
      <c r="AG43" s="25">
        <f t="shared" si="14"/>
        <v>914.49474583040944</v>
      </c>
      <c r="AH43" s="25">
        <f t="shared" si="14"/>
        <v>902.38568185764245</v>
      </c>
      <c r="AI43" s="25">
        <f t="shared" si="14"/>
        <v>888.73692913901186</v>
      </c>
      <c r="AJ43" s="25">
        <f t="shared" si="14"/>
        <v>874.35319076819746</v>
      </c>
      <c r="AK43" s="25">
        <f t="shared" si="14"/>
        <v>861.49323307805469</v>
      </c>
      <c r="AL43" s="26">
        <f t="shared" si="3"/>
        <v>888.29275613466325</v>
      </c>
      <c r="AM43" s="26">
        <f t="shared" si="10"/>
        <v>861.49323307805469</v>
      </c>
    </row>
    <row r="44" spans="1:39" x14ac:dyDescent="0.25">
      <c r="A44" s="16" t="s">
        <v>84</v>
      </c>
      <c r="B44" s="17">
        <v>2244.4869758</v>
      </c>
      <c r="C44" s="17">
        <v>812.86077809999995</v>
      </c>
      <c r="D44" s="17">
        <v>0</v>
      </c>
      <c r="E44" s="17">
        <v>0</v>
      </c>
      <c r="F44" s="17">
        <v>34373696</v>
      </c>
      <c r="G44" s="17">
        <v>6548896.9570000004</v>
      </c>
      <c r="H44" s="17">
        <v>0</v>
      </c>
      <c r="I44" s="17">
        <v>0</v>
      </c>
      <c r="J44" s="17">
        <v>1601.3</v>
      </c>
      <c r="K44" s="17">
        <v>0</v>
      </c>
      <c r="L44" s="18">
        <f t="shared" si="4"/>
        <v>2154.7074967680001</v>
      </c>
      <c r="M44" s="19">
        <f t="shared" si="15"/>
        <v>31779810.476999998</v>
      </c>
      <c r="N44" s="19">
        <f t="shared" si="16"/>
        <v>0</v>
      </c>
      <c r="O44" s="19">
        <f t="shared" si="5"/>
        <v>9142782.4800000004</v>
      </c>
      <c r="P44" s="19">
        <f t="shared" si="6"/>
        <v>0</v>
      </c>
      <c r="Q44" s="19">
        <f t="shared" si="7"/>
        <v>0</v>
      </c>
      <c r="R44" s="20">
        <f t="shared" si="8"/>
        <v>0.46558944515652534</v>
      </c>
      <c r="S44" s="20">
        <f t="shared" si="9"/>
        <v>0.65</v>
      </c>
      <c r="T44" s="21">
        <v>10416619.073491586</v>
      </c>
      <c r="U44" s="22">
        <v>1384845.6235017879</v>
      </c>
      <c r="V44" s="22">
        <v>1570871.6005484168</v>
      </c>
      <c r="W44" s="22">
        <v>1781886.4020162455</v>
      </c>
      <c r="X44" s="22">
        <v>2021246.770634796</v>
      </c>
      <c r="Y44" s="22">
        <v>2292760.3595710834</v>
      </c>
      <c r="Z44" s="23">
        <v>1.9308350123018177E-2</v>
      </c>
      <c r="AA44" s="23">
        <v>2.6837552456114747E-2</v>
      </c>
      <c r="AB44" s="23">
        <v>3.4730097668256181E-2</v>
      </c>
      <c r="AC44" s="23">
        <v>4.1985478197359823E-2</v>
      </c>
      <c r="AD44" s="23">
        <v>4.862393360251939E-2</v>
      </c>
      <c r="AE44" s="23">
        <v>0.71806389617157262</v>
      </c>
      <c r="AF44" s="24">
        <v>103619720.54719999</v>
      </c>
      <c r="AG44" s="25">
        <f t="shared" si="14"/>
        <v>1401.532769018763</v>
      </c>
      <c r="AH44" s="25">
        <f t="shared" si="14"/>
        <v>1382.4845288634826</v>
      </c>
      <c r="AI44" s="25">
        <f t="shared" si="14"/>
        <v>1362.6733139465234</v>
      </c>
      <c r="AJ44" s="25">
        <f t="shared" si="14"/>
        <v>1343.8752670851231</v>
      </c>
      <c r="AK44" s="25">
        <f t="shared" si="14"/>
        <v>1325.9071611430275</v>
      </c>
      <c r="AL44" s="26">
        <f t="shared" si="3"/>
        <v>1363.2946080113838</v>
      </c>
      <c r="AM44" s="26">
        <f t="shared" si="10"/>
        <v>1325.9071611430275</v>
      </c>
    </row>
    <row r="45" spans="1:39" x14ac:dyDescent="0.25">
      <c r="A45" s="16" t="s">
        <v>85</v>
      </c>
      <c r="B45" s="17">
        <v>2238.6050648999999</v>
      </c>
      <c r="C45" s="17">
        <v>837.48263850000001</v>
      </c>
      <c r="D45" s="17">
        <v>1376.7255286</v>
      </c>
      <c r="E45" s="17">
        <v>23395881438.071762</v>
      </c>
      <c r="F45" s="17">
        <v>138705137.94580001</v>
      </c>
      <c r="G45" s="17">
        <v>148010277.7022</v>
      </c>
      <c r="H45" s="17">
        <v>20911868</v>
      </c>
      <c r="I45" s="17">
        <v>35025953.075113818</v>
      </c>
      <c r="J45" s="17">
        <v>37547.699999999997</v>
      </c>
      <c r="K45" s="17">
        <v>0</v>
      </c>
      <c r="L45" s="18">
        <f t="shared" si="4"/>
        <v>2149.0608623039998</v>
      </c>
      <c r="M45" s="19">
        <f t="shared" si="15"/>
        <v>81028657.292890519</v>
      </c>
      <c r="N45" s="19">
        <f t="shared" si="16"/>
        <v>12216278.435109492</v>
      </c>
      <c r="O45" s="19">
        <f t="shared" si="5"/>
        <v>214382347.91999999</v>
      </c>
      <c r="P45" s="19">
        <f t="shared" si="6"/>
        <v>23395881438.071762</v>
      </c>
      <c r="Q45" s="19">
        <f t="shared" si="7"/>
        <v>35025953.075113818</v>
      </c>
      <c r="R45" s="20">
        <f t="shared" si="8"/>
        <v>0.44876213662111297</v>
      </c>
      <c r="S45" s="20">
        <f t="shared" si="9"/>
        <v>0.65</v>
      </c>
      <c r="T45" s="21">
        <v>2291006.123597574</v>
      </c>
      <c r="U45" s="22">
        <v>46879905.640585087</v>
      </c>
      <c r="V45" s="22">
        <v>50793761.70586583</v>
      </c>
      <c r="W45" s="22">
        <v>55034373.320041567</v>
      </c>
      <c r="X45" s="22">
        <v>59629020.277502485</v>
      </c>
      <c r="Y45" s="22">
        <v>64607259.876982592</v>
      </c>
      <c r="Z45" s="23">
        <v>1.4999643207343491E-2</v>
      </c>
      <c r="AA45" s="23">
        <v>2.1664880220160873E-2</v>
      </c>
      <c r="AB45" s="23">
        <v>2.9283874906454781E-2</v>
      </c>
      <c r="AC45" s="23">
        <v>3.6969259440810823E-2</v>
      </c>
      <c r="AD45" s="23">
        <v>4.4023591626829783E-2</v>
      </c>
      <c r="AE45" s="23">
        <v>0.98116863932860832</v>
      </c>
      <c r="AF45" s="24">
        <v>392523451.23809999</v>
      </c>
      <c r="AG45" s="25">
        <f t="shared" si="14"/>
        <v>990.66996212933407</v>
      </c>
      <c r="AH45" s="25">
        <f t="shared" si="14"/>
        <v>974.78114216729114</v>
      </c>
      <c r="AI45" s="25">
        <f t="shared" si="14"/>
        <v>957.77477265468838</v>
      </c>
      <c r="AJ45" s="25">
        <f t="shared" si="14"/>
        <v>940.49839929032726</v>
      </c>
      <c r="AK45" s="25">
        <f t="shared" si="14"/>
        <v>923.5297984338024</v>
      </c>
      <c r="AL45" s="26">
        <f t="shared" si="3"/>
        <v>957.4508149350886</v>
      </c>
      <c r="AM45" s="26">
        <f t="shared" si="10"/>
        <v>923.5297984338024</v>
      </c>
    </row>
    <row r="46" spans="1:39" x14ac:dyDescent="0.25">
      <c r="A46" s="16" t="s">
        <v>86</v>
      </c>
      <c r="B46" s="17">
        <v>2070.8755593999999</v>
      </c>
      <c r="C46" s="17">
        <v>884.48694069999999</v>
      </c>
      <c r="D46" s="17">
        <v>1866.9743576999999</v>
      </c>
      <c r="E46" s="17">
        <v>0</v>
      </c>
      <c r="F46" s="17">
        <v>27332140</v>
      </c>
      <c r="G46" s="17">
        <v>5447362</v>
      </c>
      <c r="H46" s="17">
        <v>120348</v>
      </c>
      <c r="I46" s="17">
        <v>0</v>
      </c>
      <c r="J46" s="17">
        <v>1953.4</v>
      </c>
      <c r="K46" s="17">
        <v>0</v>
      </c>
      <c r="L46" s="18">
        <f t="shared" si="4"/>
        <v>1988.0405370239998</v>
      </c>
      <c r="M46" s="19">
        <f t="shared" si="15"/>
        <v>21651382.687935255</v>
      </c>
      <c r="N46" s="19">
        <f t="shared" si="16"/>
        <v>95334.672064742539</v>
      </c>
      <c r="O46" s="19">
        <f t="shared" si="5"/>
        <v>11153132.640000001</v>
      </c>
      <c r="P46" s="19">
        <f t="shared" si="6"/>
        <v>0</v>
      </c>
      <c r="Q46" s="19">
        <f t="shared" si="7"/>
        <v>0</v>
      </c>
      <c r="R46" s="20">
        <f t="shared" si="8"/>
        <v>0.31747002517491801</v>
      </c>
      <c r="S46" s="20">
        <f t="shared" si="9"/>
        <v>0.65</v>
      </c>
      <c r="T46" s="21">
        <v>0</v>
      </c>
      <c r="U46" s="22">
        <v>1393352.8905496513</v>
      </c>
      <c r="V46" s="22">
        <v>1478275.8558171683</v>
      </c>
      <c r="W46" s="22">
        <v>1568374.7604168833</v>
      </c>
      <c r="X46" s="22">
        <v>1663965.0708175683</v>
      </c>
      <c r="Y46" s="22">
        <v>1765381.4807405835</v>
      </c>
      <c r="Z46" s="23">
        <v>3.1919523556313674E-2</v>
      </c>
      <c r="AA46" s="23">
        <v>3.9407584920773488E-2</v>
      </c>
      <c r="AB46" s="23">
        <v>4.6266797453602841E-2</v>
      </c>
      <c r="AC46" s="23">
        <v>5.251797558921497E-2</v>
      </c>
      <c r="AD46" s="23">
        <v>5.8181120007017327E-2</v>
      </c>
      <c r="AE46" s="23">
        <v>1.2729309156223021</v>
      </c>
      <c r="AF46" s="24">
        <v>31955592.936799999</v>
      </c>
      <c r="AG46" s="25">
        <f t="shared" si="14"/>
        <v>1503.3075082565854</v>
      </c>
      <c r="AH46" s="25">
        <f t="shared" si="14"/>
        <v>1489.6312951545765</v>
      </c>
      <c r="AI46" s="25">
        <f t="shared" si="14"/>
        <v>1476.8143568541866</v>
      </c>
      <c r="AJ46" s="25">
        <f t="shared" si="14"/>
        <v>1464.7792309610429</v>
      </c>
      <c r="AK46" s="25">
        <f t="shared" si="14"/>
        <v>1453.4544182103639</v>
      </c>
      <c r="AL46" s="26">
        <f t="shared" si="3"/>
        <v>1477.5973618873509</v>
      </c>
      <c r="AM46" s="26">
        <f t="shared" si="10"/>
        <v>1453.4544182103639</v>
      </c>
    </row>
    <row r="47" spans="1:39" x14ac:dyDescent="0.25">
      <c r="A47" s="16" t="s">
        <v>87</v>
      </c>
      <c r="B47" s="17">
        <v>2267.8419319999998</v>
      </c>
      <c r="C47" s="17">
        <v>903.25933120000002</v>
      </c>
      <c r="D47" s="17">
        <v>1652.3647022</v>
      </c>
      <c r="E47" s="17">
        <v>2581898592.1833081</v>
      </c>
      <c r="F47" s="17">
        <v>13641552</v>
      </c>
      <c r="G47" s="17">
        <v>23070349.8473</v>
      </c>
      <c r="H47" s="17">
        <v>343908</v>
      </c>
      <c r="I47" s="17">
        <v>1140287.9820959999</v>
      </c>
      <c r="J47" s="17">
        <v>4346.1000000000004</v>
      </c>
      <c r="K47" s="17">
        <v>1928</v>
      </c>
      <c r="L47" s="18">
        <f t="shared" si="4"/>
        <v>2177.1282547199999</v>
      </c>
      <c r="M47" s="19">
        <f t="shared" si="15"/>
        <v>10288388.44038962</v>
      </c>
      <c r="N47" s="19">
        <f t="shared" si="16"/>
        <v>259373.64691037452</v>
      </c>
      <c r="O47" s="19">
        <f t="shared" si="5"/>
        <v>26508047.760000005</v>
      </c>
      <c r="P47" s="19">
        <f t="shared" si="6"/>
        <v>10995356047.345861</v>
      </c>
      <c r="Q47" s="19">
        <f t="shared" si="7"/>
        <v>10454841.582096001</v>
      </c>
      <c r="R47" s="20">
        <f t="shared" si="8"/>
        <v>0.60431328041410481</v>
      </c>
      <c r="S47" s="20">
        <f t="shared" si="9"/>
        <v>0.65</v>
      </c>
      <c r="T47" s="21">
        <v>1645274.9621480964</v>
      </c>
      <c r="U47" s="22">
        <v>4458735.5631242758</v>
      </c>
      <c r="V47" s="22">
        <v>5228273.178048416</v>
      </c>
      <c r="W47" s="22">
        <v>6130626.0569412904</v>
      </c>
      <c r="X47" s="22">
        <v>7188716.918590107</v>
      </c>
      <c r="Y47" s="22">
        <v>8429424.7366649546</v>
      </c>
      <c r="Z47" s="23">
        <v>9.4526799383855102E-3</v>
      </c>
      <c r="AA47" s="23">
        <v>1.4976136146639341E-2</v>
      </c>
      <c r="AB47" s="23">
        <v>2.1552610617925128E-2</v>
      </c>
      <c r="AC47" s="23">
        <v>2.9073711582661029E-2</v>
      </c>
      <c r="AD47" s="23">
        <v>3.6695571052201489E-2</v>
      </c>
      <c r="AE47" s="23">
        <v>0.58009283195120465</v>
      </c>
      <c r="AF47" s="24">
        <v>115890388.37349999</v>
      </c>
      <c r="AG47" s="25">
        <f t="shared" si="14"/>
        <v>1064.8215769888805</v>
      </c>
      <c r="AH47" s="25">
        <f t="shared" si="14"/>
        <v>1042.8899173685411</v>
      </c>
      <c r="AI47" s="25">
        <f t="shared" si="14"/>
        <v>1018.1763672493888</v>
      </c>
      <c r="AJ47" s="25">
        <f t="shared" si="14"/>
        <v>990.86662238781321</v>
      </c>
      <c r="AK47" s="25">
        <f t="shared" si="14"/>
        <v>961.94029544997568</v>
      </c>
      <c r="AL47" s="26">
        <f t="shared" si="3"/>
        <v>1015.7389558889199</v>
      </c>
      <c r="AM47" s="26">
        <f t="shared" si="10"/>
        <v>961.94029544997568</v>
      </c>
    </row>
    <row r="48" spans="1:39" x14ac:dyDescent="0.25">
      <c r="A48" s="16" t="s">
        <v>88</v>
      </c>
      <c r="B48" s="17">
        <v>2431.8756291</v>
      </c>
      <c r="C48" s="17">
        <v>823.08344480000005</v>
      </c>
      <c r="D48" s="17">
        <v>0</v>
      </c>
      <c r="E48" s="17">
        <v>841079242.05249608</v>
      </c>
      <c r="F48" s="17">
        <v>3735730</v>
      </c>
      <c r="G48" s="17">
        <v>5665045</v>
      </c>
      <c r="H48" s="17">
        <v>0</v>
      </c>
      <c r="I48" s="17">
        <v>1181813.6844964998</v>
      </c>
      <c r="J48" s="17">
        <v>3485.1</v>
      </c>
      <c r="K48" s="17">
        <v>0</v>
      </c>
      <c r="L48" s="18">
        <f t="shared" si="4"/>
        <v>2334.600603936</v>
      </c>
      <c r="M48" s="19">
        <f t="shared" si="15"/>
        <v>0</v>
      </c>
      <c r="N48" s="19">
        <f t="shared" si="16"/>
        <v>0</v>
      </c>
      <c r="O48" s="19">
        <f t="shared" si="5"/>
        <v>9400775</v>
      </c>
      <c r="P48" s="19">
        <f t="shared" si="6"/>
        <v>841079242.05249608</v>
      </c>
      <c r="Q48" s="19">
        <f t="shared" si="7"/>
        <v>1181813.6844964998</v>
      </c>
      <c r="R48" s="20">
        <f t="shared" si="8"/>
        <v>0.18505285629444404</v>
      </c>
      <c r="S48" s="20">
        <f t="shared" si="9"/>
        <v>0.30708322089787499</v>
      </c>
      <c r="T48" s="21">
        <v>506700.34628760855</v>
      </c>
      <c r="U48" s="22">
        <v>10407601.523484629</v>
      </c>
      <c r="V48" s="22">
        <v>11041930.693569014</v>
      </c>
      <c r="W48" s="22">
        <v>11714921.364587309</v>
      </c>
      <c r="X48" s="22">
        <v>12428929.902484756</v>
      </c>
      <c r="Y48" s="22">
        <v>13186456.290508926</v>
      </c>
      <c r="Z48" s="23">
        <v>3.4535147472296981E-2</v>
      </c>
      <c r="AA48" s="23">
        <v>4.181418572062684E-2</v>
      </c>
      <c r="AB48" s="23">
        <v>4.8471335143931281E-2</v>
      </c>
      <c r="AC48" s="23">
        <v>5.4527138480939603E-2</v>
      </c>
      <c r="AD48" s="23">
        <v>6.0001334928509342E-2</v>
      </c>
      <c r="AE48" s="23">
        <v>1.0769131559142726</v>
      </c>
      <c r="AF48" s="24">
        <v>99270907.719099998</v>
      </c>
      <c r="AG48" s="25">
        <f t="shared" si="14"/>
        <v>344.17748170372226</v>
      </c>
      <c r="AH48" s="25">
        <f t="shared" si="14"/>
        <v>326.40788116080853</v>
      </c>
      <c r="AI48" s="25">
        <f t="shared" si="14"/>
        <v>310.64239288836569</v>
      </c>
      <c r="AJ48" s="25">
        <f t="shared" si="14"/>
        <v>296.52099445463239</v>
      </c>
      <c r="AK48" s="25">
        <f t="shared" si="14"/>
        <v>283.76104690789765</v>
      </c>
      <c r="AL48" s="26">
        <f t="shared" si="3"/>
        <v>312.30195942308529</v>
      </c>
      <c r="AM48" s="26">
        <f t="shared" si="10"/>
        <v>283.76104690789765</v>
      </c>
    </row>
    <row r="49" spans="1:39" x14ac:dyDescent="0.25">
      <c r="A49" s="16" t="s">
        <v>89</v>
      </c>
      <c r="B49" s="17">
        <v>2056.1693873999998</v>
      </c>
      <c r="C49" s="17">
        <v>0</v>
      </c>
      <c r="D49" s="17">
        <v>0</v>
      </c>
      <c r="E49" s="17">
        <v>569069878.81547618</v>
      </c>
      <c r="F49" s="17">
        <v>70074636</v>
      </c>
      <c r="G49" s="17">
        <v>0</v>
      </c>
      <c r="H49" s="17">
        <v>0</v>
      </c>
      <c r="I49" s="17">
        <v>270212.83256560005</v>
      </c>
      <c r="J49" s="17">
        <v>0</v>
      </c>
      <c r="K49" s="17">
        <v>0</v>
      </c>
      <c r="L49" s="18">
        <f t="shared" si="4"/>
        <v>1973.9226119039997</v>
      </c>
      <c r="M49" s="19">
        <f t="shared" si="15"/>
        <v>70074636</v>
      </c>
      <c r="N49" s="19">
        <f t="shared" si="16"/>
        <v>0</v>
      </c>
      <c r="O49" s="19">
        <f t="shared" si="5"/>
        <v>0</v>
      </c>
      <c r="P49" s="19">
        <f t="shared" si="6"/>
        <v>569069878.81547618</v>
      </c>
      <c r="Q49" s="19">
        <f t="shared" si="7"/>
        <v>270212.83256560005</v>
      </c>
      <c r="R49" s="20"/>
      <c r="S49" s="20"/>
      <c r="T49" s="21">
        <v>0</v>
      </c>
      <c r="U49" s="22">
        <v>2451206.0983753526</v>
      </c>
      <c r="V49" s="22">
        <v>2874262.2020455897</v>
      </c>
      <c r="W49" s="22">
        <v>3370333.9803142487</v>
      </c>
      <c r="X49" s="22">
        <v>3952023.2812360222</v>
      </c>
      <c r="Y49" s="22">
        <v>4634106.9183818018</v>
      </c>
      <c r="Z49" s="23">
        <v>1.4884332158439782E-2</v>
      </c>
      <c r="AA49" s="23">
        <v>2.1591413685061744E-2</v>
      </c>
      <c r="AB49" s="23">
        <v>2.9286650444291611E-2</v>
      </c>
      <c r="AC49" s="23">
        <v>3.7149267151753256E-2</v>
      </c>
      <c r="AD49" s="23">
        <v>4.4401774225522751E-2</v>
      </c>
      <c r="AE49" s="23">
        <v>2.3330020830253368</v>
      </c>
      <c r="AF49" s="24">
        <v>33131615.799099997</v>
      </c>
      <c r="AG49" s="25">
        <f t="shared" si="14"/>
        <v>1895.1084779842506</v>
      </c>
      <c r="AH49" s="25">
        <f t="shared" si="14"/>
        <v>1878.5686760113215</v>
      </c>
      <c r="AI49" s="25">
        <f t="shared" si="14"/>
        <v>1859.6780396883507</v>
      </c>
      <c r="AJ49" s="25">
        <f t="shared" si="14"/>
        <v>1838.9412314136189</v>
      </c>
      <c r="AK49" s="25">
        <f t="shared" si="14"/>
        <v>1816.7543823164815</v>
      </c>
      <c r="AL49" s="26">
        <f t="shared" si="3"/>
        <v>1857.8101614828047</v>
      </c>
      <c r="AM49" s="26">
        <f t="shared" si="10"/>
        <v>1816.7543823164815</v>
      </c>
    </row>
    <row r="50" spans="1:39" x14ac:dyDescent="0.25">
      <c r="A50" s="16" t="s">
        <v>90</v>
      </c>
      <c r="B50" s="17">
        <v>2362.8620348999998</v>
      </c>
      <c r="C50" s="17">
        <v>833.44731530000001</v>
      </c>
      <c r="D50" s="17">
        <v>1797.8866324999999</v>
      </c>
      <c r="E50" s="17">
        <v>133623054.35154198</v>
      </c>
      <c r="F50" s="17">
        <v>32112721</v>
      </c>
      <c r="G50" s="17">
        <v>10244272.9537</v>
      </c>
      <c r="H50" s="17">
        <v>47668</v>
      </c>
      <c r="I50" s="17">
        <v>160189.20979510003</v>
      </c>
      <c r="J50" s="17">
        <v>2977.3</v>
      </c>
      <c r="K50" s="17">
        <v>0</v>
      </c>
      <c r="L50" s="18">
        <f t="shared" si="4"/>
        <v>2268.3475535039997</v>
      </c>
      <c r="M50" s="19">
        <f t="shared" si="15"/>
        <v>25367813.987823136</v>
      </c>
      <c r="N50" s="19">
        <f t="shared" si="16"/>
        <v>37655.885876863351</v>
      </c>
      <c r="O50" s="19">
        <f t="shared" si="5"/>
        <v>16999192.080000002</v>
      </c>
      <c r="P50" s="19">
        <f t="shared" si="6"/>
        <v>133623054.35154198</v>
      </c>
      <c r="Q50" s="19">
        <f t="shared" si="7"/>
        <v>160189.20979510003</v>
      </c>
      <c r="R50" s="20">
        <f t="shared" si="8"/>
        <v>0.39171140537550769</v>
      </c>
      <c r="S50" s="20">
        <f t="shared" si="9"/>
        <v>0.65</v>
      </c>
      <c r="T50" s="21">
        <v>546885.33272974333</v>
      </c>
      <c r="U50" s="22">
        <v>4066361.6280125463</v>
      </c>
      <c r="V50" s="22">
        <v>4309594.7088892087</v>
      </c>
      <c r="W50" s="22">
        <v>4567376.9954305105</v>
      </c>
      <c r="X50" s="22">
        <v>4840578.7614688976</v>
      </c>
      <c r="Y50" s="22">
        <v>5130122.3370494274</v>
      </c>
      <c r="Z50" s="23">
        <v>3.5980688290644339E-2</v>
      </c>
      <c r="AA50" s="23">
        <v>4.341081958790851E-2</v>
      </c>
      <c r="AB50" s="23">
        <v>5.0244178045956121E-2</v>
      </c>
      <c r="AC50" s="23">
        <v>5.6494437424118124E-2</v>
      </c>
      <c r="AD50" s="23">
        <v>6.217475547825882E-2</v>
      </c>
      <c r="AE50" s="23">
        <v>0.83970464605670592</v>
      </c>
      <c r="AF50" s="24">
        <v>73988478.759000003</v>
      </c>
      <c r="AG50" s="25">
        <f t="shared" si="14"/>
        <v>1455.3156542656259</v>
      </c>
      <c r="AH50" s="25">
        <f t="shared" si="14"/>
        <v>1434.8483596218932</v>
      </c>
      <c r="AI50" s="25">
        <f t="shared" si="14"/>
        <v>1415.576230960088</v>
      </c>
      <c r="AJ50" s="25">
        <f t="shared" si="14"/>
        <v>1397.3797172419211</v>
      </c>
      <c r="AK50" s="25">
        <f t="shared" si="14"/>
        <v>1380.1499630469179</v>
      </c>
      <c r="AL50" s="26">
        <f t="shared" si="3"/>
        <v>1416.6539850272891</v>
      </c>
      <c r="AM50" s="26">
        <f t="shared" si="10"/>
        <v>1380.1499630469179</v>
      </c>
    </row>
    <row r="51" spans="1:39" x14ac:dyDescent="0.25">
      <c r="A51" s="16" t="s">
        <v>91</v>
      </c>
      <c r="B51" s="17">
        <v>2330.5399379</v>
      </c>
      <c r="C51" s="17">
        <v>0</v>
      </c>
      <c r="D51" s="17">
        <v>0</v>
      </c>
      <c r="E51" s="17">
        <v>0</v>
      </c>
      <c r="F51" s="17">
        <v>42907427</v>
      </c>
      <c r="G51" s="17">
        <v>0</v>
      </c>
      <c r="H51" s="17">
        <v>0</v>
      </c>
      <c r="I51" s="17">
        <v>0</v>
      </c>
      <c r="J51" s="17">
        <v>0</v>
      </c>
      <c r="K51" s="17">
        <v>220</v>
      </c>
      <c r="L51" s="18">
        <f t="shared" si="4"/>
        <v>2237.3183403839998</v>
      </c>
      <c r="M51" s="19">
        <f t="shared" si="15"/>
        <v>42714179</v>
      </c>
      <c r="N51" s="19">
        <f t="shared" si="16"/>
        <v>0</v>
      </c>
      <c r="O51" s="19">
        <f t="shared" si="5"/>
        <v>193248</v>
      </c>
      <c r="P51" s="19">
        <f>0.55*8784*907*K51+E51</f>
        <v>964017648.00000012</v>
      </c>
      <c r="Q51" s="19">
        <f t="shared" si="7"/>
        <v>1062864</v>
      </c>
      <c r="R51" s="20"/>
      <c r="S51" s="20"/>
      <c r="T51" s="21">
        <v>0</v>
      </c>
      <c r="U51" s="22">
        <v>5535669.1312646288</v>
      </c>
      <c r="V51" s="22">
        <v>5873060.6424570326</v>
      </c>
      <c r="W51" s="22">
        <v>6231015.7077791048</v>
      </c>
      <c r="X51" s="22">
        <v>6610787.6479114676</v>
      </c>
      <c r="Y51" s="22">
        <v>7013706.1717271032</v>
      </c>
      <c r="Z51" s="23">
        <v>1.3289809625715548E-2</v>
      </c>
      <c r="AA51" s="23">
        <v>1.9600371446055545E-2</v>
      </c>
      <c r="AB51" s="23">
        <v>2.6893994310407583E-2</v>
      </c>
      <c r="AC51" s="23">
        <v>3.4738477051399118E-2</v>
      </c>
      <c r="AD51" s="23">
        <v>4.1942057688841683E-2</v>
      </c>
      <c r="AE51" s="23">
        <v>2.5615024889708833</v>
      </c>
      <c r="AF51" s="24">
        <v>18245902.685399998</v>
      </c>
      <c r="AG51" s="25">
        <f>(($L51*$M51)+($N51*$D51)+(907*$O51)+$P51)/($M51+$N51+$O51+$Q51+$T51+U51+(MIN(Z51*$AF51,$AF51*$AE51*Z51)))</f>
        <v>1943.8700089972135</v>
      </c>
      <c r="AH51" s="25">
        <f t="shared" ref="AH51:AK51" si="17">(($L51*$M51)+($N51*$D51)+(907*$O51)+$P51)/($M51+$N51+$O51+$Q51+$T51+V51+(MIN(AA51*$AF51,$AF51*$AE51*AA51)))</f>
        <v>1926.3471209367506</v>
      </c>
      <c r="AI51" s="25">
        <f t="shared" si="17"/>
        <v>1907.687345795877</v>
      </c>
      <c r="AJ51" s="25">
        <f t="shared" si="17"/>
        <v>1888.2099570094749</v>
      </c>
      <c r="AK51" s="25">
        <f t="shared" si="17"/>
        <v>1868.7126142386046</v>
      </c>
      <c r="AL51" s="26">
        <f t="shared" si="3"/>
        <v>1906.9654093955844</v>
      </c>
      <c r="AM51" s="26">
        <f t="shared" si="10"/>
        <v>1868.7126142386046</v>
      </c>
    </row>
    <row r="52" spans="1:39" x14ac:dyDescent="0.25">
      <c r="A52" s="32"/>
    </row>
  </sheetData>
  <mergeCells count="5">
    <mergeCell ref="B1:K1"/>
    <mergeCell ref="M1:S1"/>
    <mergeCell ref="U1:Y1"/>
    <mergeCell ref="Z1:AF1"/>
    <mergeCell ref="AG1:AM1"/>
  </mergeCells>
  <printOptions gridLines="1"/>
  <pageMargins left="0.7" right="0.7" top="0.75" bottom="0.75" header="0.3" footer="0.3"/>
  <pageSetup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1 - Proposed Goals</vt:lpstr>
      <vt:lpstr>Appendix 2 - Alternative Goals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2014-05-27T13:22:46Z</dcterms:created>
  <dcterms:modified xsi:type="dcterms:W3CDTF">2014-06-08T19:00:01Z</dcterms:modified>
</cp:coreProperties>
</file>