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545" yWindow="6405" windowWidth="15945" windowHeight="6000"/>
  </bookViews>
  <sheets>
    <sheet name="Summary" sheetId="8" r:id="rId1"/>
    <sheet name="Attributes" sheetId="2" r:id="rId2"/>
    <sheet name="Monitoring" sheetId="10" r:id="rId3"/>
    <sheet name="Pollution Sources" sheetId="11" r:id="rId4"/>
    <sheet name="2012 Actions" sheetId="4" r:id="rId5"/>
    <sheet name="Action Durations" sheetId="9" r:id="rId6"/>
    <sheet name="Beach Days" sheetId="7" r:id="rId7"/>
  </sheets>
  <definedNames>
    <definedName name="_xlnm.Print_Area" localSheetId="4">'2012 Actions'!$A$1:$K$605</definedName>
    <definedName name="_xlnm.Print_Area" localSheetId="5">'Action Durations'!$A$1:$L$130</definedName>
    <definedName name="_xlnm.Print_Area" localSheetId="1">Attributes!$A$1:$J$227</definedName>
    <definedName name="_xlnm.Print_Area" localSheetId="6">'Beach Days'!$A$1:$L$154</definedName>
    <definedName name="_xlnm.Print_Area" localSheetId="2">Monitoring!$A$1:$I$242</definedName>
    <definedName name="_xlnm.Print_Area" localSheetId="3">'Pollution Sources'!$A$1:$S$165</definedName>
    <definedName name="_xlnm.Print_Area" localSheetId="0">Summary!$A$1:$U$29</definedName>
    <definedName name="_xlnm.Print_Titles" localSheetId="4">'2012 Actions'!$1:$1</definedName>
    <definedName name="_xlnm.Print_Titles" localSheetId="5">'Action Durations'!$1:$2</definedName>
    <definedName name="_xlnm.Print_Titles" localSheetId="1">Attributes!$1:$1</definedName>
    <definedName name="_xlnm.Print_Titles" localSheetId="6">'Beach Days'!$1:$2</definedName>
    <definedName name="_xlnm.Print_Titles" localSheetId="2">Monitoring!$1:$1</definedName>
    <definedName name="_xlnm.Print_Titles" localSheetId="3">'Pollution Sources'!$1:$2</definedName>
    <definedName name="_xlnm.Print_Titles" localSheetId="0">Summary!$1:$2</definedName>
  </definedNames>
  <calcPr calcId="145621"/>
</workbook>
</file>

<file path=xl/calcChain.xml><?xml version="1.0" encoding="utf-8"?>
<calcChain xmlns="http://schemas.openxmlformats.org/spreadsheetml/2006/main">
  <c r="K141" i="7" l="1"/>
  <c r="L141" i="7" s="1"/>
  <c r="I141" i="7"/>
  <c r="K140" i="7"/>
  <c r="L140" i="7" s="1"/>
  <c r="I140" i="7"/>
  <c r="L139" i="7"/>
  <c r="K139" i="7"/>
  <c r="I139" i="7"/>
  <c r="K138" i="7"/>
  <c r="L138" i="7" s="1"/>
  <c r="I138" i="7"/>
  <c r="K137" i="7"/>
  <c r="L137" i="7" s="1"/>
  <c r="I137" i="7"/>
  <c r="K136" i="7"/>
  <c r="L136" i="7" s="1"/>
  <c r="I136" i="7"/>
  <c r="K132" i="7"/>
  <c r="L132" i="7" s="1"/>
  <c r="I132" i="7"/>
  <c r="K128" i="7"/>
  <c r="L128" i="7" s="1"/>
  <c r="I128" i="7"/>
  <c r="K127" i="7"/>
  <c r="L127" i="7" s="1"/>
  <c r="I127" i="7"/>
  <c r="L126" i="7"/>
  <c r="K126" i="7"/>
  <c r="I126" i="7"/>
  <c r="L125" i="7"/>
  <c r="K125" i="7"/>
  <c r="I125" i="7"/>
  <c r="K124" i="7"/>
  <c r="L124" i="7" s="1"/>
  <c r="I124" i="7"/>
  <c r="K115" i="7"/>
  <c r="L115" i="7" s="1"/>
  <c r="I115" i="7"/>
  <c r="K114" i="7"/>
  <c r="L114" i="7" s="1"/>
  <c r="I114" i="7"/>
  <c r="L113" i="7"/>
  <c r="K113" i="7"/>
  <c r="I113" i="7"/>
  <c r="K108" i="7"/>
  <c r="L108" i="7" s="1"/>
  <c r="I108" i="7"/>
  <c r="K107" i="7"/>
  <c r="L107" i="7" s="1"/>
  <c r="I107" i="7"/>
  <c r="L106" i="7"/>
  <c r="K106" i="7"/>
  <c r="I106" i="7"/>
  <c r="K105" i="7"/>
  <c r="L105" i="7" s="1"/>
  <c r="I105" i="7"/>
  <c r="K104" i="7"/>
  <c r="L104" i="7" s="1"/>
  <c r="I104" i="7"/>
  <c r="K103" i="7"/>
  <c r="L103" i="7" s="1"/>
  <c r="I103" i="7"/>
  <c r="K98" i="7"/>
  <c r="L98" i="7" s="1"/>
  <c r="I98" i="7"/>
  <c r="K97" i="7"/>
  <c r="L97" i="7" s="1"/>
  <c r="I97" i="7"/>
  <c r="K91" i="7"/>
  <c r="L91" i="7" s="1"/>
  <c r="I91" i="7"/>
  <c r="K33" i="7"/>
  <c r="L33" i="7" s="1"/>
  <c r="I33" i="7"/>
  <c r="K32" i="7"/>
  <c r="L32" i="7" s="1"/>
  <c r="I32" i="7"/>
  <c r="L31" i="7"/>
  <c r="K31" i="7"/>
  <c r="I31" i="7"/>
  <c r="K15" i="7"/>
  <c r="L15" i="7" s="1"/>
  <c r="I15" i="7"/>
  <c r="S7" i="8" l="1"/>
  <c r="T7" i="8"/>
  <c r="E10" i="11" l="1"/>
  <c r="E29" i="11"/>
  <c r="E34" i="11"/>
  <c r="E67" i="11"/>
  <c r="E81" i="11"/>
  <c r="E88" i="11"/>
  <c r="E95" i="11"/>
  <c r="E99" i="11"/>
  <c r="E110" i="11"/>
  <c r="E121" i="11"/>
  <c r="E130" i="11"/>
  <c r="E134" i="11"/>
  <c r="E144" i="11"/>
  <c r="I223" i="10"/>
  <c r="H148" i="11" l="1"/>
  <c r="H110" i="7"/>
  <c r="G150" i="7"/>
  <c r="G149" i="7"/>
  <c r="G148" i="7"/>
  <c r="I120" i="7"/>
  <c r="K120" i="7"/>
  <c r="L120" i="7" s="1"/>
  <c r="I71" i="7"/>
  <c r="K71" i="7"/>
  <c r="L71" i="7" s="1"/>
  <c r="H81" i="7"/>
  <c r="G151" i="7" s="1"/>
  <c r="G81" i="7"/>
  <c r="E81" i="7"/>
  <c r="B81" i="7"/>
  <c r="K80" i="7"/>
  <c r="L80" i="7" s="1"/>
  <c r="I80" i="7"/>
  <c r="K81" i="7" l="1"/>
  <c r="L81" i="7" s="1"/>
  <c r="I81" i="7"/>
  <c r="K70" i="7"/>
  <c r="L70" i="7" s="1"/>
  <c r="I70" i="7"/>
  <c r="K47" i="7"/>
  <c r="L47" i="7" s="1"/>
  <c r="I47" i="7"/>
  <c r="K46" i="7"/>
  <c r="L46" i="7" s="1"/>
  <c r="I46" i="7"/>
  <c r="K45" i="7"/>
  <c r="L45" i="7" s="1"/>
  <c r="I45" i="7"/>
  <c r="K44" i="7"/>
  <c r="L44" i="7" s="1"/>
  <c r="I44" i="7"/>
  <c r="K43" i="7"/>
  <c r="L43" i="7" s="1"/>
  <c r="I43" i="7"/>
  <c r="K42" i="7"/>
  <c r="L42" i="7" s="1"/>
  <c r="I42" i="7"/>
  <c r="K41" i="7"/>
  <c r="L41" i="7" s="1"/>
  <c r="I41" i="7"/>
  <c r="K40" i="7"/>
  <c r="L40" i="7" s="1"/>
  <c r="I40" i="7"/>
  <c r="K39" i="7"/>
  <c r="L39" i="7" s="1"/>
  <c r="I39" i="7"/>
  <c r="K38" i="7"/>
  <c r="L38" i="7" s="1"/>
  <c r="I38" i="7"/>
  <c r="K37" i="7"/>
  <c r="L37" i="7" s="1"/>
  <c r="I37" i="7"/>
  <c r="K9" i="7"/>
  <c r="K8" i="7"/>
  <c r="K7" i="7"/>
  <c r="K6" i="7"/>
  <c r="K5" i="7"/>
  <c r="K4" i="7"/>
  <c r="K3" i="7"/>
  <c r="K12" i="7"/>
  <c r="K13" i="7"/>
  <c r="K14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36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9" i="7"/>
  <c r="K72" i="7"/>
  <c r="K73" i="7"/>
  <c r="K74" i="7"/>
  <c r="K75" i="7"/>
  <c r="K76" i="7"/>
  <c r="K77" i="7"/>
  <c r="K78" i="7"/>
  <c r="K79" i="7"/>
  <c r="B95" i="9" l="1"/>
  <c r="E95" i="9"/>
  <c r="F95" i="9"/>
  <c r="H95" i="9"/>
  <c r="I95" i="9"/>
  <c r="J95" i="9"/>
  <c r="K95" i="9"/>
  <c r="L95" i="9"/>
  <c r="L17" i="9"/>
  <c r="K17" i="9"/>
  <c r="J17" i="9"/>
  <c r="I17" i="9"/>
  <c r="H17" i="9"/>
  <c r="F17" i="9"/>
  <c r="E17" i="9"/>
  <c r="B17" i="9"/>
  <c r="H52" i="4"/>
  <c r="E52" i="4"/>
  <c r="B52" i="4"/>
  <c r="I182" i="10" l="1"/>
  <c r="E182" i="10"/>
  <c r="D14" i="8" s="1"/>
  <c r="E14" i="8" s="1"/>
  <c r="B182" i="10"/>
  <c r="C14" i="8" s="1"/>
  <c r="F182" i="2"/>
  <c r="B182" i="2"/>
  <c r="B179" i="2"/>
  <c r="F179" i="2"/>
  <c r="E241" i="10" l="1"/>
  <c r="E240" i="10"/>
  <c r="E242" i="10"/>
  <c r="E239" i="10"/>
  <c r="E238" i="10"/>
  <c r="E237" i="10"/>
  <c r="E236" i="10"/>
  <c r="E235" i="10"/>
  <c r="E234" i="10"/>
  <c r="E233" i="10"/>
  <c r="E232" i="10"/>
  <c r="E223" i="10" l="1"/>
  <c r="D17" i="8" s="1"/>
  <c r="E205" i="10"/>
  <c r="D16" i="8" s="1"/>
  <c r="E196" i="10"/>
  <c r="D15" i="8" s="1"/>
  <c r="E179" i="10"/>
  <c r="D13" i="8" s="1"/>
  <c r="E164" i="10"/>
  <c r="D12" i="8" s="1"/>
  <c r="E156" i="10"/>
  <c r="D11" i="8" s="1"/>
  <c r="E137" i="10"/>
  <c r="D10" i="8" s="1"/>
  <c r="E130" i="10"/>
  <c r="D9" i="8" s="1"/>
  <c r="E121" i="10"/>
  <c r="D8" i="8" s="1"/>
  <c r="E114" i="10"/>
  <c r="D7" i="8" s="1"/>
  <c r="E96" i="10"/>
  <c r="D6" i="8" s="1"/>
  <c r="E41" i="10"/>
  <c r="D5" i="8" s="1"/>
  <c r="E30" i="10"/>
  <c r="D4" i="8" s="1"/>
  <c r="E9" i="10"/>
  <c r="E227" i="10" l="1"/>
  <c r="D3" i="8"/>
  <c r="F239" i="10" l="1"/>
  <c r="F240" i="10"/>
  <c r="F232" i="10"/>
  <c r="F236" i="10"/>
  <c r="F242" i="10"/>
  <c r="F235" i="10"/>
  <c r="F237" i="10"/>
  <c r="F233" i="10"/>
  <c r="F234" i="10"/>
  <c r="F238" i="10"/>
  <c r="F241" i="10"/>
  <c r="L22" i="7"/>
  <c r="I22" i="7"/>
  <c r="B29" i="7"/>
  <c r="E29" i="7"/>
  <c r="H194" i="4" l="1"/>
  <c r="E194" i="4"/>
  <c r="B194" i="4"/>
  <c r="H8" i="8" s="1"/>
  <c r="J8" i="8" s="1"/>
  <c r="I205" i="10" l="1"/>
  <c r="I196" i="10"/>
  <c r="I179" i="10"/>
  <c r="I164" i="10"/>
  <c r="I156" i="10"/>
  <c r="I137" i="10"/>
  <c r="I130" i="10"/>
  <c r="I121" i="10"/>
  <c r="I114" i="10"/>
  <c r="I96" i="10"/>
  <c r="I41" i="10"/>
  <c r="I30" i="10"/>
  <c r="I9" i="10"/>
  <c r="B164" i="10"/>
  <c r="C12" i="8" s="1"/>
  <c r="E12" i="8" s="1"/>
  <c r="F164" i="2"/>
  <c r="B164" i="2"/>
  <c r="E229" i="10" l="1"/>
  <c r="K143" i="7"/>
  <c r="L143" i="7" s="1"/>
  <c r="I143" i="7"/>
  <c r="K142" i="7"/>
  <c r="L142" i="7" s="1"/>
  <c r="I142" i="7"/>
  <c r="K117" i="7"/>
  <c r="L117" i="7" s="1"/>
  <c r="I117" i="7"/>
  <c r="K109" i="7"/>
  <c r="L109" i="7" s="1"/>
  <c r="I109" i="7"/>
  <c r="K102" i="7"/>
  <c r="L102" i="7" s="1"/>
  <c r="I102" i="7"/>
  <c r="K101" i="7"/>
  <c r="L101" i="7" s="1"/>
  <c r="I101" i="7"/>
  <c r="K93" i="7"/>
  <c r="L93" i="7" s="1"/>
  <c r="I93" i="7"/>
  <c r="K92" i="7"/>
  <c r="L92" i="7" s="1"/>
  <c r="I92" i="7"/>
  <c r="K87" i="7"/>
  <c r="L87" i="7" s="1"/>
  <c r="I87" i="7"/>
  <c r="K86" i="7"/>
  <c r="L86" i="7" s="1"/>
  <c r="I86" i="7"/>
  <c r="K85" i="7"/>
  <c r="L85" i="7" s="1"/>
  <c r="I85" i="7"/>
  <c r="K84" i="7"/>
  <c r="L84" i="7" s="1"/>
  <c r="I84" i="7"/>
  <c r="K83" i="7"/>
  <c r="L83" i="7" s="1"/>
  <c r="I83" i="7"/>
  <c r="L75" i="7"/>
  <c r="I75" i="7"/>
  <c r="L66" i="7"/>
  <c r="I66" i="7"/>
  <c r="L65" i="7"/>
  <c r="I65" i="7"/>
  <c r="L64" i="7"/>
  <c r="I64" i="7"/>
  <c r="L63" i="7"/>
  <c r="I63" i="7"/>
  <c r="L62" i="7"/>
  <c r="I62" i="7"/>
  <c r="L61" i="7"/>
  <c r="I61" i="7"/>
  <c r="L60" i="7"/>
  <c r="I60" i="7"/>
  <c r="L59" i="7"/>
  <c r="I59" i="7"/>
  <c r="L58" i="7"/>
  <c r="I58" i="7"/>
  <c r="L57" i="7"/>
  <c r="I57" i="7"/>
  <c r="L56" i="7"/>
  <c r="I56" i="7"/>
  <c r="L55" i="7"/>
  <c r="I55" i="7"/>
  <c r="L54" i="7"/>
  <c r="I54" i="7"/>
  <c r="L53" i="7"/>
  <c r="I53" i="7"/>
  <c r="L52" i="7"/>
  <c r="I52" i="7"/>
  <c r="L51" i="7"/>
  <c r="I51" i="7"/>
  <c r="L50" i="7"/>
  <c r="I50" i="7"/>
  <c r="L49" i="7"/>
  <c r="I49" i="7"/>
  <c r="L48" i="7"/>
  <c r="I48" i="7"/>
  <c r="L20" i="7"/>
  <c r="I20" i="7"/>
  <c r="L19" i="7"/>
  <c r="I19" i="7"/>
  <c r="L18" i="7"/>
  <c r="I18" i="7"/>
  <c r="L17" i="7"/>
  <c r="I17" i="7"/>
  <c r="L16" i="7"/>
  <c r="I16" i="7"/>
  <c r="L116" i="9"/>
  <c r="Q17" i="8" s="1"/>
  <c r="K116" i="9"/>
  <c r="P17" i="8" s="1"/>
  <c r="J116" i="9"/>
  <c r="O17" i="8" s="1"/>
  <c r="I116" i="9"/>
  <c r="N17" i="8" s="1"/>
  <c r="H116" i="9"/>
  <c r="M17" i="8" s="1"/>
  <c r="F116" i="9"/>
  <c r="E116" i="9"/>
  <c r="L17" i="8" s="1"/>
  <c r="B116" i="9"/>
  <c r="E604" i="4" l="1"/>
  <c r="E601" i="4"/>
  <c r="E600" i="4"/>
  <c r="E599" i="4"/>
  <c r="E596" i="4"/>
  <c r="E595" i="4"/>
  <c r="E594" i="4"/>
  <c r="E593" i="4"/>
  <c r="E592" i="4"/>
  <c r="H582" i="4"/>
  <c r="E582" i="4"/>
  <c r="B582" i="4"/>
  <c r="H17" i="8" s="1"/>
  <c r="E602" i="4" l="1"/>
  <c r="E597" i="4"/>
  <c r="F593" i="4" s="1"/>
  <c r="L78" i="7"/>
  <c r="I78" i="7"/>
  <c r="L36" i="7"/>
  <c r="I36" i="7"/>
  <c r="L28" i="7"/>
  <c r="I28" i="7"/>
  <c r="L27" i="7"/>
  <c r="I27" i="7"/>
  <c r="L26" i="7"/>
  <c r="I26" i="7"/>
  <c r="L25" i="7"/>
  <c r="I25" i="7"/>
  <c r="L24" i="7"/>
  <c r="I24" i="7"/>
  <c r="L23" i="7"/>
  <c r="I23" i="7"/>
  <c r="L21" i="7"/>
  <c r="I21" i="7"/>
  <c r="L14" i="7"/>
  <c r="I14" i="7"/>
  <c r="L13" i="7"/>
  <c r="I13" i="7"/>
  <c r="L12" i="7"/>
  <c r="I12" i="7"/>
  <c r="L9" i="7"/>
  <c r="I9" i="7"/>
  <c r="L8" i="7"/>
  <c r="I8" i="7"/>
  <c r="L7" i="7"/>
  <c r="I7" i="7"/>
  <c r="L6" i="7"/>
  <c r="I6" i="7"/>
  <c r="L5" i="7"/>
  <c r="I5" i="7"/>
  <c r="L4" i="7"/>
  <c r="I4" i="7"/>
  <c r="L3" i="7"/>
  <c r="I3" i="7"/>
  <c r="K133" i="7"/>
  <c r="L133" i="7" s="1"/>
  <c r="I133" i="7"/>
  <c r="K129" i="7"/>
  <c r="L129" i="7" s="1"/>
  <c r="I129" i="7"/>
  <c r="K123" i="7"/>
  <c r="L123" i="7" s="1"/>
  <c r="I123" i="7"/>
  <c r="K119" i="7"/>
  <c r="L119" i="7" s="1"/>
  <c r="I119" i="7"/>
  <c r="K118" i="7"/>
  <c r="L118" i="7" s="1"/>
  <c r="I118" i="7"/>
  <c r="K116" i="7"/>
  <c r="L116" i="7" s="1"/>
  <c r="I116" i="7"/>
  <c r="K112" i="7"/>
  <c r="L112" i="7" s="1"/>
  <c r="I112" i="7"/>
  <c r="K94" i="7"/>
  <c r="L94" i="7" s="1"/>
  <c r="I94" i="7"/>
  <c r="K90" i="7"/>
  <c r="L90" i="7" s="1"/>
  <c r="I90" i="7"/>
  <c r="H144" i="7"/>
  <c r="T17" i="8" s="1"/>
  <c r="G144" i="7"/>
  <c r="E144" i="7"/>
  <c r="S17" i="8" s="1"/>
  <c r="B144" i="7"/>
  <c r="H134" i="7"/>
  <c r="T16" i="8" s="1"/>
  <c r="G134" i="7"/>
  <c r="E134" i="7"/>
  <c r="S16" i="8" s="1"/>
  <c r="B134" i="7"/>
  <c r="H130" i="7"/>
  <c r="T15" i="8" s="1"/>
  <c r="G130" i="7"/>
  <c r="E130" i="7"/>
  <c r="S15" i="8" s="1"/>
  <c r="B130" i="7"/>
  <c r="H121" i="7"/>
  <c r="T13" i="8" s="1"/>
  <c r="G121" i="7"/>
  <c r="E121" i="7"/>
  <c r="S13" i="8" s="1"/>
  <c r="B121" i="7"/>
  <c r="T11" i="8"/>
  <c r="G110" i="7"/>
  <c r="E110" i="7"/>
  <c r="S11" i="8" s="1"/>
  <c r="B110" i="7"/>
  <c r="H99" i="7"/>
  <c r="T10" i="8" s="1"/>
  <c r="G99" i="7"/>
  <c r="E99" i="7"/>
  <c r="S10" i="8" s="1"/>
  <c r="B99" i="7"/>
  <c r="H95" i="7"/>
  <c r="T9" i="8" s="1"/>
  <c r="G95" i="7"/>
  <c r="E95" i="7"/>
  <c r="S9" i="8" s="1"/>
  <c r="B95" i="7"/>
  <c r="H88" i="7"/>
  <c r="T8" i="8" s="1"/>
  <c r="G88" i="7"/>
  <c r="E88" i="7"/>
  <c r="S8" i="8" s="1"/>
  <c r="B88" i="7"/>
  <c r="L79" i="7"/>
  <c r="I79" i="7"/>
  <c r="L77" i="7"/>
  <c r="I77" i="7"/>
  <c r="L76" i="7"/>
  <c r="I76" i="7"/>
  <c r="L74" i="7"/>
  <c r="I74" i="7"/>
  <c r="L73" i="7"/>
  <c r="I73" i="7"/>
  <c r="L72" i="7"/>
  <c r="I72" i="7"/>
  <c r="L69" i="7"/>
  <c r="I69" i="7"/>
  <c r="H67" i="7"/>
  <c r="T6" i="8" s="1"/>
  <c r="G67" i="7"/>
  <c r="E67" i="7"/>
  <c r="S6" i="8" s="1"/>
  <c r="B67" i="7"/>
  <c r="F596" i="4" l="1"/>
  <c r="U7" i="8"/>
  <c r="U8" i="8"/>
  <c r="U9" i="8"/>
  <c r="U10" i="8"/>
  <c r="U11" i="8"/>
  <c r="U13" i="8"/>
  <c r="U15" i="8"/>
  <c r="U16" i="8"/>
  <c r="U17" i="8"/>
  <c r="U6" i="8"/>
  <c r="I144" i="7"/>
  <c r="I130" i="7"/>
  <c r="K95" i="7"/>
  <c r="L95" i="7" s="1"/>
  <c r="I99" i="7"/>
  <c r="K121" i="7"/>
  <c r="L121" i="7" s="1"/>
  <c r="K110" i="7"/>
  <c r="L110" i="7" s="1"/>
  <c r="I67" i="7"/>
  <c r="I95" i="7"/>
  <c r="I121" i="7"/>
  <c r="I88" i="7"/>
  <c r="K144" i="7"/>
  <c r="L144" i="7" s="1"/>
  <c r="I110" i="7"/>
  <c r="K130" i="7"/>
  <c r="L130" i="7" s="1"/>
  <c r="I134" i="7"/>
  <c r="K134" i="7"/>
  <c r="L134" i="7" s="1"/>
  <c r="K99" i="7"/>
  <c r="L99" i="7" s="1"/>
  <c r="K88" i="7"/>
  <c r="L88" i="7" s="1"/>
  <c r="K67" i="7"/>
  <c r="L67" i="7" s="1"/>
  <c r="L108" i="9"/>
  <c r="Q16" i="8" s="1"/>
  <c r="K108" i="9"/>
  <c r="P16" i="8" s="1"/>
  <c r="J108" i="9"/>
  <c r="O16" i="8" s="1"/>
  <c r="I108" i="9"/>
  <c r="N16" i="8" s="1"/>
  <c r="H108" i="9"/>
  <c r="M16" i="8" s="1"/>
  <c r="F108" i="9"/>
  <c r="E108" i="9"/>
  <c r="L16" i="8" s="1"/>
  <c r="B108" i="9"/>
  <c r="L104" i="9"/>
  <c r="Q15" i="8" s="1"/>
  <c r="K104" i="9"/>
  <c r="P15" i="8" s="1"/>
  <c r="J104" i="9"/>
  <c r="O15" i="8" s="1"/>
  <c r="I104" i="9"/>
  <c r="N15" i="8" s="1"/>
  <c r="H104" i="9"/>
  <c r="M15" i="8" s="1"/>
  <c r="F104" i="9"/>
  <c r="E104" i="9"/>
  <c r="L15" i="8" s="1"/>
  <c r="B104" i="9"/>
  <c r="Q13" i="8"/>
  <c r="P13" i="8"/>
  <c r="O13" i="8"/>
  <c r="N13" i="8"/>
  <c r="M13" i="8"/>
  <c r="L13" i="8"/>
  <c r="L84" i="9"/>
  <c r="Q11" i="8" s="1"/>
  <c r="K84" i="9"/>
  <c r="P11" i="8" s="1"/>
  <c r="J84" i="9"/>
  <c r="O11" i="8" s="1"/>
  <c r="I84" i="9"/>
  <c r="N11" i="8" s="1"/>
  <c r="H84" i="9"/>
  <c r="M11" i="8" s="1"/>
  <c r="F84" i="9"/>
  <c r="E84" i="9"/>
  <c r="L11" i="8" s="1"/>
  <c r="B84" i="9"/>
  <c r="L73" i="9"/>
  <c r="Q10" i="8" s="1"/>
  <c r="K73" i="9"/>
  <c r="P10" i="8" s="1"/>
  <c r="J73" i="9"/>
  <c r="O10" i="8" s="1"/>
  <c r="I73" i="9"/>
  <c r="N10" i="8" s="1"/>
  <c r="H73" i="9"/>
  <c r="M10" i="8" s="1"/>
  <c r="F73" i="9"/>
  <c r="E73" i="9"/>
  <c r="L10" i="8" s="1"/>
  <c r="B73" i="9"/>
  <c r="L69" i="9"/>
  <c r="Q9" i="8" s="1"/>
  <c r="K69" i="9"/>
  <c r="P9" i="8" s="1"/>
  <c r="J69" i="9"/>
  <c r="O9" i="8" s="1"/>
  <c r="I69" i="9"/>
  <c r="N9" i="8" s="1"/>
  <c r="H69" i="9"/>
  <c r="M9" i="8" s="1"/>
  <c r="F69" i="9"/>
  <c r="E69" i="9"/>
  <c r="L9" i="8" s="1"/>
  <c r="B69" i="9"/>
  <c r="L62" i="9"/>
  <c r="Q8" i="8" s="1"/>
  <c r="K62" i="9"/>
  <c r="P8" i="8" s="1"/>
  <c r="J62" i="9"/>
  <c r="O8" i="8" s="1"/>
  <c r="I62" i="9"/>
  <c r="N8" i="8" s="1"/>
  <c r="H62" i="9"/>
  <c r="M8" i="8" s="1"/>
  <c r="F62" i="9"/>
  <c r="E62" i="9"/>
  <c r="L8" i="8" s="1"/>
  <c r="B62" i="9"/>
  <c r="L55" i="9"/>
  <c r="Q7" i="8" s="1"/>
  <c r="K55" i="9"/>
  <c r="P7" i="8" s="1"/>
  <c r="J55" i="9"/>
  <c r="O7" i="8" s="1"/>
  <c r="I55" i="9"/>
  <c r="N7" i="8" s="1"/>
  <c r="H55" i="9"/>
  <c r="M7" i="8" s="1"/>
  <c r="F55" i="9"/>
  <c r="E55" i="9"/>
  <c r="L7" i="8" s="1"/>
  <c r="B55" i="9"/>
  <c r="H526" i="4" l="1"/>
  <c r="E526" i="4"/>
  <c r="B526" i="4"/>
  <c r="H16" i="8" s="1"/>
  <c r="H513" i="4"/>
  <c r="E513" i="4"/>
  <c r="B513" i="4"/>
  <c r="H15" i="8" s="1"/>
  <c r="H380" i="4"/>
  <c r="E380" i="4"/>
  <c r="B380" i="4"/>
  <c r="H13" i="8" s="1"/>
  <c r="H290" i="4"/>
  <c r="E290" i="4"/>
  <c r="B290" i="4"/>
  <c r="H11" i="8" s="1"/>
  <c r="H221" i="4"/>
  <c r="E221" i="4"/>
  <c r="B221" i="4"/>
  <c r="H10" i="8" s="1"/>
  <c r="H214" i="4"/>
  <c r="E214" i="4"/>
  <c r="B214" i="4"/>
  <c r="H9" i="8" s="1"/>
  <c r="H187" i="4"/>
  <c r="E187" i="4"/>
  <c r="B187" i="4"/>
  <c r="H7" i="8" s="1"/>
  <c r="S144" i="11" l="1"/>
  <c r="R144" i="11"/>
  <c r="Q144" i="11"/>
  <c r="P144" i="11"/>
  <c r="O144" i="11"/>
  <c r="N144" i="11"/>
  <c r="M144" i="11"/>
  <c r="L144" i="11"/>
  <c r="K144" i="11"/>
  <c r="J144" i="11"/>
  <c r="I144" i="11"/>
  <c r="H144" i="11"/>
  <c r="G144" i="11"/>
  <c r="F144" i="11"/>
  <c r="B144" i="11"/>
  <c r="S134" i="11"/>
  <c r="R134" i="11"/>
  <c r="Q134" i="11"/>
  <c r="P134" i="11"/>
  <c r="O134" i="11"/>
  <c r="N134" i="11"/>
  <c r="M134" i="11"/>
  <c r="L134" i="11"/>
  <c r="K134" i="11"/>
  <c r="J134" i="11"/>
  <c r="I134" i="11"/>
  <c r="H134" i="11"/>
  <c r="G134" i="11"/>
  <c r="F134" i="11"/>
  <c r="B134" i="11"/>
  <c r="S130" i="11"/>
  <c r="R130" i="11"/>
  <c r="Q130" i="11"/>
  <c r="P130" i="11"/>
  <c r="O130" i="11"/>
  <c r="N130" i="11"/>
  <c r="M130" i="11"/>
  <c r="L130" i="11"/>
  <c r="K130" i="11"/>
  <c r="J130" i="11"/>
  <c r="I130" i="11"/>
  <c r="H130" i="11"/>
  <c r="G130" i="11"/>
  <c r="F130" i="11"/>
  <c r="B130" i="11"/>
  <c r="S121" i="11"/>
  <c r="R121" i="11"/>
  <c r="Q121" i="11"/>
  <c r="P121" i="11"/>
  <c r="O121" i="11"/>
  <c r="N121" i="11"/>
  <c r="M121" i="11"/>
  <c r="L121" i="11"/>
  <c r="K121" i="11"/>
  <c r="J121" i="11"/>
  <c r="I121" i="11"/>
  <c r="H121" i="11"/>
  <c r="G121" i="11"/>
  <c r="F121" i="11"/>
  <c r="B121" i="1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B110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B99" i="11"/>
  <c r="S95" i="11"/>
  <c r="R95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B95" i="11"/>
  <c r="S88" i="11"/>
  <c r="R88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B88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B81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B67" i="11"/>
  <c r="F17" i="8"/>
  <c r="F16" i="8"/>
  <c r="F15" i="8"/>
  <c r="F13" i="8"/>
  <c r="F11" i="8"/>
  <c r="F10" i="8"/>
  <c r="F9" i="8"/>
  <c r="F8" i="8"/>
  <c r="F7" i="8"/>
  <c r="F6" i="8"/>
  <c r="F5" i="8"/>
  <c r="F4" i="8"/>
  <c r="B223" i="10"/>
  <c r="C17" i="8" s="1"/>
  <c r="B205" i="10"/>
  <c r="C16" i="8" s="1"/>
  <c r="B196" i="10"/>
  <c r="C15" i="8" s="1"/>
  <c r="B179" i="10"/>
  <c r="C13" i="8" s="1"/>
  <c r="I11" i="8"/>
  <c r="B156" i="10"/>
  <c r="C11" i="8" s="1"/>
  <c r="I10" i="8"/>
  <c r="B137" i="10"/>
  <c r="C10" i="8" s="1"/>
  <c r="I9" i="8"/>
  <c r="B130" i="10"/>
  <c r="C9" i="8" s="1"/>
  <c r="I8" i="8"/>
  <c r="B121" i="10"/>
  <c r="C8" i="8" s="1"/>
  <c r="B114" i="10"/>
  <c r="C7" i="8" s="1"/>
  <c r="B96" i="10"/>
  <c r="C6" i="8" s="1"/>
  <c r="F223" i="2"/>
  <c r="B223" i="2"/>
  <c r="F205" i="2"/>
  <c r="B205" i="2"/>
  <c r="F196" i="2"/>
  <c r="B196" i="2"/>
  <c r="F156" i="2"/>
  <c r="B156" i="2"/>
  <c r="F137" i="2"/>
  <c r="B137" i="2"/>
  <c r="F130" i="2"/>
  <c r="B130" i="2"/>
  <c r="F121" i="2"/>
  <c r="B121" i="2"/>
  <c r="F114" i="2"/>
  <c r="B114" i="2"/>
  <c r="F96" i="2"/>
  <c r="B96" i="2"/>
  <c r="I7" i="8" l="1"/>
  <c r="I13" i="8"/>
  <c r="J13" i="8"/>
  <c r="I15" i="8"/>
  <c r="J15" i="8"/>
  <c r="I16" i="8"/>
  <c r="J16" i="8"/>
  <c r="I17" i="8"/>
  <c r="J17" i="8"/>
  <c r="J9" i="8"/>
  <c r="J7" i="8"/>
  <c r="J11" i="8"/>
  <c r="J10" i="8"/>
  <c r="E6" i="8"/>
  <c r="E9" i="8"/>
  <c r="E10" i="8"/>
  <c r="E11" i="8"/>
  <c r="E13" i="8"/>
  <c r="E16" i="8"/>
  <c r="E17" i="8"/>
  <c r="E8" i="8"/>
  <c r="E15" i="8"/>
  <c r="E605" i="4"/>
  <c r="F3" i="8"/>
  <c r="F41" i="2"/>
  <c r="F30" i="2"/>
  <c r="F9" i="2"/>
  <c r="Q5" i="8"/>
  <c r="P5" i="8"/>
  <c r="O5" i="8"/>
  <c r="N5" i="8"/>
  <c r="M5" i="8"/>
  <c r="L5" i="8"/>
  <c r="H44" i="4"/>
  <c r="E44" i="4"/>
  <c r="B44" i="4"/>
  <c r="H4" i="8" s="1"/>
  <c r="H110" i="4"/>
  <c r="E110" i="4"/>
  <c r="B110" i="4"/>
  <c r="H6" i="8" s="1"/>
  <c r="I6" i="8" s="1"/>
  <c r="B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E10" i="7"/>
  <c r="S4" i="8"/>
  <c r="F29" i="11"/>
  <c r="F10" i="11"/>
  <c r="H149" i="11" s="1"/>
  <c r="B28" i="4"/>
  <c r="E28" i="4"/>
  <c r="H28" i="4"/>
  <c r="H5" i="8"/>
  <c r="S10" i="11"/>
  <c r="S29" i="11"/>
  <c r="R10" i="11"/>
  <c r="R29" i="11"/>
  <c r="Q10" i="11"/>
  <c r="Q29" i="11"/>
  <c r="P10" i="11"/>
  <c r="P29" i="11"/>
  <c r="O10" i="11"/>
  <c r="O29" i="11"/>
  <c r="N10" i="11"/>
  <c r="N29" i="11"/>
  <c r="M10" i="11"/>
  <c r="M29" i="11"/>
  <c r="L10" i="11"/>
  <c r="L29" i="11"/>
  <c r="K10" i="11"/>
  <c r="K29" i="11"/>
  <c r="J10" i="11"/>
  <c r="J29" i="11"/>
  <c r="I10" i="11"/>
  <c r="I29" i="11"/>
  <c r="H10" i="11"/>
  <c r="H29" i="11"/>
  <c r="G10" i="11"/>
  <c r="G29" i="11"/>
  <c r="B10" i="11"/>
  <c r="B29" i="11"/>
  <c r="H10" i="7"/>
  <c r="H29" i="7"/>
  <c r="T4" i="8" s="1"/>
  <c r="H34" i="7"/>
  <c r="T5" i="8" s="1"/>
  <c r="E34" i="7"/>
  <c r="G10" i="7"/>
  <c r="G29" i="7"/>
  <c r="G34" i="7"/>
  <c r="B10" i="7"/>
  <c r="B34" i="7"/>
  <c r="H6" i="9"/>
  <c r="F6" i="9"/>
  <c r="E6" i="9"/>
  <c r="B41" i="9"/>
  <c r="B13" i="9"/>
  <c r="B6" i="9"/>
  <c r="B41" i="10"/>
  <c r="C5" i="8" s="1"/>
  <c r="B30" i="10"/>
  <c r="L41" i="9"/>
  <c r="Q6" i="8" s="1"/>
  <c r="K41" i="9"/>
  <c r="P6" i="8" s="1"/>
  <c r="J41" i="9"/>
  <c r="O6" i="8" s="1"/>
  <c r="I41" i="9"/>
  <c r="N6" i="8" s="1"/>
  <c r="H41" i="9"/>
  <c r="M6" i="8" s="1"/>
  <c r="E41" i="9"/>
  <c r="L6" i="8" s="1"/>
  <c r="L13" i="9"/>
  <c r="Q4" i="8" s="1"/>
  <c r="K13" i="9"/>
  <c r="J13" i="9"/>
  <c r="O4" i="8" s="1"/>
  <c r="I13" i="9"/>
  <c r="N4" i="8" s="1"/>
  <c r="H13" i="9"/>
  <c r="M4" i="8" s="1"/>
  <c r="E13" i="9"/>
  <c r="L4" i="8" s="1"/>
  <c r="I6" i="9"/>
  <c r="J6" i="9"/>
  <c r="K6" i="9"/>
  <c r="L6" i="9"/>
  <c r="B9" i="10"/>
  <c r="E226" i="10" s="1"/>
  <c r="F13" i="9"/>
  <c r="F41" i="9"/>
  <c r="B9" i="2"/>
  <c r="E226" i="2" s="1"/>
  <c r="B30" i="2"/>
  <c r="B41" i="2"/>
  <c r="E227" i="2" l="1"/>
  <c r="H128" i="9"/>
  <c r="E120" i="9"/>
  <c r="H126" i="9"/>
  <c r="C4" i="8"/>
  <c r="E4" i="8" s="1"/>
  <c r="E122" i="9"/>
  <c r="H127" i="9"/>
  <c r="E121" i="9"/>
  <c r="H125" i="9"/>
  <c r="E7" i="8"/>
  <c r="U4" i="8"/>
  <c r="E587" i="4"/>
  <c r="E585" i="4"/>
  <c r="E586" i="4"/>
  <c r="J6" i="8"/>
  <c r="H129" i="9"/>
  <c r="H152" i="11"/>
  <c r="H153" i="11"/>
  <c r="H154" i="11"/>
  <c r="H155" i="11"/>
  <c r="H156" i="11"/>
  <c r="H157" i="11"/>
  <c r="H158" i="11"/>
  <c r="H159" i="11"/>
  <c r="H160" i="11"/>
  <c r="H161" i="11"/>
  <c r="H162" i="11"/>
  <c r="H163" i="11"/>
  <c r="H164" i="11"/>
  <c r="H147" i="11"/>
  <c r="S5" i="8"/>
  <c r="U5" i="8" s="1"/>
  <c r="I10" i="7"/>
  <c r="T3" i="8"/>
  <c r="T18" i="8" s="1"/>
  <c r="S3" i="8"/>
  <c r="P4" i="8"/>
  <c r="L3" i="8"/>
  <c r="F601" i="4"/>
  <c r="F600" i="4"/>
  <c r="F599" i="4"/>
  <c r="F594" i="4"/>
  <c r="F592" i="4"/>
  <c r="F595" i="4"/>
  <c r="J5" i="8"/>
  <c r="E5" i="8"/>
  <c r="I5" i="8"/>
  <c r="J4" i="8"/>
  <c r="I4" i="8"/>
  <c r="C3" i="8"/>
  <c r="E3" i="8" s="1"/>
  <c r="K34" i="7"/>
  <c r="L34" i="7" s="1"/>
  <c r="I29" i="7"/>
  <c r="Q3" i="8"/>
  <c r="M3" i="8"/>
  <c r="M18" i="8" s="1"/>
  <c r="N3" i="8"/>
  <c r="N18" i="8" s="1"/>
  <c r="F604" i="4"/>
  <c r="F18" i="8"/>
  <c r="I34" i="7"/>
  <c r="O3" i="8"/>
  <c r="O18" i="8" s="1"/>
  <c r="K10" i="7"/>
  <c r="H3" i="8"/>
  <c r="H18" i="8" s="1"/>
  <c r="P3" i="8"/>
  <c r="K29" i="7"/>
  <c r="L29" i="7" s="1"/>
  <c r="G152" i="7" l="1"/>
  <c r="G153" i="7"/>
  <c r="G154" i="7" s="1"/>
  <c r="F597" i="4"/>
  <c r="F602" i="4"/>
  <c r="S18" i="8"/>
  <c r="U18" i="8" s="1"/>
  <c r="P18" i="8"/>
  <c r="Q18" i="8"/>
  <c r="E228" i="10"/>
  <c r="U3" i="8"/>
  <c r="L18" i="8"/>
  <c r="F605" i="4"/>
  <c r="C18" i="8"/>
  <c r="L10" i="7"/>
  <c r="H165" i="11"/>
  <c r="H130" i="9"/>
  <c r="I129" i="9" s="1"/>
  <c r="D18" i="8"/>
  <c r="J3" i="8"/>
  <c r="I3" i="8"/>
  <c r="E18" i="8" l="1"/>
  <c r="I157" i="11"/>
  <c r="I158" i="11"/>
  <c r="I152" i="11"/>
  <c r="I153" i="11"/>
  <c r="I154" i="11"/>
  <c r="I164" i="11"/>
  <c r="I161" i="11"/>
  <c r="I162" i="11"/>
  <c r="I156" i="11"/>
  <c r="I159" i="11"/>
  <c r="I160" i="11"/>
  <c r="I163" i="11"/>
  <c r="I155" i="11"/>
  <c r="I126" i="9"/>
  <c r="I128" i="9"/>
  <c r="I127" i="9"/>
  <c r="I125" i="9"/>
  <c r="J18" i="8"/>
  <c r="I18" i="8"/>
  <c r="I165" i="11" l="1"/>
  <c r="I130" i="9"/>
</calcChain>
</file>

<file path=xl/sharedStrings.xml><?xml version="1.0" encoding="utf-8"?>
<sst xmlns="http://schemas.openxmlformats.org/spreadsheetml/2006/main" count="8741" uniqueCount="578">
  <si>
    <t>No. of monitored beaches with actions</t>
  </si>
  <si>
    <t>No. of monitored beaches without actions</t>
  </si>
  <si>
    <t>Percent of monitored beaches affected by a beach action</t>
  </si>
  <si>
    <t>No. of beach actions</t>
  </si>
  <si>
    <t>No. of actions of 1 day duration</t>
  </si>
  <si>
    <t>No. of actions of 2 day duration</t>
  </si>
  <si>
    <t>No. of actions of 3 - 7 day duration</t>
  </si>
  <si>
    <t>No. of actions of 8 - 30 day duration</t>
  </si>
  <si>
    <t>No. of actions greater than 30 day duration</t>
  </si>
  <si>
    <t>No. of beach days (monitored beaches)</t>
  </si>
  <si>
    <t>No. of days under a beach action (monitored beaches)</t>
  </si>
  <si>
    <t>Beach Name</t>
  </si>
  <si>
    <t>OTHER</t>
  </si>
  <si>
    <t>County</t>
  </si>
  <si>
    <t>Beach ID</t>
  </si>
  <si>
    <t>No. of days under a beach action</t>
  </si>
  <si>
    <t>Percent days under a beach action</t>
  </si>
  <si>
    <t>No. of days not under a beach action</t>
  </si>
  <si>
    <t>Percent days not under a beach action</t>
  </si>
  <si>
    <t>No. of days under an action</t>
  </si>
  <si>
    <t>CSO</t>
  </si>
  <si>
    <t>SSO</t>
  </si>
  <si>
    <t>CAFO</t>
  </si>
  <si>
    <t>POTW</t>
  </si>
  <si>
    <t>UNKNOWN</t>
  </si>
  <si>
    <t>Swim Season Actions Sorted by Duration</t>
  </si>
  <si>
    <t>Monitored Beaches with Actions During Swim Season</t>
  </si>
  <si>
    <t>Monitored Beaches</t>
  </si>
  <si>
    <t>No. of beach days</t>
  </si>
  <si>
    <t>Under a Beach Action</t>
  </si>
  <si>
    <t>Yes</t>
  </si>
  <si>
    <t>Public/Public</t>
  </si>
  <si>
    <t>RAINFALL</t>
  </si>
  <si>
    <t>PREEMPT</t>
  </si>
  <si>
    <t>ELEV_BACT</t>
  </si>
  <si>
    <t>Contamination Advisory</t>
  </si>
  <si>
    <t>Not Under an Action</t>
  </si>
  <si>
    <t>No</t>
  </si>
  <si>
    <t>BEACH Act Beaches</t>
  </si>
  <si>
    <t>MONITORED BEACHES</t>
  </si>
  <si>
    <t>Actions During Swim Season</t>
  </si>
  <si>
    <t>No. of BEACH Act beaches</t>
  </si>
  <si>
    <t>Swim Season Beach Days</t>
  </si>
  <si>
    <t>Actions Sorted by Duration</t>
  </si>
  <si>
    <t>Total no. of beach actions</t>
  </si>
  <si>
    <t>No. of monitored beaches</t>
  </si>
  <si>
    <t>Percent of beaches monitored</t>
  </si>
  <si>
    <t xml:space="preserve">BEACH Act Beaches: </t>
  </si>
  <si>
    <t xml:space="preserve">Beach actions: </t>
  </si>
  <si>
    <t>Definitions</t>
  </si>
  <si>
    <t xml:space="preserve">Monitored beaches: </t>
  </si>
  <si>
    <t xml:space="preserve">Swim season: </t>
  </si>
  <si>
    <t xml:space="preserve">Action duration: </t>
  </si>
  <si>
    <t xml:space="preserve">Beach days: </t>
  </si>
  <si>
    <t>States indicate to EPA the period of time they consider to be the swim (or recreational) season for each beach. See "Monitoring" tab for swim season lengths.</t>
  </si>
  <si>
    <t>The number of days in the swim season. See "Beach Days" tab for the number of beach days under an action.</t>
  </si>
  <si>
    <t>Beaches that are monitored at regular intervals. See "Monitoring" tab for monitoring frequency information.</t>
  </si>
  <si>
    <t>BEACH Act refers to the Beaches Environmental Assessment, Closure, and Health Act of 2000 which focuses on coastal recreational waters. States/territories provide EPA with a list of their</t>
  </si>
  <si>
    <t>coastal recreational beaches.</t>
  </si>
  <si>
    <t>for action information.</t>
  </si>
  <si>
    <t>Action duration is based on the times an action begins and ends. One "day" is considered the 24-hour period following the time an action is issued. Additional "days" are recorded when an action</t>
  </si>
  <si>
    <t>extends into any portion of subsequent 24-hour period(s). For example, an action that lasts 26 hours is recorded as a two-day action. See "Action Durations" tab for duration breakdowns.</t>
  </si>
  <si>
    <t>POLLUTION SOURCES SUMMARY</t>
  </si>
  <si>
    <t xml:space="preserve">Beach Name </t>
  </si>
  <si>
    <t xml:space="preserve">Beach name </t>
  </si>
  <si>
    <t>Beach accessibility</t>
  </si>
  <si>
    <t xml:space="preserve">Beach tier rank </t>
  </si>
  <si>
    <t>Start latitude</t>
  </si>
  <si>
    <t>Start longitude</t>
  </si>
  <si>
    <t>End latitude</t>
  </si>
  <si>
    <t>End longitude</t>
  </si>
  <si>
    <t>Pollution sources investigated?</t>
  </si>
  <si>
    <t>Pollution sources found?</t>
  </si>
  <si>
    <t>Runoff</t>
  </si>
  <si>
    <t>Storm</t>
  </si>
  <si>
    <t>Agriculture</t>
  </si>
  <si>
    <t>Boat</t>
  </si>
  <si>
    <t>Sewer line</t>
  </si>
  <si>
    <t>Septic</t>
  </si>
  <si>
    <t>Wildlife</t>
  </si>
  <si>
    <t>Other</t>
  </si>
  <si>
    <t>Unknown</t>
  </si>
  <si>
    <t xml:space="preserve">Action type </t>
  </si>
  <si>
    <t xml:space="preserve">Action start date/time </t>
  </si>
  <si>
    <t xml:space="preserve">Action end date/time </t>
  </si>
  <si>
    <t xml:space="preserve">Action duration (Days) </t>
  </si>
  <si>
    <t xml:space="preserve">Action reason(s) </t>
  </si>
  <si>
    <t>Action indicator(s)</t>
  </si>
  <si>
    <t>Action source(s)</t>
  </si>
  <si>
    <t>ELEV_BACT:</t>
  </si>
  <si>
    <t>RAINFALL:</t>
  </si>
  <si>
    <t>PREEMPT:</t>
  </si>
  <si>
    <t>Totals</t>
  </si>
  <si>
    <t>Percentages</t>
  </si>
  <si>
    <t>No. of BEACH Act beaches:</t>
  </si>
  <si>
    <t>Total length of BEACH Act beaches:</t>
  </si>
  <si>
    <t xml:space="preserve"> ATTRIBUTE SUMMARY</t>
  </si>
  <si>
    <t>No. of monitored beaches:</t>
  </si>
  <si>
    <t>Total length of monitored beaches:</t>
  </si>
  <si>
    <t xml:space="preserve"> MONITORING SUMMARY</t>
  </si>
  <si>
    <t>No. of investigated monitored beaches:</t>
  </si>
  <si>
    <t>No. of investigated monitored beaches with possible pollution sources:</t>
  </si>
  <si>
    <t>N/A</t>
  </si>
  <si>
    <t>POLLUTION SOURCE TALLY</t>
  </si>
  <si>
    <t>Percent</t>
  </si>
  <si>
    <t>No. of actions during the swim season:</t>
  </si>
  <si>
    <t>No. of days under an action during the swim season:</t>
  </si>
  <si>
    <t>ACTION REASON, INDICATOR, AND SOURCE TALLY</t>
  </si>
  <si>
    <t>OTHER:</t>
  </si>
  <si>
    <t>UNKNOWN:</t>
  </si>
  <si>
    <r>
      <rPr>
        <b/>
        <sz val="9"/>
        <rFont val="Arial"/>
        <family val="2"/>
      </rPr>
      <t>Runoff</t>
    </r>
    <r>
      <rPr>
        <sz val="9"/>
        <rFont val="Arial"/>
        <family val="2"/>
      </rPr>
      <t xml:space="preserve"> (Non-storm related, dryweather runoff):</t>
    </r>
  </si>
  <si>
    <r>
      <rPr>
        <b/>
        <sz val="9"/>
        <rFont val="Arial"/>
        <family val="2"/>
      </rPr>
      <t>Storm</t>
    </r>
    <r>
      <rPr>
        <sz val="9"/>
        <rFont val="Arial"/>
        <family val="2"/>
      </rPr>
      <t xml:space="preserve"> (Storm related, wet-weather runoff):</t>
    </r>
  </si>
  <si>
    <r>
      <rPr>
        <b/>
        <sz val="9"/>
        <rFont val="Arial"/>
        <family val="2"/>
      </rPr>
      <t>Agriculture</t>
    </r>
    <r>
      <rPr>
        <sz val="9"/>
        <rFont val="Arial"/>
        <family val="2"/>
      </rPr>
      <t xml:space="preserve"> (Agricultural runoff):</t>
    </r>
  </si>
  <si>
    <r>
      <rPr>
        <b/>
        <sz val="9"/>
        <rFont val="Arial"/>
        <family val="2"/>
      </rPr>
      <t>Boat</t>
    </r>
    <r>
      <rPr>
        <sz val="9"/>
        <rFont val="Arial"/>
        <family val="2"/>
      </rPr>
      <t xml:space="preserve"> (Boat discharge):</t>
    </r>
  </si>
  <si>
    <r>
      <rPr>
        <b/>
        <sz val="9"/>
        <rFont val="Arial"/>
        <family val="2"/>
      </rPr>
      <t>CAFO</t>
    </r>
    <r>
      <rPr>
        <sz val="9"/>
        <rFont val="Arial"/>
        <family val="2"/>
      </rPr>
      <t xml:space="preserve"> (Concentrated animal feeding operation):</t>
    </r>
  </si>
  <si>
    <r>
      <rPr>
        <b/>
        <sz val="9"/>
        <rFont val="Arial"/>
        <family val="2"/>
      </rPr>
      <t>CSO</t>
    </r>
    <r>
      <rPr>
        <sz val="9"/>
        <rFont val="Arial"/>
        <family val="2"/>
      </rPr>
      <t xml:space="preserve"> (Combined sewer overflow):</t>
    </r>
  </si>
  <si>
    <r>
      <rPr>
        <b/>
        <sz val="9"/>
        <rFont val="Arial"/>
        <family val="2"/>
      </rPr>
      <t>SSO</t>
    </r>
    <r>
      <rPr>
        <sz val="9"/>
        <rFont val="Arial"/>
        <family val="2"/>
      </rPr>
      <t xml:space="preserve"> (Sanitary sewer overflow):</t>
    </r>
  </si>
  <si>
    <r>
      <rPr>
        <b/>
        <sz val="9"/>
        <rFont val="Arial"/>
        <family val="2"/>
      </rPr>
      <t>POTW</t>
    </r>
    <r>
      <rPr>
        <sz val="9"/>
        <rFont val="Arial"/>
        <family val="2"/>
      </rPr>
      <t xml:space="preserve"> (Publicly-owned treatment works):</t>
    </r>
  </si>
  <si>
    <r>
      <rPr>
        <b/>
        <sz val="9"/>
        <rFont val="Arial"/>
        <family val="2"/>
      </rPr>
      <t>Sewer line</t>
    </r>
    <r>
      <rPr>
        <sz val="9"/>
        <rFont val="Arial"/>
        <family val="2"/>
      </rPr>
      <t xml:space="preserve"> (Sewer line leak, blockage, or break):</t>
    </r>
  </si>
  <si>
    <r>
      <rPr>
        <b/>
        <sz val="9"/>
        <rFont val="Arial"/>
        <family val="2"/>
      </rPr>
      <t>Septic</t>
    </r>
    <r>
      <rPr>
        <sz val="9"/>
        <rFont val="Arial"/>
        <family val="2"/>
      </rPr>
      <t xml:space="preserve"> (Septic system leakage):</t>
    </r>
  </si>
  <si>
    <r>
      <rPr>
        <b/>
        <sz val="9"/>
        <rFont val="Arial"/>
        <family val="2"/>
      </rPr>
      <t>Wildlife</t>
    </r>
    <r>
      <rPr>
        <sz val="9"/>
        <rFont val="Arial"/>
        <family val="2"/>
      </rPr>
      <t xml:space="preserve"> (Wildlife pollution):</t>
    </r>
  </si>
  <si>
    <r>
      <rPr>
        <b/>
        <sz val="9"/>
        <rFont val="Arial"/>
        <family val="2"/>
      </rPr>
      <t>Other</t>
    </r>
    <r>
      <rPr>
        <sz val="9"/>
        <rFont val="Arial"/>
        <family val="2"/>
      </rPr>
      <t xml:space="preserve"> (Other source known but not listed above):</t>
    </r>
  </si>
  <si>
    <r>
      <rPr>
        <b/>
        <sz val="9"/>
        <rFont val="Arial"/>
        <family val="2"/>
      </rPr>
      <t>Unknown</t>
    </r>
    <r>
      <rPr>
        <sz val="9"/>
        <rFont val="Arial"/>
        <family val="2"/>
      </rPr>
      <t xml:space="preserve"> (Source exists but unidentified):</t>
    </r>
  </si>
  <si>
    <t>Action reasons summary:</t>
  </si>
  <si>
    <t>Action indicators summary:</t>
  </si>
  <si>
    <t>Action sources summary:</t>
  </si>
  <si>
    <t>No. of monitored beaches with actions during swim season:</t>
  </si>
  <si>
    <t>No. of actions during swim season:</t>
  </si>
  <si>
    <t>No. of days under an action during swim season:</t>
  </si>
  <si>
    <t>No. of actions of 1 day duration:</t>
  </si>
  <si>
    <t>No. of actions of 2 day duration:</t>
  </si>
  <si>
    <t>No. of actions of 3-7 day duration:</t>
  </si>
  <si>
    <t>No. of actions of 8-30 day duration:</t>
  </si>
  <si>
    <t>No. of actions of greater than 30 day duration:</t>
  </si>
  <si>
    <t>ACTION DURATION DAY TALLY</t>
  </si>
  <si>
    <t>No. of beach days in swim season:</t>
  </si>
  <si>
    <t>No. of beach days under an action during the swim season:</t>
  </si>
  <si>
    <t>Percent of beach days under an action during the swim season:</t>
  </si>
  <si>
    <t>No. of beach days not under an action during the swim season:</t>
  </si>
  <si>
    <t>Percent of beach days not under an action during the swim season:</t>
  </si>
  <si>
    <t>Percent of BEACH Act beaches monitored:</t>
  </si>
  <si>
    <t>POSSIBLE POLLUTION SOURCES</t>
  </si>
  <si>
    <t>Rain Advisory</t>
  </si>
  <si>
    <t>ECOLI</t>
  </si>
  <si>
    <t>ECOLI:</t>
  </si>
  <si>
    <t>ASHLAND</t>
  </si>
  <si>
    <t>WI883392</t>
  </si>
  <si>
    <t>Bayview Park Beach</t>
  </si>
  <si>
    <t>WI937015</t>
  </si>
  <si>
    <t>Big Bay State Park Beach</t>
  </si>
  <si>
    <t>WI985506</t>
  </si>
  <si>
    <t>Big Bay Town Park Beach</t>
  </si>
  <si>
    <t>WI415576</t>
  </si>
  <si>
    <t>Casper Road Beach</t>
  </si>
  <si>
    <t>WI664128</t>
  </si>
  <si>
    <t>Kreher Park Beach</t>
  </si>
  <si>
    <t>WI492046</t>
  </si>
  <si>
    <t>La Pointe Memorial Beach</t>
  </si>
  <si>
    <t>WI134911</t>
  </si>
  <si>
    <t>Maslowski Beaches</t>
  </si>
  <si>
    <t>BAYFIELD</t>
  </si>
  <si>
    <t>WI612731</t>
  </si>
  <si>
    <t>Bark Bay Beaches</t>
  </si>
  <si>
    <t>WI863673</t>
  </si>
  <si>
    <t>Bono Creek Boat Launch Beach</t>
  </si>
  <si>
    <t>WI092383</t>
  </si>
  <si>
    <t>Broad Street Beach</t>
  </si>
  <si>
    <t>WI104571</t>
  </si>
  <si>
    <t>Herbster Beach</t>
  </si>
  <si>
    <t>WI627331</t>
  </si>
  <si>
    <t>Memorial Beach Bayfield</t>
  </si>
  <si>
    <t>WI928596</t>
  </si>
  <si>
    <t>Memorial Park Beach Washburn</t>
  </si>
  <si>
    <t>WI159171</t>
  </si>
  <si>
    <t>Port Wing Beach East</t>
  </si>
  <si>
    <t>WI347339</t>
  </si>
  <si>
    <t>Port Wing Beach West</t>
  </si>
  <si>
    <t>WI728716</t>
  </si>
  <si>
    <t>Sioux River Beach North</t>
  </si>
  <si>
    <t>WI666189</t>
  </si>
  <si>
    <t>Sioux River Beach South</t>
  </si>
  <si>
    <t>WI197157</t>
  </si>
  <si>
    <t>Siskiwit Bay Beach</t>
  </si>
  <si>
    <t>WI275933</t>
  </si>
  <si>
    <t>Thompson West End Park Beach</t>
  </si>
  <si>
    <t>WI981381</t>
  </si>
  <si>
    <t>Washburn Marina Beach</t>
  </si>
  <si>
    <t>WI437149</t>
  </si>
  <si>
    <t>Washburn Walking Trail Beach / BAB Beach</t>
  </si>
  <si>
    <t>WI984993</t>
  </si>
  <si>
    <t>Washington Avenue Beach</t>
  </si>
  <si>
    <t>WI151032</t>
  </si>
  <si>
    <t>Wikdal Memorial Boat Launch Beach</t>
  </si>
  <si>
    <t>BROWN</t>
  </si>
  <si>
    <t>WI740597</t>
  </si>
  <si>
    <t>Bayshore Park Beach</t>
  </si>
  <si>
    <t>WI403290</t>
  </si>
  <si>
    <t>Communiversity Park Beach</t>
  </si>
  <si>
    <t>WI477262</t>
  </si>
  <si>
    <t>Longtail Beach</t>
  </si>
  <si>
    <t>DOOR</t>
  </si>
  <si>
    <t>WI501955</t>
  </si>
  <si>
    <t>Anclam Park Beach</t>
  </si>
  <si>
    <t>WI914897</t>
  </si>
  <si>
    <t>Baileys Harbor Ridges Park Beach</t>
  </si>
  <si>
    <t>WI198915</t>
  </si>
  <si>
    <t>Clay Banks Beach 2</t>
  </si>
  <si>
    <t>WI421809</t>
  </si>
  <si>
    <t>Egg Harbor Beach</t>
  </si>
  <si>
    <t>WI797561</t>
  </si>
  <si>
    <t>Ellison Bay Town Park Beach</t>
  </si>
  <si>
    <t>WI062070</t>
  </si>
  <si>
    <t>Ephraim Beach</t>
  </si>
  <si>
    <t>WI890519</t>
  </si>
  <si>
    <t>Europe Bay Beach 1</t>
  </si>
  <si>
    <t>WI186833</t>
  </si>
  <si>
    <t>Europe Bay Beach 2</t>
  </si>
  <si>
    <t>WI902641</t>
  </si>
  <si>
    <t>Europe Bay Beach 3</t>
  </si>
  <si>
    <t>WI805969</t>
  </si>
  <si>
    <t>Fish Creek Beach</t>
  </si>
  <si>
    <t>WI218684</t>
  </si>
  <si>
    <t>Gislason Beach</t>
  </si>
  <si>
    <t>WI826309</t>
  </si>
  <si>
    <t>Haines Park Beach</t>
  </si>
  <si>
    <t>WI171560</t>
  </si>
  <si>
    <t>Jackson Harbor Ridges - WI</t>
  </si>
  <si>
    <t>WI160438</t>
  </si>
  <si>
    <t>Lakeside Park Beach</t>
  </si>
  <si>
    <t>WI898745</t>
  </si>
  <si>
    <t>Lily Bay Boat Launch Beach</t>
  </si>
  <si>
    <t>WI641986</t>
  </si>
  <si>
    <t>Murphy Park Beach</t>
  </si>
  <si>
    <t>WI997969</t>
  </si>
  <si>
    <t>Newport Bay Beach</t>
  </si>
  <si>
    <t>WI512106</t>
  </si>
  <si>
    <t>Nicolet Beach</t>
  </si>
  <si>
    <t>WI873897</t>
  </si>
  <si>
    <t>Otumba Park Beach</t>
  </si>
  <si>
    <t>WI160996</t>
  </si>
  <si>
    <t>Percy Johnson Memorial Park Beach</t>
  </si>
  <si>
    <t>WI757225</t>
  </si>
  <si>
    <t>Portage Park Beach</t>
  </si>
  <si>
    <t>WI338621</t>
  </si>
  <si>
    <t>Rock Island State Park Beach</t>
  </si>
  <si>
    <t>WI176829</t>
  </si>
  <si>
    <t>Sand Bay Beach 1</t>
  </si>
  <si>
    <t>WI247871</t>
  </si>
  <si>
    <t>Sand Dune Beach</t>
  </si>
  <si>
    <t>WI282701</t>
  </si>
  <si>
    <t>Sandy Bay Town Park Beach</t>
  </si>
  <si>
    <t>WI584728</t>
  </si>
  <si>
    <t>School House Beach</t>
  </si>
  <si>
    <t>WI847906</t>
  </si>
  <si>
    <t>Sister Bay Beach</t>
  </si>
  <si>
    <t>WI313701</t>
  </si>
  <si>
    <t>Sturgeon Bay Canal Recreation Area Beach</t>
  </si>
  <si>
    <t>WI500512</t>
  </si>
  <si>
    <t>Sunset Park Beach Sturgeon Bay</t>
  </si>
  <si>
    <t>WI587021</t>
  </si>
  <si>
    <t>Whitefish Bay Boat Launch Beach</t>
  </si>
  <si>
    <t>WI872074</t>
  </si>
  <si>
    <t>Whitefish Dunes Beach</t>
  </si>
  <si>
    <t>DOUGLAS</t>
  </si>
  <si>
    <t>WI578209</t>
  </si>
  <si>
    <t>Allouez Bay Beach 3</t>
  </si>
  <si>
    <t>WI545475</t>
  </si>
  <si>
    <t>Amnicon River Beach</t>
  </si>
  <si>
    <t>WI887548</t>
  </si>
  <si>
    <t>Barker's Island Inner Beach</t>
  </si>
  <si>
    <t>WI137478</t>
  </si>
  <si>
    <t>Brule River State Forest Beach 1</t>
  </si>
  <si>
    <t>WI750300</t>
  </si>
  <si>
    <t>Brule River State Forest Beach 2</t>
  </si>
  <si>
    <t>WI983384</t>
  </si>
  <si>
    <t>Brule River State Forest Beach 3</t>
  </si>
  <si>
    <t>WI741058</t>
  </si>
  <si>
    <t>Middle River Beach</t>
  </si>
  <si>
    <t>WI888427</t>
  </si>
  <si>
    <t>Wisconsin Point Beach 1</t>
  </si>
  <si>
    <t>WI669980</t>
  </si>
  <si>
    <t>Wisconsin Point Beach 2</t>
  </si>
  <si>
    <t>WI573145</t>
  </si>
  <si>
    <t>Wisconsin Point Beach 3</t>
  </si>
  <si>
    <t>WI831163</t>
  </si>
  <si>
    <t>Wisconsin Point Beach 4</t>
  </si>
  <si>
    <t>WI956099</t>
  </si>
  <si>
    <t>Wisconsin Point Beach 5</t>
  </si>
  <si>
    <t>IRON</t>
  </si>
  <si>
    <t>WI895483</t>
  </si>
  <si>
    <t>Oronto Bay Beach 1</t>
  </si>
  <si>
    <t>WI938425</t>
  </si>
  <si>
    <t>Oronto Bay Beach 2</t>
  </si>
  <si>
    <t>WI502001</t>
  </si>
  <si>
    <t>Oronto Bay Beach 3</t>
  </si>
  <si>
    <t>WI157254</t>
  </si>
  <si>
    <t>Saxon Harbor Beach East</t>
  </si>
  <si>
    <t>WI960543</t>
  </si>
  <si>
    <t>Saxon Harbor Beach West</t>
  </si>
  <si>
    <t>KENOSHA</t>
  </si>
  <si>
    <t>WI371142</t>
  </si>
  <si>
    <t>Alford Park Beach</t>
  </si>
  <si>
    <t>WI197731</t>
  </si>
  <si>
    <t>Eichelman Beach</t>
  </si>
  <si>
    <t>WI130707</t>
  </si>
  <si>
    <t>Pennoyer Park Beach</t>
  </si>
  <si>
    <t>WI892494</t>
  </si>
  <si>
    <t>Simmons Island Beach</t>
  </si>
  <si>
    <t>WI400905</t>
  </si>
  <si>
    <t>Southport Park Beach</t>
  </si>
  <si>
    <t>KEWAUNEE</t>
  </si>
  <si>
    <t>WI620050</t>
  </si>
  <si>
    <t>City Of Kewaunee Beach</t>
  </si>
  <si>
    <t>WI608310</t>
  </si>
  <si>
    <t>Crescent Beach</t>
  </si>
  <si>
    <t>MANITOWOC</t>
  </si>
  <si>
    <t>WI125039</t>
  </si>
  <si>
    <t>Fischer Park Beaches</t>
  </si>
  <si>
    <t>WI932022</t>
  </si>
  <si>
    <t>Hika Park Bay</t>
  </si>
  <si>
    <t>WI136397</t>
  </si>
  <si>
    <t>Memorial Drive Wayside Beach North</t>
  </si>
  <si>
    <t>WI422085</t>
  </si>
  <si>
    <t>Memorial Drive Wayside Beach South</t>
  </si>
  <si>
    <t>WI821179</t>
  </si>
  <si>
    <t>Neshotah Beach</t>
  </si>
  <si>
    <t>WI997982</t>
  </si>
  <si>
    <t>Point Beach State Forest - Concession Stand Beach</t>
  </si>
  <si>
    <t>WI538951</t>
  </si>
  <si>
    <t>Point Beach State Forest - Lakeshore Picnic Area Beach</t>
  </si>
  <si>
    <t>WI510658</t>
  </si>
  <si>
    <t>Point Beach State Forest - Lighthouse Picnic Area Beach</t>
  </si>
  <si>
    <t>WI012139</t>
  </si>
  <si>
    <t>Red Arrow Park Beach Manitowoc</t>
  </si>
  <si>
    <t>MILWAUKEE</t>
  </si>
  <si>
    <t>WI607583</t>
  </si>
  <si>
    <t>Atwater Park Beach</t>
  </si>
  <si>
    <t>WI628125</t>
  </si>
  <si>
    <t>Bay View Park Beach</t>
  </si>
  <si>
    <t>WI977064</t>
  </si>
  <si>
    <t>Bender Beach</t>
  </si>
  <si>
    <t>WI312597</t>
  </si>
  <si>
    <t>Bradford Beach</t>
  </si>
  <si>
    <t>WI429764</t>
  </si>
  <si>
    <t>Grant Park Beach</t>
  </si>
  <si>
    <t>WI291459</t>
  </si>
  <si>
    <t>Klode Park Beach</t>
  </si>
  <si>
    <t>WI234408</t>
  </si>
  <si>
    <t>McKinley Beach</t>
  </si>
  <si>
    <t>WI333813</t>
  </si>
  <si>
    <t>South Shore Beach</t>
  </si>
  <si>
    <t>WI545512</t>
  </si>
  <si>
    <t>South Shore Rocky Beach</t>
  </si>
  <si>
    <t>WI746946</t>
  </si>
  <si>
    <t>Tietjen Beach / Doctor's Park</t>
  </si>
  <si>
    <t>WI987935</t>
  </si>
  <si>
    <t>Watercraft Beach</t>
  </si>
  <si>
    <t>OZAUKEE</t>
  </si>
  <si>
    <t>WI679515</t>
  </si>
  <si>
    <t>Cedar Beach Rd Beach</t>
  </si>
  <si>
    <t>WI135037</t>
  </si>
  <si>
    <t>Concordia University</t>
  </si>
  <si>
    <t>WI467224</t>
  </si>
  <si>
    <t>County Road D Boat Launch Beach</t>
  </si>
  <si>
    <t>WI407836</t>
  </si>
  <si>
    <t>Harrington State Park Beach North</t>
  </si>
  <si>
    <t>WI564539</t>
  </si>
  <si>
    <t>Harrington State Park Beach South</t>
  </si>
  <si>
    <t>WI750163</t>
  </si>
  <si>
    <t>Lion's Den Gorge Nature Preserve</t>
  </si>
  <si>
    <t>WI652173</t>
  </si>
  <si>
    <t>Upper Lake Park Beach</t>
  </si>
  <si>
    <t>RACINE</t>
  </si>
  <si>
    <t>WI721390</t>
  </si>
  <si>
    <t>North Beach</t>
  </si>
  <si>
    <t>WI988510</t>
  </si>
  <si>
    <t>Zoo Beach</t>
  </si>
  <si>
    <t>SHEBOYGAN</t>
  </si>
  <si>
    <t>WI410541</t>
  </si>
  <si>
    <t>Amsterdam Beach</t>
  </si>
  <si>
    <t>WI252842</t>
  </si>
  <si>
    <t>Blue Harbor Beach</t>
  </si>
  <si>
    <t>WI949936</t>
  </si>
  <si>
    <t>Deland Park Beach</t>
  </si>
  <si>
    <t>WI217913</t>
  </si>
  <si>
    <t>General King Park Beach</t>
  </si>
  <si>
    <t>WI526839</t>
  </si>
  <si>
    <t>Kohler Andrae State Park Nature Center Beach</t>
  </si>
  <si>
    <t>WI313632</t>
  </si>
  <si>
    <t>Kohler Andrae State Park North Beach</t>
  </si>
  <si>
    <t>WI406325</t>
  </si>
  <si>
    <t>Kohler Andrae State Park North Picnic Beach</t>
  </si>
  <si>
    <t>WI626591</t>
  </si>
  <si>
    <t>Kohler Andrae State Park South Picnic Beach</t>
  </si>
  <si>
    <t>MODEL</t>
  </si>
  <si>
    <t>MODEL:</t>
  </si>
  <si>
    <t>SEWAGE:</t>
  </si>
  <si>
    <t>WI665352</t>
  </si>
  <si>
    <t>Little Sand Bay Beach</t>
  </si>
  <si>
    <t>MARINETTE</t>
  </si>
  <si>
    <t>WI218531</t>
  </si>
  <si>
    <t>Michaelis Park Beach</t>
  </si>
  <si>
    <t>WI819664</t>
  </si>
  <si>
    <t>Peshtigo Harbor Boat Launch Beach</t>
  </si>
  <si>
    <t>WI936169</t>
  </si>
  <si>
    <t>Red Arrow Marinette 1 Beach</t>
  </si>
  <si>
    <t>WI111115</t>
  </si>
  <si>
    <t>Red Arrow Marinette 2 Beach</t>
  </si>
  <si>
    <t>WI997460</t>
  </si>
  <si>
    <t>Red Arrow Marinette 3 Beach</t>
  </si>
  <si>
    <t>WI113808</t>
  </si>
  <si>
    <t>Seagull Bar Wildlife Area Beach</t>
  </si>
  <si>
    <t xml:space="preserve"> MONITORING FREQUENCY SUMMARY</t>
  </si>
  <si>
    <t>No.</t>
  </si>
  <si>
    <t>Monitored once per month</t>
  </si>
  <si>
    <t>Monitored twice per month</t>
  </si>
  <si>
    <t>Monitored once a week</t>
  </si>
  <si>
    <t>Monitored five times per month</t>
  </si>
  <si>
    <t>Monitored six times per month</t>
  </si>
  <si>
    <t>Monitored twice a week</t>
  </si>
  <si>
    <t>Monitored ten times per month</t>
  </si>
  <si>
    <t>Monitored three times a week</t>
  </si>
  <si>
    <t>Monitored seven times a week</t>
  </si>
  <si>
    <t>Beach monitored?</t>
  </si>
  <si>
    <t>Swim season length (days)</t>
  </si>
  <si>
    <t>Swim season monitoring frequency (per week)</t>
  </si>
  <si>
    <t>Off-season monitoring frequency (per month)</t>
  </si>
  <si>
    <t>Monitored four times a week</t>
  </si>
  <si>
    <t>Monitored five times a week</t>
  </si>
  <si>
    <t>WI226688</t>
  </si>
  <si>
    <t>Highway 13 Wayside Beach</t>
  </si>
  <si>
    <t>WI887162</t>
  </si>
  <si>
    <t>River Loop Road Beach</t>
  </si>
  <si>
    <t>WI851239</t>
  </si>
  <si>
    <t>Bay Beach</t>
  </si>
  <si>
    <t>WI488049</t>
  </si>
  <si>
    <t>Joliet Park</t>
  </si>
  <si>
    <t>WI744516</t>
  </si>
  <si>
    <t>Riverside Drive Beach</t>
  </si>
  <si>
    <t>WI268522</t>
  </si>
  <si>
    <t>Town of Scott Park Beach</t>
  </si>
  <si>
    <t>WI405669</t>
  </si>
  <si>
    <t>Van Lanen Beach</t>
  </si>
  <si>
    <t>WI851821</t>
  </si>
  <si>
    <t>Volk's Landing Boat Launch Beach</t>
  </si>
  <si>
    <t>WI648903</t>
  </si>
  <si>
    <t>Arrowhead Lane Beach</t>
  </si>
  <si>
    <t>WI454590</t>
  </si>
  <si>
    <t>Bittersweet Lane Beach</t>
  </si>
  <si>
    <t>WI982339</t>
  </si>
  <si>
    <t>Braunsdorf Beach</t>
  </si>
  <si>
    <t>WI822170</t>
  </si>
  <si>
    <t>Chippewa Drive Beach</t>
  </si>
  <si>
    <t>WI722618</t>
  </si>
  <si>
    <t>Clay Banks Beach 1</t>
  </si>
  <si>
    <t>WI571574</t>
  </si>
  <si>
    <t>Cliff View Drive Beach</t>
  </si>
  <si>
    <t>WI509669</t>
  </si>
  <si>
    <t>County TT Beach</t>
  </si>
  <si>
    <t>WI690474</t>
  </si>
  <si>
    <t>Deer Path Lane Beach</t>
  </si>
  <si>
    <t>WI641392</t>
  </si>
  <si>
    <t>Garrett Bay Boat Launch Beach</t>
  </si>
  <si>
    <t>WI239741</t>
  </si>
  <si>
    <t>Goldenrod Lane Beach</t>
  </si>
  <si>
    <t>WI458895</t>
  </si>
  <si>
    <t>Hemlock Lane Beach</t>
  </si>
  <si>
    <t>WI201331</t>
  </si>
  <si>
    <t>Isle View Beach</t>
  </si>
  <si>
    <t>WI868378</t>
  </si>
  <si>
    <t>Kickapoo Drive Beach</t>
  </si>
  <si>
    <t>WI279186</t>
  </si>
  <si>
    <t>Lakeshore Drive Beach Door</t>
  </si>
  <si>
    <t>WI309537</t>
  </si>
  <si>
    <t>Pebble Beach Road Beach 1 Door</t>
  </si>
  <si>
    <t>WI527029</t>
  </si>
  <si>
    <t>Potawatomi State Park Beach 1</t>
  </si>
  <si>
    <t>WI111056</t>
  </si>
  <si>
    <t>Potawatomi State Park Beach 2</t>
  </si>
  <si>
    <t>WI607192</t>
  </si>
  <si>
    <t>Sand Bay Beach 2</t>
  </si>
  <si>
    <t>WI155253</t>
  </si>
  <si>
    <t>Sand Cove</t>
  </si>
  <si>
    <t>WI845995</t>
  </si>
  <si>
    <t>Sunset Beach Fish Creek</t>
  </si>
  <si>
    <t>WI320073</t>
  </si>
  <si>
    <t>White Pine Lane Beach</t>
  </si>
  <si>
    <t>WI201701</t>
  </si>
  <si>
    <t>Winnebago Drive Beach</t>
  </si>
  <si>
    <t>WI349391</t>
  </si>
  <si>
    <t>Allouez Bay Beach 1</t>
  </si>
  <si>
    <t>WI294067</t>
  </si>
  <si>
    <t>Allouez Bay Beach 2</t>
  </si>
  <si>
    <t>WI915457</t>
  </si>
  <si>
    <t>Barker's Island Outer Beach</t>
  </si>
  <si>
    <t>WI952236</t>
  </si>
  <si>
    <t>Conners Point Beaches</t>
  </si>
  <si>
    <t>WI277295</t>
  </si>
  <si>
    <t>Lakeshore Drive Beach Kenosha</t>
  </si>
  <si>
    <t>WI572765</t>
  </si>
  <si>
    <t>Melissa Beach</t>
  </si>
  <si>
    <t>WI241184</t>
  </si>
  <si>
    <t>9th Avenue Wayside Beach</t>
  </si>
  <si>
    <t>WI901066</t>
  </si>
  <si>
    <t>Lighthouse Vista Beach</t>
  </si>
  <si>
    <t>WI633041</t>
  </si>
  <si>
    <t>Red River Park Beaches</t>
  </si>
  <si>
    <t>WI247909</t>
  </si>
  <si>
    <t>Big Bay Park Beach</t>
  </si>
  <si>
    <t>WI265434</t>
  </si>
  <si>
    <t>Sheridan Park Beach</t>
  </si>
  <si>
    <t>OCONTO</t>
  </si>
  <si>
    <t>WI455048</t>
  </si>
  <si>
    <t>Oconto City Park</t>
  </si>
  <si>
    <t>-</t>
  </si>
  <si>
    <t>WI926427</t>
  </si>
  <si>
    <t>Jay Road Beach</t>
  </si>
  <si>
    <t>WI727293</t>
  </si>
  <si>
    <t>Pebble Road Beach</t>
  </si>
  <si>
    <t>WI944539</t>
  </si>
  <si>
    <t>Sandy Beach Road Beach</t>
  </si>
  <si>
    <t>WI922794</t>
  </si>
  <si>
    <t>Silver Beach Road Beach</t>
  </si>
  <si>
    <t>WI624360</t>
  </si>
  <si>
    <t>Virmond County Park</t>
  </si>
  <si>
    <t>WI878333</t>
  </si>
  <si>
    <t>Michigan Boulevard Beach</t>
  </si>
  <si>
    <t>WI919997</t>
  </si>
  <si>
    <t>Myers Park Beach</t>
  </si>
  <si>
    <t>WI889003</t>
  </si>
  <si>
    <t>Parkway Beach</t>
  </si>
  <si>
    <t>WI714418</t>
  </si>
  <si>
    <t>Shoop Park Beach</t>
  </si>
  <si>
    <t>WI718147</t>
  </si>
  <si>
    <t>Wind Point Lighthouse Beach</t>
  </si>
  <si>
    <t>WI986407</t>
  </si>
  <si>
    <t>3rd Street Beach</t>
  </si>
  <si>
    <t>WI365989</t>
  </si>
  <si>
    <t>Foster Road Beach</t>
  </si>
  <si>
    <t>WI902958</t>
  </si>
  <si>
    <t>KK Road Beach</t>
  </si>
  <si>
    <t>WI394243</t>
  </si>
  <si>
    <t>Lakeview Park Beach</t>
  </si>
  <si>
    <t>WI518118</t>
  </si>
  <si>
    <t>Van Ess Road Beach</t>
  </si>
  <si>
    <t>WI975330</t>
  </si>
  <si>
    <t>Vollrath Park Beach</t>
  </si>
  <si>
    <t>WI858481</t>
  </si>
  <si>
    <t>Whitcomb Avenue Beach</t>
  </si>
  <si>
    <t>WI634281</t>
  </si>
  <si>
    <t>Wilson Lima Beach / White's Beach</t>
  </si>
  <si>
    <t>Miles</t>
  </si>
  <si>
    <t>WI705121</t>
  </si>
  <si>
    <t>Lincoln High School Beach</t>
  </si>
  <si>
    <t>WI792119</t>
  </si>
  <si>
    <t>Maritime Dr Boat Launch Beach</t>
  </si>
  <si>
    <t>WI232578</t>
  </si>
  <si>
    <t>Memorial Drive Wayside Beach Middle</t>
  </si>
  <si>
    <t>WI465036</t>
  </si>
  <si>
    <t>Silver Creek Beach</t>
  </si>
  <si>
    <t>WI350293</t>
  </si>
  <si>
    <t>Two Creek Boat Launch Beach</t>
  </si>
  <si>
    <t>WI564320</t>
  </si>
  <si>
    <t>University Beach</t>
  </si>
  <si>
    <t>WI747314</t>
  </si>
  <si>
    <t>Warm Water Beach</t>
  </si>
  <si>
    <t>WI279226</t>
  </si>
  <si>
    <t>YMCA Beach</t>
  </si>
  <si>
    <t xml:space="preserve">Closure
</t>
  </si>
  <si>
    <t>POLICY</t>
  </si>
  <si>
    <t>Beach action in 2012?</t>
  </si>
  <si>
    <t>miles</t>
  </si>
  <si>
    <t>2012 ACTIONS SUMMARY</t>
  </si>
  <si>
    <t>2012 ACTIONS DURATION SUMMARY</t>
  </si>
  <si>
    <t xml:space="preserve">Beach-specific advisories or closings issued by the reporting state or local governments. An action is recorded for a beach even if only a portion of the beach is affected. See "2012 Actions" tab </t>
  </si>
  <si>
    <t>Beach length (MI)</t>
  </si>
  <si>
    <t>2012 BEACH DAYS SUMMARY</t>
  </si>
  <si>
    <t>Total length of monitored beaches (MI)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</si>
</sst>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[$-409]m/d/yy\ h:mm\ AM/PM;@"/>
    <numFmt numFmtId="166" formatCode="[$-409]mmmm\ d\,\ yyyy;@"/>
  </numFmts>
  <fonts count="21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7"/>
      <color theme="1"/>
      <name val="Arial"/>
      <family val="2"/>
    </font>
    <font>
      <b/>
      <sz val="7"/>
      <color rgb="FFFF0000"/>
      <name val="Arial"/>
      <family val="2"/>
    </font>
    <font>
      <sz val="7"/>
      <color theme="0"/>
      <name val="Arial"/>
      <family val="2"/>
    </font>
    <font>
      <sz val="8"/>
      <color rgb="FF151515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3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3" fontId="0" fillId="0" borderId="0" xfId="0" applyNumberFormat="1" applyFill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65" fontId="5" fillId="0" borderId="0" xfId="0" applyNumberFormat="1" applyFont="1"/>
    <xf numFmtId="3" fontId="5" fillId="0" borderId="0" xfId="0" applyNumberFormat="1" applyFont="1"/>
    <xf numFmtId="0" fontId="5" fillId="0" borderId="0" xfId="0" applyFont="1" applyBorder="1"/>
    <xf numFmtId="0" fontId="4" fillId="0" borderId="1" xfId="0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0" xfId="0" applyBorder="1"/>
    <xf numFmtId="164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3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wrapText="1"/>
    </xf>
    <xf numFmtId="0" fontId="2" fillId="0" borderId="0" xfId="0" applyFont="1" applyFill="1"/>
    <xf numFmtId="0" fontId="15" fillId="0" borderId="0" xfId="0" applyFont="1"/>
    <xf numFmtId="0" fontId="16" fillId="0" borderId="3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7" fillId="0" borderId="0" xfId="0" applyFont="1" applyFill="1"/>
    <xf numFmtId="3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 wrapText="1"/>
    </xf>
    <xf numFmtId="1" fontId="1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/>
    <xf numFmtId="0" fontId="18" fillId="0" borderId="0" xfId="0" applyFont="1"/>
    <xf numFmtId="0" fontId="18" fillId="0" borderId="0" xfId="0" applyFont="1" applyBorder="1"/>
    <xf numFmtId="0" fontId="17" fillId="0" borderId="0" xfId="0" applyFont="1" applyFill="1" applyBorder="1" applyAlignment="1">
      <alignment horizontal="right" vertical="center"/>
    </xf>
    <xf numFmtId="0" fontId="17" fillId="0" borderId="0" xfId="0" quotePrefix="1" applyFont="1" applyFill="1" applyBorder="1" applyAlignment="1">
      <alignment horizontal="right"/>
    </xf>
    <xf numFmtId="0" fontId="18" fillId="0" borderId="4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7" fillId="0" borderId="0" xfId="0" quotePrefix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" fontId="17" fillId="0" borderId="0" xfId="0" applyNumberFormat="1" applyFont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17" fillId="0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Border="1"/>
    <xf numFmtId="4" fontId="17" fillId="0" borderId="0" xfId="0" applyNumberFormat="1" applyFont="1" applyBorder="1" applyAlignment="1">
      <alignment horizontal="center" vertical="center"/>
    </xf>
    <xf numFmtId="0" fontId="0" fillId="0" borderId="1" xfId="0" applyBorder="1"/>
    <xf numFmtId="4" fontId="5" fillId="0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6" fontId="20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Border="1" applyAlignment="1">
      <alignment horizontal="center" wrapText="1"/>
    </xf>
    <xf numFmtId="166" fontId="5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66" fontId="20" fillId="0" borderId="1" xfId="0" applyNumberFormat="1" applyFont="1" applyFill="1" applyBorder="1" applyAlignment="1">
      <alignment horizontal="center" vertical="center"/>
    </xf>
    <xf numFmtId="166" fontId="20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wrapText="1"/>
    </xf>
    <xf numFmtId="4" fontId="5" fillId="0" borderId="0" xfId="0" applyNumberFormat="1" applyFont="1" applyFill="1" applyAlignment="1">
      <alignment horizontal="center"/>
    </xf>
    <xf numFmtId="4" fontId="5" fillId="0" borderId="1" xfId="0" applyNumberFormat="1" applyFont="1" applyBorder="1" applyAlignment="1">
      <alignment horizontal="center" wrapText="1"/>
    </xf>
    <xf numFmtId="4" fontId="4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9"/>
  <sheetViews>
    <sheetView tabSelected="1" workbookViewId="0">
      <pane ySplit="2" topLeftCell="A3" activePane="bottomLeft" state="frozen"/>
      <selection pane="bottomLeft" activeCell="Y20" sqref="Y20"/>
    </sheetView>
  </sheetViews>
  <sheetFormatPr defaultRowHeight="12.75" x14ac:dyDescent="0.2"/>
  <cols>
    <col min="1" max="1" width="11.5703125" style="5" customWidth="1"/>
    <col min="2" max="2" width="0.5703125" style="5" customWidth="1"/>
    <col min="3" max="6" width="8.28515625" style="5" customWidth="1"/>
    <col min="7" max="7" width="0.5703125" style="5" customWidth="1"/>
    <col min="8" max="10" width="8.28515625" style="5" customWidth="1"/>
    <col min="11" max="11" width="0.5703125" style="5" customWidth="1"/>
    <col min="12" max="17" width="8.28515625" style="5" customWidth="1"/>
    <col min="18" max="18" width="0.5703125" style="5" customWidth="1"/>
    <col min="19" max="16384" width="9.140625" style="5"/>
  </cols>
  <sheetData>
    <row r="1" spans="1:21" x14ac:dyDescent="0.2">
      <c r="A1" s="11"/>
      <c r="B1" s="11"/>
      <c r="C1" s="179" t="s">
        <v>38</v>
      </c>
      <c r="D1" s="181"/>
      <c r="E1" s="181"/>
      <c r="F1" s="180"/>
      <c r="G1" s="68"/>
      <c r="H1" s="179" t="s">
        <v>40</v>
      </c>
      <c r="I1" s="179"/>
      <c r="J1" s="179"/>
      <c r="K1" s="58"/>
      <c r="L1" s="179" t="s">
        <v>43</v>
      </c>
      <c r="M1" s="180"/>
      <c r="N1" s="180"/>
      <c r="O1" s="180"/>
      <c r="P1" s="180"/>
      <c r="Q1" s="180"/>
      <c r="R1" s="58"/>
      <c r="S1" s="179" t="s">
        <v>42</v>
      </c>
      <c r="T1" s="180"/>
      <c r="U1" s="180"/>
    </row>
    <row r="2" spans="1:21" ht="88.5" customHeight="1" x14ac:dyDescent="0.2">
      <c r="A2" s="4" t="s">
        <v>13</v>
      </c>
      <c r="B2" s="4"/>
      <c r="C2" s="3" t="s">
        <v>41</v>
      </c>
      <c r="D2" s="3" t="s">
        <v>45</v>
      </c>
      <c r="E2" s="3" t="s">
        <v>46</v>
      </c>
      <c r="F2" s="3" t="s">
        <v>577</v>
      </c>
      <c r="G2" s="3"/>
      <c r="H2" s="3" t="s">
        <v>0</v>
      </c>
      <c r="I2" s="3" t="s">
        <v>1</v>
      </c>
      <c r="J2" s="3" t="s">
        <v>2</v>
      </c>
      <c r="K2" s="3"/>
      <c r="L2" s="14" t="s">
        <v>44</v>
      </c>
      <c r="M2" s="3" t="s">
        <v>4</v>
      </c>
      <c r="N2" s="3" t="s">
        <v>5</v>
      </c>
      <c r="O2" s="3" t="s">
        <v>6</v>
      </c>
      <c r="P2" s="3" t="s">
        <v>7</v>
      </c>
      <c r="Q2" s="3" t="s">
        <v>8</v>
      </c>
      <c r="R2" s="3"/>
      <c r="S2" s="14" t="s">
        <v>9</v>
      </c>
      <c r="T2" s="15" t="s">
        <v>10</v>
      </c>
      <c r="U2" s="3" t="s">
        <v>16</v>
      </c>
    </row>
    <row r="3" spans="1:21" x14ac:dyDescent="0.2">
      <c r="A3" s="67" t="s">
        <v>145</v>
      </c>
      <c r="B3" s="16"/>
      <c r="C3" s="33">
        <f>Monitoring!$B$9</f>
        <v>7</v>
      </c>
      <c r="D3" s="30">
        <f>Monitoring!$E$9</f>
        <v>7</v>
      </c>
      <c r="E3" s="48">
        <f>D3/C3</f>
        <v>1</v>
      </c>
      <c r="F3" s="172">
        <f>Monitoring!$I$9</f>
        <v>2.266</v>
      </c>
      <c r="G3" s="13"/>
      <c r="H3" s="47">
        <f>'2012 Actions'!$B$28</f>
        <v>3</v>
      </c>
      <c r="I3" s="47">
        <f t="shared" ref="I3:I18" si="0">D3-H3</f>
        <v>4</v>
      </c>
      <c r="J3" s="48">
        <f t="shared" ref="J3:J8" si="1">H3/D3</f>
        <v>0.42857142857142855</v>
      </c>
      <c r="K3" s="13"/>
      <c r="L3" s="58">
        <f>'Action Durations'!E6</f>
        <v>26</v>
      </c>
      <c r="M3" s="47">
        <f>'Action Durations'!H6</f>
        <v>26</v>
      </c>
      <c r="N3" s="47">
        <f>'Action Durations'!I6</f>
        <v>0</v>
      </c>
      <c r="O3" s="47">
        <f>'Action Durations'!J6</f>
        <v>0</v>
      </c>
      <c r="P3" s="47">
        <f>'Action Durations'!K6</f>
        <v>0</v>
      </c>
      <c r="Q3" s="47">
        <f>'Action Durations'!L6</f>
        <v>0</v>
      </c>
      <c r="R3" s="13"/>
      <c r="S3" s="49">
        <f>'Beach Days'!E10</f>
        <v>658</v>
      </c>
      <c r="T3" s="49">
        <f>'Beach Days'!H10</f>
        <v>26</v>
      </c>
      <c r="U3" s="39">
        <f>T3/S3</f>
        <v>3.9513677811550151E-2</v>
      </c>
    </row>
    <row r="4" spans="1:21" x14ac:dyDescent="0.2">
      <c r="A4" s="67" t="s">
        <v>160</v>
      </c>
      <c r="B4" s="16"/>
      <c r="C4" s="54">
        <f>Monitoring!$B$30</f>
        <v>19</v>
      </c>
      <c r="D4" s="30">
        <f>Monitoring!$E$30</f>
        <v>17</v>
      </c>
      <c r="E4" s="48">
        <f>D4/C4</f>
        <v>0.89473684210526316</v>
      </c>
      <c r="F4" s="172">
        <f>Monitoring!$I$30</f>
        <v>6.468</v>
      </c>
      <c r="G4" s="13"/>
      <c r="H4" s="47">
        <f>'2012 Actions'!$B$44</f>
        <v>5</v>
      </c>
      <c r="I4" s="47">
        <f t="shared" si="0"/>
        <v>12</v>
      </c>
      <c r="J4" s="48">
        <f t="shared" si="1"/>
        <v>0.29411764705882354</v>
      </c>
      <c r="K4" s="13"/>
      <c r="L4" s="127">
        <f>'Action Durations'!E13</f>
        <v>14</v>
      </c>
      <c r="M4" s="47">
        <f>'Action Durations'!H13</f>
        <v>12</v>
      </c>
      <c r="N4" s="47">
        <f>'Action Durations'!I13</f>
        <v>2</v>
      </c>
      <c r="O4" s="47">
        <f>'Action Durations'!J13</f>
        <v>0</v>
      </c>
      <c r="P4" s="47">
        <f>'Action Durations'!K13</f>
        <v>0</v>
      </c>
      <c r="Q4" s="47">
        <f>'Action Durations'!L13</f>
        <v>0</v>
      </c>
      <c r="R4" s="13"/>
      <c r="S4" s="49">
        <f>'Beach Days'!E29</f>
        <v>1597</v>
      </c>
      <c r="T4" s="49">
        <f>'Beach Days'!H29</f>
        <v>16</v>
      </c>
      <c r="U4" s="39">
        <f>T4/S4</f>
        <v>1.0018785222291797E-2</v>
      </c>
    </row>
    <row r="5" spans="1:21" x14ac:dyDescent="0.2">
      <c r="A5" s="67" t="s">
        <v>193</v>
      </c>
      <c r="B5" s="16"/>
      <c r="C5" s="54">
        <f>Monitoring!$B$41</f>
        <v>9</v>
      </c>
      <c r="D5" s="30">
        <f>Monitoring!$E$41</f>
        <v>3</v>
      </c>
      <c r="E5" s="48">
        <f>D5/C5</f>
        <v>0.33333333333333331</v>
      </c>
      <c r="F5" s="172">
        <f>Monitoring!$I$41</f>
        <v>0.89500000000000002</v>
      </c>
      <c r="G5" s="13"/>
      <c r="H5" s="47">
        <f>'2012 Actions'!$B$52</f>
        <v>2</v>
      </c>
      <c r="I5" s="47">
        <f t="shared" si="0"/>
        <v>1</v>
      </c>
      <c r="J5" s="48">
        <f t="shared" si="1"/>
        <v>0.66666666666666663</v>
      </c>
      <c r="K5" s="13"/>
      <c r="L5" s="129">
        <f>'Action Durations'!E17</f>
        <v>6</v>
      </c>
      <c r="M5" s="47">
        <f>'Action Durations'!H17</f>
        <v>6</v>
      </c>
      <c r="N5" s="47">
        <f>'Action Durations'!I17</f>
        <v>0</v>
      </c>
      <c r="O5" s="47">
        <f>'Action Durations'!J17</f>
        <v>0</v>
      </c>
      <c r="P5" s="47">
        <f>'Action Durations'!K17</f>
        <v>0</v>
      </c>
      <c r="Q5" s="47">
        <f>'Action Durations'!L17</f>
        <v>0</v>
      </c>
      <c r="R5" s="13"/>
      <c r="S5" s="49">
        <f>'Beach Days'!E34</f>
        <v>314</v>
      </c>
      <c r="T5" s="49">
        <f>'Beach Days'!H34</f>
        <v>6</v>
      </c>
      <c r="U5" s="39">
        <f>T5/S5</f>
        <v>1.9108280254777069E-2</v>
      </c>
    </row>
    <row r="6" spans="1:21" x14ac:dyDescent="0.2">
      <c r="A6" s="67" t="s">
        <v>200</v>
      </c>
      <c r="B6" s="16"/>
      <c r="C6" s="54">
        <f>Monitoring!$B$96</f>
        <v>53</v>
      </c>
      <c r="D6" s="30">
        <f>Monitoring!$E$96</f>
        <v>31</v>
      </c>
      <c r="E6" s="48">
        <f>D6/C6</f>
        <v>0.58490566037735847</v>
      </c>
      <c r="F6" s="172">
        <f>Monitoring!$I$96</f>
        <v>5.6010000000000009</v>
      </c>
      <c r="G6" s="13"/>
      <c r="H6" s="47">
        <f>'2012 Actions'!$B$110</f>
        <v>22</v>
      </c>
      <c r="I6" s="47">
        <f t="shared" si="0"/>
        <v>9</v>
      </c>
      <c r="J6" s="48">
        <f t="shared" si="1"/>
        <v>0.70967741935483875</v>
      </c>
      <c r="K6" s="13"/>
      <c r="L6" s="132">
        <f>'Action Durations'!E41</f>
        <v>56</v>
      </c>
      <c r="M6" s="47">
        <f>'Action Durations'!H41</f>
        <v>49</v>
      </c>
      <c r="N6" s="47">
        <f>'Action Durations'!I41</f>
        <v>7</v>
      </c>
      <c r="O6" s="47">
        <f>'Action Durations'!J41</f>
        <v>0</v>
      </c>
      <c r="P6" s="47">
        <f>'Action Durations'!K41</f>
        <v>0</v>
      </c>
      <c r="Q6" s="47">
        <f>'Action Durations'!L41</f>
        <v>0</v>
      </c>
      <c r="R6" s="13"/>
      <c r="S6" s="49">
        <f>'Beach Days'!E67</f>
        <v>2914</v>
      </c>
      <c r="T6" s="49">
        <f>'Beach Days'!H67</f>
        <v>63</v>
      </c>
      <c r="U6" s="39">
        <f>T6/S6</f>
        <v>2.1619766643788608E-2</v>
      </c>
    </row>
    <row r="7" spans="1:21" x14ac:dyDescent="0.2">
      <c r="A7" s="67" t="s">
        <v>263</v>
      </c>
      <c r="B7" s="16"/>
      <c r="C7" s="54">
        <f>Monitoring!$B$114</f>
        <v>16</v>
      </c>
      <c r="D7" s="30">
        <f>Monitoring!$E$114</f>
        <v>12</v>
      </c>
      <c r="E7" s="48">
        <f t="shared" ref="E7:E17" si="2">D7/C7</f>
        <v>0.75</v>
      </c>
      <c r="F7" s="172">
        <f>Monitoring!$I$114</f>
        <v>5.4119999999999999</v>
      </c>
      <c r="G7" s="13"/>
      <c r="H7" s="47">
        <f>'2012 Actions'!$B$187</f>
        <v>12</v>
      </c>
      <c r="I7" s="47">
        <f t="shared" si="0"/>
        <v>0</v>
      </c>
      <c r="J7" s="48">
        <f t="shared" si="1"/>
        <v>1</v>
      </c>
      <c r="K7" s="13"/>
      <c r="L7" s="127">
        <f>'Action Durations'!E55</f>
        <v>75</v>
      </c>
      <c r="M7" s="47">
        <f>'Action Durations'!H55</f>
        <v>69</v>
      </c>
      <c r="N7" s="47">
        <f>'Action Durations'!I55</f>
        <v>6</v>
      </c>
      <c r="O7" s="47">
        <f>'Action Durations'!J55</f>
        <v>0</v>
      </c>
      <c r="P7" s="47">
        <f>'Action Durations'!K55</f>
        <v>0</v>
      </c>
      <c r="Q7" s="47">
        <f>'Action Durations'!L55</f>
        <v>0</v>
      </c>
      <c r="R7" s="13"/>
      <c r="S7" s="49">
        <f>'Beach Days'!E81</f>
        <v>1129</v>
      </c>
      <c r="T7" s="49">
        <f>'Beach Days'!H81</f>
        <v>81</v>
      </c>
      <c r="U7" s="39">
        <f t="shared" ref="U7:U17" si="3">T7/S7</f>
        <v>7.1744906997342775E-2</v>
      </c>
    </row>
    <row r="8" spans="1:21" x14ac:dyDescent="0.2">
      <c r="A8" s="67" t="s">
        <v>288</v>
      </c>
      <c r="B8" s="16"/>
      <c r="C8" s="54">
        <f>Monitoring!$B$121</f>
        <v>5</v>
      </c>
      <c r="D8" s="30">
        <f>Monitoring!$E$121</f>
        <v>5</v>
      </c>
      <c r="E8" s="48">
        <f t="shared" si="2"/>
        <v>1</v>
      </c>
      <c r="F8" s="172">
        <f>Monitoring!$I$121</f>
        <v>1.9259999999999999</v>
      </c>
      <c r="G8" s="13"/>
      <c r="H8" s="47">
        <f>'2012 Actions'!$B$194</f>
        <v>5</v>
      </c>
      <c r="I8" s="47">
        <f t="shared" si="0"/>
        <v>0</v>
      </c>
      <c r="J8" s="48">
        <f t="shared" si="1"/>
        <v>1</v>
      </c>
      <c r="K8" s="13"/>
      <c r="L8" s="128">
        <f>'Action Durations'!E62</f>
        <v>5</v>
      </c>
      <c r="M8" s="47">
        <f>'Action Durations'!H62</f>
        <v>1</v>
      </c>
      <c r="N8" s="47">
        <f>'Action Durations'!I62</f>
        <v>4</v>
      </c>
      <c r="O8" s="47">
        <f>'Action Durations'!J62</f>
        <v>0</v>
      </c>
      <c r="P8" s="47">
        <f>'Action Durations'!K62</f>
        <v>0</v>
      </c>
      <c r="Q8" s="47">
        <f>'Action Durations'!L62</f>
        <v>0</v>
      </c>
      <c r="R8" s="13"/>
      <c r="S8" s="49">
        <f>'Beach Days'!E88</f>
        <v>470</v>
      </c>
      <c r="T8" s="49">
        <f>'Beach Days'!H88</f>
        <v>9</v>
      </c>
      <c r="U8" s="39">
        <f t="shared" si="3"/>
        <v>1.9148936170212766E-2</v>
      </c>
    </row>
    <row r="9" spans="1:21" x14ac:dyDescent="0.2">
      <c r="A9" s="67" t="s">
        <v>299</v>
      </c>
      <c r="B9" s="16"/>
      <c r="C9" s="54">
        <f>Monitoring!$B$130</f>
        <v>7</v>
      </c>
      <c r="D9" s="30">
        <f>Monitoring!$E$130</f>
        <v>5</v>
      </c>
      <c r="E9" s="48">
        <f t="shared" si="2"/>
        <v>0.7142857142857143</v>
      </c>
      <c r="F9" s="172">
        <f>Monitoring!$I$130</f>
        <v>1.8320000000000001</v>
      </c>
      <c r="G9" s="13"/>
      <c r="H9" s="47">
        <f>'2012 Actions'!$B$214</f>
        <v>5</v>
      </c>
      <c r="I9" s="47">
        <f t="shared" si="0"/>
        <v>0</v>
      </c>
      <c r="J9" s="48">
        <f t="shared" ref="J9:J18" si="4">H9/D9</f>
        <v>1</v>
      </c>
      <c r="K9" s="13"/>
      <c r="L9" s="128">
        <f>'Action Durations'!E69</f>
        <v>18</v>
      </c>
      <c r="M9" s="47">
        <f>'Action Durations'!H69</f>
        <v>15</v>
      </c>
      <c r="N9" s="47">
        <f>'Action Durations'!I69</f>
        <v>1</v>
      </c>
      <c r="O9" s="47">
        <f>'Action Durations'!J69</f>
        <v>2</v>
      </c>
      <c r="P9" s="47">
        <f>'Action Durations'!K69</f>
        <v>0</v>
      </c>
      <c r="Q9" s="47">
        <f>'Action Durations'!L69</f>
        <v>0</v>
      </c>
      <c r="R9" s="13"/>
      <c r="S9" s="49">
        <f>'Beach Days'!E95</f>
        <v>485</v>
      </c>
      <c r="T9" s="49">
        <f>'Beach Days'!H95</f>
        <v>23</v>
      </c>
      <c r="U9" s="39">
        <f t="shared" si="3"/>
        <v>4.7422680412371132E-2</v>
      </c>
    </row>
    <row r="10" spans="1:21" x14ac:dyDescent="0.2">
      <c r="A10" s="67" t="s">
        <v>310</v>
      </c>
      <c r="B10" s="16"/>
      <c r="C10" s="54">
        <f>Monitoring!$B$137</f>
        <v>5</v>
      </c>
      <c r="D10" s="30">
        <f>Monitoring!$E$137</f>
        <v>2</v>
      </c>
      <c r="E10" s="48">
        <f t="shared" si="2"/>
        <v>0.4</v>
      </c>
      <c r="F10" s="172">
        <f>Monitoring!$I$137</f>
        <v>1.0569999999999999</v>
      </c>
      <c r="G10" s="13"/>
      <c r="H10" s="47">
        <f>'2012 Actions'!$B$221</f>
        <v>2</v>
      </c>
      <c r="I10" s="47">
        <f t="shared" si="0"/>
        <v>0</v>
      </c>
      <c r="J10" s="48">
        <f t="shared" si="4"/>
        <v>1</v>
      </c>
      <c r="K10" s="13"/>
      <c r="L10" s="128">
        <f>'Action Durations'!E73</f>
        <v>5</v>
      </c>
      <c r="M10" s="47">
        <f>'Action Durations'!H73</f>
        <v>5</v>
      </c>
      <c r="N10" s="47">
        <f>'Action Durations'!I73</f>
        <v>0</v>
      </c>
      <c r="O10" s="47">
        <f>'Action Durations'!J73</f>
        <v>0</v>
      </c>
      <c r="P10" s="47">
        <f>'Action Durations'!K73</f>
        <v>0</v>
      </c>
      <c r="Q10" s="47">
        <f>'Action Durations'!L73</f>
        <v>0</v>
      </c>
      <c r="R10" s="13"/>
      <c r="S10" s="49">
        <f>'Beach Days'!E99</f>
        <v>188</v>
      </c>
      <c r="T10" s="49">
        <f>'Beach Days'!H99</f>
        <v>5</v>
      </c>
      <c r="U10" s="39">
        <f t="shared" si="3"/>
        <v>2.6595744680851064E-2</v>
      </c>
    </row>
    <row r="11" spans="1:21" x14ac:dyDescent="0.2">
      <c r="A11" s="67" t="s">
        <v>315</v>
      </c>
      <c r="B11" s="16"/>
      <c r="C11" s="54">
        <f>Monitoring!$B$156</f>
        <v>17</v>
      </c>
      <c r="D11" s="30">
        <f>Monitoring!$E$156</f>
        <v>9</v>
      </c>
      <c r="E11" s="48">
        <f t="shared" si="2"/>
        <v>0.52941176470588236</v>
      </c>
      <c r="F11" s="172">
        <f>Monitoring!$I$156</f>
        <v>5.6840000000000002</v>
      </c>
      <c r="G11" s="13"/>
      <c r="H11" s="47">
        <f>'2012 Actions'!$B$290</f>
        <v>9</v>
      </c>
      <c r="I11" s="47">
        <f t="shared" si="0"/>
        <v>0</v>
      </c>
      <c r="J11" s="48">
        <f t="shared" si="4"/>
        <v>1</v>
      </c>
      <c r="K11" s="13"/>
      <c r="L11" s="128">
        <f>'Action Durations'!E84</f>
        <v>67</v>
      </c>
      <c r="M11" s="47">
        <f>'Action Durations'!H84</f>
        <v>50</v>
      </c>
      <c r="N11" s="47">
        <f>'Action Durations'!I84</f>
        <v>12</v>
      </c>
      <c r="O11" s="47">
        <f>'Action Durations'!J84</f>
        <v>5</v>
      </c>
      <c r="P11" s="47">
        <f>'Action Durations'!K84</f>
        <v>0</v>
      </c>
      <c r="Q11" s="47">
        <f>'Action Durations'!L84</f>
        <v>0</v>
      </c>
      <c r="R11" s="13"/>
      <c r="S11" s="49">
        <f>'Beach Days'!E110</f>
        <v>852</v>
      </c>
      <c r="T11" s="49">
        <f>'Beach Days'!H110</f>
        <v>92</v>
      </c>
      <c r="U11" s="39">
        <f t="shared" si="3"/>
        <v>0.107981220657277</v>
      </c>
    </row>
    <row r="12" spans="1:21" x14ac:dyDescent="0.2">
      <c r="A12" s="67" t="s">
        <v>399</v>
      </c>
      <c r="B12" s="16"/>
      <c r="C12" s="54">
        <f>Monitoring!$B$164</f>
        <v>6</v>
      </c>
      <c r="D12" s="30">
        <f>Monitoring!$E$164</f>
        <v>0</v>
      </c>
      <c r="E12" s="48">
        <f t="shared" ref="E12" si="5">D12/C12</f>
        <v>0</v>
      </c>
      <c r="F12" s="173" t="s">
        <v>102</v>
      </c>
      <c r="G12" s="13"/>
      <c r="H12" s="47" t="s">
        <v>102</v>
      </c>
      <c r="I12" s="47" t="s">
        <v>102</v>
      </c>
      <c r="J12" s="47" t="s">
        <v>102</v>
      </c>
      <c r="K12" s="13"/>
      <c r="L12" s="47" t="s">
        <v>102</v>
      </c>
      <c r="M12" s="47" t="s">
        <v>102</v>
      </c>
      <c r="N12" s="47" t="s">
        <v>102</v>
      </c>
      <c r="O12" s="47" t="s">
        <v>102</v>
      </c>
      <c r="P12" s="47" t="s">
        <v>102</v>
      </c>
      <c r="Q12" s="47" t="s">
        <v>102</v>
      </c>
      <c r="R12" s="13"/>
      <c r="S12" s="47" t="s">
        <v>102</v>
      </c>
      <c r="T12" s="47" t="s">
        <v>102</v>
      </c>
      <c r="U12" s="47" t="s">
        <v>102</v>
      </c>
    </row>
    <row r="13" spans="1:21" x14ac:dyDescent="0.2">
      <c r="A13" s="67" t="s">
        <v>334</v>
      </c>
      <c r="B13" s="16"/>
      <c r="C13" s="54">
        <f>Monitoring!$B$179</f>
        <v>13</v>
      </c>
      <c r="D13" s="30">
        <f>Monitoring!$E$179</f>
        <v>9</v>
      </c>
      <c r="E13" s="48">
        <f t="shared" si="2"/>
        <v>0.69230769230769229</v>
      </c>
      <c r="F13" s="172">
        <f>Monitoring!$I$179</f>
        <v>2.7399999999999998</v>
      </c>
      <c r="G13" s="13"/>
      <c r="H13" s="47">
        <f>'2012 Actions'!$B$380</f>
        <v>9</v>
      </c>
      <c r="I13" s="47">
        <f t="shared" si="0"/>
        <v>0</v>
      </c>
      <c r="J13" s="48">
        <f t="shared" si="4"/>
        <v>1</v>
      </c>
      <c r="K13" s="13"/>
      <c r="L13" s="128">
        <f>'Action Durations'!E95</f>
        <v>88</v>
      </c>
      <c r="M13" s="47">
        <f>'Action Durations'!H95</f>
        <v>57</v>
      </c>
      <c r="N13" s="47">
        <f>'Action Durations'!I95</f>
        <v>7</v>
      </c>
      <c r="O13" s="47">
        <f>'Action Durations'!J95</f>
        <v>24</v>
      </c>
      <c r="P13" s="47">
        <f>'Action Durations'!K95</f>
        <v>0</v>
      </c>
      <c r="Q13" s="47">
        <f>'Action Durations'!L95</f>
        <v>0</v>
      </c>
      <c r="R13" s="13"/>
      <c r="S13" s="49">
        <f>'Beach Days'!E121</f>
        <v>859</v>
      </c>
      <c r="T13" s="49">
        <f>'Beach Days'!H121</f>
        <v>165</v>
      </c>
      <c r="U13" s="39">
        <f t="shared" si="3"/>
        <v>0.19208381839348079</v>
      </c>
    </row>
    <row r="14" spans="1:21" x14ac:dyDescent="0.2">
      <c r="A14" s="67" t="s">
        <v>511</v>
      </c>
      <c r="B14" s="16"/>
      <c r="C14" s="54">
        <f>Monitoring!$B$182</f>
        <v>1</v>
      </c>
      <c r="D14" s="30">
        <f>Monitoring!$E$182</f>
        <v>0</v>
      </c>
      <c r="E14" s="48">
        <f t="shared" ref="E14" si="6">D14/C14</f>
        <v>0</v>
      </c>
      <c r="F14" s="173" t="s">
        <v>102</v>
      </c>
      <c r="G14" s="13"/>
      <c r="H14" s="47" t="s">
        <v>102</v>
      </c>
      <c r="I14" s="47" t="s">
        <v>102</v>
      </c>
      <c r="J14" s="47" t="s">
        <v>102</v>
      </c>
      <c r="K14" s="13"/>
      <c r="L14" s="47" t="s">
        <v>102</v>
      </c>
      <c r="M14" s="47" t="s">
        <v>102</v>
      </c>
      <c r="N14" s="47" t="s">
        <v>102</v>
      </c>
      <c r="O14" s="47" t="s">
        <v>102</v>
      </c>
      <c r="P14" s="47" t="s">
        <v>102</v>
      </c>
      <c r="Q14" s="47" t="s">
        <v>102</v>
      </c>
      <c r="R14" s="13"/>
      <c r="S14" s="47" t="s">
        <v>102</v>
      </c>
      <c r="T14" s="47" t="s">
        <v>102</v>
      </c>
      <c r="U14" s="47" t="s">
        <v>102</v>
      </c>
    </row>
    <row r="15" spans="1:21" x14ac:dyDescent="0.2">
      <c r="A15" s="67" t="s">
        <v>357</v>
      </c>
      <c r="B15" s="16"/>
      <c r="C15" s="54">
        <f>Monitoring!$B$196</f>
        <v>12</v>
      </c>
      <c r="D15" s="30">
        <f>Monitoring!$E$196</f>
        <v>7</v>
      </c>
      <c r="E15" s="48">
        <f t="shared" si="2"/>
        <v>0.58333333333333337</v>
      </c>
      <c r="F15" s="172">
        <f>Monitoring!$I$196</f>
        <v>2.9269999999999996</v>
      </c>
      <c r="G15" s="13"/>
      <c r="H15" s="47">
        <f>'2012 Actions'!$B$513</f>
        <v>7</v>
      </c>
      <c r="I15" s="47">
        <f t="shared" si="0"/>
        <v>0</v>
      </c>
      <c r="J15" s="48">
        <f t="shared" si="4"/>
        <v>1</v>
      </c>
      <c r="K15" s="13"/>
      <c r="L15" s="132">
        <f>'Action Durations'!E104</f>
        <v>131</v>
      </c>
      <c r="M15" s="47">
        <f>'Action Durations'!H104</f>
        <v>130</v>
      </c>
      <c r="N15" s="47">
        <f>'Action Durations'!I104</f>
        <v>1</v>
      </c>
      <c r="O15" s="47">
        <f>'Action Durations'!J104</f>
        <v>0</v>
      </c>
      <c r="P15" s="47">
        <f>'Action Durations'!K104</f>
        <v>0</v>
      </c>
      <c r="Q15" s="47">
        <f>'Action Durations'!L104</f>
        <v>0</v>
      </c>
      <c r="R15" s="13"/>
      <c r="S15" s="49">
        <f>'Beach Days'!E130</f>
        <v>663</v>
      </c>
      <c r="T15" s="49">
        <f>'Beach Days'!H130</f>
        <v>132</v>
      </c>
      <c r="U15" s="39">
        <f t="shared" si="3"/>
        <v>0.19909502262443438</v>
      </c>
    </row>
    <row r="16" spans="1:21" x14ac:dyDescent="0.2">
      <c r="A16" s="67" t="s">
        <v>372</v>
      </c>
      <c r="B16" s="16"/>
      <c r="C16" s="54">
        <f>Monitoring!$B$205</f>
        <v>7</v>
      </c>
      <c r="D16" s="30">
        <f>Monitoring!$E$205</f>
        <v>2</v>
      </c>
      <c r="E16" s="48">
        <f t="shared" si="2"/>
        <v>0.2857142857142857</v>
      </c>
      <c r="F16" s="172">
        <f>Monitoring!$I$205</f>
        <v>0.92900000000000005</v>
      </c>
      <c r="G16" s="13"/>
      <c r="H16" s="47">
        <f>'2012 Actions'!$B$526</f>
        <v>2</v>
      </c>
      <c r="I16" s="47">
        <f t="shared" si="0"/>
        <v>0</v>
      </c>
      <c r="J16" s="48">
        <f t="shared" si="4"/>
        <v>1</v>
      </c>
      <c r="K16" s="13"/>
      <c r="L16" s="128">
        <f>'Action Durations'!E108</f>
        <v>11</v>
      </c>
      <c r="M16" s="47">
        <f>'Action Durations'!H108</f>
        <v>11</v>
      </c>
      <c r="N16" s="47">
        <f>'Action Durations'!I108</f>
        <v>0</v>
      </c>
      <c r="O16" s="47">
        <f>'Action Durations'!J108</f>
        <v>0</v>
      </c>
      <c r="P16" s="47">
        <f>'Action Durations'!K108</f>
        <v>0</v>
      </c>
      <c r="Q16" s="47">
        <f>'Action Durations'!L108</f>
        <v>0</v>
      </c>
      <c r="R16" s="13"/>
      <c r="S16" s="49">
        <f>'Beach Days'!E134</f>
        <v>188</v>
      </c>
      <c r="T16" s="49">
        <f>'Beach Days'!H134</f>
        <v>11</v>
      </c>
      <c r="U16" s="39">
        <f t="shared" si="3"/>
        <v>5.8510638297872342E-2</v>
      </c>
    </row>
    <row r="17" spans="1:21" x14ac:dyDescent="0.2">
      <c r="A17" s="67" t="s">
        <v>377</v>
      </c>
      <c r="B17" s="16"/>
      <c r="C17" s="130">
        <f>Monitoring!$B$223</f>
        <v>16</v>
      </c>
      <c r="D17" s="31">
        <f>Monitoring!$E$223</f>
        <v>8</v>
      </c>
      <c r="E17" s="40">
        <f t="shared" si="2"/>
        <v>0.5</v>
      </c>
      <c r="F17" s="174">
        <f>Monitoring!$I$223</f>
        <v>3.9589999999999996</v>
      </c>
      <c r="G17" s="62"/>
      <c r="H17" s="131">
        <f>'2012 Actions'!$B$582</f>
        <v>6</v>
      </c>
      <c r="I17" s="131">
        <f t="shared" si="0"/>
        <v>2</v>
      </c>
      <c r="J17" s="40">
        <f t="shared" si="4"/>
        <v>0.75</v>
      </c>
      <c r="K17" s="62"/>
      <c r="L17" s="63">
        <f>'Action Durations'!E116</f>
        <v>54</v>
      </c>
      <c r="M17" s="131">
        <f>'Action Durations'!H116</f>
        <v>43</v>
      </c>
      <c r="N17" s="131">
        <f>'Action Durations'!I116</f>
        <v>9</v>
      </c>
      <c r="O17" s="131">
        <f>'Action Durations'!J116</f>
        <v>2</v>
      </c>
      <c r="P17" s="131">
        <f>'Action Durations'!K116</f>
        <v>0</v>
      </c>
      <c r="Q17" s="131">
        <f>'Action Durations'!L116</f>
        <v>0</v>
      </c>
      <c r="R17" s="62"/>
      <c r="S17" s="41">
        <f>'Beach Days'!E144</f>
        <v>832</v>
      </c>
      <c r="T17" s="41">
        <f>'Beach Days'!H144</f>
        <v>67</v>
      </c>
      <c r="U17" s="40">
        <f t="shared" si="3"/>
        <v>8.0528846153846159E-2</v>
      </c>
    </row>
    <row r="18" spans="1:21" x14ac:dyDescent="0.2">
      <c r="C18" s="12">
        <f>SUM(C3:C17)</f>
        <v>193</v>
      </c>
      <c r="D18" s="12">
        <f>SUM(D3:D17)</f>
        <v>117</v>
      </c>
      <c r="E18" s="18">
        <f>D18/C18</f>
        <v>0.60621761658031093</v>
      </c>
      <c r="F18" s="175">
        <f>SUM(F3:F17)</f>
        <v>41.695999999999998</v>
      </c>
      <c r="G18" s="12"/>
      <c r="H18" s="17">
        <f>SUM(H3:H17)</f>
        <v>89</v>
      </c>
      <c r="I18" s="17">
        <f t="shared" si="0"/>
        <v>28</v>
      </c>
      <c r="J18" s="18">
        <f t="shared" si="4"/>
        <v>0.76068376068376065</v>
      </c>
      <c r="K18" s="12"/>
      <c r="L18" s="12">
        <f t="shared" ref="L18:Q18" si="7">SUM(L3:L17)</f>
        <v>556</v>
      </c>
      <c r="M18" s="12">
        <f t="shared" si="7"/>
        <v>474</v>
      </c>
      <c r="N18" s="12">
        <f t="shared" si="7"/>
        <v>49</v>
      </c>
      <c r="O18" s="12">
        <f t="shared" si="7"/>
        <v>33</v>
      </c>
      <c r="P18" s="12">
        <f t="shared" si="7"/>
        <v>0</v>
      </c>
      <c r="Q18" s="12">
        <f t="shared" si="7"/>
        <v>0</v>
      </c>
      <c r="R18" s="12"/>
      <c r="S18" s="10">
        <f>SUM(S3:S17)</f>
        <v>11149</v>
      </c>
      <c r="T18" s="10">
        <f>SUM(T3:T17)</f>
        <v>696</v>
      </c>
      <c r="U18" s="51">
        <f>T18/S18</f>
        <v>6.2427123508834871E-2</v>
      </c>
    </row>
    <row r="19" spans="1:21" x14ac:dyDescent="0.2">
      <c r="C19" s="12"/>
      <c r="D19" s="12"/>
      <c r="E19" s="18"/>
      <c r="F19" s="10"/>
      <c r="G19" s="12"/>
      <c r="H19" s="12"/>
      <c r="I19" s="17"/>
      <c r="J19" s="18"/>
      <c r="K19" s="12"/>
      <c r="L19" s="12"/>
      <c r="M19" s="12"/>
      <c r="N19" s="12"/>
      <c r="O19" s="12"/>
      <c r="P19" s="12"/>
      <c r="Q19" s="12"/>
      <c r="R19" s="12"/>
      <c r="S19" s="10"/>
      <c r="T19" s="10"/>
      <c r="U19" s="51"/>
    </row>
    <row r="20" spans="1:21" x14ac:dyDescent="0.2">
      <c r="A20" s="74" t="s">
        <v>49</v>
      </c>
      <c r="T20" s="19"/>
    </row>
    <row r="21" spans="1:21" x14ac:dyDescent="0.2">
      <c r="C21" s="80" t="s">
        <v>47</v>
      </c>
      <c r="D21" s="73" t="s">
        <v>57</v>
      </c>
    </row>
    <row r="22" spans="1:21" x14ac:dyDescent="0.2">
      <c r="C22" s="80"/>
      <c r="D22" s="73" t="s">
        <v>58</v>
      </c>
    </row>
    <row r="23" spans="1:21" x14ac:dyDescent="0.2">
      <c r="C23" s="80" t="s">
        <v>50</v>
      </c>
      <c r="D23" s="72" t="s">
        <v>56</v>
      </c>
    </row>
    <row r="24" spans="1:21" x14ac:dyDescent="0.2">
      <c r="C24" s="80" t="s">
        <v>48</v>
      </c>
      <c r="D24" s="72" t="s">
        <v>574</v>
      </c>
    </row>
    <row r="25" spans="1:21" x14ac:dyDescent="0.2">
      <c r="C25" s="80"/>
      <c r="D25" s="72" t="s">
        <v>59</v>
      </c>
    </row>
    <row r="26" spans="1:21" x14ac:dyDescent="0.2">
      <c r="C26" s="80" t="s">
        <v>52</v>
      </c>
      <c r="D26" s="72" t="s">
        <v>60</v>
      </c>
    </row>
    <row r="27" spans="1:21" x14ac:dyDescent="0.2">
      <c r="C27" s="81"/>
      <c r="D27" s="72" t="s">
        <v>61</v>
      </c>
    </row>
    <row r="28" spans="1:21" x14ac:dyDescent="0.2">
      <c r="C28" s="80" t="s">
        <v>51</v>
      </c>
      <c r="D28" s="72" t="s">
        <v>54</v>
      </c>
    </row>
    <row r="29" spans="1:21" x14ac:dyDescent="0.2">
      <c r="C29" s="80" t="s">
        <v>53</v>
      </c>
      <c r="D29" s="72" t="s">
        <v>55</v>
      </c>
    </row>
  </sheetData>
  <mergeCells count="4">
    <mergeCell ref="H1:J1"/>
    <mergeCell ref="L1:Q1"/>
    <mergeCell ref="S1:U1"/>
    <mergeCell ref="C1:F1"/>
  </mergeCells>
  <phoneticPr fontId="3" type="noConversion"/>
  <printOptions horizontalCentered="1" gridLines="1"/>
  <pageMargins left="0.25" right="0.25" top="1.5" bottom="0.75" header="0.5" footer="0.5"/>
  <pageSetup scale="80" orientation="landscape" r:id="rId1"/>
  <headerFooter alignWithMargins="0">
    <oddHeader>&amp;C&amp;"Arial,Bold"&amp;16 2012 Swimming Season
Wisconsin Summary</oddHead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27"/>
  <sheetViews>
    <sheetView zoomScaleNormal="100" workbookViewId="0">
      <selection activeCell="K1" sqref="K1"/>
    </sheetView>
  </sheetViews>
  <sheetFormatPr defaultRowHeight="12.75" x14ac:dyDescent="0.2"/>
  <cols>
    <col min="1" max="1" width="12.5703125" style="28" customWidth="1"/>
    <col min="2" max="2" width="7.7109375" style="28" customWidth="1"/>
    <col min="3" max="3" width="33" style="28" customWidth="1"/>
    <col min="4" max="4" width="8.28515625" style="53" customWidth="1"/>
    <col min="5" max="5" width="12.5703125" style="28" customWidth="1"/>
    <col min="6" max="6" width="9.140625" style="24"/>
    <col min="7" max="10" width="9.7109375" style="28" customWidth="1"/>
    <col min="12" max="16384" width="9.140625" style="24"/>
  </cols>
  <sheetData>
    <row r="1" spans="1:10" ht="33.75" customHeight="1" x14ac:dyDescent="0.2">
      <c r="A1" s="25" t="s">
        <v>13</v>
      </c>
      <c r="B1" s="25" t="s">
        <v>14</v>
      </c>
      <c r="C1" s="25" t="s">
        <v>64</v>
      </c>
      <c r="D1" s="3" t="s">
        <v>66</v>
      </c>
      <c r="E1" s="25" t="s">
        <v>65</v>
      </c>
      <c r="F1" s="71" t="s">
        <v>575</v>
      </c>
      <c r="G1" s="25" t="s">
        <v>67</v>
      </c>
      <c r="H1" s="25" t="s">
        <v>68</v>
      </c>
      <c r="I1" s="25" t="s">
        <v>69</v>
      </c>
      <c r="J1" s="25" t="s">
        <v>70</v>
      </c>
    </row>
    <row r="2" spans="1:10" ht="12.75" customHeight="1" x14ac:dyDescent="0.2">
      <c r="A2" s="140" t="s">
        <v>145</v>
      </c>
      <c r="B2" s="140" t="s">
        <v>146</v>
      </c>
      <c r="C2" s="140" t="s">
        <v>147</v>
      </c>
      <c r="D2" s="140">
        <v>2</v>
      </c>
      <c r="E2" s="140" t="s">
        <v>31</v>
      </c>
      <c r="F2" s="142">
        <v>9.7000000000000003E-2</v>
      </c>
      <c r="G2" s="140">
        <v>42.98077705</v>
      </c>
      <c r="H2" s="140">
        <v>-87.860307480000003</v>
      </c>
      <c r="I2" s="140">
        <v>42.988462089999999</v>
      </c>
      <c r="J2" s="140">
        <v>-87.871993810000006</v>
      </c>
    </row>
    <row r="3" spans="1:10" ht="12.75" customHeight="1" x14ac:dyDescent="0.2">
      <c r="A3" s="140" t="s">
        <v>145</v>
      </c>
      <c r="B3" s="140" t="s">
        <v>148</v>
      </c>
      <c r="C3" s="140" t="s">
        <v>149</v>
      </c>
      <c r="D3" s="140">
        <v>3</v>
      </c>
      <c r="E3" s="140" t="s">
        <v>31</v>
      </c>
      <c r="F3" s="142">
        <v>1.397</v>
      </c>
      <c r="G3" s="140">
        <v>46.798930769999998</v>
      </c>
      <c r="H3" s="140">
        <v>-90.668545350000002</v>
      </c>
      <c r="I3" s="140">
        <v>46.81724869</v>
      </c>
      <c r="J3" s="140">
        <v>-90.675499369999997</v>
      </c>
    </row>
    <row r="4" spans="1:10" ht="12.75" customHeight="1" x14ac:dyDescent="0.2">
      <c r="A4" s="140" t="s">
        <v>145</v>
      </c>
      <c r="B4" s="140" t="s">
        <v>150</v>
      </c>
      <c r="C4" s="140" t="s">
        <v>151</v>
      </c>
      <c r="D4" s="140">
        <v>3</v>
      </c>
      <c r="E4" s="140" t="s">
        <v>31</v>
      </c>
      <c r="F4" s="142">
        <v>0.224</v>
      </c>
      <c r="G4" s="140">
        <v>46.817220749999997</v>
      </c>
      <c r="H4" s="140">
        <v>-90.675482160000001</v>
      </c>
      <c r="I4" s="140">
        <v>46.820091050000002</v>
      </c>
      <c r="J4" s="140">
        <v>-90.673199370000006</v>
      </c>
    </row>
    <row r="5" spans="1:10" ht="12.75" customHeight="1" x14ac:dyDescent="0.2">
      <c r="A5" s="140" t="s">
        <v>145</v>
      </c>
      <c r="B5" s="140" t="s">
        <v>152</v>
      </c>
      <c r="C5" s="140" t="s">
        <v>153</v>
      </c>
      <c r="D5" s="140">
        <v>3</v>
      </c>
      <c r="E5" s="140" t="s">
        <v>31</v>
      </c>
      <c r="F5" s="142">
        <v>0.04</v>
      </c>
      <c r="G5" s="140">
        <v>46.752445799999997</v>
      </c>
      <c r="H5" s="140">
        <v>-90.783278179999996</v>
      </c>
      <c r="I5" s="140">
        <v>46.75243322</v>
      </c>
      <c r="J5" s="140">
        <v>-90.782946199999998</v>
      </c>
    </row>
    <row r="6" spans="1:10" ht="12.75" customHeight="1" x14ac:dyDescent="0.2">
      <c r="A6" s="140" t="s">
        <v>145</v>
      </c>
      <c r="B6" s="140" t="s">
        <v>154</v>
      </c>
      <c r="C6" s="140" t="s">
        <v>155</v>
      </c>
      <c r="D6" s="140">
        <v>2</v>
      </c>
      <c r="E6" s="140" t="s">
        <v>31</v>
      </c>
      <c r="F6" s="142">
        <v>0.17</v>
      </c>
      <c r="G6" s="140">
        <v>46.59900193</v>
      </c>
      <c r="H6" s="140">
        <v>-90.879934770000006</v>
      </c>
      <c r="I6" s="140">
        <v>46.597144550000003</v>
      </c>
      <c r="J6" s="140">
        <v>-90.882223310000001</v>
      </c>
    </row>
    <row r="7" spans="1:10" ht="12.75" customHeight="1" x14ac:dyDescent="0.2">
      <c r="A7" s="140" t="s">
        <v>145</v>
      </c>
      <c r="B7" s="140" t="s">
        <v>156</v>
      </c>
      <c r="C7" s="140" t="s">
        <v>157</v>
      </c>
      <c r="D7" s="140">
        <v>3</v>
      </c>
      <c r="E7" s="140" t="s">
        <v>31</v>
      </c>
      <c r="F7" s="142">
        <v>6.7000000000000004E-2</v>
      </c>
      <c r="G7" s="140">
        <v>46.774357819999999</v>
      </c>
      <c r="H7" s="140">
        <v>-90.783893079999999</v>
      </c>
      <c r="I7" s="140">
        <v>46.775327279999999</v>
      </c>
      <c r="J7" s="140">
        <v>-90.784507419999997</v>
      </c>
    </row>
    <row r="8" spans="1:10" ht="12.75" customHeight="1" x14ac:dyDescent="0.2">
      <c r="A8" s="141" t="s">
        <v>145</v>
      </c>
      <c r="B8" s="141" t="s">
        <v>158</v>
      </c>
      <c r="C8" s="141" t="s">
        <v>159</v>
      </c>
      <c r="D8" s="141">
        <v>2</v>
      </c>
      <c r="E8" s="141" t="s">
        <v>31</v>
      </c>
      <c r="F8" s="143">
        <v>0.27100000000000002</v>
      </c>
      <c r="G8" s="141">
        <v>46.58309302</v>
      </c>
      <c r="H8" s="141">
        <v>-90.916759819999996</v>
      </c>
      <c r="I8" s="141">
        <v>46.584387909999997</v>
      </c>
      <c r="J8" s="141">
        <v>-90.923091679999999</v>
      </c>
    </row>
    <row r="9" spans="1:10" ht="12.75" customHeight="1" x14ac:dyDescent="0.2">
      <c r="A9" s="33"/>
      <c r="B9" s="34">
        <f>COUNTA(B2:B8)</f>
        <v>7</v>
      </c>
      <c r="C9" s="33"/>
      <c r="D9" s="70"/>
      <c r="E9" s="33"/>
      <c r="F9" s="125">
        <f>SUM(F2:F8)</f>
        <v>2.266</v>
      </c>
      <c r="G9" s="33"/>
      <c r="H9" s="33"/>
      <c r="I9" s="33"/>
      <c r="J9" s="33"/>
    </row>
    <row r="10" spans="1:10" ht="9" customHeight="1" x14ac:dyDescent="0.2">
      <c r="A10" s="33"/>
      <c r="B10" s="33"/>
      <c r="C10" s="33"/>
      <c r="D10" s="54"/>
      <c r="E10" s="33"/>
      <c r="F10" s="144"/>
      <c r="G10" s="33"/>
      <c r="H10" s="33"/>
      <c r="I10" s="33"/>
      <c r="J10" s="33"/>
    </row>
    <row r="11" spans="1:10" ht="12.75" customHeight="1" x14ac:dyDescent="0.2">
      <c r="A11" s="140" t="s">
        <v>160</v>
      </c>
      <c r="B11" s="140" t="s">
        <v>161</v>
      </c>
      <c r="C11" s="140" t="s">
        <v>162</v>
      </c>
      <c r="D11" s="140">
        <v>3</v>
      </c>
      <c r="E11" s="140" t="s">
        <v>31</v>
      </c>
      <c r="F11" s="142">
        <v>1.1970000000000001</v>
      </c>
      <c r="G11" s="140">
        <v>46.8439379</v>
      </c>
      <c r="H11" s="140">
        <v>-91.172713979999997</v>
      </c>
      <c r="I11" s="140">
        <v>46.858820420000001</v>
      </c>
      <c r="J11" s="140">
        <v>-91.204440320000003</v>
      </c>
    </row>
    <row r="12" spans="1:10" ht="12.75" customHeight="1" x14ac:dyDescent="0.2">
      <c r="A12" s="140" t="s">
        <v>160</v>
      </c>
      <c r="B12" s="140" t="s">
        <v>163</v>
      </c>
      <c r="C12" s="140" t="s">
        <v>164</v>
      </c>
      <c r="D12" s="140">
        <v>3</v>
      </c>
      <c r="E12" s="140" t="s">
        <v>31</v>
      </c>
      <c r="F12" s="142">
        <v>0.05</v>
      </c>
      <c r="G12" s="140">
        <v>46.636577940000002</v>
      </c>
      <c r="H12" s="140">
        <v>-90.920702840000004</v>
      </c>
      <c r="I12" s="140">
        <v>46.637410989999999</v>
      </c>
      <c r="J12" s="140">
        <v>-90.920836109999996</v>
      </c>
    </row>
    <row r="13" spans="1:10" ht="12.75" customHeight="1" x14ac:dyDescent="0.2">
      <c r="A13" s="140" t="s">
        <v>160</v>
      </c>
      <c r="B13" s="140" t="s">
        <v>165</v>
      </c>
      <c r="C13" s="140" t="s">
        <v>166</v>
      </c>
      <c r="D13" s="140">
        <v>3</v>
      </c>
      <c r="E13" s="140" t="s">
        <v>31</v>
      </c>
      <c r="F13" s="142">
        <v>2.1999999999999999E-2</v>
      </c>
      <c r="G13" s="140">
        <v>46.807245399999999</v>
      </c>
      <c r="H13" s="140">
        <v>-90.817177060000006</v>
      </c>
      <c r="I13" s="140">
        <v>46.807430240000002</v>
      </c>
      <c r="J13" s="140">
        <v>-90.816930569999997</v>
      </c>
    </row>
    <row r="14" spans="1:10" ht="12.75" customHeight="1" x14ac:dyDescent="0.2">
      <c r="A14" s="176" t="s">
        <v>160</v>
      </c>
      <c r="B14" s="176" t="s">
        <v>167</v>
      </c>
      <c r="C14" s="176" t="s">
        <v>168</v>
      </c>
      <c r="D14" s="140">
        <v>3</v>
      </c>
      <c r="E14" s="140" t="s">
        <v>31</v>
      </c>
      <c r="F14" s="142">
        <v>1.494</v>
      </c>
      <c r="G14" s="140">
        <v>46.838107559999997</v>
      </c>
      <c r="H14" s="140">
        <v>-91.25461473</v>
      </c>
      <c r="I14" s="140">
        <v>46.835338520000001</v>
      </c>
      <c r="J14" s="140">
        <v>-91.261002739999995</v>
      </c>
    </row>
    <row r="15" spans="1:10" ht="12.75" customHeight="1" x14ac:dyDescent="0.2">
      <c r="A15" s="176" t="s">
        <v>160</v>
      </c>
      <c r="B15" s="176" t="s">
        <v>429</v>
      </c>
      <c r="C15" s="176" t="s">
        <v>430</v>
      </c>
      <c r="D15" s="140">
        <v>3</v>
      </c>
      <c r="E15" s="140" t="s">
        <v>31</v>
      </c>
      <c r="F15" s="142">
        <v>9.0999999999999998E-2</v>
      </c>
      <c r="G15" s="140">
        <v>46.757233479999996</v>
      </c>
      <c r="H15" s="140">
        <v>-91.512426759999997</v>
      </c>
      <c r="I15" s="140">
        <v>46.757127869999998</v>
      </c>
      <c r="J15" s="140">
        <v>-91.514280839999998</v>
      </c>
    </row>
    <row r="16" spans="1:10" ht="12.75" customHeight="1" x14ac:dyDescent="0.2">
      <c r="A16" s="176" t="s">
        <v>160</v>
      </c>
      <c r="B16" s="176" t="s">
        <v>397</v>
      </c>
      <c r="C16" s="176" t="s">
        <v>398</v>
      </c>
      <c r="D16" s="140">
        <v>3</v>
      </c>
      <c r="E16" s="140" t="s">
        <v>31</v>
      </c>
      <c r="F16" s="142">
        <v>0.27100000000000002</v>
      </c>
      <c r="G16" s="140">
        <v>46.947451219999998</v>
      </c>
      <c r="H16" s="140">
        <v>-90.887807159999994</v>
      </c>
      <c r="I16" s="140">
        <v>46.946885999999999</v>
      </c>
      <c r="J16" s="140">
        <v>-90.889697949999999</v>
      </c>
    </row>
    <row r="17" spans="1:10" ht="12.75" customHeight="1" x14ac:dyDescent="0.2">
      <c r="A17" s="176" t="s">
        <v>160</v>
      </c>
      <c r="B17" s="176" t="s">
        <v>169</v>
      </c>
      <c r="C17" s="176" t="s">
        <v>170</v>
      </c>
      <c r="D17" s="140">
        <v>3</v>
      </c>
      <c r="E17" s="140" t="s">
        <v>31</v>
      </c>
      <c r="F17" s="142">
        <v>2.1000000000000001E-2</v>
      </c>
      <c r="G17" s="140">
        <v>46.810306580000002</v>
      </c>
      <c r="H17" s="140">
        <v>-90.813018459999995</v>
      </c>
      <c r="I17" s="140">
        <v>46.810594639999998</v>
      </c>
      <c r="J17" s="140">
        <v>-90.812724309999993</v>
      </c>
    </row>
    <row r="18" spans="1:10" ht="12.75" customHeight="1" x14ac:dyDescent="0.2">
      <c r="A18" s="176" t="s">
        <v>160</v>
      </c>
      <c r="B18" s="176" t="s">
        <v>171</v>
      </c>
      <c r="C18" s="176" t="s">
        <v>172</v>
      </c>
      <c r="D18" s="140">
        <v>3</v>
      </c>
      <c r="E18" s="140" t="s">
        <v>31</v>
      </c>
      <c r="F18" s="142">
        <v>6.0999999999999999E-2</v>
      </c>
      <c r="G18" s="140">
        <v>46.67417279</v>
      </c>
      <c r="H18" s="140">
        <v>-90.882139879999997</v>
      </c>
      <c r="I18" s="140">
        <v>46.675539540000003</v>
      </c>
      <c r="J18" s="140">
        <v>-90.880306649999994</v>
      </c>
    </row>
    <row r="19" spans="1:10" ht="12.75" customHeight="1" x14ac:dyDescent="0.2">
      <c r="A19" s="176" t="s">
        <v>160</v>
      </c>
      <c r="B19" s="176" t="s">
        <v>173</v>
      </c>
      <c r="C19" s="176" t="s">
        <v>174</v>
      </c>
      <c r="D19" s="140">
        <v>3</v>
      </c>
      <c r="E19" s="140" t="s">
        <v>31</v>
      </c>
      <c r="F19" s="142">
        <v>0.626</v>
      </c>
      <c r="G19" s="140">
        <v>46.796070919999998</v>
      </c>
      <c r="H19" s="140">
        <v>-91.364003699999998</v>
      </c>
      <c r="I19" s="140">
        <v>46.792220499999999</v>
      </c>
      <c r="J19" s="140">
        <v>-91.375867170000006</v>
      </c>
    </row>
    <row r="20" spans="1:10" ht="12.75" customHeight="1" x14ac:dyDescent="0.2">
      <c r="A20" s="176" t="s">
        <v>160</v>
      </c>
      <c r="B20" s="176" t="s">
        <v>175</v>
      </c>
      <c r="C20" s="176" t="s">
        <v>176</v>
      </c>
      <c r="D20" s="140">
        <v>3</v>
      </c>
      <c r="E20" s="140" t="s">
        <v>31</v>
      </c>
      <c r="F20" s="142">
        <v>0.78500000000000003</v>
      </c>
      <c r="G20" s="140">
        <v>46.788595379999997</v>
      </c>
      <c r="H20" s="140">
        <v>-91.385837390000006</v>
      </c>
      <c r="I20" s="140">
        <v>46.789120590000003</v>
      </c>
      <c r="J20" s="140">
        <v>-91.388931540000002</v>
      </c>
    </row>
    <row r="21" spans="1:10" ht="12.75" customHeight="1" x14ac:dyDescent="0.2">
      <c r="A21" s="176" t="s">
        <v>160</v>
      </c>
      <c r="B21" s="176" t="s">
        <v>431</v>
      </c>
      <c r="C21" s="176" t="s">
        <v>432</v>
      </c>
      <c r="D21" s="140">
        <v>3</v>
      </c>
      <c r="E21" s="140" t="s">
        <v>31</v>
      </c>
      <c r="F21" s="142">
        <v>3.2000000000000001E-2</v>
      </c>
      <c r="G21" s="140">
        <v>46.767881969999998</v>
      </c>
      <c r="H21" s="140">
        <v>-91.483993949999999</v>
      </c>
      <c r="I21" s="140">
        <v>46.76778127</v>
      </c>
      <c r="J21" s="140">
        <v>-91.48472787</v>
      </c>
    </row>
    <row r="22" spans="1:10" ht="12.75" customHeight="1" x14ac:dyDescent="0.2">
      <c r="A22" s="176" t="s">
        <v>160</v>
      </c>
      <c r="B22" s="176" t="s">
        <v>177</v>
      </c>
      <c r="C22" s="176" t="s">
        <v>178</v>
      </c>
      <c r="D22" s="140">
        <v>3</v>
      </c>
      <c r="E22" s="140" t="s">
        <v>31</v>
      </c>
      <c r="F22" s="142">
        <v>0.17499999999999999</v>
      </c>
      <c r="G22" s="140">
        <v>46.74690726</v>
      </c>
      <c r="H22" s="140">
        <v>-90.883312009999997</v>
      </c>
      <c r="I22" s="140">
        <v>46.749220049999998</v>
      </c>
      <c r="J22" s="140">
        <v>-90.884370809999993</v>
      </c>
    </row>
    <row r="23" spans="1:10" ht="12.75" customHeight="1" x14ac:dyDescent="0.2">
      <c r="A23" s="176" t="s">
        <v>160</v>
      </c>
      <c r="B23" s="176" t="s">
        <v>179</v>
      </c>
      <c r="C23" s="176" t="s">
        <v>180</v>
      </c>
      <c r="D23" s="140">
        <v>3</v>
      </c>
      <c r="E23" s="140" t="s">
        <v>31</v>
      </c>
      <c r="F23" s="142">
        <v>1.133</v>
      </c>
      <c r="G23" s="140">
        <v>46.731120670000003</v>
      </c>
      <c r="H23" s="140">
        <v>-90.874941390000004</v>
      </c>
      <c r="I23" s="140">
        <v>46.74690726</v>
      </c>
      <c r="J23" s="140">
        <v>-90.883312009999997</v>
      </c>
    </row>
    <row r="24" spans="1:10" ht="12.75" customHeight="1" x14ac:dyDescent="0.2">
      <c r="A24" s="176" t="s">
        <v>160</v>
      </c>
      <c r="B24" s="176" t="s">
        <v>181</v>
      </c>
      <c r="C24" s="176" t="s">
        <v>182</v>
      </c>
      <c r="D24" s="140">
        <v>3</v>
      </c>
      <c r="E24" s="140" t="s">
        <v>31</v>
      </c>
      <c r="F24" s="142">
        <v>0.308</v>
      </c>
      <c r="G24" s="140">
        <v>46.860926620000001</v>
      </c>
      <c r="H24" s="140">
        <v>-91.097149000000002</v>
      </c>
      <c r="I24" s="140">
        <v>46.859322769999999</v>
      </c>
      <c r="J24" s="140">
        <v>-91.103669389999993</v>
      </c>
    </row>
    <row r="25" spans="1:10" ht="12.75" customHeight="1" x14ac:dyDescent="0.2">
      <c r="A25" s="176" t="s">
        <v>160</v>
      </c>
      <c r="B25" s="176" t="s">
        <v>183</v>
      </c>
      <c r="C25" s="176" t="s">
        <v>184</v>
      </c>
      <c r="D25" s="140">
        <v>3</v>
      </c>
      <c r="E25" s="140" t="s">
        <v>31</v>
      </c>
      <c r="F25" s="142">
        <v>6.5000000000000002E-2</v>
      </c>
      <c r="G25" s="140">
        <v>46.66532145</v>
      </c>
      <c r="H25" s="140">
        <v>-90.904977599999995</v>
      </c>
      <c r="I25" s="140">
        <v>46.666043520000002</v>
      </c>
      <c r="J25" s="140">
        <v>-90.904271570000006</v>
      </c>
    </row>
    <row r="26" spans="1:10" ht="12.75" customHeight="1" x14ac:dyDescent="0.2">
      <c r="A26" s="176" t="s">
        <v>160</v>
      </c>
      <c r="B26" s="176" t="s">
        <v>185</v>
      </c>
      <c r="C26" s="176" t="s">
        <v>186</v>
      </c>
      <c r="D26" s="140">
        <v>3</v>
      </c>
      <c r="E26" s="140" t="s">
        <v>31</v>
      </c>
      <c r="F26" s="142">
        <v>5.7000000000000002E-2</v>
      </c>
      <c r="G26" s="140">
        <v>46.669753630000002</v>
      </c>
      <c r="H26" s="140">
        <v>-90.885746609999998</v>
      </c>
      <c r="I26" s="140">
        <v>46.670234530000002</v>
      </c>
      <c r="J26" s="140">
        <v>-90.885901959999998</v>
      </c>
    </row>
    <row r="27" spans="1:10" ht="12.75" customHeight="1" x14ac:dyDescent="0.2">
      <c r="A27" s="176" t="s">
        <v>160</v>
      </c>
      <c r="B27" s="176" t="s">
        <v>187</v>
      </c>
      <c r="C27" s="176" t="s">
        <v>188</v>
      </c>
      <c r="D27" s="140">
        <v>3</v>
      </c>
      <c r="E27" s="140" t="s">
        <v>31</v>
      </c>
      <c r="F27" s="142">
        <v>6.4000000000000001E-2</v>
      </c>
      <c r="G27" s="140">
        <v>46.667588189999996</v>
      </c>
      <c r="H27" s="140">
        <v>-90.894484640000002</v>
      </c>
      <c r="I27" s="140">
        <v>46.66765882</v>
      </c>
      <c r="J27" s="140">
        <v>-90.893502949999998</v>
      </c>
    </row>
    <row r="28" spans="1:10" ht="12.75" customHeight="1" x14ac:dyDescent="0.2">
      <c r="A28" s="176" t="s">
        <v>160</v>
      </c>
      <c r="B28" s="176" t="s">
        <v>189</v>
      </c>
      <c r="C28" s="176" t="s">
        <v>190</v>
      </c>
      <c r="D28" s="140">
        <v>3</v>
      </c>
      <c r="E28" s="140" t="s">
        <v>31</v>
      </c>
      <c r="F28" s="142">
        <v>0.105</v>
      </c>
      <c r="G28" s="140">
        <v>46.812121759999997</v>
      </c>
      <c r="H28" s="140">
        <v>-90.812004360000003</v>
      </c>
      <c r="I28" s="140">
        <v>46.813569710000003</v>
      </c>
      <c r="J28" s="140">
        <v>-90.811890869999999</v>
      </c>
    </row>
    <row r="29" spans="1:10" ht="12.75" customHeight="1" x14ac:dyDescent="0.2">
      <c r="A29" s="177" t="s">
        <v>160</v>
      </c>
      <c r="B29" s="177" t="s">
        <v>191</v>
      </c>
      <c r="C29" s="177" t="s">
        <v>192</v>
      </c>
      <c r="D29" s="141">
        <v>3</v>
      </c>
      <c r="E29" s="141" t="s">
        <v>31</v>
      </c>
      <c r="F29" s="143">
        <v>3.4000000000000002E-2</v>
      </c>
      <c r="G29" s="141">
        <v>46.666278550000001</v>
      </c>
      <c r="H29" s="141">
        <v>-90.902336079999998</v>
      </c>
      <c r="I29" s="141">
        <v>46.666480499999999</v>
      </c>
      <c r="J29" s="141">
        <v>-90.901680889999994</v>
      </c>
    </row>
    <row r="30" spans="1:10" ht="12.75" customHeight="1" x14ac:dyDescent="0.2">
      <c r="A30" s="54"/>
      <c r="B30" s="60">
        <f>COUNTA(B11:B29)</f>
        <v>19</v>
      </c>
      <c r="C30" s="54"/>
      <c r="D30" s="70"/>
      <c r="E30" s="45"/>
      <c r="F30" s="125">
        <f>SUM(F11:F29)</f>
        <v>6.5910000000000002</v>
      </c>
      <c r="G30" s="45"/>
      <c r="H30" s="45"/>
      <c r="I30" s="45"/>
      <c r="J30" s="45"/>
    </row>
    <row r="31" spans="1:10" ht="9" customHeight="1" x14ac:dyDescent="0.2">
      <c r="A31" s="54"/>
      <c r="B31" s="60"/>
      <c r="C31" s="54"/>
      <c r="D31" s="55"/>
      <c r="E31" s="45"/>
      <c r="F31" s="144"/>
      <c r="G31" s="45"/>
      <c r="H31" s="45"/>
      <c r="I31" s="45"/>
      <c r="J31" s="45"/>
    </row>
    <row r="32" spans="1:10" ht="12.75" customHeight="1" x14ac:dyDescent="0.2">
      <c r="A32" s="176" t="s">
        <v>193</v>
      </c>
      <c r="B32" s="176" t="s">
        <v>433</v>
      </c>
      <c r="C32" s="176" t="s">
        <v>434</v>
      </c>
      <c r="D32" s="140">
        <v>3</v>
      </c>
      <c r="E32" s="140" t="s">
        <v>31</v>
      </c>
      <c r="F32" s="142">
        <v>0.28000000000000003</v>
      </c>
      <c r="G32" s="140">
        <v>44.531672890000003</v>
      </c>
      <c r="H32" s="140">
        <v>-87.97684907</v>
      </c>
      <c r="I32" s="140">
        <v>44.533591850000001</v>
      </c>
      <c r="J32" s="140">
        <v>-87.982023049999995</v>
      </c>
    </row>
    <row r="33" spans="1:10" ht="12.75" customHeight="1" x14ac:dyDescent="0.2">
      <c r="A33" s="176" t="s">
        <v>193</v>
      </c>
      <c r="B33" s="176" t="s">
        <v>194</v>
      </c>
      <c r="C33" s="176" t="s">
        <v>195</v>
      </c>
      <c r="D33" s="140">
        <v>3</v>
      </c>
      <c r="E33" s="140" t="s">
        <v>31</v>
      </c>
      <c r="F33" s="142">
        <v>0.37</v>
      </c>
      <c r="G33" s="140">
        <v>44.638206320000002</v>
      </c>
      <c r="H33" s="140">
        <v>-87.793853179999999</v>
      </c>
      <c r="I33" s="140">
        <v>44.637924130000002</v>
      </c>
      <c r="J33" s="140">
        <v>-87.801306929999996</v>
      </c>
    </row>
    <row r="34" spans="1:10" ht="12.75" customHeight="1" x14ac:dyDescent="0.2">
      <c r="A34" s="176" t="s">
        <v>193</v>
      </c>
      <c r="B34" s="176" t="s">
        <v>196</v>
      </c>
      <c r="C34" s="176" t="s">
        <v>197</v>
      </c>
      <c r="D34" s="140">
        <v>3</v>
      </c>
      <c r="E34" s="140" t="s">
        <v>31</v>
      </c>
      <c r="F34" s="142">
        <v>0.26500000000000001</v>
      </c>
      <c r="G34" s="140">
        <v>44.53792043</v>
      </c>
      <c r="H34" s="140">
        <v>-87.926915280000003</v>
      </c>
      <c r="I34" s="140">
        <v>44.535117800000002</v>
      </c>
      <c r="J34" s="140">
        <v>-87.930548560000005</v>
      </c>
    </row>
    <row r="35" spans="1:10" ht="12.75" customHeight="1" x14ac:dyDescent="0.2">
      <c r="A35" s="176" t="s">
        <v>193</v>
      </c>
      <c r="B35" s="176" t="s">
        <v>435</v>
      </c>
      <c r="C35" s="176" t="s">
        <v>436</v>
      </c>
      <c r="D35" s="140">
        <v>3</v>
      </c>
      <c r="E35" s="140" t="s">
        <v>31</v>
      </c>
      <c r="F35" s="142">
        <v>0.215</v>
      </c>
      <c r="G35" s="140">
        <v>44.552829209999999</v>
      </c>
      <c r="H35" s="140">
        <v>-87.913838729999995</v>
      </c>
      <c r="I35" s="140">
        <v>44.550342299999997</v>
      </c>
      <c r="J35" s="140">
        <v>-87.915812279999997</v>
      </c>
    </row>
    <row r="36" spans="1:10" ht="12.75" customHeight="1" x14ac:dyDescent="0.2">
      <c r="A36" s="176" t="s">
        <v>193</v>
      </c>
      <c r="B36" s="176" t="s">
        <v>198</v>
      </c>
      <c r="C36" s="176" t="s">
        <v>199</v>
      </c>
      <c r="D36" s="140">
        <v>3</v>
      </c>
      <c r="E36" s="140" t="s">
        <v>31</v>
      </c>
      <c r="F36" s="142">
        <v>0.26</v>
      </c>
      <c r="G36" s="140">
        <v>44.596063739999998</v>
      </c>
      <c r="H36" s="140">
        <v>-88.014479570000006</v>
      </c>
      <c r="I36" s="140">
        <v>44.624981689999998</v>
      </c>
      <c r="J36" s="140">
        <v>-88.00799069</v>
      </c>
    </row>
    <row r="37" spans="1:10" ht="12.75" customHeight="1" x14ac:dyDescent="0.2">
      <c r="A37" s="176" t="s">
        <v>193</v>
      </c>
      <c r="B37" s="176" t="s">
        <v>437</v>
      </c>
      <c r="C37" s="176" t="s">
        <v>438</v>
      </c>
      <c r="D37" s="140">
        <v>3</v>
      </c>
      <c r="E37" s="140" t="s">
        <v>31</v>
      </c>
      <c r="F37" s="142">
        <v>1.9E-2</v>
      </c>
      <c r="G37" s="140">
        <v>44.620366779999998</v>
      </c>
      <c r="H37" s="140">
        <v>-88.006293299999996</v>
      </c>
      <c r="I37" s="140">
        <v>44.632004549999998</v>
      </c>
      <c r="J37" s="140">
        <v>-88.011402910000001</v>
      </c>
    </row>
    <row r="38" spans="1:10" ht="12.75" customHeight="1" x14ac:dyDescent="0.2">
      <c r="A38" s="176" t="s">
        <v>193</v>
      </c>
      <c r="B38" s="176" t="s">
        <v>439</v>
      </c>
      <c r="C38" s="176" t="s">
        <v>440</v>
      </c>
      <c r="D38" s="140">
        <v>3</v>
      </c>
      <c r="E38" s="140" t="s">
        <v>31</v>
      </c>
      <c r="F38" s="142">
        <v>1.7000000000000001E-2</v>
      </c>
      <c r="G38" s="140">
        <v>44.619539039999999</v>
      </c>
      <c r="H38" s="140">
        <v>-87.855174570000003</v>
      </c>
      <c r="I38" s="140">
        <v>44.619617720000001</v>
      </c>
      <c r="J38" s="140">
        <v>-87.855517890000002</v>
      </c>
    </row>
    <row r="39" spans="1:10" ht="12.75" customHeight="1" x14ac:dyDescent="0.2">
      <c r="A39" s="176" t="s">
        <v>193</v>
      </c>
      <c r="B39" s="176" t="s">
        <v>441</v>
      </c>
      <c r="C39" s="176" t="s">
        <v>442</v>
      </c>
      <c r="D39" s="140">
        <v>3</v>
      </c>
      <c r="E39" s="140" t="s">
        <v>31</v>
      </c>
      <c r="F39" s="142">
        <v>1.2E-2</v>
      </c>
      <c r="G39" s="140">
        <v>44.567469490000001</v>
      </c>
      <c r="H39" s="140">
        <v>-87.902653360000002</v>
      </c>
      <c r="I39" s="140">
        <v>44.567270559999997</v>
      </c>
      <c r="J39" s="140">
        <v>-87.902818819999993</v>
      </c>
    </row>
    <row r="40" spans="1:10" ht="12.75" customHeight="1" x14ac:dyDescent="0.2">
      <c r="A40" s="177" t="s">
        <v>193</v>
      </c>
      <c r="B40" s="177" t="s">
        <v>443</v>
      </c>
      <c r="C40" s="177" t="s">
        <v>444</v>
      </c>
      <c r="D40" s="141">
        <v>3</v>
      </c>
      <c r="E40" s="141" t="s">
        <v>31</v>
      </c>
      <c r="F40" s="143">
        <v>2.1999999999999999E-2</v>
      </c>
      <c r="G40" s="141">
        <v>44.618715440000003</v>
      </c>
      <c r="H40" s="141">
        <v>-87.842778289999998</v>
      </c>
      <c r="I40" s="141">
        <v>44.618658050000001</v>
      </c>
      <c r="J40" s="141">
        <v>-87.843184260000001</v>
      </c>
    </row>
    <row r="41" spans="1:10" ht="12.75" customHeight="1" x14ac:dyDescent="0.2">
      <c r="A41" s="54"/>
      <c r="B41" s="60">
        <f>COUNTA(B32:B40)</f>
        <v>9</v>
      </c>
      <c r="C41" s="54"/>
      <c r="D41" s="70"/>
      <c r="E41" s="33"/>
      <c r="F41" s="125">
        <f>SUM(F32:F40)</f>
        <v>1.46</v>
      </c>
      <c r="G41" s="33"/>
      <c r="H41" s="33"/>
      <c r="I41" s="33"/>
      <c r="J41" s="33"/>
    </row>
    <row r="42" spans="1:10" ht="9" customHeight="1" x14ac:dyDescent="0.2">
      <c r="A42" s="54"/>
      <c r="B42" s="60"/>
      <c r="C42" s="54"/>
      <c r="D42" s="70"/>
      <c r="E42" s="33"/>
      <c r="F42" s="125"/>
      <c r="G42" s="33"/>
      <c r="H42" s="33"/>
      <c r="I42" s="33"/>
      <c r="J42" s="33"/>
    </row>
    <row r="43" spans="1:10" ht="12.75" customHeight="1" x14ac:dyDescent="0.2">
      <c r="A43" s="176" t="s">
        <v>200</v>
      </c>
      <c r="B43" s="176" t="s">
        <v>201</v>
      </c>
      <c r="C43" s="176" t="s">
        <v>202</v>
      </c>
      <c r="D43" s="140">
        <v>2</v>
      </c>
      <c r="E43" s="140" t="s">
        <v>31</v>
      </c>
      <c r="F43" s="142">
        <v>0.01</v>
      </c>
      <c r="G43" s="140">
        <v>45.058793739999999</v>
      </c>
      <c r="H43" s="140">
        <v>-87.123794059999994</v>
      </c>
      <c r="I43" s="140">
        <v>45.058883479999999</v>
      </c>
      <c r="J43" s="140">
        <v>-87.123893859999995</v>
      </c>
    </row>
    <row r="44" spans="1:10" ht="12.75" customHeight="1" x14ac:dyDescent="0.2">
      <c r="A44" s="176" t="s">
        <v>200</v>
      </c>
      <c r="B44" s="176" t="s">
        <v>445</v>
      </c>
      <c r="C44" s="176" t="s">
        <v>446</v>
      </c>
      <c r="D44" s="140">
        <v>3</v>
      </c>
      <c r="E44" s="140" t="s">
        <v>31</v>
      </c>
      <c r="F44" s="142">
        <v>3.4000000000000002E-2</v>
      </c>
      <c r="G44" s="140">
        <v>44.860821850000001</v>
      </c>
      <c r="H44" s="140">
        <v>-87.234412550000002</v>
      </c>
      <c r="I44" s="140">
        <v>44.861136950000002</v>
      </c>
      <c r="J44" s="140">
        <v>-87.233877280000002</v>
      </c>
    </row>
    <row r="45" spans="1:10" ht="12.75" customHeight="1" x14ac:dyDescent="0.2">
      <c r="A45" s="176" t="s">
        <v>200</v>
      </c>
      <c r="B45" s="176" t="s">
        <v>203</v>
      </c>
      <c r="C45" s="176" t="s">
        <v>204</v>
      </c>
      <c r="D45" s="140">
        <v>1</v>
      </c>
      <c r="E45" s="140" t="s">
        <v>31</v>
      </c>
      <c r="F45" s="142">
        <v>8.7999999999999995E-2</v>
      </c>
      <c r="G45" s="140">
        <v>45.069618749999997</v>
      </c>
      <c r="H45" s="140">
        <v>-87.119023530000007</v>
      </c>
      <c r="I45" s="140">
        <v>45.070057230000003</v>
      </c>
      <c r="J45" s="140">
        <v>-87.117321050000001</v>
      </c>
    </row>
    <row r="46" spans="1:10" ht="12.75" customHeight="1" x14ac:dyDescent="0.2">
      <c r="A46" s="176" t="s">
        <v>200</v>
      </c>
      <c r="B46" s="176" t="s">
        <v>447</v>
      </c>
      <c r="C46" s="176" t="s">
        <v>448</v>
      </c>
      <c r="D46" s="140">
        <v>3</v>
      </c>
      <c r="E46" s="140" t="s">
        <v>31</v>
      </c>
      <c r="F46" s="142">
        <v>3.5000000000000003E-2</v>
      </c>
      <c r="G46" s="140">
        <v>44.858434010000003</v>
      </c>
      <c r="H46" s="140">
        <v>-87.240610520000004</v>
      </c>
      <c r="I46" s="140">
        <v>44.858638310000003</v>
      </c>
      <c r="J46" s="140">
        <v>-87.239994620000004</v>
      </c>
    </row>
    <row r="47" spans="1:10" ht="12.75" customHeight="1" x14ac:dyDescent="0.2">
      <c r="A47" s="176" t="s">
        <v>200</v>
      </c>
      <c r="B47" s="176" t="s">
        <v>449</v>
      </c>
      <c r="C47" s="176" t="s">
        <v>450</v>
      </c>
      <c r="D47" s="140">
        <v>3</v>
      </c>
      <c r="E47" s="140" t="s">
        <v>31</v>
      </c>
      <c r="F47" s="142">
        <v>0.112</v>
      </c>
      <c r="G47" s="140">
        <v>44.689628460000002</v>
      </c>
      <c r="H47" s="140">
        <v>-87.362945569999994</v>
      </c>
      <c r="I47" s="140">
        <v>44.691085569999998</v>
      </c>
      <c r="J47" s="140">
        <v>-87.362121349999995</v>
      </c>
    </row>
    <row r="48" spans="1:10" ht="12.75" customHeight="1" x14ac:dyDescent="0.2">
      <c r="A48" s="176" t="s">
        <v>200</v>
      </c>
      <c r="B48" s="176" t="s">
        <v>451</v>
      </c>
      <c r="C48" s="176" t="s">
        <v>452</v>
      </c>
      <c r="D48" s="140">
        <v>3</v>
      </c>
      <c r="E48" s="140" t="s">
        <v>31</v>
      </c>
      <c r="F48" s="142">
        <v>1.9E-2</v>
      </c>
      <c r="G48" s="140">
        <v>44.812333600000002</v>
      </c>
      <c r="H48" s="140">
        <v>-87.289722830000002</v>
      </c>
      <c r="I48" s="140">
        <v>44.812431609999997</v>
      </c>
      <c r="J48" s="140">
        <v>-87.289366319999999</v>
      </c>
    </row>
    <row r="49" spans="1:10" ht="12.75" customHeight="1" x14ac:dyDescent="0.2">
      <c r="A49" s="176" t="s">
        <v>200</v>
      </c>
      <c r="B49" s="176" t="s">
        <v>453</v>
      </c>
      <c r="C49" s="176" t="s">
        <v>454</v>
      </c>
      <c r="D49" s="140">
        <v>3</v>
      </c>
      <c r="E49" s="140" t="s">
        <v>31</v>
      </c>
      <c r="F49" s="142">
        <v>0.17</v>
      </c>
      <c r="G49" s="140">
        <v>44.708151180000002</v>
      </c>
      <c r="H49" s="140">
        <v>-87.350374840000001</v>
      </c>
      <c r="I49" s="140">
        <v>44.710202680000002</v>
      </c>
      <c r="J49" s="140">
        <v>-87.348544070000003</v>
      </c>
    </row>
    <row r="50" spans="1:10" ht="12.75" customHeight="1" x14ac:dyDescent="0.2">
      <c r="A50" s="176" t="s">
        <v>200</v>
      </c>
      <c r="B50" s="176" t="s">
        <v>205</v>
      </c>
      <c r="C50" s="176" t="s">
        <v>206</v>
      </c>
      <c r="D50" s="140">
        <v>3</v>
      </c>
      <c r="E50" s="140" t="s">
        <v>31</v>
      </c>
      <c r="F50" s="142">
        <v>0.628</v>
      </c>
      <c r="G50" s="140">
        <v>44.755249599999999</v>
      </c>
      <c r="H50" s="140">
        <v>-87.331208950000004</v>
      </c>
      <c r="I50" s="140">
        <v>44.762748780000003</v>
      </c>
      <c r="J50" s="140">
        <v>-87.324607080000007</v>
      </c>
    </row>
    <row r="51" spans="1:10" ht="12.75" customHeight="1" x14ac:dyDescent="0.2">
      <c r="A51" s="176" t="s">
        <v>200</v>
      </c>
      <c r="B51" s="176" t="s">
        <v>455</v>
      </c>
      <c r="C51" s="176" t="s">
        <v>456</v>
      </c>
      <c r="D51" s="140">
        <v>3</v>
      </c>
      <c r="E51" s="140" t="s">
        <v>31</v>
      </c>
      <c r="F51" s="142">
        <v>0.01</v>
      </c>
      <c r="G51" s="140">
        <v>44.878833389999997</v>
      </c>
      <c r="H51" s="140">
        <v>-87.456781930000005</v>
      </c>
      <c r="I51" s="140">
        <v>44.87876086</v>
      </c>
      <c r="J51" s="140">
        <v>-87.456978960000001</v>
      </c>
    </row>
    <row r="52" spans="1:10" ht="12.75" customHeight="1" x14ac:dyDescent="0.2">
      <c r="A52" s="176" t="s">
        <v>200</v>
      </c>
      <c r="B52" s="176" t="s">
        <v>457</v>
      </c>
      <c r="C52" s="176" t="s">
        <v>458</v>
      </c>
      <c r="D52" s="140">
        <v>3</v>
      </c>
      <c r="E52" s="140" t="s">
        <v>31</v>
      </c>
      <c r="F52" s="142">
        <v>1.4999999999999999E-2</v>
      </c>
      <c r="G52" s="140">
        <v>44.835019000000003</v>
      </c>
      <c r="H52" s="140">
        <v>-87.275146759999998</v>
      </c>
      <c r="I52" s="140">
        <v>44.835227320000001</v>
      </c>
      <c r="J52" s="140">
        <v>-87.275041590000001</v>
      </c>
    </row>
    <row r="53" spans="1:10" ht="12.75" customHeight="1" x14ac:dyDescent="0.2">
      <c r="A53" s="176" t="s">
        <v>200</v>
      </c>
      <c r="B53" s="176" t="s">
        <v>459</v>
      </c>
      <c r="C53" s="176" t="s">
        <v>460</v>
      </c>
      <c r="D53" s="140">
        <v>3</v>
      </c>
      <c r="E53" s="140" t="s">
        <v>31</v>
      </c>
      <c r="F53" s="142">
        <v>1.0999999999999999E-2</v>
      </c>
      <c r="G53" s="140">
        <v>44.854266869999996</v>
      </c>
      <c r="H53" s="140">
        <v>-87.252197050000007</v>
      </c>
      <c r="I53" s="140">
        <v>44.854331180000003</v>
      </c>
      <c r="J53" s="140">
        <v>-87.25199533</v>
      </c>
    </row>
    <row r="54" spans="1:10" ht="12.75" customHeight="1" x14ac:dyDescent="0.2">
      <c r="A54" s="176" t="s">
        <v>200</v>
      </c>
      <c r="B54" s="176" t="s">
        <v>207</v>
      </c>
      <c r="C54" s="176" t="s">
        <v>208</v>
      </c>
      <c r="D54" s="140">
        <v>1</v>
      </c>
      <c r="E54" s="140" t="s">
        <v>31</v>
      </c>
      <c r="F54" s="142">
        <v>6.2E-2</v>
      </c>
      <c r="G54" s="140">
        <v>45.045871810000001</v>
      </c>
      <c r="H54" s="140">
        <v>-87.285325180000001</v>
      </c>
      <c r="I54" s="140">
        <v>45.045581910000003</v>
      </c>
      <c r="J54" s="140">
        <v>-87.286601750000003</v>
      </c>
    </row>
    <row r="55" spans="1:10" ht="12.75" customHeight="1" x14ac:dyDescent="0.2">
      <c r="A55" s="176" t="s">
        <v>200</v>
      </c>
      <c r="B55" s="176" t="s">
        <v>209</v>
      </c>
      <c r="C55" s="176" t="s">
        <v>210</v>
      </c>
      <c r="D55" s="140">
        <v>1</v>
      </c>
      <c r="E55" s="140" t="s">
        <v>31</v>
      </c>
      <c r="F55" s="142">
        <v>1.7000000000000001E-2</v>
      </c>
      <c r="G55" s="140">
        <v>45.252900519999997</v>
      </c>
      <c r="H55" s="140">
        <v>-87.077364349999996</v>
      </c>
      <c r="I55" s="140">
        <v>45.252876319999999</v>
      </c>
      <c r="J55" s="140">
        <v>-87.077694649999998</v>
      </c>
    </row>
    <row r="56" spans="1:10" ht="12.75" customHeight="1" x14ac:dyDescent="0.2">
      <c r="A56" s="176" t="s">
        <v>200</v>
      </c>
      <c r="B56" s="176" t="s">
        <v>211</v>
      </c>
      <c r="C56" s="176" t="s">
        <v>212</v>
      </c>
      <c r="D56" s="140">
        <v>1</v>
      </c>
      <c r="E56" s="140" t="s">
        <v>31</v>
      </c>
      <c r="F56" s="142">
        <v>5.3999999999999999E-2</v>
      </c>
      <c r="G56" s="140">
        <v>45.150477350000003</v>
      </c>
      <c r="H56" s="140">
        <v>-87.174648579999996</v>
      </c>
      <c r="I56" s="140">
        <v>45.150094240000001</v>
      </c>
      <c r="J56" s="140">
        <v>-87.175584049999998</v>
      </c>
    </row>
    <row r="57" spans="1:10" ht="12.75" customHeight="1" x14ac:dyDescent="0.2">
      <c r="A57" s="176" t="s">
        <v>200</v>
      </c>
      <c r="B57" s="176" t="s">
        <v>213</v>
      </c>
      <c r="C57" s="176" t="s">
        <v>214</v>
      </c>
      <c r="D57" s="140">
        <v>2</v>
      </c>
      <c r="E57" s="140" t="s">
        <v>31</v>
      </c>
      <c r="F57" s="142">
        <v>0.79800000000000004</v>
      </c>
      <c r="G57" s="140">
        <v>45.249984619999999</v>
      </c>
      <c r="H57" s="140">
        <v>-86.983026929999994</v>
      </c>
      <c r="I57" s="140">
        <v>45.269643930000001</v>
      </c>
      <c r="J57" s="140">
        <v>-86.978276059999999</v>
      </c>
    </row>
    <row r="58" spans="1:10" ht="12.75" customHeight="1" x14ac:dyDescent="0.2">
      <c r="A58" s="176" t="s">
        <v>200</v>
      </c>
      <c r="B58" s="176" t="s">
        <v>215</v>
      </c>
      <c r="C58" s="176" t="s">
        <v>216</v>
      </c>
      <c r="D58" s="140">
        <v>2</v>
      </c>
      <c r="E58" s="140" t="s">
        <v>31</v>
      </c>
      <c r="F58" s="142">
        <v>8.8999999999999996E-2</v>
      </c>
      <c r="G58" s="140">
        <v>45.249984619999999</v>
      </c>
      <c r="H58" s="140">
        <v>-86.983026929999994</v>
      </c>
      <c r="I58" s="140">
        <v>45.25943298</v>
      </c>
      <c r="J58" s="140">
        <v>-86.985035339999996</v>
      </c>
    </row>
    <row r="59" spans="1:10" ht="12.75" customHeight="1" x14ac:dyDescent="0.2">
      <c r="A59" s="176" t="s">
        <v>200</v>
      </c>
      <c r="B59" s="176" t="s">
        <v>217</v>
      </c>
      <c r="C59" s="176" t="s">
        <v>218</v>
      </c>
      <c r="D59" s="140">
        <v>2</v>
      </c>
      <c r="E59" s="140" t="s">
        <v>31</v>
      </c>
      <c r="F59" s="142">
        <v>0.30099999999999999</v>
      </c>
      <c r="G59" s="140">
        <v>45.249984619999999</v>
      </c>
      <c r="H59" s="140">
        <v>-86.983026929999994</v>
      </c>
      <c r="I59" s="140">
        <v>45.258124789999997</v>
      </c>
      <c r="J59" s="140">
        <v>-86.984888040000001</v>
      </c>
    </row>
    <row r="60" spans="1:10" ht="12.75" customHeight="1" x14ac:dyDescent="0.2">
      <c r="A60" s="176" t="s">
        <v>200</v>
      </c>
      <c r="B60" s="176" t="s">
        <v>219</v>
      </c>
      <c r="C60" s="176" t="s">
        <v>220</v>
      </c>
      <c r="D60" s="140">
        <v>1</v>
      </c>
      <c r="E60" s="140" t="s">
        <v>31</v>
      </c>
      <c r="F60" s="142">
        <v>3.1E-2</v>
      </c>
      <c r="G60" s="140">
        <v>45.128339009999998</v>
      </c>
      <c r="H60" s="140">
        <v>-87.240059099999996</v>
      </c>
      <c r="I60" s="140">
        <v>45.127786749999999</v>
      </c>
      <c r="J60" s="140">
        <v>-87.243555869999994</v>
      </c>
    </row>
    <row r="61" spans="1:10" ht="12.75" customHeight="1" x14ac:dyDescent="0.2">
      <c r="A61" s="176" t="s">
        <v>200</v>
      </c>
      <c r="B61" s="176" t="s">
        <v>461</v>
      </c>
      <c r="C61" s="176" t="s">
        <v>462</v>
      </c>
      <c r="D61" s="140">
        <v>3</v>
      </c>
      <c r="E61" s="140" t="s">
        <v>31</v>
      </c>
      <c r="F61" s="142">
        <v>1.0999999999999999E-2</v>
      </c>
      <c r="G61" s="140">
        <v>45.28546695</v>
      </c>
      <c r="H61" s="140">
        <v>-87.041555410000001</v>
      </c>
      <c r="I61" s="140">
        <v>45.285759810000002</v>
      </c>
      <c r="J61" s="140">
        <v>-87.051304340000002</v>
      </c>
    </row>
    <row r="62" spans="1:10" ht="12.75" customHeight="1" x14ac:dyDescent="0.2">
      <c r="A62" s="176" t="s">
        <v>200</v>
      </c>
      <c r="B62" s="176" t="s">
        <v>221</v>
      </c>
      <c r="C62" s="176" t="s">
        <v>222</v>
      </c>
      <c r="D62" s="140">
        <v>3</v>
      </c>
      <c r="E62" s="140" t="s">
        <v>31</v>
      </c>
      <c r="F62" s="142">
        <v>3.9E-2</v>
      </c>
      <c r="G62" s="140">
        <v>45.339978379999998</v>
      </c>
      <c r="H62" s="140">
        <v>-86.908822499999999</v>
      </c>
      <c r="I62" s="140">
        <v>45.340528509999999</v>
      </c>
      <c r="J62" s="140">
        <v>-86.909072559999998</v>
      </c>
    </row>
    <row r="63" spans="1:10" ht="12.75" customHeight="1" x14ac:dyDescent="0.2">
      <c r="A63" s="176" t="s">
        <v>200</v>
      </c>
      <c r="B63" s="176" t="s">
        <v>463</v>
      </c>
      <c r="C63" s="176" t="s">
        <v>464</v>
      </c>
      <c r="D63" s="140">
        <v>3</v>
      </c>
      <c r="E63" s="140" t="s">
        <v>31</v>
      </c>
      <c r="F63" s="142">
        <v>0.01</v>
      </c>
      <c r="G63" s="140">
        <v>44.864067319999997</v>
      </c>
      <c r="H63" s="140">
        <v>-87.228317290000007</v>
      </c>
      <c r="I63" s="140">
        <v>44.864130080000002</v>
      </c>
      <c r="J63" s="140">
        <v>-87.228136239999998</v>
      </c>
    </row>
    <row r="64" spans="1:10" ht="12.75" customHeight="1" x14ac:dyDescent="0.2">
      <c r="A64" s="176" t="s">
        <v>200</v>
      </c>
      <c r="B64" s="176" t="s">
        <v>223</v>
      </c>
      <c r="C64" s="176" t="s">
        <v>224</v>
      </c>
      <c r="D64" s="140">
        <v>2</v>
      </c>
      <c r="E64" s="140" t="s">
        <v>31</v>
      </c>
      <c r="F64" s="142">
        <v>1.0999999999999999E-2</v>
      </c>
      <c r="G64" s="140">
        <v>44.854838790000002</v>
      </c>
      <c r="H64" s="140">
        <v>-87.504085700000005</v>
      </c>
      <c r="I64" s="140">
        <v>44.854684900000002</v>
      </c>
      <c r="J64" s="140">
        <v>-87.504292399999997</v>
      </c>
    </row>
    <row r="65" spans="1:10" ht="12.75" customHeight="1" x14ac:dyDescent="0.2">
      <c r="A65" s="176" t="s">
        <v>200</v>
      </c>
      <c r="B65" s="176" t="s">
        <v>465</v>
      </c>
      <c r="C65" s="176" t="s">
        <v>466</v>
      </c>
      <c r="D65" s="140">
        <v>3</v>
      </c>
      <c r="E65" s="140" t="s">
        <v>31</v>
      </c>
      <c r="F65" s="142">
        <v>3.4000000000000002E-2</v>
      </c>
      <c r="G65" s="140">
        <v>44.856144579999999</v>
      </c>
      <c r="H65" s="140">
        <v>-87.24673378</v>
      </c>
      <c r="I65" s="140">
        <v>44.856370720000001</v>
      </c>
      <c r="J65" s="140">
        <v>-87.246135710000004</v>
      </c>
    </row>
    <row r="66" spans="1:10" ht="12.75" customHeight="1" x14ac:dyDescent="0.2">
      <c r="A66" s="176" t="s">
        <v>200</v>
      </c>
      <c r="B66" s="176" t="s">
        <v>467</v>
      </c>
      <c r="C66" s="176" t="s">
        <v>468</v>
      </c>
      <c r="D66" s="140">
        <v>3</v>
      </c>
      <c r="E66" s="140" t="s">
        <v>31</v>
      </c>
      <c r="F66" s="142">
        <v>1.0999999999999999E-2</v>
      </c>
      <c r="G66" s="140">
        <v>45.27459752</v>
      </c>
      <c r="H66" s="140">
        <v>-86.973037090000005</v>
      </c>
      <c r="I66" s="140">
        <v>45.281994879999999</v>
      </c>
      <c r="J66" s="140">
        <v>-86.972132239999993</v>
      </c>
    </row>
    <row r="67" spans="1:10" ht="12.75" customHeight="1" x14ac:dyDescent="0.2">
      <c r="A67" s="176" t="s">
        <v>200</v>
      </c>
      <c r="B67" s="176" t="s">
        <v>225</v>
      </c>
      <c r="C67" s="176" t="s">
        <v>226</v>
      </c>
      <c r="D67" s="140">
        <v>3</v>
      </c>
      <c r="E67" s="140" t="s">
        <v>31</v>
      </c>
      <c r="F67" s="142">
        <v>0.121</v>
      </c>
      <c r="G67" s="140">
        <v>45.397444540000002</v>
      </c>
      <c r="H67" s="140">
        <v>-86.85307306</v>
      </c>
      <c r="I67" s="140">
        <v>45.396905080000003</v>
      </c>
      <c r="J67" s="140">
        <v>-86.850783960000001</v>
      </c>
    </row>
    <row r="68" spans="1:10" ht="12.75" customHeight="1" x14ac:dyDescent="0.2">
      <c r="A68" s="176" t="s">
        <v>200</v>
      </c>
      <c r="B68" s="176" t="s">
        <v>469</v>
      </c>
      <c r="C68" s="176" t="s">
        <v>470</v>
      </c>
      <c r="D68" s="140">
        <v>3</v>
      </c>
      <c r="E68" s="140" t="s">
        <v>31</v>
      </c>
      <c r="F68" s="142">
        <v>1.9E-2</v>
      </c>
      <c r="G68" s="140">
        <v>44.805375339999998</v>
      </c>
      <c r="H68" s="140">
        <v>-87.303607900000003</v>
      </c>
      <c r="I68" s="140">
        <v>44.805560579999998</v>
      </c>
      <c r="J68" s="140">
        <v>-87.303318390000001</v>
      </c>
    </row>
    <row r="69" spans="1:10" ht="12.75" customHeight="1" x14ac:dyDescent="0.2">
      <c r="A69" s="176" t="s">
        <v>200</v>
      </c>
      <c r="B69" s="176" t="s">
        <v>471</v>
      </c>
      <c r="C69" s="176" t="s">
        <v>472</v>
      </c>
      <c r="D69" s="140">
        <v>3</v>
      </c>
      <c r="E69" s="140" t="s">
        <v>31</v>
      </c>
      <c r="F69" s="142">
        <v>7.0000000000000001E-3</v>
      </c>
      <c r="G69" s="140">
        <v>44.961071089999997</v>
      </c>
      <c r="H69" s="140">
        <v>-87.188603939999993</v>
      </c>
      <c r="I69" s="140">
        <v>44.96123515</v>
      </c>
      <c r="J69" s="140">
        <v>-87.188617969999996</v>
      </c>
    </row>
    <row r="70" spans="1:10" ht="12.75" customHeight="1" x14ac:dyDescent="0.2">
      <c r="A70" s="176" t="s">
        <v>200</v>
      </c>
      <c r="B70" s="176" t="s">
        <v>227</v>
      </c>
      <c r="C70" s="176" t="s">
        <v>228</v>
      </c>
      <c r="D70" s="140">
        <v>2</v>
      </c>
      <c r="E70" s="140" t="s">
        <v>31</v>
      </c>
      <c r="F70" s="142">
        <v>0.03</v>
      </c>
      <c r="G70" s="140">
        <v>44.977894130000003</v>
      </c>
      <c r="H70" s="140">
        <v>-87.183286910000007</v>
      </c>
      <c r="I70" s="140">
        <v>44.97867359</v>
      </c>
      <c r="J70" s="140">
        <v>-87.182967110000007</v>
      </c>
    </row>
    <row r="71" spans="1:10" ht="12.75" customHeight="1" x14ac:dyDescent="0.2">
      <c r="A71" s="176" t="s">
        <v>200</v>
      </c>
      <c r="B71" s="176" t="s">
        <v>229</v>
      </c>
      <c r="C71" s="176" t="s">
        <v>230</v>
      </c>
      <c r="D71" s="140">
        <v>3</v>
      </c>
      <c r="E71" s="140" t="s">
        <v>31</v>
      </c>
      <c r="F71" s="142">
        <v>3.3000000000000002E-2</v>
      </c>
      <c r="G71" s="140">
        <v>44.849690289999998</v>
      </c>
      <c r="H71" s="140">
        <v>-87.26293192</v>
      </c>
      <c r="I71" s="140">
        <v>44.849998069999998</v>
      </c>
      <c r="J71" s="140">
        <v>-87.262409450000007</v>
      </c>
    </row>
    <row r="72" spans="1:10" ht="12.75" customHeight="1" x14ac:dyDescent="0.2">
      <c r="A72" s="176" t="s">
        <v>200</v>
      </c>
      <c r="B72" s="176" t="s">
        <v>231</v>
      </c>
      <c r="C72" s="176" t="s">
        <v>232</v>
      </c>
      <c r="D72" s="140">
        <v>1</v>
      </c>
      <c r="E72" s="140" t="s">
        <v>31</v>
      </c>
      <c r="F72" s="142">
        <v>5.8000000000000003E-2</v>
      </c>
      <c r="G72" s="140">
        <v>45.015675889999997</v>
      </c>
      <c r="H72" s="140">
        <v>-87.332079550000003</v>
      </c>
      <c r="I72" s="140">
        <v>45.015109000000002</v>
      </c>
      <c r="J72" s="140">
        <v>-87.332595650000002</v>
      </c>
    </row>
    <row r="73" spans="1:10" ht="12.75" customHeight="1" x14ac:dyDescent="0.2">
      <c r="A73" s="176" t="s">
        <v>200</v>
      </c>
      <c r="B73" s="176" t="s">
        <v>233</v>
      </c>
      <c r="C73" s="176" t="s">
        <v>234</v>
      </c>
      <c r="D73" s="140">
        <v>1</v>
      </c>
      <c r="E73" s="140" t="s">
        <v>31</v>
      </c>
      <c r="F73" s="142">
        <v>0.53900000000000003</v>
      </c>
      <c r="G73" s="140">
        <v>45.231856180000001</v>
      </c>
      <c r="H73" s="140">
        <v>-86.985492600000001</v>
      </c>
      <c r="I73" s="140">
        <v>45.239538369999998</v>
      </c>
      <c r="J73" s="140">
        <v>-86.984252639999994</v>
      </c>
    </row>
    <row r="74" spans="1:10" ht="12.75" customHeight="1" x14ac:dyDescent="0.2">
      <c r="A74" s="176" t="s">
        <v>200</v>
      </c>
      <c r="B74" s="176" t="s">
        <v>235</v>
      </c>
      <c r="C74" s="176" t="s">
        <v>236</v>
      </c>
      <c r="D74" s="140">
        <v>1</v>
      </c>
      <c r="E74" s="140" t="s">
        <v>31</v>
      </c>
      <c r="F74" s="142">
        <v>0.17899999999999999</v>
      </c>
      <c r="G74" s="140">
        <v>45.16491087</v>
      </c>
      <c r="H74" s="140">
        <v>-87.222286789999998</v>
      </c>
      <c r="I74" s="140">
        <v>45.175043590000001</v>
      </c>
      <c r="J74" s="140">
        <v>-87.221956090000006</v>
      </c>
    </row>
    <row r="75" spans="1:10" ht="12.75" customHeight="1" x14ac:dyDescent="0.2">
      <c r="A75" s="176" t="s">
        <v>200</v>
      </c>
      <c r="B75" s="176" t="s">
        <v>237</v>
      </c>
      <c r="C75" s="176" t="s">
        <v>238</v>
      </c>
      <c r="D75" s="140">
        <v>1</v>
      </c>
      <c r="E75" s="140" t="s">
        <v>31</v>
      </c>
      <c r="F75" s="142">
        <v>3.2000000000000001E-2</v>
      </c>
      <c r="G75" s="140">
        <v>44.828529899999999</v>
      </c>
      <c r="H75" s="140">
        <v>-87.389117229999997</v>
      </c>
      <c r="I75" s="140">
        <v>44.829070360000003</v>
      </c>
      <c r="J75" s="140">
        <v>-87.390515829999998</v>
      </c>
    </row>
    <row r="76" spans="1:10" ht="12.75" customHeight="1" x14ac:dyDescent="0.2">
      <c r="A76" s="176" t="s">
        <v>200</v>
      </c>
      <c r="B76" s="176" t="s">
        <v>473</v>
      </c>
      <c r="C76" s="176" t="s">
        <v>474</v>
      </c>
      <c r="D76" s="140">
        <v>3</v>
      </c>
      <c r="E76" s="140" t="s">
        <v>31</v>
      </c>
      <c r="F76" s="142">
        <v>7.0000000000000001E-3</v>
      </c>
      <c r="G76" s="140">
        <v>45.185101029999998</v>
      </c>
      <c r="H76" s="140">
        <v>-87.151303299999995</v>
      </c>
      <c r="I76" s="140">
        <v>45.185087510000002</v>
      </c>
      <c r="J76" s="140">
        <v>-87.15144445</v>
      </c>
    </row>
    <row r="77" spans="1:10" ht="12.75" customHeight="1" x14ac:dyDescent="0.2">
      <c r="A77" s="176" t="s">
        <v>200</v>
      </c>
      <c r="B77" s="176" t="s">
        <v>239</v>
      </c>
      <c r="C77" s="176" t="s">
        <v>240</v>
      </c>
      <c r="D77" s="140">
        <v>3</v>
      </c>
      <c r="E77" s="140" t="s">
        <v>31</v>
      </c>
      <c r="F77" s="142">
        <v>9.4E-2</v>
      </c>
      <c r="G77" s="140">
        <v>45.362899859999999</v>
      </c>
      <c r="H77" s="140">
        <v>-86.864547999999999</v>
      </c>
      <c r="I77" s="140">
        <v>45.36418347</v>
      </c>
      <c r="J77" s="140">
        <v>-86.864023570000001</v>
      </c>
    </row>
    <row r="78" spans="1:10" ht="12.75" customHeight="1" x14ac:dyDescent="0.2">
      <c r="A78" s="176" t="s">
        <v>200</v>
      </c>
      <c r="B78" s="176" t="s">
        <v>241</v>
      </c>
      <c r="C78" s="176" t="s">
        <v>242</v>
      </c>
      <c r="D78" s="140">
        <v>2</v>
      </c>
      <c r="E78" s="140" t="s">
        <v>31</v>
      </c>
      <c r="F78" s="142">
        <v>0.33200000000000002</v>
      </c>
      <c r="G78" s="140">
        <v>44.79818607</v>
      </c>
      <c r="H78" s="140">
        <v>-87.307874569999996</v>
      </c>
      <c r="I78" s="140">
        <v>44.801625270000002</v>
      </c>
      <c r="J78" s="140">
        <v>-87.307314320000003</v>
      </c>
    </row>
    <row r="79" spans="1:10" ht="12.75" customHeight="1" x14ac:dyDescent="0.2">
      <c r="A79" s="176" t="s">
        <v>200</v>
      </c>
      <c r="B79" s="176" t="s">
        <v>475</v>
      </c>
      <c r="C79" s="176" t="s">
        <v>476</v>
      </c>
      <c r="D79" s="140">
        <v>3</v>
      </c>
      <c r="E79" s="140" t="s">
        <v>31</v>
      </c>
      <c r="F79" s="142">
        <v>4.9000000000000002E-2</v>
      </c>
      <c r="G79" s="140">
        <v>44.857154940000001</v>
      </c>
      <c r="H79" s="140">
        <v>-87.404337589999997</v>
      </c>
      <c r="I79" s="140">
        <v>44.857859009999999</v>
      </c>
      <c r="J79" s="140">
        <v>-87.404330999999999</v>
      </c>
    </row>
    <row r="80" spans="1:10" ht="12.75" customHeight="1" x14ac:dyDescent="0.2">
      <c r="A80" s="176" t="s">
        <v>200</v>
      </c>
      <c r="B80" s="176" t="s">
        <v>477</v>
      </c>
      <c r="C80" s="176" t="s">
        <v>478</v>
      </c>
      <c r="D80" s="140">
        <v>3</v>
      </c>
      <c r="E80" s="140" t="s">
        <v>31</v>
      </c>
      <c r="F80" s="142">
        <v>0.158</v>
      </c>
      <c r="G80" s="140">
        <v>44.863230809999997</v>
      </c>
      <c r="H80" s="140">
        <v>-87.410904919999993</v>
      </c>
      <c r="I80" s="140">
        <v>44.865267950000003</v>
      </c>
      <c r="J80" s="140">
        <v>-87.411818550000007</v>
      </c>
    </row>
    <row r="81" spans="1:10" ht="12.75" customHeight="1" x14ac:dyDescent="0.2">
      <c r="A81" s="176" t="s">
        <v>200</v>
      </c>
      <c r="B81" s="176" t="s">
        <v>243</v>
      </c>
      <c r="C81" s="176" t="s">
        <v>244</v>
      </c>
      <c r="D81" s="140">
        <v>3</v>
      </c>
      <c r="E81" s="140" t="s">
        <v>31</v>
      </c>
      <c r="F81" s="142">
        <v>0.36899999999999999</v>
      </c>
      <c r="G81" s="140">
        <v>45.406199489999999</v>
      </c>
      <c r="H81" s="140">
        <v>-86.822853499999994</v>
      </c>
      <c r="I81" s="140">
        <v>45.407662080000001</v>
      </c>
      <c r="J81" s="140">
        <v>-86.815948599999999</v>
      </c>
    </row>
    <row r="82" spans="1:10" ht="12.75" customHeight="1" x14ac:dyDescent="0.2">
      <c r="A82" s="176" t="s">
        <v>200</v>
      </c>
      <c r="B82" s="176" t="s">
        <v>245</v>
      </c>
      <c r="C82" s="176" t="s">
        <v>246</v>
      </c>
      <c r="D82" s="140">
        <v>2</v>
      </c>
      <c r="E82" s="140" t="s">
        <v>31</v>
      </c>
      <c r="F82" s="142">
        <v>1.2999999999999999E-2</v>
      </c>
      <c r="G82" s="140">
        <v>44.856307970000003</v>
      </c>
      <c r="H82" s="140">
        <v>-87.498117059999998</v>
      </c>
      <c r="I82" s="140">
        <v>44.856399889999999</v>
      </c>
      <c r="J82" s="140">
        <v>-87.498321129999994</v>
      </c>
    </row>
    <row r="83" spans="1:10" ht="12.75" customHeight="1" x14ac:dyDescent="0.2">
      <c r="A83" s="176" t="s">
        <v>200</v>
      </c>
      <c r="B83" s="176" t="s">
        <v>479</v>
      </c>
      <c r="C83" s="176" t="s">
        <v>480</v>
      </c>
      <c r="D83" s="140">
        <v>3</v>
      </c>
      <c r="E83" s="140" t="s">
        <v>31</v>
      </c>
      <c r="F83" s="142">
        <v>1.2E-2</v>
      </c>
      <c r="G83" s="140">
        <v>44.864352080000003</v>
      </c>
      <c r="H83" s="140">
        <v>-87.502166970000005</v>
      </c>
      <c r="I83" s="140">
        <v>44.864396839999998</v>
      </c>
      <c r="J83" s="140">
        <v>-87.502444690000004</v>
      </c>
    </row>
    <row r="84" spans="1:10" ht="12.75" customHeight="1" x14ac:dyDescent="0.2">
      <c r="A84" s="176" t="s">
        <v>200</v>
      </c>
      <c r="B84" s="176" t="s">
        <v>481</v>
      </c>
      <c r="C84" s="176" t="s">
        <v>482</v>
      </c>
      <c r="D84" s="140">
        <v>3</v>
      </c>
      <c r="E84" s="140" t="s">
        <v>31</v>
      </c>
      <c r="F84" s="142">
        <v>0.13500000000000001</v>
      </c>
      <c r="G84" s="140">
        <v>45.228714979999999</v>
      </c>
      <c r="H84" s="140">
        <v>-86.982188739999998</v>
      </c>
      <c r="I84" s="140">
        <v>45.229996130000004</v>
      </c>
      <c r="J84" s="140">
        <v>-86.983851200000004</v>
      </c>
    </row>
    <row r="85" spans="1:10" ht="12.75" customHeight="1" x14ac:dyDescent="0.2">
      <c r="A85" s="176" t="s">
        <v>200</v>
      </c>
      <c r="B85" s="176" t="s">
        <v>247</v>
      </c>
      <c r="C85" s="176" t="s">
        <v>248</v>
      </c>
      <c r="D85" s="140">
        <v>3</v>
      </c>
      <c r="E85" s="140" t="s">
        <v>31</v>
      </c>
      <c r="F85" s="142">
        <v>4.2000000000000003E-2</v>
      </c>
      <c r="G85" s="140">
        <v>45.336612590000001</v>
      </c>
      <c r="H85" s="140">
        <v>-86.898262860000003</v>
      </c>
      <c r="I85" s="140">
        <v>45.336884169999998</v>
      </c>
      <c r="J85" s="140">
        <v>-86.897552129999994</v>
      </c>
    </row>
    <row r="86" spans="1:10" ht="12.75" customHeight="1" x14ac:dyDescent="0.2">
      <c r="A86" s="176" t="s">
        <v>200</v>
      </c>
      <c r="B86" s="176" t="s">
        <v>249</v>
      </c>
      <c r="C86" s="176" t="s">
        <v>250</v>
      </c>
      <c r="D86" s="140">
        <v>2</v>
      </c>
      <c r="E86" s="140" t="s">
        <v>31</v>
      </c>
      <c r="F86" s="142">
        <v>6.7000000000000004E-2</v>
      </c>
      <c r="G86" s="140">
        <v>45.211524420000003</v>
      </c>
      <c r="H86" s="140">
        <v>-87.040917769999993</v>
      </c>
      <c r="I86" s="140">
        <v>45.212660560000003</v>
      </c>
      <c r="J86" s="140">
        <v>-87.039649139999995</v>
      </c>
    </row>
    <row r="87" spans="1:10" ht="12.75" customHeight="1" x14ac:dyDescent="0.2">
      <c r="A87" s="176" t="s">
        <v>200</v>
      </c>
      <c r="B87" s="176" t="s">
        <v>251</v>
      </c>
      <c r="C87" s="176" t="s">
        <v>252</v>
      </c>
      <c r="D87" s="140">
        <v>3</v>
      </c>
      <c r="E87" s="140" t="s">
        <v>31</v>
      </c>
      <c r="F87" s="142">
        <v>0.115</v>
      </c>
      <c r="G87" s="140">
        <v>45.398710430000001</v>
      </c>
      <c r="H87" s="140">
        <v>-86.929155320000007</v>
      </c>
      <c r="I87" s="140">
        <v>45.39811375</v>
      </c>
      <c r="J87" s="140">
        <v>-86.926977030000003</v>
      </c>
    </row>
    <row r="88" spans="1:10" ht="12.75" customHeight="1" x14ac:dyDescent="0.2">
      <c r="A88" s="176" t="s">
        <v>200</v>
      </c>
      <c r="B88" s="176" t="s">
        <v>253</v>
      </c>
      <c r="C88" s="176" t="s">
        <v>254</v>
      </c>
      <c r="D88" s="140">
        <v>1</v>
      </c>
      <c r="E88" s="140" t="s">
        <v>31</v>
      </c>
      <c r="F88" s="142">
        <v>2.1000000000000001E-2</v>
      </c>
      <c r="G88" s="140">
        <v>45.190130230000001</v>
      </c>
      <c r="H88" s="140">
        <v>-87.121750390000003</v>
      </c>
      <c r="I88" s="140">
        <v>45.190021209999998</v>
      </c>
      <c r="J88" s="140">
        <v>-87.122072810000006</v>
      </c>
    </row>
    <row r="89" spans="1:10" ht="12.75" customHeight="1" x14ac:dyDescent="0.2">
      <c r="A89" s="176" t="s">
        <v>200</v>
      </c>
      <c r="B89" s="176" t="s">
        <v>255</v>
      </c>
      <c r="C89" s="176" t="s">
        <v>256</v>
      </c>
      <c r="D89" s="140">
        <v>2</v>
      </c>
      <c r="E89" s="140" t="s">
        <v>31</v>
      </c>
      <c r="F89" s="142">
        <v>0.10199999999999999</v>
      </c>
      <c r="G89" s="140">
        <v>44.791792520000001</v>
      </c>
      <c r="H89" s="140">
        <v>-87.314984710000004</v>
      </c>
      <c r="I89" s="140">
        <v>44.792844780000003</v>
      </c>
      <c r="J89" s="140">
        <v>-87.313859750000006</v>
      </c>
    </row>
    <row r="90" spans="1:10" ht="12.75" customHeight="1" x14ac:dyDescent="0.2">
      <c r="A90" s="176" t="s">
        <v>200</v>
      </c>
      <c r="B90" s="176" t="s">
        <v>483</v>
      </c>
      <c r="C90" s="176" t="s">
        <v>484</v>
      </c>
      <c r="D90" s="140">
        <v>3</v>
      </c>
      <c r="E90" s="140" t="s">
        <v>31</v>
      </c>
      <c r="F90" s="142">
        <v>0.03</v>
      </c>
      <c r="G90" s="140">
        <v>45.129263700000003</v>
      </c>
      <c r="H90" s="140">
        <v>-87.251800639999999</v>
      </c>
      <c r="I90" s="140">
        <v>45.12887808</v>
      </c>
      <c r="J90" s="140">
        <v>-87.252049189999994</v>
      </c>
    </row>
    <row r="91" spans="1:10" ht="12.75" customHeight="1" x14ac:dyDescent="0.2">
      <c r="A91" s="176" t="s">
        <v>200</v>
      </c>
      <c r="B91" s="176" t="s">
        <v>257</v>
      </c>
      <c r="C91" s="176" t="s">
        <v>258</v>
      </c>
      <c r="D91" s="140">
        <v>1</v>
      </c>
      <c r="E91" s="140" t="s">
        <v>31</v>
      </c>
      <c r="F91" s="142">
        <v>6.0999999999999999E-2</v>
      </c>
      <c r="G91" s="140">
        <v>44.84533193</v>
      </c>
      <c r="H91" s="140">
        <v>-87.386345329999997</v>
      </c>
      <c r="I91" s="140">
        <v>44.846118369999999</v>
      </c>
      <c r="J91" s="140">
        <v>-87.386173279999994</v>
      </c>
    </row>
    <row r="92" spans="1:10" ht="12.75" customHeight="1" x14ac:dyDescent="0.2">
      <c r="A92" s="176" t="s">
        <v>200</v>
      </c>
      <c r="B92" s="176" t="s">
        <v>485</v>
      </c>
      <c r="C92" s="176" t="s">
        <v>486</v>
      </c>
      <c r="D92" s="140">
        <v>3</v>
      </c>
      <c r="E92" s="140" t="s">
        <v>31</v>
      </c>
      <c r="F92" s="142">
        <v>0.01</v>
      </c>
      <c r="G92" s="140">
        <v>44.868672340000003</v>
      </c>
      <c r="H92" s="140">
        <v>-87.223892199999995</v>
      </c>
      <c r="I92" s="140">
        <v>44.868761749999997</v>
      </c>
      <c r="J92" s="140">
        <v>-87.223745910000005</v>
      </c>
    </row>
    <row r="93" spans="1:10" ht="12.75" customHeight="1" x14ac:dyDescent="0.2">
      <c r="A93" s="176" t="s">
        <v>200</v>
      </c>
      <c r="B93" s="176" t="s">
        <v>259</v>
      </c>
      <c r="C93" s="176" t="s">
        <v>260</v>
      </c>
      <c r="D93" s="140">
        <v>3</v>
      </c>
      <c r="E93" s="140" t="s">
        <v>31</v>
      </c>
      <c r="F93" s="142">
        <v>3.5000000000000003E-2</v>
      </c>
      <c r="G93" s="140">
        <v>44.905565340000003</v>
      </c>
      <c r="H93" s="140">
        <v>-87.216466389999994</v>
      </c>
      <c r="I93" s="140">
        <v>44.906028360000001</v>
      </c>
      <c r="J93" s="140">
        <v>-87.216262990000004</v>
      </c>
    </row>
    <row r="94" spans="1:10" ht="12.75" customHeight="1" x14ac:dyDescent="0.2">
      <c r="A94" s="176" t="s">
        <v>200</v>
      </c>
      <c r="B94" s="176" t="s">
        <v>261</v>
      </c>
      <c r="C94" s="176" t="s">
        <v>262</v>
      </c>
      <c r="D94" s="140">
        <v>1</v>
      </c>
      <c r="E94" s="140" t="s">
        <v>31</v>
      </c>
      <c r="F94" s="142">
        <v>1.23</v>
      </c>
      <c r="G94" s="140">
        <v>44.917432220000002</v>
      </c>
      <c r="H94" s="140">
        <v>-87.202912909999995</v>
      </c>
      <c r="I94" s="140">
        <v>44.92604429</v>
      </c>
      <c r="J94" s="140">
        <v>-87.181831919999993</v>
      </c>
    </row>
    <row r="95" spans="1:10" ht="12.75" customHeight="1" x14ac:dyDescent="0.2">
      <c r="A95" s="177" t="s">
        <v>200</v>
      </c>
      <c r="B95" s="177" t="s">
        <v>487</v>
      </c>
      <c r="C95" s="177" t="s">
        <v>488</v>
      </c>
      <c r="D95" s="141">
        <v>3</v>
      </c>
      <c r="E95" s="141" t="s">
        <v>31</v>
      </c>
      <c r="F95" s="143">
        <v>1.4E-2</v>
      </c>
      <c r="G95" s="141">
        <v>44.809400330000003</v>
      </c>
      <c r="H95" s="141">
        <v>-87.295766630000003</v>
      </c>
      <c r="I95" s="141">
        <v>44.809544889999998</v>
      </c>
      <c r="J95" s="141">
        <v>-87.295523779999996</v>
      </c>
    </row>
    <row r="96" spans="1:10" ht="12.75" customHeight="1" x14ac:dyDescent="0.2">
      <c r="A96" s="54"/>
      <c r="B96" s="60">
        <f>COUNTA(B43:B95)</f>
        <v>53</v>
      </c>
      <c r="C96" s="54"/>
      <c r="D96" s="70"/>
      <c r="E96" s="33"/>
      <c r="F96" s="125">
        <f>SUM(F43:F95)</f>
        <v>6.5140000000000002</v>
      </c>
      <c r="G96" s="33"/>
      <c r="H96" s="33"/>
      <c r="I96" s="33"/>
      <c r="J96" s="33"/>
    </row>
    <row r="97" spans="1:10" ht="9" customHeight="1" x14ac:dyDescent="0.2">
      <c r="A97" s="54"/>
      <c r="B97" s="60"/>
      <c r="C97" s="54"/>
      <c r="D97" s="70"/>
      <c r="E97" s="33"/>
      <c r="F97" s="125"/>
      <c r="G97" s="33"/>
      <c r="H97" s="33"/>
      <c r="I97" s="33"/>
      <c r="J97" s="33"/>
    </row>
    <row r="98" spans="1:10" ht="12.75" customHeight="1" x14ac:dyDescent="0.2">
      <c r="A98" s="176" t="s">
        <v>263</v>
      </c>
      <c r="B98" s="176" t="s">
        <v>489</v>
      </c>
      <c r="C98" s="176" t="s">
        <v>490</v>
      </c>
      <c r="D98" s="140">
        <v>3</v>
      </c>
      <c r="E98" s="140" t="s">
        <v>31</v>
      </c>
      <c r="F98" s="142">
        <v>0.14699999999999999</v>
      </c>
      <c r="G98" s="140">
        <v>46.704222919999999</v>
      </c>
      <c r="H98" s="140">
        <v>-92.016179640000004</v>
      </c>
      <c r="I98" s="140">
        <v>46.700826290000002</v>
      </c>
      <c r="J98" s="140">
        <v>-92.012298040000005</v>
      </c>
    </row>
    <row r="99" spans="1:10" ht="12.75" customHeight="1" x14ac:dyDescent="0.2">
      <c r="A99" s="176" t="s">
        <v>263</v>
      </c>
      <c r="B99" s="176" t="s">
        <v>491</v>
      </c>
      <c r="C99" s="176" t="s">
        <v>492</v>
      </c>
      <c r="D99" s="140">
        <v>3</v>
      </c>
      <c r="E99" s="140" t="s">
        <v>31</v>
      </c>
      <c r="F99" s="142">
        <v>5.2999999999999999E-2</v>
      </c>
      <c r="G99" s="140">
        <v>46.69852624</v>
      </c>
      <c r="H99" s="140">
        <v>-92.002800280000002</v>
      </c>
      <c r="I99" s="140">
        <v>46.698295799999997</v>
      </c>
      <c r="J99" s="140">
        <v>-92.001845639999999</v>
      </c>
    </row>
    <row r="100" spans="1:10" ht="12.75" customHeight="1" x14ac:dyDescent="0.2">
      <c r="A100" s="176" t="s">
        <v>263</v>
      </c>
      <c r="B100" s="176" t="s">
        <v>264</v>
      </c>
      <c r="C100" s="176" t="s">
        <v>265</v>
      </c>
      <c r="D100" s="140">
        <v>3</v>
      </c>
      <c r="E100" s="140" t="s">
        <v>31</v>
      </c>
      <c r="F100" s="142">
        <v>5.1999999999999998E-2</v>
      </c>
      <c r="G100" s="140">
        <v>46.691815239999997</v>
      </c>
      <c r="H100" s="140">
        <v>-91.988421239999994</v>
      </c>
      <c r="I100" s="140">
        <v>46.69159217</v>
      </c>
      <c r="J100" s="140">
        <v>-91.987626689999999</v>
      </c>
    </row>
    <row r="101" spans="1:10" ht="12.75" customHeight="1" x14ac:dyDescent="0.2">
      <c r="A101" s="176" t="s">
        <v>263</v>
      </c>
      <c r="B101" s="176" t="s">
        <v>266</v>
      </c>
      <c r="C101" s="176" t="s">
        <v>267</v>
      </c>
      <c r="D101" s="140">
        <v>3</v>
      </c>
      <c r="E101" s="140" t="s">
        <v>31</v>
      </c>
      <c r="F101" s="142">
        <v>0.24199999999999999</v>
      </c>
      <c r="G101" s="140">
        <v>46.691130000000001</v>
      </c>
      <c r="H101" s="140">
        <v>-91.857318489999997</v>
      </c>
      <c r="I101" s="140">
        <v>46.69131127</v>
      </c>
      <c r="J101" s="140">
        <v>-91.858053699999999</v>
      </c>
    </row>
    <row r="102" spans="1:10" ht="12.75" customHeight="1" x14ac:dyDescent="0.2">
      <c r="A102" s="176" t="s">
        <v>263</v>
      </c>
      <c r="B102" s="176" t="s">
        <v>268</v>
      </c>
      <c r="C102" s="176" t="s">
        <v>269</v>
      </c>
      <c r="D102" s="140">
        <v>2</v>
      </c>
      <c r="E102" s="140" t="s">
        <v>31</v>
      </c>
      <c r="F102" s="142">
        <v>8.9999999999999993E-3</v>
      </c>
      <c r="G102" s="140">
        <v>46.71857894</v>
      </c>
      <c r="H102" s="140">
        <v>-92.060267730000007</v>
      </c>
      <c r="I102" s="140">
        <v>46.720000400000004</v>
      </c>
      <c r="J102" s="140">
        <v>-92.062209089999996</v>
      </c>
    </row>
    <row r="103" spans="1:10" ht="12.75" customHeight="1" x14ac:dyDescent="0.2">
      <c r="A103" s="176" t="s">
        <v>263</v>
      </c>
      <c r="B103" s="176" t="s">
        <v>493</v>
      </c>
      <c r="C103" s="176" t="s">
        <v>494</v>
      </c>
      <c r="D103" s="140">
        <v>3</v>
      </c>
      <c r="E103" s="140" t="s">
        <v>31</v>
      </c>
      <c r="F103" s="142">
        <v>0.11899999999999999</v>
      </c>
      <c r="G103" s="140">
        <v>46.719935239999998</v>
      </c>
      <c r="H103" s="140">
        <v>-92.057152450000004</v>
      </c>
      <c r="I103" s="140">
        <v>46.721318930000002</v>
      </c>
      <c r="J103" s="140">
        <v>-92.059295320000004</v>
      </c>
    </row>
    <row r="104" spans="1:10" ht="12.75" customHeight="1" x14ac:dyDescent="0.2">
      <c r="A104" s="176" t="s">
        <v>263</v>
      </c>
      <c r="B104" s="176" t="s">
        <v>270</v>
      </c>
      <c r="C104" s="176" t="s">
        <v>271</v>
      </c>
      <c r="D104" s="140">
        <v>3</v>
      </c>
      <c r="E104" s="140" t="s">
        <v>31</v>
      </c>
      <c r="F104" s="142">
        <v>0.22700000000000001</v>
      </c>
      <c r="G104" s="140">
        <v>46.74861164</v>
      </c>
      <c r="H104" s="140">
        <v>-91.607971849999998</v>
      </c>
      <c r="I104" s="140">
        <v>46.747485779999998</v>
      </c>
      <c r="J104" s="140">
        <v>-91.611711970000002</v>
      </c>
    </row>
    <row r="105" spans="1:10" ht="12.75" customHeight="1" x14ac:dyDescent="0.2">
      <c r="A105" s="176" t="s">
        <v>263</v>
      </c>
      <c r="B105" s="176" t="s">
        <v>272</v>
      </c>
      <c r="C105" s="176" t="s">
        <v>273</v>
      </c>
      <c r="D105" s="140">
        <v>3</v>
      </c>
      <c r="E105" s="140" t="s">
        <v>31</v>
      </c>
      <c r="F105" s="142">
        <v>0.20300000000000001</v>
      </c>
      <c r="G105" s="140">
        <v>46.747485779999998</v>
      </c>
      <c r="H105" s="140">
        <v>-91.611711970000002</v>
      </c>
      <c r="I105" s="140">
        <v>46.745155390000001</v>
      </c>
      <c r="J105" s="140">
        <v>-91.616633149999998</v>
      </c>
    </row>
    <row r="106" spans="1:10" ht="12.75" customHeight="1" x14ac:dyDescent="0.2">
      <c r="A106" s="176" t="s">
        <v>263</v>
      </c>
      <c r="B106" s="176" t="s">
        <v>274</v>
      </c>
      <c r="C106" s="176" t="s">
        <v>275</v>
      </c>
      <c r="D106" s="140">
        <v>3</v>
      </c>
      <c r="E106" s="140" t="s">
        <v>31</v>
      </c>
      <c r="F106" s="142">
        <v>0.27400000000000002</v>
      </c>
      <c r="G106" s="140">
        <v>46.715764299999996</v>
      </c>
      <c r="H106" s="140">
        <v>-91.726059509999999</v>
      </c>
      <c r="I106" s="140">
        <v>46.714061260000001</v>
      </c>
      <c r="J106" s="140">
        <v>-91.731276519999994</v>
      </c>
    </row>
    <row r="107" spans="1:10" ht="12.75" customHeight="1" x14ac:dyDescent="0.2">
      <c r="A107" s="176" t="s">
        <v>263</v>
      </c>
      <c r="B107" s="176" t="s">
        <v>495</v>
      </c>
      <c r="C107" s="176" t="s">
        <v>496</v>
      </c>
      <c r="D107" s="140">
        <v>3</v>
      </c>
      <c r="E107" s="140" t="s">
        <v>31</v>
      </c>
      <c r="F107" s="142">
        <v>0.189</v>
      </c>
      <c r="G107" s="140">
        <v>46.746533479999997</v>
      </c>
      <c r="H107" s="140">
        <v>-92.096151660000004</v>
      </c>
      <c r="I107" s="140">
        <v>46.747771149999998</v>
      </c>
      <c r="J107" s="140">
        <v>-92.099482519999995</v>
      </c>
    </row>
    <row r="108" spans="1:10" ht="12.75" customHeight="1" x14ac:dyDescent="0.2">
      <c r="A108" s="176" t="s">
        <v>263</v>
      </c>
      <c r="B108" s="176" t="s">
        <v>276</v>
      </c>
      <c r="C108" s="176" t="s">
        <v>277</v>
      </c>
      <c r="D108" s="140">
        <v>3</v>
      </c>
      <c r="E108" s="140" t="s">
        <v>31</v>
      </c>
      <c r="F108" s="142">
        <v>0.13200000000000001</v>
      </c>
      <c r="G108" s="140">
        <v>46.690150770000002</v>
      </c>
      <c r="H108" s="140">
        <v>-91.828008490000002</v>
      </c>
      <c r="I108" s="140">
        <v>46.689820349999998</v>
      </c>
      <c r="J108" s="140">
        <v>-91.830576870000002</v>
      </c>
    </row>
    <row r="109" spans="1:10" ht="12.75" customHeight="1" x14ac:dyDescent="0.2">
      <c r="A109" s="176" t="s">
        <v>263</v>
      </c>
      <c r="B109" s="176" t="s">
        <v>278</v>
      </c>
      <c r="C109" s="176" t="s">
        <v>279</v>
      </c>
      <c r="D109" s="140">
        <v>2</v>
      </c>
      <c r="E109" s="140" t="s">
        <v>31</v>
      </c>
      <c r="F109" s="142">
        <v>0.98099999999999998</v>
      </c>
      <c r="G109" s="140">
        <v>46.683433119999997</v>
      </c>
      <c r="H109" s="140">
        <v>-91.965960420000002</v>
      </c>
      <c r="I109" s="140">
        <v>46.690848359999997</v>
      </c>
      <c r="J109" s="140">
        <v>-91.983295589999997</v>
      </c>
    </row>
    <row r="110" spans="1:10" ht="12.75" customHeight="1" x14ac:dyDescent="0.2">
      <c r="A110" s="176" t="s">
        <v>263</v>
      </c>
      <c r="B110" s="176" t="s">
        <v>280</v>
      </c>
      <c r="C110" s="176" t="s">
        <v>281</v>
      </c>
      <c r="D110" s="140">
        <v>3</v>
      </c>
      <c r="E110" s="140" t="s">
        <v>31</v>
      </c>
      <c r="F110" s="142">
        <v>0.91900000000000004</v>
      </c>
      <c r="G110" s="140">
        <v>46.680110810000002</v>
      </c>
      <c r="H110" s="140">
        <v>-91.947360079999996</v>
      </c>
      <c r="I110" s="140">
        <v>46.683433119999997</v>
      </c>
      <c r="J110" s="140">
        <v>-91.965960420000002</v>
      </c>
    </row>
    <row r="111" spans="1:10" ht="12.75" customHeight="1" x14ac:dyDescent="0.2">
      <c r="A111" s="176" t="s">
        <v>263</v>
      </c>
      <c r="B111" s="176" t="s">
        <v>282</v>
      </c>
      <c r="C111" s="176" t="s">
        <v>283</v>
      </c>
      <c r="D111" s="140">
        <v>3</v>
      </c>
      <c r="E111" s="140" t="s">
        <v>31</v>
      </c>
      <c r="F111" s="142">
        <v>0.50800000000000001</v>
      </c>
      <c r="G111" s="140">
        <v>46.680398140000001</v>
      </c>
      <c r="H111" s="140">
        <v>-91.936423880000007</v>
      </c>
      <c r="I111" s="140">
        <v>46.680110810000002</v>
      </c>
      <c r="J111" s="140">
        <v>-91.947360079999996</v>
      </c>
    </row>
    <row r="112" spans="1:10" ht="12.75" customHeight="1" x14ac:dyDescent="0.2">
      <c r="A112" s="176" t="s">
        <v>263</v>
      </c>
      <c r="B112" s="176" t="s">
        <v>284</v>
      </c>
      <c r="C112" s="176" t="s">
        <v>285</v>
      </c>
      <c r="D112" s="140">
        <v>3</v>
      </c>
      <c r="E112" s="140" t="s">
        <v>31</v>
      </c>
      <c r="F112" s="142">
        <v>1.63</v>
      </c>
      <c r="G112" s="140">
        <v>46.700093989999999</v>
      </c>
      <c r="H112" s="140">
        <v>-92.000189770000006</v>
      </c>
      <c r="I112" s="140">
        <v>46.700093989999999</v>
      </c>
      <c r="J112" s="140">
        <v>-92.000189770000006</v>
      </c>
    </row>
    <row r="113" spans="1:10" ht="12.75" customHeight="1" x14ac:dyDescent="0.2">
      <c r="A113" s="177" t="s">
        <v>263</v>
      </c>
      <c r="B113" s="177" t="s">
        <v>286</v>
      </c>
      <c r="C113" s="177" t="s">
        <v>287</v>
      </c>
      <c r="D113" s="141">
        <v>3</v>
      </c>
      <c r="E113" s="141" t="s">
        <v>31</v>
      </c>
      <c r="F113" s="143">
        <v>0.23499999999999999</v>
      </c>
      <c r="G113" s="141">
        <v>46.705396950000001</v>
      </c>
      <c r="H113" s="141">
        <v>-92.009672210000005</v>
      </c>
      <c r="I113" s="141">
        <v>46.706656240000001</v>
      </c>
      <c r="J113" s="141">
        <v>-92.013787109999996</v>
      </c>
    </row>
    <row r="114" spans="1:10" ht="12.75" customHeight="1" x14ac:dyDescent="0.2">
      <c r="A114" s="54"/>
      <c r="B114" s="60">
        <f>COUNTA(B98:B113)</f>
        <v>16</v>
      </c>
      <c r="C114" s="54"/>
      <c r="D114" s="70"/>
      <c r="E114" s="33"/>
      <c r="F114" s="125">
        <f>SUM(F98:F113)</f>
        <v>5.92</v>
      </c>
      <c r="G114" s="33"/>
      <c r="H114" s="33"/>
      <c r="I114" s="33"/>
      <c r="J114" s="33"/>
    </row>
    <row r="115" spans="1:10" ht="9" customHeight="1" x14ac:dyDescent="0.2">
      <c r="A115" s="54"/>
      <c r="B115" s="60"/>
      <c r="C115" s="54"/>
      <c r="D115" s="70"/>
      <c r="E115" s="33"/>
      <c r="F115" s="125"/>
      <c r="G115" s="33"/>
      <c r="H115" s="33"/>
      <c r="I115" s="33"/>
      <c r="J115" s="33"/>
    </row>
    <row r="116" spans="1:10" ht="12.75" customHeight="1" x14ac:dyDescent="0.2">
      <c r="A116" s="176" t="s">
        <v>288</v>
      </c>
      <c r="B116" s="176" t="s">
        <v>289</v>
      </c>
      <c r="C116" s="176" t="s">
        <v>290</v>
      </c>
      <c r="D116" s="140">
        <v>3</v>
      </c>
      <c r="E116" s="140" t="s">
        <v>31</v>
      </c>
      <c r="F116" s="142">
        <v>0.42699999999999999</v>
      </c>
      <c r="G116" s="140">
        <v>46.570735239999998</v>
      </c>
      <c r="H116" s="140">
        <v>-90.465233569999995</v>
      </c>
      <c r="I116" s="140">
        <v>46.575097409999998</v>
      </c>
      <c r="J116" s="140">
        <v>-90.475782420000002</v>
      </c>
    </row>
    <row r="117" spans="1:10" ht="12.75" customHeight="1" x14ac:dyDescent="0.2">
      <c r="A117" s="176" t="s">
        <v>288</v>
      </c>
      <c r="B117" s="176" t="s">
        <v>291</v>
      </c>
      <c r="C117" s="176" t="s">
        <v>292</v>
      </c>
      <c r="D117" s="140">
        <v>3</v>
      </c>
      <c r="E117" s="140" t="s">
        <v>31</v>
      </c>
      <c r="F117" s="142">
        <v>0.42699999999999999</v>
      </c>
      <c r="G117" s="140">
        <v>46.584379310000003</v>
      </c>
      <c r="H117" s="140">
        <v>-90.495044309999997</v>
      </c>
      <c r="I117" s="140">
        <v>46.584379419999998</v>
      </c>
      <c r="J117" s="140">
        <v>-90.494967979999998</v>
      </c>
    </row>
    <row r="118" spans="1:10" ht="12.75" customHeight="1" x14ac:dyDescent="0.2">
      <c r="A118" s="176" t="s">
        <v>288</v>
      </c>
      <c r="B118" s="176" t="s">
        <v>293</v>
      </c>
      <c r="C118" s="176" t="s">
        <v>294</v>
      </c>
      <c r="D118" s="140">
        <v>3</v>
      </c>
      <c r="E118" s="140" t="s">
        <v>31</v>
      </c>
      <c r="F118" s="142">
        <v>0.42699999999999999</v>
      </c>
      <c r="G118" s="140">
        <v>46.587212000000001</v>
      </c>
      <c r="H118" s="140">
        <v>-90.500300769999996</v>
      </c>
      <c r="I118" s="140">
        <v>46.587445520000003</v>
      </c>
      <c r="J118" s="140">
        <v>-90.500826599999996</v>
      </c>
    </row>
    <row r="119" spans="1:10" ht="12.75" customHeight="1" x14ac:dyDescent="0.2">
      <c r="A119" s="176" t="s">
        <v>288</v>
      </c>
      <c r="B119" s="176" t="s">
        <v>295</v>
      </c>
      <c r="C119" s="176" t="s">
        <v>296</v>
      </c>
      <c r="D119" s="140">
        <v>3</v>
      </c>
      <c r="E119" s="140" t="s">
        <v>31</v>
      </c>
      <c r="F119" s="142">
        <v>0.218</v>
      </c>
      <c r="G119" s="140">
        <v>46.562010739999998</v>
      </c>
      <c r="H119" s="140">
        <v>-90.436399489999999</v>
      </c>
      <c r="I119" s="140">
        <v>46.562010739999998</v>
      </c>
      <c r="J119" s="140">
        <v>-90.436399489999999</v>
      </c>
    </row>
    <row r="120" spans="1:10" ht="12.75" customHeight="1" x14ac:dyDescent="0.2">
      <c r="A120" s="177" t="s">
        <v>288</v>
      </c>
      <c r="B120" s="177" t="s">
        <v>297</v>
      </c>
      <c r="C120" s="177" t="s">
        <v>298</v>
      </c>
      <c r="D120" s="141">
        <v>3</v>
      </c>
      <c r="E120" s="141" t="s">
        <v>31</v>
      </c>
      <c r="F120" s="143">
        <v>0.42699999999999999</v>
      </c>
      <c r="G120" s="141">
        <v>46.562734939999999</v>
      </c>
      <c r="H120" s="141">
        <v>-90.440909790000006</v>
      </c>
      <c r="I120" s="141">
        <v>46.562954159999997</v>
      </c>
      <c r="J120" s="141">
        <v>-90.441902769999999</v>
      </c>
    </row>
    <row r="121" spans="1:10" ht="12.75" customHeight="1" x14ac:dyDescent="0.2">
      <c r="A121" s="54"/>
      <c r="B121" s="60">
        <f>COUNTA(B116:B120)</f>
        <v>5</v>
      </c>
      <c r="C121" s="54"/>
      <c r="D121" s="70"/>
      <c r="E121" s="33"/>
      <c r="F121" s="125">
        <f>SUM(F116:F120)</f>
        <v>1.9259999999999999</v>
      </c>
      <c r="G121" s="33"/>
      <c r="H121" s="33"/>
      <c r="I121" s="33"/>
      <c r="J121" s="33"/>
    </row>
    <row r="122" spans="1:10" ht="12.75" customHeight="1" x14ac:dyDescent="0.2">
      <c r="A122" s="54"/>
      <c r="B122" s="60"/>
      <c r="C122" s="54"/>
      <c r="D122" s="70"/>
      <c r="E122" s="33"/>
      <c r="F122" s="125"/>
      <c r="G122" s="33"/>
      <c r="H122" s="33"/>
      <c r="I122" s="33"/>
      <c r="J122" s="33"/>
    </row>
    <row r="123" spans="1:10" ht="12.75" customHeight="1" x14ac:dyDescent="0.2">
      <c r="A123" s="176" t="s">
        <v>299</v>
      </c>
      <c r="B123" s="176" t="s">
        <v>300</v>
      </c>
      <c r="C123" s="176" t="s">
        <v>301</v>
      </c>
      <c r="D123" s="140">
        <v>3</v>
      </c>
      <c r="E123" s="140" t="s">
        <v>31</v>
      </c>
      <c r="F123" s="142">
        <v>0.67200000000000004</v>
      </c>
      <c r="G123" s="140">
        <v>42.607532810000002</v>
      </c>
      <c r="H123" s="140">
        <v>-87.819152950000003</v>
      </c>
      <c r="I123" s="140">
        <v>42.621929389999998</v>
      </c>
      <c r="J123" s="140">
        <v>-87.819495270000004</v>
      </c>
    </row>
    <row r="124" spans="1:10" ht="12.75" customHeight="1" x14ac:dyDescent="0.2">
      <c r="A124" s="176" t="s">
        <v>299</v>
      </c>
      <c r="B124" s="176" t="s">
        <v>302</v>
      </c>
      <c r="C124" s="176" t="s">
        <v>303</v>
      </c>
      <c r="D124" s="140">
        <v>2</v>
      </c>
      <c r="E124" s="140" t="s">
        <v>31</v>
      </c>
      <c r="F124" s="142">
        <v>0.129</v>
      </c>
      <c r="G124" s="140">
        <v>42.580249209999998</v>
      </c>
      <c r="H124" s="140">
        <v>-87.814185670000001</v>
      </c>
      <c r="I124" s="140">
        <v>42.5809268</v>
      </c>
      <c r="J124" s="140">
        <v>-87.812001449999997</v>
      </c>
    </row>
    <row r="125" spans="1:10" ht="12.75" customHeight="1" x14ac:dyDescent="0.2">
      <c r="A125" s="176" t="s">
        <v>299</v>
      </c>
      <c r="B125" s="176" t="s">
        <v>497</v>
      </c>
      <c r="C125" s="176" t="s">
        <v>498</v>
      </c>
      <c r="D125" s="140">
        <v>3</v>
      </c>
      <c r="E125" s="140" t="s">
        <v>31</v>
      </c>
      <c r="F125" s="142">
        <v>0.36199999999999999</v>
      </c>
      <c r="G125" s="140">
        <v>42.51399473</v>
      </c>
      <c r="H125" s="140">
        <v>-87.810268239999999</v>
      </c>
      <c r="I125" s="140">
        <v>42.520477130000003</v>
      </c>
      <c r="J125" s="140">
        <v>-87.811764139999994</v>
      </c>
    </row>
    <row r="126" spans="1:10" ht="12.75" customHeight="1" x14ac:dyDescent="0.2">
      <c r="A126" s="176" t="s">
        <v>299</v>
      </c>
      <c r="B126" s="176" t="s">
        <v>499</v>
      </c>
      <c r="C126" s="176" t="s">
        <v>500</v>
      </c>
      <c r="D126" s="140">
        <v>3</v>
      </c>
      <c r="E126" s="140" t="s">
        <v>31</v>
      </c>
      <c r="F126" s="142">
        <v>1.2E-2</v>
      </c>
      <c r="G126" s="140">
        <v>42.499952200000003</v>
      </c>
      <c r="H126" s="140">
        <v>-87.805634229999995</v>
      </c>
      <c r="I126" s="140">
        <v>42.500178509999998</v>
      </c>
      <c r="J126" s="140">
        <v>-87.805775269999998</v>
      </c>
    </row>
    <row r="127" spans="1:10" ht="12.75" customHeight="1" x14ac:dyDescent="0.2">
      <c r="A127" s="176" t="s">
        <v>299</v>
      </c>
      <c r="B127" s="176" t="s">
        <v>304</v>
      </c>
      <c r="C127" s="176" t="s">
        <v>305</v>
      </c>
      <c r="D127" s="140">
        <v>3</v>
      </c>
      <c r="E127" s="140" t="s">
        <v>31</v>
      </c>
      <c r="F127" s="142">
        <v>0.28699999999999998</v>
      </c>
      <c r="G127" s="140">
        <v>42.603620579999998</v>
      </c>
      <c r="H127" s="140">
        <v>-87.817577150000005</v>
      </c>
      <c r="I127" s="140">
        <v>42.603620579999998</v>
      </c>
      <c r="J127" s="140">
        <v>-87.817577150000005</v>
      </c>
    </row>
    <row r="128" spans="1:10" ht="12.75" customHeight="1" x14ac:dyDescent="0.2">
      <c r="A128" s="176" t="s">
        <v>299</v>
      </c>
      <c r="B128" s="176" t="s">
        <v>306</v>
      </c>
      <c r="C128" s="176" t="s">
        <v>307</v>
      </c>
      <c r="D128" s="140">
        <v>2</v>
      </c>
      <c r="E128" s="140" t="s">
        <v>31</v>
      </c>
      <c r="F128" s="142">
        <v>0.57899999999999996</v>
      </c>
      <c r="G128" s="140">
        <v>42.588796070000001</v>
      </c>
      <c r="H128" s="140">
        <v>-87.812637359999997</v>
      </c>
      <c r="I128" s="140">
        <v>42.596277190000002</v>
      </c>
      <c r="J128" s="140">
        <v>-87.815323710000001</v>
      </c>
    </row>
    <row r="129" spans="1:10" ht="12.75" customHeight="1" x14ac:dyDescent="0.2">
      <c r="A129" s="177" t="s">
        <v>299</v>
      </c>
      <c r="B129" s="177" t="s">
        <v>308</v>
      </c>
      <c r="C129" s="177" t="s">
        <v>309</v>
      </c>
      <c r="D129" s="141">
        <v>3</v>
      </c>
      <c r="E129" s="141" t="s">
        <v>31</v>
      </c>
      <c r="F129" s="143">
        <v>0.16500000000000001</v>
      </c>
      <c r="G129" s="141">
        <v>42.560815320000003</v>
      </c>
      <c r="H129" s="141">
        <v>-87.812422620000007</v>
      </c>
      <c r="I129" s="141">
        <v>42.563782680000003</v>
      </c>
      <c r="J129" s="141">
        <v>-87.812556060000006</v>
      </c>
    </row>
    <row r="130" spans="1:10" ht="12.75" customHeight="1" x14ac:dyDescent="0.2">
      <c r="A130" s="54"/>
      <c r="B130" s="60">
        <f>COUNTA(B123:B129)</f>
        <v>7</v>
      </c>
      <c r="C130" s="54"/>
      <c r="D130" s="70"/>
      <c r="E130" s="33"/>
      <c r="F130" s="125">
        <f>SUM(F123:F129)</f>
        <v>2.206</v>
      </c>
      <c r="G130" s="33"/>
      <c r="H130" s="33"/>
      <c r="I130" s="33"/>
      <c r="J130" s="33"/>
    </row>
    <row r="131" spans="1:10" ht="9" customHeight="1" x14ac:dyDescent="0.2">
      <c r="A131" s="54"/>
      <c r="B131" s="60"/>
      <c r="C131" s="54"/>
      <c r="D131" s="70"/>
      <c r="E131" s="33"/>
      <c r="F131" s="125"/>
      <c r="G131" s="33"/>
      <c r="H131" s="33"/>
      <c r="I131" s="33"/>
      <c r="J131" s="33"/>
    </row>
    <row r="132" spans="1:10" ht="12.75" customHeight="1" x14ac:dyDescent="0.2">
      <c r="A132" s="176" t="s">
        <v>310</v>
      </c>
      <c r="B132" s="176" t="s">
        <v>501</v>
      </c>
      <c r="C132" s="176" t="s">
        <v>502</v>
      </c>
      <c r="D132" s="140">
        <v>3</v>
      </c>
      <c r="E132" s="140" t="s">
        <v>31</v>
      </c>
      <c r="F132" s="142">
        <v>0.17199999999999999</v>
      </c>
      <c r="G132" s="140">
        <v>44.564275930000001</v>
      </c>
      <c r="H132" s="140">
        <v>-87.458784870000002</v>
      </c>
      <c r="I132" s="140">
        <v>44.566468190000002</v>
      </c>
      <c r="J132" s="140">
        <v>-87.456977559999999</v>
      </c>
    </row>
    <row r="133" spans="1:10" ht="12.75" customHeight="1" x14ac:dyDescent="0.2">
      <c r="A133" s="176" t="s">
        <v>310</v>
      </c>
      <c r="B133" s="176" t="s">
        <v>311</v>
      </c>
      <c r="C133" s="176" t="s">
        <v>312</v>
      </c>
      <c r="D133" s="140">
        <v>3</v>
      </c>
      <c r="E133" s="140" t="s">
        <v>31</v>
      </c>
      <c r="F133" s="142">
        <v>0.52100000000000002</v>
      </c>
      <c r="G133" s="140">
        <v>44.455376729999998</v>
      </c>
      <c r="H133" s="140">
        <v>-87.500102900000002</v>
      </c>
      <c r="I133" s="140">
        <v>44.455376729999998</v>
      </c>
      <c r="J133" s="140">
        <v>-87.500102900000002</v>
      </c>
    </row>
    <row r="134" spans="1:10" ht="12.75" customHeight="1" x14ac:dyDescent="0.2">
      <c r="A134" s="176" t="s">
        <v>310</v>
      </c>
      <c r="B134" s="176" t="s">
        <v>313</v>
      </c>
      <c r="C134" s="176" t="s">
        <v>314</v>
      </c>
      <c r="D134" s="140">
        <v>2</v>
      </c>
      <c r="E134" s="140" t="s">
        <v>31</v>
      </c>
      <c r="F134" s="142">
        <v>0.53600000000000003</v>
      </c>
      <c r="G134" s="140">
        <v>44.599644929999997</v>
      </c>
      <c r="H134" s="140">
        <v>-87.439708100000004</v>
      </c>
      <c r="I134" s="140">
        <v>44.606565979999999</v>
      </c>
      <c r="J134" s="140">
        <v>-87.435371419999996</v>
      </c>
    </row>
    <row r="135" spans="1:10" ht="12.75" customHeight="1" x14ac:dyDescent="0.2">
      <c r="A135" s="176" t="s">
        <v>310</v>
      </c>
      <c r="B135" s="176" t="s">
        <v>503</v>
      </c>
      <c r="C135" s="176" t="s">
        <v>504</v>
      </c>
      <c r="D135" s="140">
        <v>3</v>
      </c>
      <c r="E135" s="140" t="s">
        <v>31</v>
      </c>
      <c r="F135" s="142">
        <v>0.04</v>
      </c>
      <c r="G135" s="140">
        <v>44.464303399999999</v>
      </c>
      <c r="H135" s="140">
        <v>-87.495918209999999</v>
      </c>
      <c r="I135" s="140">
        <v>44.464694219999998</v>
      </c>
      <c r="J135" s="140">
        <v>-87.495337899999996</v>
      </c>
    </row>
    <row r="136" spans="1:10" ht="12.75" customHeight="1" x14ac:dyDescent="0.2">
      <c r="A136" s="177" t="s">
        <v>310</v>
      </c>
      <c r="B136" s="177" t="s">
        <v>505</v>
      </c>
      <c r="C136" s="177" t="s">
        <v>506</v>
      </c>
      <c r="D136" s="141">
        <v>3</v>
      </c>
      <c r="E136" s="141" t="s">
        <v>31</v>
      </c>
      <c r="F136" s="143">
        <v>6.2E-2</v>
      </c>
      <c r="G136" s="141">
        <v>44.668451640000001</v>
      </c>
      <c r="H136" s="141">
        <v>-87.747379440000003</v>
      </c>
      <c r="I136" s="141">
        <v>44.667113780000001</v>
      </c>
      <c r="J136" s="141">
        <v>-87.748420580000001</v>
      </c>
    </row>
    <row r="137" spans="1:10" ht="12.75" customHeight="1" x14ac:dyDescent="0.2">
      <c r="A137" s="54"/>
      <c r="B137" s="60">
        <f>COUNTA(B132:B136)</f>
        <v>5</v>
      </c>
      <c r="C137" s="54"/>
      <c r="D137" s="70"/>
      <c r="E137" s="33"/>
      <c r="F137" s="125">
        <f>SUM(F132:F136)</f>
        <v>1.3310000000000002</v>
      </c>
      <c r="G137" s="33"/>
      <c r="H137" s="33"/>
      <c r="I137" s="33"/>
      <c r="J137" s="33"/>
    </row>
    <row r="138" spans="1:10" ht="9" customHeight="1" x14ac:dyDescent="0.2">
      <c r="A138" s="54"/>
      <c r="B138" s="60"/>
      <c r="C138" s="54"/>
      <c r="D138" s="70"/>
      <c r="E138" s="33"/>
      <c r="F138" s="125"/>
      <c r="G138" s="33"/>
      <c r="H138" s="33"/>
      <c r="I138" s="33"/>
      <c r="J138" s="33"/>
    </row>
    <row r="139" spans="1:10" ht="12.75" customHeight="1" x14ac:dyDescent="0.2">
      <c r="A139" s="176" t="s">
        <v>315</v>
      </c>
      <c r="B139" s="176" t="s">
        <v>316</v>
      </c>
      <c r="C139" s="176" t="s">
        <v>317</v>
      </c>
      <c r="D139" s="140">
        <v>3</v>
      </c>
      <c r="E139" s="140" t="s">
        <v>31</v>
      </c>
      <c r="F139" s="140">
        <v>0.98499999999999999</v>
      </c>
      <c r="G139" s="140">
        <v>43.937775539999997</v>
      </c>
      <c r="H139" s="140">
        <v>-87.719043799999994</v>
      </c>
      <c r="I139" s="140">
        <v>43.937775539999997</v>
      </c>
      <c r="J139" s="140">
        <v>-87.719043799999994</v>
      </c>
    </row>
    <row r="140" spans="1:10" ht="12.75" customHeight="1" x14ac:dyDescent="0.2">
      <c r="A140" s="176" t="s">
        <v>315</v>
      </c>
      <c r="B140" s="176" t="s">
        <v>318</v>
      </c>
      <c r="C140" s="176" t="s">
        <v>319</v>
      </c>
      <c r="D140" s="140">
        <v>3</v>
      </c>
      <c r="E140" s="140" t="s">
        <v>31</v>
      </c>
      <c r="F140" s="140">
        <v>3.9E-2</v>
      </c>
      <c r="G140" s="140">
        <v>43.91593091</v>
      </c>
      <c r="H140" s="140">
        <v>-87.72358998</v>
      </c>
      <c r="I140" s="140">
        <v>43.91675541</v>
      </c>
      <c r="J140" s="140">
        <v>-87.723533930000002</v>
      </c>
    </row>
    <row r="141" spans="1:10" ht="12.75" customHeight="1" x14ac:dyDescent="0.2">
      <c r="A141" s="176" t="s">
        <v>315</v>
      </c>
      <c r="B141" s="176" t="s">
        <v>552</v>
      </c>
      <c r="C141" s="176" t="s">
        <v>553</v>
      </c>
      <c r="D141" s="140">
        <v>3</v>
      </c>
      <c r="E141" s="140" t="s">
        <v>31</v>
      </c>
      <c r="F141" s="140">
        <v>8.3000000000000004E-2</v>
      </c>
      <c r="G141" s="140">
        <v>44.077898279999999</v>
      </c>
      <c r="H141" s="140">
        <v>-87.655928070000002</v>
      </c>
      <c r="I141" s="140">
        <v>44.079124829999998</v>
      </c>
      <c r="J141" s="140">
        <v>-87.655688459999993</v>
      </c>
    </row>
    <row r="142" spans="1:10" ht="12.75" customHeight="1" x14ac:dyDescent="0.2">
      <c r="A142" s="176" t="s">
        <v>315</v>
      </c>
      <c r="B142" s="176" t="s">
        <v>554</v>
      </c>
      <c r="C142" s="176" t="s">
        <v>555</v>
      </c>
      <c r="D142" s="140">
        <v>3</v>
      </c>
      <c r="E142" s="140" t="s">
        <v>31</v>
      </c>
      <c r="F142" s="140">
        <v>7.9000000000000001E-2</v>
      </c>
      <c r="G142" s="140">
        <v>44.100024939999997</v>
      </c>
      <c r="H142" s="140">
        <v>-87.649022110000004</v>
      </c>
      <c r="I142" s="140">
        <v>44.100800820000003</v>
      </c>
      <c r="J142" s="140">
        <v>-87.648484100000005</v>
      </c>
    </row>
    <row r="143" spans="1:10" ht="12.75" customHeight="1" x14ac:dyDescent="0.2">
      <c r="A143" s="176" t="s">
        <v>315</v>
      </c>
      <c r="B143" s="176" t="s">
        <v>556</v>
      </c>
      <c r="C143" s="176" t="s">
        <v>557</v>
      </c>
      <c r="D143" s="140">
        <v>3</v>
      </c>
      <c r="E143" s="140" t="s">
        <v>31</v>
      </c>
      <c r="F143" s="140">
        <v>0.28799999999999998</v>
      </c>
      <c r="G143" s="140">
        <v>44.1188517</v>
      </c>
      <c r="H143" s="140">
        <v>-87.625903649999998</v>
      </c>
      <c r="I143" s="140">
        <v>44.12183555</v>
      </c>
      <c r="J143" s="140">
        <v>-87.620846729999997</v>
      </c>
    </row>
    <row r="144" spans="1:10" ht="12.75" customHeight="1" x14ac:dyDescent="0.2">
      <c r="A144" s="176" t="s">
        <v>315</v>
      </c>
      <c r="B144" s="176" t="s">
        <v>320</v>
      </c>
      <c r="C144" s="176" t="s">
        <v>321</v>
      </c>
      <c r="D144" s="140">
        <v>2</v>
      </c>
      <c r="E144" s="140" t="s">
        <v>31</v>
      </c>
      <c r="F144" s="140">
        <v>1.734</v>
      </c>
      <c r="G144" s="140">
        <v>44.130329879999998</v>
      </c>
      <c r="H144" s="140">
        <v>-87.602745400000003</v>
      </c>
      <c r="I144" s="140">
        <v>44.141508209999998</v>
      </c>
      <c r="J144" s="140">
        <v>-87.570566150000005</v>
      </c>
    </row>
    <row r="145" spans="1:10" ht="12.75" customHeight="1" x14ac:dyDescent="0.2">
      <c r="A145" s="176" t="s">
        <v>315</v>
      </c>
      <c r="B145" s="176" t="s">
        <v>322</v>
      </c>
      <c r="C145" s="176" t="s">
        <v>323</v>
      </c>
      <c r="D145" s="140">
        <v>2</v>
      </c>
      <c r="E145" s="140" t="s">
        <v>31</v>
      </c>
      <c r="F145" s="140">
        <v>0.26500000000000001</v>
      </c>
      <c r="G145" s="140">
        <v>44.108690260000003</v>
      </c>
      <c r="H145" s="140">
        <v>-87.641186869999999</v>
      </c>
      <c r="I145" s="140">
        <v>44.111670359999998</v>
      </c>
      <c r="J145" s="140">
        <v>-87.637780860000007</v>
      </c>
    </row>
    <row r="146" spans="1:10" ht="12.75" customHeight="1" x14ac:dyDescent="0.2">
      <c r="A146" s="176" t="s">
        <v>315</v>
      </c>
      <c r="B146" s="176" t="s">
        <v>324</v>
      </c>
      <c r="C146" s="176" t="s">
        <v>325</v>
      </c>
      <c r="D146" s="140">
        <v>2</v>
      </c>
      <c r="E146" s="140" t="s">
        <v>31</v>
      </c>
      <c r="F146" s="140">
        <v>0.85399999999999998</v>
      </c>
      <c r="G146" s="140">
        <v>44.144931710000002</v>
      </c>
      <c r="H146" s="140">
        <v>-87.562775290000005</v>
      </c>
      <c r="I146" s="140">
        <v>44.153343569999997</v>
      </c>
      <c r="J146" s="140">
        <v>-87.549130719999994</v>
      </c>
    </row>
    <row r="147" spans="1:10" ht="12.75" customHeight="1" x14ac:dyDescent="0.2">
      <c r="A147" s="176" t="s">
        <v>315</v>
      </c>
      <c r="B147" s="176" t="s">
        <v>326</v>
      </c>
      <c r="C147" s="176" t="s">
        <v>327</v>
      </c>
      <c r="D147" s="140">
        <v>2</v>
      </c>
      <c r="E147" s="140" t="s">
        <v>31</v>
      </c>
      <c r="F147" s="140">
        <v>0.62</v>
      </c>
      <c r="G147" s="140">
        <v>44.220801510000001</v>
      </c>
      <c r="H147" s="140">
        <v>-87.507366719999993</v>
      </c>
      <c r="I147" s="140">
        <v>44.229655260000001</v>
      </c>
      <c r="J147" s="140">
        <v>-87.508427920000003</v>
      </c>
    </row>
    <row r="148" spans="1:10" ht="12.75" customHeight="1" x14ac:dyDescent="0.2">
      <c r="A148" s="176" t="s">
        <v>315</v>
      </c>
      <c r="B148" s="176" t="s">
        <v>328</v>
      </c>
      <c r="C148" s="176" t="s">
        <v>329</v>
      </c>
      <c r="D148" s="140">
        <v>2</v>
      </c>
      <c r="E148" s="140" t="s">
        <v>31</v>
      </c>
      <c r="F148" s="140">
        <v>0.47299999999999998</v>
      </c>
      <c r="G148" s="140">
        <v>44.213987979999999</v>
      </c>
      <c r="H148" s="140">
        <v>-87.507232049999999</v>
      </c>
      <c r="I148" s="140">
        <v>44.220801510000001</v>
      </c>
      <c r="J148" s="140">
        <v>-87.507366719999993</v>
      </c>
    </row>
    <row r="149" spans="1:10" ht="12.75" customHeight="1" x14ac:dyDescent="0.2">
      <c r="A149" s="176" t="s">
        <v>315</v>
      </c>
      <c r="B149" s="176" t="s">
        <v>330</v>
      </c>
      <c r="C149" s="176" t="s">
        <v>331</v>
      </c>
      <c r="D149" s="140">
        <v>2</v>
      </c>
      <c r="E149" s="140" t="s">
        <v>31</v>
      </c>
      <c r="F149" s="140">
        <v>0.442</v>
      </c>
      <c r="G149" s="140">
        <v>44.157414879999997</v>
      </c>
      <c r="H149" s="140">
        <v>-87.54292169</v>
      </c>
      <c r="I149" s="140">
        <v>44.213987979999999</v>
      </c>
      <c r="J149" s="140">
        <v>-87.507232049999999</v>
      </c>
    </row>
    <row r="150" spans="1:10" ht="12.75" customHeight="1" x14ac:dyDescent="0.2">
      <c r="A150" s="176" t="s">
        <v>315</v>
      </c>
      <c r="B150" s="176" t="s">
        <v>332</v>
      </c>
      <c r="C150" s="176" t="s">
        <v>333</v>
      </c>
      <c r="D150" s="140">
        <v>2</v>
      </c>
      <c r="E150" s="140" t="s">
        <v>31</v>
      </c>
      <c r="F150" s="140">
        <v>0.27200000000000002</v>
      </c>
      <c r="G150" s="140">
        <v>44.073867759999999</v>
      </c>
      <c r="H150" s="140">
        <v>-87.655856319999998</v>
      </c>
      <c r="I150" s="140">
        <v>44.077898279999999</v>
      </c>
      <c r="J150" s="140">
        <v>-87.655928070000002</v>
      </c>
    </row>
    <row r="151" spans="1:10" ht="12.75" customHeight="1" x14ac:dyDescent="0.2">
      <c r="A151" s="176" t="s">
        <v>315</v>
      </c>
      <c r="B151" s="176" t="s">
        <v>558</v>
      </c>
      <c r="C151" s="176" t="s">
        <v>559</v>
      </c>
      <c r="D151" s="140">
        <v>3</v>
      </c>
      <c r="E151" s="140" t="s">
        <v>31</v>
      </c>
      <c r="F151" s="140">
        <v>0.27200000000000002</v>
      </c>
      <c r="G151" s="140">
        <v>44.059061909999997</v>
      </c>
      <c r="H151" s="140">
        <v>-87.653855840000006</v>
      </c>
      <c r="I151" s="140">
        <v>44.062974240000003</v>
      </c>
      <c r="J151" s="140">
        <v>-87.653561859999996</v>
      </c>
    </row>
    <row r="152" spans="1:10" ht="12.75" customHeight="1" x14ac:dyDescent="0.2">
      <c r="A152" s="176" t="s">
        <v>315</v>
      </c>
      <c r="B152" s="176" t="s">
        <v>560</v>
      </c>
      <c r="C152" s="176" t="s">
        <v>561</v>
      </c>
      <c r="D152" s="140">
        <v>3</v>
      </c>
      <c r="E152" s="140" t="s">
        <v>31</v>
      </c>
      <c r="F152" s="140">
        <v>0.63200000000000001</v>
      </c>
      <c r="G152" s="140">
        <v>44.30225154</v>
      </c>
      <c r="H152" s="140">
        <v>-87.543915560000002</v>
      </c>
      <c r="I152" s="140">
        <v>44.305521939999998</v>
      </c>
      <c r="J152" s="140">
        <v>-87.544452730000003</v>
      </c>
    </row>
    <row r="153" spans="1:10" ht="12.75" customHeight="1" x14ac:dyDescent="0.2">
      <c r="A153" s="176" t="s">
        <v>315</v>
      </c>
      <c r="B153" s="176" t="s">
        <v>562</v>
      </c>
      <c r="C153" s="176" t="s">
        <v>563</v>
      </c>
      <c r="D153" s="140">
        <v>3</v>
      </c>
      <c r="E153" s="140" t="s">
        <v>31</v>
      </c>
      <c r="F153" s="140">
        <v>0.24199999999999999</v>
      </c>
      <c r="G153" s="140">
        <v>44.062974240000003</v>
      </c>
      <c r="H153" s="140">
        <v>-87.653561859999996</v>
      </c>
      <c r="I153" s="140">
        <v>44.066392329999999</v>
      </c>
      <c r="J153" s="140">
        <v>-87.653703120000003</v>
      </c>
    </row>
    <row r="154" spans="1:10" ht="12.75" customHeight="1" x14ac:dyDescent="0.2">
      <c r="A154" s="176" t="s">
        <v>315</v>
      </c>
      <c r="B154" s="176" t="s">
        <v>564</v>
      </c>
      <c r="C154" s="176" t="s">
        <v>565</v>
      </c>
      <c r="D154" s="140">
        <v>3</v>
      </c>
      <c r="E154" s="140" t="s">
        <v>31</v>
      </c>
      <c r="F154" s="140">
        <v>0.28199999999999997</v>
      </c>
      <c r="G154" s="140">
        <v>44.079124829999998</v>
      </c>
      <c r="H154" s="140">
        <v>-87.655688459999993</v>
      </c>
      <c r="I154" s="140">
        <v>44.083090919999997</v>
      </c>
      <c r="J154" s="140">
        <v>-87.654041579999998</v>
      </c>
    </row>
    <row r="155" spans="1:10" ht="12.75" customHeight="1" x14ac:dyDescent="0.2">
      <c r="A155" s="177" t="s">
        <v>315</v>
      </c>
      <c r="B155" s="177" t="s">
        <v>566</v>
      </c>
      <c r="C155" s="177" t="s">
        <v>567</v>
      </c>
      <c r="D155" s="141">
        <v>2</v>
      </c>
      <c r="E155" s="141" t="s">
        <v>31</v>
      </c>
      <c r="F155" s="141">
        <v>8.7999999999999995E-2</v>
      </c>
      <c r="G155" s="141">
        <v>44.094123629999999</v>
      </c>
      <c r="H155" s="141">
        <v>-87.651602229999995</v>
      </c>
      <c r="I155" s="141">
        <v>44.095277930000002</v>
      </c>
      <c r="J155" s="141">
        <v>-87.651459059999993</v>
      </c>
    </row>
    <row r="156" spans="1:10" ht="12.75" customHeight="1" x14ac:dyDescent="0.2">
      <c r="A156" s="54"/>
      <c r="B156" s="60">
        <f>COUNTA(B139:B155)</f>
        <v>17</v>
      </c>
      <c r="C156" s="54"/>
      <c r="D156" s="70"/>
      <c r="E156" s="33"/>
      <c r="F156" s="125">
        <f>SUM(F139:F155)</f>
        <v>7.65</v>
      </c>
      <c r="G156" s="33"/>
      <c r="H156" s="33"/>
      <c r="I156" s="33"/>
      <c r="J156" s="33"/>
    </row>
    <row r="157" spans="1:10" ht="9" customHeight="1" x14ac:dyDescent="0.2">
      <c r="A157" s="54"/>
      <c r="B157" s="60"/>
      <c r="C157" s="54"/>
      <c r="D157" s="70"/>
      <c r="E157" s="33"/>
      <c r="F157" s="125"/>
      <c r="G157" s="33"/>
      <c r="H157" s="33"/>
      <c r="I157" s="33"/>
      <c r="J157" s="33"/>
    </row>
    <row r="158" spans="1:10" ht="12.75" customHeight="1" x14ac:dyDescent="0.2">
      <c r="A158" s="176" t="s">
        <v>399</v>
      </c>
      <c r="B158" s="176" t="s">
        <v>400</v>
      </c>
      <c r="C158" s="176" t="s">
        <v>401</v>
      </c>
      <c r="D158" s="140">
        <v>3</v>
      </c>
      <c r="E158" s="140" t="s">
        <v>31</v>
      </c>
      <c r="F158" s="142">
        <v>9.2999999999999999E-2</v>
      </c>
      <c r="G158" s="140">
        <v>45.011583399999999</v>
      </c>
      <c r="H158" s="140">
        <v>-87.625230970000004</v>
      </c>
      <c r="I158" s="140">
        <v>45.04473522</v>
      </c>
      <c r="J158" s="140">
        <v>-87.6258129</v>
      </c>
    </row>
    <row r="159" spans="1:10" ht="12.75" customHeight="1" x14ac:dyDescent="0.2">
      <c r="A159" s="176" t="s">
        <v>399</v>
      </c>
      <c r="B159" s="176" t="s">
        <v>402</v>
      </c>
      <c r="C159" s="176" t="s">
        <v>403</v>
      </c>
      <c r="D159" s="140">
        <v>3</v>
      </c>
      <c r="E159" s="140" t="s">
        <v>31</v>
      </c>
      <c r="F159" s="142">
        <v>0.13100000000000001</v>
      </c>
      <c r="G159" s="140">
        <v>44.975099210000003</v>
      </c>
      <c r="H159" s="140">
        <v>-87.655840170000005</v>
      </c>
      <c r="I159" s="140">
        <v>44.973668529999998</v>
      </c>
      <c r="J159" s="140">
        <v>-87.655524400000004</v>
      </c>
    </row>
    <row r="160" spans="1:10" ht="12.75" customHeight="1" x14ac:dyDescent="0.2">
      <c r="A160" s="176" t="s">
        <v>399</v>
      </c>
      <c r="B160" s="176" t="s">
        <v>404</v>
      </c>
      <c r="C160" s="176" t="s">
        <v>405</v>
      </c>
      <c r="D160" s="140">
        <v>3</v>
      </c>
      <c r="E160" s="140" t="s">
        <v>31</v>
      </c>
      <c r="F160" s="142">
        <v>0.41299999999999998</v>
      </c>
      <c r="G160" s="140">
        <v>45.087316350000002</v>
      </c>
      <c r="H160" s="140">
        <v>-87.587389250000001</v>
      </c>
      <c r="I160" s="140">
        <v>45.091388389999999</v>
      </c>
      <c r="J160" s="140">
        <v>-87.592684930000004</v>
      </c>
    </row>
    <row r="161" spans="1:10" ht="12.75" customHeight="1" x14ac:dyDescent="0.2">
      <c r="A161" s="176" t="s">
        <v>399</v>
      </c>
      <c r="B161" s="176" t="s">
        <v>406</v>
      </c>
      <c r="C161" s="176" t="s">
        <v>407</v>
      </c>
      <c r="D161" s="140">
        <v>3</v>
      </c>
      <c r="E161" s="140" t="s">
        <v>31</v>
      </c>
      <c r="F161" s="142">
        <v>6.8000000000000005E-2</v>
      </c>
      <c r="G161" s="140">
        <v>45.085925400000001</v>
      </c>
      <c r="H161" s="140">
        <v>-87.585951919999999</v>
      </c>
      <c r="I161" s="140">
        <v>45.086581430000003</v>
      </c>
      <c r="J161" s="140">
        <v>-87.586758200000006</v>
      </c>
    </row>
    <row r="162" spans="1:10" ht="12.75" customHeight="1" x14ac:dyDescent="0.2">
      <c r="A162" s="176" t="s">
        <v>399</v>
      </c>
      <c r="B162" s="176" t="s">
        <v>408</v>
      </c>
      <c r="C162" s="176" t="s">
        <v>409</v>
      </c>
      <c r="D162" s="140">
        <v>3</v>
      </c>
      <c r="E162" s="140" t="s">
        <v>31</v>
      </c>
      <c r="F162" s="142">
        <v>0.46800000000000003</v>
      </c>
      <c r="G162" s="140">
        <v>45.07894177</v>
      </c>
      <c r="H162" s="140">
        <v>-87.580538379999993</v>
      </c>
      <c r="I162" s="140">
        <v>45.084939470000002</v>
      </c>
      <c r="J162" s="140">
        <v>-87.585003090000001</v>
      </c>
    </row>
    <row r="163" spans="1:10" ht="12.75" customHeight="1" x14ac:dyDescent="0.2">
      <c r="A163" s="177" t="s">
        <v>399</v>
      </c>
      <c r="B163" s="177" t="s">
        <v>410</v>
      </c>
      <c r="C163" s="177" t="s">
        <v>411</v>
      </c>
      <c r="D163" s="141">
        <v>3</v>
      </c>
      <c r="E163" s="141" t="s">
        <v>31</v>
      </c>
      <c r="F163" s="143">
        <v>0.58299999999999996</v>
      </c>
      <c r="G163" s="141">
        <v>45.071752439999997</v>
      </c>
      <c r="H163" s="141">
        <v>-87.579095080000002</v>
      </c>
      <c r="I163" s="141">
        <v>45.07894177</v>
      </c>
      <c r="J163" s="141">
        <v>-87.580538379999993</v>
      </c>
    </row>
    <row r="164" spans="1:10" ht="12.75" customHeight="1" x14ac:dyDescent="0.2">
      <c r="A164" s="54"/>
      <c r="B164" s="60">
        <f>COUNTA(B158:B163)</f>
        <v>6</v>
      </c>
      <c r="C164" s="54"/>
      <c r="D164" s="70"/>
      <c r="E164" s="33"/>
      <c r="F164" s="125">
        <f>SUM(F158:F163)</f>
        <v>1.756</v>
      </c>
      <c r="G164" s="33"/>
      <c r="H164" s="33"/>
      <c r="I164" s="33"/>
      <c r="J164" s="33"/>
    </row>
    <row r="165" spans="1:10" ht="9" customHeight="1" x14ac:dyDescent="0.2">
      <c r="A165" s="54"/>
      <c r="B165" s="60"/>
      <c r="C165" s="54"/>
      <c r="D165" s="70"/>
      <c r="E165" s="33"/>
      <c r="F165" s="125"/>
      <c r="G165" s="33"/>
      <c r="H165" s="33"/>
      <c r="I165" s="33"/>
      <c r="J165" s="33"/>
    </row>
    <row r="166" spans="1:10" ht="12.75" customHeight="1" x14ac:dyDescent="0.2">
      <c r="A166" s="176" t="s">
        <v>334</v>
      </c>
      <c r="B166" s="176" t="s">
        <v>335</v>
      </c>
      <c r="C166" s="176" t="s">
        <v>336</v>
      </c>
      <c r="D166" s="140">
        <v>2</v>
      </c>
      <c r="E166" s="140" t="s">
        <v>31</v>
      </c>
      <c r="F166" s="142">
        <v>0.15</v>
      </c>
      <c r="G166" s="140">
        <v>43.089252010000003</v>
      </c>
      <c r="H166" s="140">
        <v>-87.872301820000004</v>
      </c>
      <c r="I166" s="140">
        <v>43.095508430000002</v>
      </c>
      <c r="J166" s="140">
        <v>-87.875082759999998</v>
      </c>
    </row>
    <row r="167" spans="1:10" ht="12.75" customHeight="1" x14ac:dyDescent="0.2">
      <c r="A167" s="176" t="s">
        <v>334</v>
      </c>
      <c r="B167" s="176" t="s">
        <v>337</v>
      </c>
      <c r="C167" s="176" t="s">
        <v>338</v>
      </c>
      <c r="D167" s="140">
        <v>3</v>
      </c>
      <c r="E167" s="140" t="s">
        <v>31</v>
      </c>
      <c r="F167" s="142">
        <v>0.39800000000000002</v>
      </c>
      <c r="G167" s="140">
        <v>46.603256469999998</v>
      </c>
      <c r="H167" s="140">
        <v>-90.863362179999996</v>
      </c>
      <c r="I167" s="140">
        <v>46.602675599999998</v>
      </c>
      <c r="J167" s="140">
        <v>-90.864911939999999</v>
      </c>
    </row>
    <row r="168" spans="1:10" ht="12.75" customHeight="1" x14ac:dyDescent="0.2">
      <c r="A168" s="176" t="s">
        <v>334</v>
      </c>
      <c r="B168" s="176" t="s">
        <v>339</v>
      </c>
      <c r="C168" s="176" t="s">
        <v>340</v>
      </c>
      <c r="D168" s="140">
        <v>2</v>
      </c>
      <c r="E168" s="140" t="s">
        <v>31</v>
      </c>
      <c r="F168" s="142">
        <v>0.09</v>
      </c>
      <c r="G168" s="140">
        <v>42.867162759999999</v>
      </c>
      <c r="H168" s="140">
        <v>-87.83958853</v>
      </c>
      <c r="I168" s="140">
        <v>42.868493809999997</v>
      </c>
      <c r="J168" s="140">
        <v>-87.840004780000001</v>
      </c>
    </row>
    <row r="169" spans="1:10" ht="12.75" customHeight="1" x14ac:dyDescent="0.2">
      <c r="A169" s="176" t="s">
        <v>334</v>
      </c>
      <c r="B169" s="176" t="s">
        <v>507</v>
      </c>
      <c r="C169" s="176" t="s">
        <v>508</v>
      </c>
      <c r="D169" s="140">
        <v>3</v>
      </c>
      <c r="E169" s="140" t="s">
        <v>31</v>
      </c>
      <c r="F169" s="142">
        <v>0.154</v>
      </c>
      <c r="G169" s="140">
        <v>43.108173319999999</v>
      </c>
      <c r="H169" s="140">
        <v>-87.88741958</v>
      </c>
      <c r="I169" s="140">
        <v>43.109951850000002</v>
      </c>
      <c r="J169" s="140">
        <v>-87.889338089999995</v>
      </c>
    </row>
    <row r="170" spans="1:10" ht="12.75" customHeight="1" x14ac:dyDescent="0.2">
      <c r="A170" s="176" t="s">
        <v>334</v>
      </c>
      <c r="B170" s="176" t="s">
        <v>341</v>
      </c>
      <c r="C170" s="176" t="s">
        <v>342</v>
      </c>
      <c r="D170" s="140">
        <v>1</v>
      </c>
      <c r="E170" s="140" t="s">
        <v>31</v>
      </c>
      <c r="F170" s="142">
        <v>0.52300000000000002</v>
      </c>
      <c r="G170" s="140">
        <v>43.058909079999999</v>
      </c>
      <c r="H170" s="140">
        <v>-87.875323440000003</v>
      </c>
      <c r="I170" s="140">
        <v>43.064390789999997</v>
      </c>
      <c r="J170" s="140">
        <v>-87.869110160000005</v>
      </c>
    </row>
    <row r="171" spans="1:10" ht="12.75" customHeight="1" x14ac:dyDescent="0.2">
      <c r="A171" s="176" t="s">
        <v>334</v>
      </c>
      <c r="B171" s="176" t="s">
        <v>343</v>
      </c>
      <c r="C171" s="176" t="s">
        <v>344</v>
      </c>
      <c r="D171" s="140">
        <v>2</v>
      </c>
      <c r="E171" s="140" t="s">
        <v>31</v>
      </c>
      <c r="F171" s="142">
        <v>0.19400000000000001</v>
      </c>
      <c r="G171" s="140">
        <v>42.906622519999999</v>
      </c>
      <c r="H171" s="140">
        <v>-87.841076819999998</v>
      </c>
      <c r="I171" s="140">
        <v>42.906622519999999</v>
      </c>
      <c r="J171" s="140">
        <v>-87.841076819999998</v>
      </c>
    </row>
    <row r="172" spans="1:10" ht="12.75" customHeight="1" x14ac:dyDescent="0.2">
      <c r="A172" s="176" t="s">
        <v>334</v>
      </c>
      <c r="B172" s="176" t="s">
        <v>345</v>
      </c>
      <c r="C172" s="176" t="s">
        <v>346</v>
      </c>
      <c r="D172" s="140">
        <v>2</v>
      </c>
      <c r="E172" s="140" t="s">
        <v>31</v>
      </c>
      <c r="F172" s="142">
        <v>8.8999999999999996E-2</v>
      </c>
      <c r="G172" s="140">
        <v>43.123986960000003</v>
      </c>
      <c r="H172" s="140">
        <v>-87.899847769999994</v>
      </c>
      <c r="I172" s="140">
        <v>43.12495328</v>
      </c>
      <c r="J172" s="140">
        <v>-87.900240710000006</v>
      </c>
    </row>
    <row r="173" spans="1:10" ht="12.75" customHeight="1" x14ac:dyDescent="0.2">
      <c r="A173" s="176" t="s">
        <v>334</v>
      </c>
      <c r="B173" s="176" t="s">
        <v>347</v>
      </c>
      <c r="C173" s="176" t="s">
        <v>348</v>
      </c>
      <c r="D173" s="140">
        <v>3</v>
      </c>
      <c r="E173" s="140" t="s">
        <v>31</v>
      </c>
      <c r="F173" s="142">
        <v>0.114</v>
      </c>
      <c r="G173" s="140">
        <v>43.052714799999997</v>
      </c>
      <c r="H173" s="140">
        <v>-87.882818979999996</v>
      </c>
      <c r="I173" s="140">
        <v>43.054261199999999</v>
      </c>
      <c r="J173" s="140">
        <v>-87.881195180000006</v>
      </c>
    </row>
    <row r="174" spans="1:10" ht="12.75" customHeight="1" x14ac:dyDescent="0.2">
      <c r="A174" s="176" t="s">
        <v>334</v>
      </c>
      <c r="B174" s="176" t="s">
        <v>509</v>
      </c>
      <c r="C174" s="176" t="s">
        <v>510</v>
      </c>
      <c r="D174" s="140">
        <v>3</v>
      </c>
      <c r="E174" s="140" t="s">
        <v>31</v>
      </c>
      <c r="F174" s="142">
        <v>0.90500000000000003</v>
      </c>
      <c r="G174" s="140">
        <v>42.952319660000001</v>
      </c>
      <c r="H174" s="140">
        <v>-87.843977969999997</v>
      </c>
      <c r="I174" s="140">
        <v>42.952319660000001</v>
      </c>
      <c r="J174" s="140">
        <v>-87.843977969999997</v>
      </c>
    </row>
    <row r="175" spans="1:10" ht="12.75" customHeight="1" x14ac:dyDescent="0.2">
      <c r="A175" s="176" t="s">
        <v>334</v>
      </c>
      <c r="B175" s="176" t="s">
        <v>349</v>
      </c>
      <c r="C175" s="176" t="s">
        <v>350</v>
      </c>
      <c r="D175" s="140">
        <v>1</v>
      </c>
      <c r="E175" s="140" t="s">
        <v>31</v>
      </c>
      <c r="F175" s="142">
        <v>9.4E-2</v>
      </c>
      <c r="G175" s="140">
        <v>42.994752429999998</v>
      </c>
      <c r="H175" s="140">
        <v>-87.880603870000002</v>
      </c>
      <c r="I175" s="140">
        <v>42.995657170000001</v>
      </c>
      <c r="J175" s="140">
        <v>-87.881835839999994</v>
      </c>
    </row>
    <row r="176" spans="1:10" ht="12.75" customHeight="1" x14ac:dyDescent="0.2">
      <c r="A176" s="176" t="s">
        <v>334</v>
      </c>
      <c r="B176" s="176" t="s">
        <v>351</v>
      </c>
      <c r="C176" s="176" t="s">
        <v>352</v>
      </c>
      <c r="D176" s="140">
        <v>3</v>
      </c>
      <c r="E176" s="140" t="s">
        <v>31</v>
      </c>
      <c r="F176" s="142">
        <v>7.0000000000000007E-2</v>
      </c>
      <c r="G176" s="140">
        <v>42.991991589999998</v>
      </c>
      <c r="H176" s="140">
        <v>-87.878039680000001</v>
      </c>
      <c r="I176" s="140">
        <v>42.993209989999997</v>
      </c>
      <c r="J176" s="140">
        <v>-87.879434259999996</v>
      </c>
    </row>
    <row r="177" spans="1:10" ht="12.75" customHeight="1" x14ac:dyDescent="0.2">
      <c r="A177" s="176" t="s">
        <v>334</v>
      </c>
      <c r="B177" s="176" t="s">
        <v>353</v>
      </c>
      <c r="C177" s="176" t="s">
        <v>354</v>
      </c>
      <c r="D177" s="140">
        <v>2</v>
      </c>
      <c r="E177" s="140" t="s">
        <v>31</v>
      </c>
      <c r="F177" s="142">
        <v>0.83099999999999996</v>
      </c>
      <c r="G177" s="140">
        <v>43.166883859999999</v>
      </c>
      <c r="H177" s="140">
        <v>-87.882529529999999</v>
      </c>
      <c r="I177" s="140">
        <v>43.177990270000002</v>
      </c>
      <c r="J177" s="140">
        <v>-87.883931480000001</v>
      </c>
    </row>
    <row r="178" spans="1:10" ht="12.75" customHeight="1" x14ac:dyDescent="0.2">
      <c r="A178" s="177" t="s">
        <v>334</v>
      </c>
      <c r="B178" s="177" t="s">
        <v>355</v>
      </c>
      <c r="C178" s="177" t="s">
        <v>356</v>
      </c>
      <c r="D178" s="141">
        <v>3</v>
      </c>
      <c r="E178" s="141" t="s">
        <v>31</v>
      </c>
      <c r="F178" s="143">
        <v>0.187</v>
      </c>
      <c r="G178" s="141">
        <v>43.054437999999998</v>
      </c>
      <c r="H178" s="141">
        <v>-87.880997989999997</v>
      </c>
      <c r="I178" s="141">
        <v>43.056404790000002</v>
      </c>
      <c r="J178" s="141">
        <v>-87.878504930000005</v>
      </c>
    </row>
    <row r="179" spans="1:10" ht="12.75" customHeight="1" x14ac:dyDescent="0.2">
      <c r="A179" s="54"/>
      <c r="B179" s="60">
        <f>COUNTA(B166:B178)</f>
        <v>13</v>
      </c>
      <c r="C179" s="54"/>
      <c r="D179" s="70"/>
      <c r="E179" s="33"/>
      <c r="F179" s="125">
        <f>SUM(F166:F178)</f>
        <v>3.7989999999999995</v>
      </c>
      <c r="G179" s="33"/>
      <c r="H179" s="33"/>
      <c r="I179" s="33"/>
      <c r="J179" s="33"/>
    </row>
    <row r="180" spans="1:10" ht="9" customHeight="1" x14ac:dyDescent="0.2">
      <c r="A180" s="54"/>
      <c r="B180" s="60"/>
      <c r="C180" s="54"/>
      <c r="D180" s="70"/>
      <c r="E180" s="33"/>
      <c r="F180" s="125"/>
      <c r="G180" s="33"/>
      <c r="H180" s="33"/>
      <c r="I180" s="33"/>
      <c r="J180" s="33"/>
    </row>
    <row r="181" spans="1:10" ht="12.75" customHeight="1" x14ac:dyDescent="0.2">
      <c r="A181" s="177" t="s">
        <v>511</v>
      </c>
      <c r="B181" s="177" t="s">
        <v>512</v>
      </c>
      <c r="C181" s="177" t="s">
        <v>513</v>
      </c>
      <c r="D181" s="141">
        <v>3</v>
      </c>
      <c r="E181" s="141" t="s">
        <v>31</v>
      </c>
      <c r="F181" s="143">
        <v>4.1000000000000002E-2</v>
      </c>
      <c r="G181" s="141">
        <v>44.857521779999999</v>
      </c>
      <c r="H181" s="141">
        <v>-87.854946190000007</v>
      </c>
      <c r="I181" s="141">
        <v>44.858875849999997</v>
      </c>
      <c r="J181" s="141">
        <v>-87.854209479999994</v>
      </c>
    </row>
    <row r="182" spans="1:10" ht="12.75" customHeight="1" x14ac:dyDescent="0.2">
      <c r="A182" s="54"/>
      <c r="B182" s="60">
        <f>COUNTA(B181:B181)</f>
        <v>1</v>
      </c>
      <c r="C182" s="54"/>
      <c r="D182" s="70"/>
      <c r="E182" s="33"/>
      <c r="F182" s="125">
        <f>SUM(F181:F181)</f>
        <v>4.1000000000000002E-2</v>
      </c>
      <c r="G182" s="33"/>
      <c r="H182" s="33"/>
      <c r="I182" s="33"/>
      <c r="J182" s="33"/>
    </row>
    <row r="183" spans="1:10" ht="9" customHeight="1" x14ac:dyDescent="0.2">
      <c r="A183" s="54"/>
      <c r="B183" s="60"/>
      <c r="C183" s="54"/>
      <c r="D183" s="70"/>
      <c r="E183" s="33"/>
      <c r="F183" s="125"/>
      <c r="G183" s="33"/>
      <c r="H183" s="33"/>
      <c r="I183" s="33"/>
      <c r="J183" s="33"/>
    </row>
    <row r="184" spans="1:10" ht="12.75" customHeight="1" x14ac:dyDescent="0.2">
      <c r="A184" s="176" t="s">
        <v>357</v>
      </c>
      <c r="B184" s="176" t="s">
        <v>358</v>
      </c>
      <c r="C184" s="176" t="s">
        <v>359</v>
      </c>
      <c r="D184" s="140">
        <v>1</v>
      </c>
      <c r="E184" s="140" t="s">
        <v>31</v>
      </c>
      <c r="F184" s="142">
        <v>1.6E-2</v>
      </c>
      <c r="G184" s="140">
        <v>43.484569110000002</v>
      </c>
      <c r="H184" s="140">
        <v>-87.795107060000007</v>
      </c>
      <c r="I184" s="140">
        <v>43.48481666</v>
      </c>
      <c r="J184" s="140">
        <v>-87.795005579999994</v>
      </c>
    </row>
    <row r="185" spans="1:10" ht="12.75" customHeight="1" x14ac:dyDescent="0.2">
      <c r="A185" s="176" t="s">
        <v>357</v>
      </c>
      <c r="B185" s="176" t="s">
        <v>360</v>
      </c>
      <c r="C185" s="176" t="s">
        <v>361</v>
      </c>
      <c r="D185" s="140">
        <v>3</v>
      </c>
      <c r="E185" s="140" t="s">
        <v>31</v>
      </c>
      <c r="F185" s="142">
        <v>6.4000000000000001E-2</v>
      </c>
      <c r="G185" s="140" t="s">
        <v>514</v>
      </c>
      <c r="H185" s="140" t="s">
        <v>514</v>
      </c>
      <c r="I185" s="140" t="s">
        <v>514</v>
      </c>
      <c r="J185" s="140" t="s">
        <v>514</v>
      </c>
    </row>
    <row r="186" spans="1:10" ht="12.75" customHeight="1" x14ac:dyDescent="0.2">
      <c r="A186" s="176" t="s">
        <v>357</v>
      </c>
      <c r="B186" s="176" t="s">
        <v>362</v>
      </c>
      <c r="C186" s="176" t="s">
        <v>363</v>
      </c>
      <c r="D186" s="140">
        <v>1</v>
      </c>
      <c r="E186" s="140" t="s">
        <v>31</v>
      </c>
      <c r="F186" s="142">
        <v>1.2999999999999999E-2</v>
      </c>
      <c r="G186" s="140">
        <v>43.499366909999999</v>
      </c>
      <c r="H186" s="140">
        <v>-87.793336690000004</v>
      </c>
      <c r="I186" s="140">
        <v>43.499568359999998</v>
      </c>
      <c r="J186" s="140">
        <v>-87.793431240000004</v>
      </c>
    </row>
    <row r="187" spans="1:10" ht="12.75" customHeight="1" x14ac:dyDescent="0.2">
      <c r="A187" s="176" t="s">
        <v>357</v>
      </c>
      <c r="B187" s="176" t="s">
        <v>364</v>
      </c>
      <c r="C187" s="176" t="s">
        <v>365</v>
      </c>
      <c r="D187" s="140">
        <v>1</v>
      </c>
      <c r="E187" s="140" t="s">
        <v>31</v>
      </c>
      <c r="F187" s="142">
        <v>0.48299999999999998</v>
      </c>
      <c r="G187" s="140">
        <v>43.492803049999999</v>
      </c>
      <c r="H187" s="140">
        <v>-87.790817140000001</v>
      </c>
      <c r="I187" s="140">
        <v>43.499366909999999</v>
      </c>
      <c r="J187" s="140">
        <v>-87.793336690000004</v>
      </c>
    </row>
    <row r="188" spans="1:10" ht="12.75" customHeight="1" x14ac:dyDescent="0.2">
      <c r="A188" s="176" t="s">
        <v>357</v>
      </c>
      <c r="B188" s="176" t="s">
        <v>366</v>
      </c>
      <c r="C188" s="176" t="s">
        <v>367</v>
      </c>
      <c r="D188" s="140">
        <v>1</v>
      </c>
      <c r="E188" s="140" t="s">
        <v>31</v>
      </c>
      <c r="F188" s="142">
        <v>0.61199999999999999</v>
      </c>
      <c r="G188" s="140">
        <v>43.484705740000003</v>
      </c>
      <c r="H188" s="140">
        <v>-87.795033520000004</v>
      </c>
      <c r="I188" s="140">
        <v>43.492803049999999</v>
      </c>
      <c r="J188" s="140">
        <v>-87.790817140000001</v>
      </c>
    </row>
    <row r="189" spans="1:10" ht="12.75" customHeight="1" x14ac:dyDescent="0.2">
      <c r="A189" s="176" t="s">
        <v>357</v>
      </c>
      <c r="B189" s="176" t="s">
        <v>515</v>
      </c>
      <c r="C189" s="176" t="s">
        <v>516</v>
      </c>
      <c r="D189" s="140">
        <v>3</v>
      </c>
      <c r="E189" s="140" t="s">
        <v>31</v>
      </c>
      <c r="F189" s="142">
        <v>6.0000000000000001E-3</v>
      </c>
      <c r="G189" s="140">
        <v>43.528472120000004</v>
      </c>
      <c r="H189" s="140">
        <v>-87.794362410000005</v>
      </c>
      <c r="I189" s="140">
        <v>43.528574890000002</v>
      </c>
      <c r="J189" s="140">
        <v>-87.794349609999998</v>
      </c>
    </row>
    <row r="190" spans="1:10" ht="12.75" customHeight="1" x14ac:dyDescent="0.2">
      <c r="A190" s="176" t="s">
        <v>357</v>
      </c>
      <c r="B190" s="176" t="s">
        <v>368</v>
      </c>
      <c r="C190" s="176" t="s">
        <v>369</v>
      </c>
      <c r="D190" s="140">
        <v>3</v>
      </c>
      <c r="E190" s="140" t="s">
        <v>31</v>
      </c>
      <c r="F190" s="142">
        <v>1.375</v>
      </c>
      <c r="G190" s="140" t="s">
        <v>514</v>
      </c>
      <c r="H190" s="140" t="s">
        <v>514</v>
      </c>
      <c r="I190" s="140" t="s">
        <v>514</v>
      </c>
      <c r="J190" s="140" t="s">
        <v>514</v>
      </c>
    </row>
    <row r="191" spans="1:10" ht="12.75" customHeight="1" x14ac:dyDescent="0.2">
      <c r="A191" s="176" t="s">
        <v>357</v>
      </c>
      <c r="B191" s="176" t="s">
        <v>517</v>
      </c>
      <c r="C191" s="176" t="s">
        <v>518</v>
      </c>
      <c r="D191" s="140">
        <v>3</v>
      </c>
      <c r="E191" s="140" t="s">
        <v>31</v>
      </c>
      <c r="F191" s="142">
        <v>1.2E-2</v>
      </c>
      <c r="G191" s="140">
        <v>43.542955659999997</v>
      </c>
      <c r="H191" s="140">
        <v>-87.792170040000002</v>
      </c>
      <c r="I191" s="140">
        <v>43.5432445</v>
      </c>
      <c r="J191" s="140">
        <v>-87.792199769999996</v>
      </c>
    </row>
    <row r="192" spans="1:10" ht="12.75" customHeight="1" x14ac:dyDescent="0.2">
      <c r="A192" s="176" t="s">
        <v>357</v>
      </c>
      <c r="B192" s="176" t="s">
        <v>519</v>
      </c>
      <c r="C192" s="176" t="s">
        <v>520</v>
      </c>
      <c r="D192" s="140">
        <v>3</v>
      </c>
      <c r="E192" s="140" t="s">
        <v>31</v>
      </c>
      <c r="F192" s="142">
        <v>1.4999999999999999E-2</v>
      </c>
      <c r="G192" s="140">
        <v>43.470244659999999</v>
      </c>
      <c r="H192" s="140">
        <v>-87.801906959999997</v>
      </c>
      <c r="I192" s="140">
        <v>43.470481589999999</v>
      </c>
      <c r="J192" s="140">
        <v>-87.801824870000004</v>
      </c>
    </row>
    <row r="193" spans="1:10" ht="12.75" customHeight="1" x14ac:dyDescent="0.2">
      <c r="A193" s="176" t="s">
        <v>357</v>
      </c>
      <c r="B193" s="176" t="s">
        <v>521</v>
      </c>
      <c r="C193" s="176" t="s">
        <v>522</v>
      </c>
      <c r="D193" s="140">
        <v>3</v>
      </c>
      <c r="E193" s="140" t="s">
        <v>31</v>
      </c>
      <c r="F193" s="142">
        <v>1.2E-2</v>
      </c>
      <c r="G193" s="140">
        <v>43.513827370000001</v>
      </c>
      <c r="H193" s="140">
        <v>-87.793978179999996</v>
      </c>
      <c r="I193" s="140">
        <v>43.514044470000002</v>
      </c>
      <c r="J193" s="140">
        <v>-87.793942369999996</v>
      </c>
    </row>
    <row r="194" spans="1:10" ht="12.75" customHeight="1" x14ac:dyDescent="0.2">
      <c r="A194" s="176" t="s">
        <v>357</v>
      </c>
      <c r="B194" s="176" t="s">
        <v>370</v>
      </c>
      <c r="C194" s="176" t="s">
        <v>371</v>
      </c>
      <c r="D194" s="140">
        <v>1</v>
      </c>
      <c r="E194" s="140" t="s">
        <v>31</v>
      </c>
      <c r="F194" s="142">
        <v>0.36399999999999999</v>
      </c>
      <c r="G194" s="140">
        <v>43.393665140000003</v>
      </c>
      <c r="H194" s="140">
        <v>-87.863849279999997</v>
      </c>
      <c r="I194" s="140">
        <v>43.3981475</v>
      </c>
      <c r="J194" s="140">
        <v>-87.860260089999997</v>
      </c>
    </row>
    <row r="195" spans="1:10" ht="12.75" customHeight="1" x14ac:dyDescent="0.2">
      <c r="A195" s="177" t="s">
        <v>357</v>
      </c>
      <c r="B195" s="177" t="s">
        <v>523</v>
      </c>
      <c r="C195" s="177" t="s">
        <v>524</v>
      </c>
      <c r="D195" s="141">
        <v>3</v>
      </c>
      <c r="E195" s="141" t="s">
        <v>31</v>
      </c>
      <c r="F195" s="143">
        <v>0.53300000000000003</v>
      </c>
      <c r="G195" s="141" t="s">
        <v>514</v>
      </c>
      <c r="H195" s="141" t="s">
        <v>514</v>
      </c>
      <c r="I195" s="141" t="s">
        <v>514</v>
      </c>
      <c r="J195" s="141" t="s">
        <v>514</v>
      </c>
    </row>
    <row r="196" spans="1:10" ht="12.75" customHeight="1" x14ac:dyDescent="0.2">
      <c r="A196" s="54"/>
      <c r="B196" s="60">
        <f>COUNTA(B184:B195)</f>
        <v>12</v>
      </c>
      <c r="C196" s="54"/>
      <c r="D196" s="70"/>
      <c r="E196" s="33"/>
      <c r="F196" s="125">
        <f>SUM(F184:F195)</f>
        <v>3.5049999999999999</v>
      </c>
      <c r="G196" s="33"/>
      <c r="H196" s="33"/>
      <c r="I196" s="33"/>
      <c r="J196" s="33"/>
    </row>
    <row r="197" spans="1:10" ht="9" customHeight="1" x14ac:dyDescent="0.2">
      <c r="A197" s="54"/>
      <c r="B197" s="60"/>
      <c r="C197" s="54"/>
      <c r="D197" s="70"/>
      <c r="E197" s="33"/>
      <c r="F197" s="125"/>
      <c r="G197" s="33"/>
      <c r="H197" s="33"/>
      <c r="I197" s="33"/>
      <c r="J197" s="33"/>
    </row>
    <row r="198" spans="1:10" ht="12.75" customHeight="1" x14ac:dyDescent="0.2">
      <c r="A198" s="176" t="s">
        <v>372</v>
      </c>
      <c r="B198" s="176" t="s">
        <v>525</v>
      </c>
      <c r="C198" s="176" t="s">
        <v>526</v>
      </c>
      <c r="D198" s="140">
        <v>3</v>
      </c>
      <c r="E198" s="140" t="s">
        <v>31</v>
      </c>
      <c r="F198" s="142">
        <v>0.247</v>
      </c>
      <c r="G198" s="140">
        <v>42.750248120000002</v>
      </c>
      <c r="H198" s="140">
        <v>-87.772735030000007</v>
      </c>
      <c r="I198" s="140">
        <v>42.755666069999997</v>
      </c>
      <c r="J198" s="140">
        <v>-87.780487059999999</v>
      </c>
    </row>
    <row r="199" spans="1:10" ht="12.75" customHeight="1" x14ac:dyDescent="0.2">
      <c r="A199" s="176" t="s">
        <v>372</v>
      </c>
      <c r="B199" s="176" t="s">
        <v>527</v>
      </c>
      <c r="C199" s="176" t="s">
        <v>528</v>
      </c>
      <c r="D199" s="140">
        <v>3</v>
      </c>
      <c r="E199" s="140" t="s">
        <v>31</v>
      </c>
      <c r="F199" s="142">
        <v>3.6999999999999998E-2</v>
      </c>
      <c r="G199" s="140">
        <v>42.718813689999998</v>
      </c>
      <c r="H199" s="140">
        <v>-87.779420720000005</v>
      </c>
      <c r="I199" s="140">
        <v>42.719036979999998</v>
      </c>
      <c r="J199" s="140">
        <v>-87.778391589999998</v>
      </c>
    </row>
    <row r="200" spans="1:10" ht="12.75" customHeight="1" x14ac:dyDescent="0.2">
      <c r="A200" s="176" t="s">
        <v>372</v>
      </c>
      <c r="B200" s="176" t="s">
        <v>373</v>
      </c>
      <c r="C200" s="176" t="s">
        <v>374</v>
      </c>
      <c r="D200" s="140">
        <v>1</v>
      </c>
      <c r="E200" s="140" t="s">
        <v>31</v>
      </c>
      <c r="F200" s="142">
        <v>0.59699999999999998</v>
      </c>
      <c r="G200" s="140">
        <v>42.737770259999998</v>
      </c>
      <c r="H200" s="140">
        <v>-87.778581520000003</v>
      </c>
      <c r="I200" s="140">
        <v>42.737770259999998</v>
      </c>
      <c r="J200" s="140">
        <v>-87.778581130000006</v>
      </c>
    </row>
    <row r="201" spans="1:10" ht="12.75" customHeight="1" x14ac:dyDescent="0.2">
      <c r="A201" s="176" t="s">
        <v>372</v>
      </c>
      <c r="B201" s="176" t="s">
        <v>529</v>
      </c>
      <c r="C201" s="176" t="s">
        <v>530</v>
      </c>
      <c r="D201" s="140">
        <v>3</v>
      </c>
      <c r="E201" s="140" t="s">
        <v>31</v>
      </c>
      <c r="F201" s="142">
        <v>9.0999999999999998E-2</v>
      </c>
      <c r="G201" s="140">
        <v>42.763836249999997</v>
      </c>
      <c r="H201" s="140">
        <v>-87.777506740000007</v>
      </c>
      <c r="I201" s="140">
        <v>42.764993390000001</v>
      </c>
      <c r="J201" s="140">
        <v>-87.776829370000002</v>
      </c>
    </row>
    <row r="202" spans="1:10" ht="12.75" customHeight="1" x14ac:dyDescent="0.2">
      <c r="A202" s="176" t="s">
        <v>372</v>
      </c>
      <c r="B202" s="176" t="s">
        <v>531</v>
      </c>
      <c r="C202" s="176" t="s">
        <v>532</v>
      </c>
      <c r="D202" s="140">
        <v>3</v>
      </c>
      <c r="E202" s="140" t="s">
        <v>31</v>
      </c>
      <c r="F202" s="142">
        <v>0.58599999999999997</v>
      </c>
      <c r="G202" s="140">
        <v>42.776844619999999</v>
      </c>
      <c r="H202" s="140">
        <v>-87.765255749999994</v>
      </c>
      <c r="I202" s="140">
        <v>42.776844619999999</v>
      </c>
      <c r="J202" s="140">
        <v>-87.765255749999994</v>
      </c>
    </row>
    <row r="203" spans="1:10" ht="12.75" customHeight="1" x14ac:dyDescent="0.2">
      <c r="A203" s="176" t="s">
        <v>372</v>
      </c>
      <c r="B203" s="176" t="s">
        <v>533</v>
      </c>
      <c r="C203" s="176" t="s">
        <v>534</v>
      </c>
      <c r="D203" s="140">
        <v>3</v>
      </c>
      <c r="E203" s="140" t="s">
        <v>31</v>
      </c>
      <c r="F203" s="142">
        <v>5.7000000000000002E-2</v>
      </c>
      <c r="G203" s="140">
        <v>42.780849830000001</v>
      </c>
      <c r="H203" s="140">
        <v>-87.757758809999999</v>
      </c>
      <c r="I203" s="140">
        <v>42.781629459999998</v>
      </c>
      <c r="J203" s="140">
        <v>-87.757796189999993</v>
      </c>
    </row>
    <row r="204" spans="1:10" ht="12.75" customHeight="1" x14ac:dyDescent="0.2">
      <c r="A204" s="177" t="s">
        <v>372</v>
      </c>
      <c r="B204" s="177" t="s">
        <v>375</v>
      </c>
      <c r="C204" s="177" t="s">
        <v>376</v>
      </c>
      <c r="D204" s="141">
        <v>1</v>
      </c>
      <c r="E204" s="141" t="s">
        <v>31</v>
      </c>
      <c r="F204" s="143">
        <v>0.33200000000000002</v>
      </c>
      <c r="G204" s="141">
        <v>42.745922219999997</v>
      </c>
      <c r="H204" s="141">
        <v>-87.782085159999994</v>
      </c>
      <c r="I204" s="141">
        <v>42.752136839999999</v>
      </c>
      <c r="J204" s="141">
        <v>-87.781274850000003</v>
      </c>
    </row>
    <row r="205" spans="1:10" ht="12.75" customHeight="1" x14ac:dyDescent="0.2">
      <c r="A205" s="54"/>
      <c r="B205" s="60">
        <f>COUNTA(B198:B204)</f>
        <v>7</v>
      </c>
      <c r="C205" s="54"/>
      <c r="D205" s="70"/>
      <c r="E205" s="33"/>
      <c r="F205" s="125">
        <f>SUM(F198:F204)</f>
        <v>1.9469999999999998</v>
      </c>
      <c r="G205" s="33"/>
      <c r="H205" s="33"/>
      <c r="I205" s="33"/>
      <c r="J205" s="33"/>
    </row>
    <row r="206" spans="1:10" ht="9" customHeight="1" x14ac:dyDescent="0.2">
      <c r="A206" s="54"/>
      <c r="B206" s="60"/>
      <c r="C206" s="54"/>
      <c r="D206" s="70"/>
      <c r="E206" s="33"/>
      <c r="F206" s="125"/>
      <c r="G206" s="33"/>
      <c r="H206" s="33"/>
      <c r="I206" s="33"/>
      <c r="J206" s="33"/>
    </row>
    <row r="207" spans="1:10" ht="12.75" customHeight="1" x14ac:dyDescent="0.2">
      <c r="A207" s="176" t="s">
        <v>377</v>
      </c>
      <c r="B207" s="176" t="s">
        <v>535</v>
      </c>
      <c r="C207" s="176" t="s">
        <v>536</v>
      </c>
      <c r="D207" s="140">
        <v>3</v>
      </c>
      <c r="E207" s="140" t="s">
        <v>31</v>
      </c>
      <c r="F207" s="142">
        <v>0.157</v>
      </c>
      <c r="G207" s="140">
        <v>43.774061500000002</v>
      </c>
      <c r="H207" s="140">
        <v>-87.705852750000005</v>
      </c>
      <c r="I207" s="140">
        <v>43.776163230000002</v>
      </c>
      <c r="J207" s="140">
        <v>-87.706880769999998</v>
      </c>
    </row>
    <row r="208" spans="1:10" ht="12.75" customHeight="1" x14ac:dyDescent="0.2">
      <c r="A208" s="176" t="s">
        <v>377</v>
      </c>
      <c r="B208" s="176" t="s">
        <v>378</v>
      </c>
      <c r="C208" s="176" t="s">
        <v>379</v>
      </c>
      <c r="D208" s="140">
        <v>3</v>
      </c>
      <c r="E208" s="140" t="s">
        <v>31</v>
      </c>
      <c r="F208" s="142">
        <v>0.107</v>
      </c>
      <c r="G208" s="140">
        <v>43.557711390000001</v>
      </c>
      <c r="H208" s="140">
        <v>-87.792123380000007</v>
      </c>
      <c r="I208" s="140">
        <v>43.55914559</v>
      </c>
      <c r="J208" s="140">
        <v>-87.791722949999993</v>
      </c>
    </row>
    <row r="209" spans="1:10" ht="12.75" customHeight="1" x14ac:dyDescent="0.2">
      <c r="A209" s="176" t="s">
        <v>377</v>
      </c>
      <c r="B209" s="176" t="s">
        <v>380</v>
      </c>
      <c r="C209" s="176" t="s">
        <v>381</v>
      </c>
      <c r="D209" s="140">
        <v>1</v>
      </c>
      <c r="E209" s="140" t="s">
        <v>31</v>
      </c>
      <c r="F209" s="142">
        <v>0.152</v>
      </c>
      <c r="G209" s="140">
        <v>43.74350287</v>
      </c>
      <c r="H209" s="140">
        <v>-87.707963599999999</v>
      </c>
      <c r="I209" s="140">
        <v>43.745010379999997</v>
      </c>
      <c r="J209" s="140">
        <v>-87.70558604</v>
      </c>
    </row>
    <row r="210" spans="1:10" ht="12.75" customHeight="1" x14ac:dyDescent="0.2">
      <c r="A210" s="176" t="s">
        <v>377</v>
      </c>
      <c r="B210" s="176" t="s">
        <v>382</v>
      </c>
      <c r="C210" s="176" t="s">
        <v>383</v>
      </c>
      <c r="D210" s="140">
        <v>2</v>
      </c>
      <c r="E210" s="140" t="s">
        <v>31</v>
      </c>
      <c r="F210" s="142">
        <v>0.876</v>
      </c>
      <c r="G210" s="140">
        <v>43.754847769999998</v>
      </c>
      <c r="H210" s="140">
        <v>-87.702218419999994</v>
      </c>
      <c r="I210" s="140">
        <v>43.764324850000001</v>
      </c>
      <c r="J210" s="140">
        <v>-87.695529379999996</v>
      </c>
    </row>
    <row r="211" spans="1:10" ht="12.75" customHeight="1" x14ac:dyDescent="0.2">
      <c r="A211" s="176" t="s">
        <v>377</v>
      </c>
      <c r="B211" s="176" t="s">
        <v>537</v>
      </c>
      <c r="C211" s="176" t="s">
        <v>538</v>
      </c>
      <c r="D211" s="140">
        <v>3</v>
      </c>
      <c r="E211" s="140" t="s">
        <v>31</v>
      </c>
      <c r="F211" s="142">
        <v>1.0999999999999999E-2</v>
      </c>
      <c r="G211" s="140">
        <v>43.622206329999997</v>
      </c>
      <c r="H211" s="140">
        <v>-87.747567919999995</v>
      </c>
      <c r="I211" s="140">
        <v>43.622388669999999</v>
      </c>
      <c r="J211" s="140">
        <v>-87.747411009999993</v>
      </c>
    </row>
    <row r="212" spans="1:10" ht="12.75" customHeight="1" x14ac:dyDescent="0.2">
      <c r="A212" s="176" t="s">
        <v>377</v>
      </c>
      <c r="B212" s="176" t="s">
        <v>384</v>
      </c>
      <c r="C212" s="176" t="s">
        <v>385</v>
      </c>
      <c r="D212" s="140">
        <v>2</v>
      </c>
      <c r="E212" s="140" t="s">
        <v>31</v>
      </c>
      <c r="F212" s="142">
        <v>0.73799999999999999</v>
      </c>
      <c r="G212" s="140">
        <v>43.732834269999998</v>
      </c>
      <c r="H212" s="140">
        <v>-87.710020459999996</v>
      </c>
      <c r="I212" s="140">
        <v>43.74350287</v>
      </c>
      <c r="J212" s="140">
        <v>-87.707963599999999</v>
      </c>
    </row>
    <row r="213" spans="1:10" ht="12.75" customHeight="1" x14ac:dyDescent="0.2">
      <c r="A213" s="176" t="s">
        <v>377</v>
      </c>
      <c r="B213" s="176" t="s">
        <v>539</v>
      </c>
      <c r="C213" s="176" t="s">
        <v>540</v>
      </c>
      <c r="D213" s="140">
        <v>3</v>
      </c>
      <c r="E213" s="140" t="s">
        <v>31</v>
      </c>
      <c r="F213" s="142">
        <v>1.7000000000000001E-2</v>
      </c>
      <c r="G213" s="140">
        <v>43.629433540000001</v>
      </c>
      <c r="H213" s="140">
        <v>-87.742199540000001</v>
      </c>
      <c r="I213" s="140">
        <v>43.629718699999998</v>
      </c>
      <c r="J213" s="140">
        <v>-87.741988030000002</v>
      </c>
    </row>
    <row r="214" spans="1:10" ht="12.75" customHeight="1" x14ac:dyDescent="0.2">
      <c r="A214" s="176" t="s">
        <v>377</v>
      </c>
      <c r="B214" s="176" t="s">
        <v>386</v>
      </c>
      <c r="C214" s="176" t="s">
        <v>387</v>
      </c>
      <c r="D214" s="140">
        <v>1</v>
      </c>
      <c r="E214" s="140" t="s">
        <v>31</v>
      </c>
      <c r="F214" s="142">
        <v>0.85799999999999998</v>
      </c>
      <c r="G214" s="140">
        <v>43.659340960000002</v>
      </c>
      <c r="H214" s="140">
        <v>-87.720949849999997</v>
      </c>
      <c r="I214" s="140">
        <v>43.670518510000001</v>
      </c>
      <c r="J214" s="140">
        <v>-87.713541419999999</v>
      </c>
    </row>
    <row r="215" spans="1:10" ht="12.75" customHeight="1" x14ac:dyDescent="0.2">
      <c r="A215" s="176" t="s">
        <v>377</v>
      </c>
      <c r="B215" s="176" t="s">
        <v>388</v>
      </c>
      <c r="C215" s="176" t="s">
        <v>389</v>
      </c>
      <c r="D215" s="140">
        <v>1</v>
      </c>
      <c r="E215" s="140" t="s">
        <v>31</v>
      </c>
      <c r="F215" s="142">
        <v>0.47099999999999997</v>
      </c>
      <c r="G215" s="140">
        <v>43.670518510000001</v>
      </c>
      <c r="H215" s="140">
        <v>-87.713541419999999</v>
      </c>
      <c r="I215" s="140">
        <v>43.676536710000001</v>
      </c>
      <c r="J215" s="140">
        <v>-87.708804189999995</v>
      </c>
    </row>
    <row r="216" spans="1:10" ht="12.75" customHeight="1" x14ac:dyDescent="0.2">
      <c r="A216" s="176" t="s">
        <v>377</v>
      </c>
      <c r="B216" s="176" t="s">
        <v>390</v>
      </c>
      <c r="C216" s="176" t="s">
        <v>391</v>
      </c>
      <c r="D216" s="140">
        <v>1</v>
      </c>
      <c r="E216" s="140" t="s">
        <v>31</v>
      </c>
      <c r="F216" s="142">
        <v>0.33600000000000002</v>
      </c>
      <c r="G216" s="140">
        <v>43.654798130000003</v>
      </c>
      <c r="H216" s="140">
        <v>-87.723782040000003</v>
      </c>
      <c r="I216" s="140">
        <v>43.659340960000002</v>
      </c>
      <c r="J216" s="140">
        <v>-87.720949849999997</v>
      </c>
    </row>
    <row r="217" spans="1:10" ht="12.75" customHeight="1" x14ac:dyDescent="0.2">
      <c r="A217" s="176" t="s">
        <v>377</v>
      </c>
      <c r="B217" s="176" t="s">
        <v>392</v>
      </c>
      <c r="C217" s="176" t="s">
        <v>393</v>
      </c>
      <c r="D217" s="140">
        <v>1</v>
      </c>
      <c r="E217" s="140" t="s">
        <v>31</v>
      </c>
      <c r="F217" s="142">
        <v>0.42099999999999999</v>
      </c>
      <c r="G217" s="140">
        <v>43.649718759999999</v>
      </c>
      <c r="H217" s="140">
        <v>-87.727064780000006</v>
      </c>
      <c r="I217" s="140">
        <v>43.649716859999998</v>
      </c>
      <c r="J217" s="140">
        <v>-87.727065789999997</v>
      </c>
    </row>
    <row r="218" spans="1:10" ht="12.75" customHeight="1" x14ac:dyDescent="0.2">
      <c r="A218" s="176" t="s">
        <v>377</v>
      </c>
      <c r="B218" s="176" t="s">
        <v>541</v>
      </c>
      <c r="C218" s="176" t="s">
        <v>542</v>
      </c>
      <c r="D218" s="140">
        <v>3</v>
      </c>
      <c r="E218" s="140" t="s">
        <v>31</v>
      </c>
      <c r="F218" s="142">
        <v>0.38</v>
      </c>
      <c r="G218" s="140">
        <v>43.717693760000003</v>
      </c>
      <c r="H218" s="140">
        <v>-87.706370359999994</v>
      </c>
      <c r="I218" s="140">
        <v>43.722377680000001</v>
      </c>
      <c r="J218" s="140">
        <v>-87.708223039999993</v>
      </c>
    </row>
    <row r="219" spans="1:10" ht="12.75" customHeight="1" x14ac:dyDescent="0.2">
      <c r="A219" s="176" t="s">
        <v>377</v>
      </c>
      <c r="B219" s="176" t="s">
        <v>543</v>
      </c>
      <c r="C219" s="176" t="s">
        <v>544</v>
      </c>
      <c r="D219" s="140">
        <v>3</v>
      </c>
      <c r="E219" s="140" t="s">
        <v>31</v>
      </c>
      <c r="F219" s="142">
        <v>7.0000000000000001E-3</v>
      </c>
      <c r="G219" s="140">
        <v>43.606878289999997</v>
      </c>
      <c r="H219" s="140">
        <v>-87.760573339999993</v>
      </c>
      <c r="I219" s="140">
        <v>43.607011059999998</v>
      </c>
      <c r="J219" s="140">
        <v>-87.760470069999997</v>
      </c>
    </row>
    <row r="220" spans="1:10" ht="12.75" customHeight="1" x14ac:dyDescent="0.2">
      <c r="A220" s="176" t="s">
        <v>377</v>
      </c>
      <c r="B220" s="176" t="s">
        <v>545</v>
      </c>
      <c r="C220" s="176" t="s">
        <v>546</v>
      </c>
      <c r="D220" s="140">
        <v>3</v>
      </c>
      <c r="E220" s="140" t="s">
        <v>31</v>
      </c>
      <c r="F220" s="142">
        <v>0.316</v>
      </c>
      <c r="G220" s="140">
        <v>43.769044700000002</v>
      </c>
      <c r="H220" s="140">
        <v>-87.702530949999996</v>
      </c>
      <c r="I220" s="140">
        <v>43.773150440000002</v>
      </c>
      <c r="J220" s="140">
        <v>-87.705367719999998</v>
      </c>
    </row>
    <row r="221" spans="1:10" ht="12.75" customHeight="1" x14ac:dyDescent="0.2">
      <c r="A221" s="176" t="s">
        <v>377</v>
      </c>
      <c r="B221" s="176" t="s">
        <v>547</v>
      </c>
      <c r="C221" s="176" t="s">
        <v>548</v>
      </c>
      <c r="D221" s="140">
        <v>3</v>
      </c>
      <c r="E221" s="140" t="s">
        <v>31</v>
      </c>
      <c r="F221" s="142">
        <v>3.3000000000000002E-2</v>
      </c>
      <c r="G221" s="140">
        <v>43.72313518</v>
      </c>
      <c r="H221" s="140">
        <v>-87.708437680000003</v>
      </c>
      <c r="I221" s="140">
        <v>43.723649989999998</v>
      </c>
      <c r="J221" s="140">
        <v>-87.708520320000005</v>
      </c>
    </row>
    <row r="222" spans="1:10" ht="12.75" customHeight="1" x14ac:dyDescent="0.2">
      <c r="A222" s="177" t="s">
        <v>377</v>
      </c>
      <c r="B222" s="177" t="s">
        <v>549</v>
      </c>
      <c r="C222" s="177" t="s">
        <v>550</v>
      </c>
      <c r="D222" s="141">
        <v>3</v>
      </c>
      <c r="E222" s="141" t="s">
        <v>31</v>
      </c>
      <c r="F222" s="143">
        <v>1.2E-2</v>
      </c>
      <c r="G222" s="141">
        <v>43.643438029999999</v>
      </c>
      <c r="H222" s="141">
        <v>-87.731491370000001</v>
      </c>
      <c r="I222" s="141">
        <v>43.643683619999997</v>
      </c>
      <c r="J222" s="141">
        <v>-87.731355199999996</v>
      </c>
    </row>
    <row r="223" spans="1:10" ht="12.75" customHeight="1" x14ac:dyDescent="0.2">
      <c r="A223" s="54"/>
      <c r="B223" s="60">
        <f>COUNTA(B207:B222)</f>
        <v>16</v>
      </c>
      <c r="C223" s="54"/>
      <c r="D223" s="70"/>
      <c r="E223" s="33"/>
      <c r="F223" s="125">
        <f>SUM(F207:F222)</f>
        <v>4.8919999999999995</v>
      </c>
      <c r="G223" s="33"/>
      <c r="H223" s="33"/>
      <c r="I223" s="33"/>
      <c r="J223" s="33"/>
    </row>
    <row r="224" spans="1:10" ht="12.75" customHeight="1" x14ac:dyDescent="0.2">
      <c r="A224" s="33"/>
      <c r="B224" s="34"/>
      <c r="C224" s="33"/>
      <c r="D224" s="70"/>
      <c r="E224" s="33"/>
      <c r="F224" s="52"/>
      <c r="G224" s="33"/>
      <c r="H224" s="33"/>
      <c r="I224" s="33"/>
      <c r="J224" s="33"/>
    </row>
    <row r="225" spans="1:10" ht="12.75" customHeight="1" x14ac:dyDescent="0.2">
      <c r="A225" s="33"/>
      <c r="C225" s="95" t="s">
        <v>96</v>
      </c>
      <c r="D225" s="97"/>
      <c r="E225" s="96"/>
      <c r="G225" s="33"/>
      <c r="H225" s="33"/>
      <c r="I225" s="33"/>
      <c r="J225" s="33"/>
    </row>
    <row r="226" spans="1:10" s="2" customFormat="1" ht="12.75" customHeight="1" x14ac:dyDescent="0.15">
      <c r="C226" s="91" t="s">
        <v>94</v>
      </c>
      <c r="D226" s="97"/>
      <c r="E226" s="92">
        <f>SUM(B9+B30+B41+B96+B114+B121+B130+B137+B156+B164+B179+B182+B196+B205+B223)</f>
        <v>193</v>
      </c>
      <c r="G226" s="53"/>
      <c r="H226" s="53"/>
      <c r="I226" s="53"/>
      <c r="J226" s="53"/>
    </row>
    <row r="227" spans="1:10" ht="12.75" customHeight="1" x14ac:dyDescent="0.2">
      <c r="A227" s="46"/>
      <c r="B227" s="46"/>
      <c r="C227" s="91" t="s">
        <v>95</v>
      </c>
      <c r="D227" s="94" t="s">
        <v>551</v>
      </c>
      <c r="E227" s="145">
        <f>SUM(F9+F30+F41+F96+F114+F121+F130+F137+F156+F164+F179+F182+F196+F205+F223)</f>
        <v>51.804000000000002</v>
      </c>
      <c r="F227" s="82"/>
      <c r="G227" s="45"/>
      <c r="H227" s="45"/>
      <c r="I227" s="45"/>
      <c r="J227" s="45"/>
    </row>
  </sheetData>
  <phoneticPr fontId="3" type="noConversion"/>
  <printOptions horizontalCentered="1" gridLines="1"/>
  <pageMargins left="0.5" right="0.5" top="1.5" bottom="0.75" header="0.5" footer="0.5"/>
  <pageSetup scale="79" orientation="landscape" r:id="rId1"/>
  <headerFooter alignWithMargins="0">
    <oddHeader>&amp;C&amp;"Arial,Bold"&amp;16 2012 Swimming Season
Wisconsin Beach Attributes</oddHeader>
    <oddFooter>&amp;R&amp;P of &amp;N</oddFooter>
  </headerFooter>
  <rowBreaks count="4" manualBreakCount="4">
    <brk id="87" max="9" man="1"/>
    <brk id="130" max="9" man="1"/>
    <brk id="174" max="9" man="1"/>
    <brk id="20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43"/>
  <sheetViews>
    <sheetView zoomScaleNormal="100" workbookViewId="0">
      <selection activeCell="J1" sqref="J1"/>
    </sheetView>
  </sheetViews>
  <sheetFormatPr defaultRowHeight="12.75" x14ac:dyDescent="0.2"/>
  <cols>
    <col min="1" max="1" width="11.5703125" style="5" customWidth="1"/>
    <col min="2" max="2" width="7.7109375" style="5" customWidth="1"/>
    <col min="3" max="3" width="41" style="5" customWidth="1"/>
    <col min="4" max="4" width="9.28515625" style="5" customWidth="1"/>
    <col min="5" max="5" width="9.7109375" style="5" customWidth="1"/>
    <col min="6" max="8" width="9.28515625" style="5" customWidth="1"/>
    <col min="9" max="9" width="9.140625" style="24"/>
    <col min="10" max="16384" width="9.140625" style="5"/>
  </cols>
  <sheetData>
    <row r="1" spans="1:9" s="2" customFormat="1" ht="53.25" customHeight="1" x14ac:dyDescent="0.15">
      <c r="A1" s="25" t="s">
        <v>13</v>
      </c>
      <c r="B1" s="25" t="s">
        <v>14</v>
      </c>
      <c r="C1" s="25" t="s">
        <v>63</v>
      </c>
      <c r="D1" s="3" t="s">
        <v>66</v>
      </c>
      <c r="E1" s="3" t="s">
        <v>423</v>
      </c>
      <c r="F1" s="3" t="s">
        <v>424</v>
      </c>
      <c r="G1" s="3" t="s">
        <v>425</v>
      </c>
      <c r="H1" s="3" t="s">
        <v>426</v>
      </c>
      <c r="I1" s="71" t="s">
        <v>575</v>
      </c>
    </row>
    <row r="2" spans="1:9" ht="12.75" customHeight="1" x14ac:dyDescent="0.2">
      <c r="A2" s="140" t="s">
        <v>145</v>
      </c>
      <c r="B2" s="140" t="s">
        <v>146</v>
      </c>
      <c r="C2" s="140" t="s">
        <v>147</v>
      </c>
      <c r="D2" s="140">
        <v>2</v>
      </c>
      <c r="E2" s="140" t="s">
        <v>30</v>
      </c>
      <c r="F2" s="140">
        <v>94</v>
      </c>
      <c r="G2" s="140">
        <v>2</v>
      </c>
      <c r="H2" s="140">
        <v>0</v>
      </c>
      <c r="I2" s="142">
        <v>9.7000000000000003E-2</v>
      </c>
    </row>
    <row r="3" spans="1:9" ht="12.75" customHeight="1" x14ac:dyDescent="0.2">
      <c r="A3" s="140" t="s">
        <v>145</v>
      </c>
      <c r="B3" s="140" t="s">
        <v>148</v>
      </c>
      <c r="C3" s="140" t="s">
        <v>149</v>
      </c>
      <c r="D3" s="140">
        <v>3</v>
      </c>
      <c r="E3" s="140" t="s">
        <v>30</v>
      </c>
      <c r="F3" s="140">
        <v>94</v>
      </c>
      <c r="G3" s="140">
        <v>1</v>
      </c>
      <c r="H3" s="140">
        <v>0</v>
      </c>
      <c r="I3" s="142">
        <v>1.397</v>
      </c>
    </row>
    <row r="4" spans="1:9" ht="12.75" customHeight="1" x14ac:dyDescent="0.2">
      <c r="A4" s="140" t="s">
        <v>145</v>
      </c>
      <c r="B4" s="140" t="s">
        <v>150</v>
      </c>
      <c r="C4" s="140" t="s">
        <v>151</v>
      </c>
      <c r="D4" s="140">
        <v>3</v>
      </c>
      <c r="E4" s="140" t="s">
        <v>30</v>
      </c>
      <c r="F4" s="140">
        <v>94</v>
      </c>
      <c r="G4" s="140">
        <v>1</v>
      </c>
      <c r="H4" s="140">
        <v>0</v>
      </c>
      <c r="I4" s="142">
        <v>0.224</v>
      </c>
    </row>
    <row r="5" spans="1:9" ht="12.75" customHeight="1" x14ac:dyDescent="0.2">
      <c r="A5" s="140" t="s">
        <v>145</v>
      </c>
      <c r="B5" s="140" t="s">
        <v>152</v>
      </c>
      <c r="C5" s="140" t="s">
        <v>153</v>
      </c>
      <c r="D5" s="140">
        <v>3</v>
      </c>
      <c r="E5" s="140" t="s">
        <v>30</v>
      </c>
      <c r="F5" s="140">
        <v>94</v>
      </c>
      <c r="G5" s="140">
        <v>1</v>
      </c>
      <c r="H5" s="140">
        <v>0</v>
      </c>
      <c r="I5" s="142">
        <v>0.04</v>
      </c>
    </row>
    <row r="6" spans="1:9" ht="12.75" customHeight="1" x14ac:dyDescent="0.2">
      <c r="A6" s="140" t="s">
        <v>145</v>
      </c>
      <c r="B6" s="140" t="s">
        <v>154</v>
      </c>
      <c r="C6" s="140" t="s">
        <v>155</v>
      </c>
      <c r="D6" s="140">
        <v>2</v>
      </c>
      <c r="E6" s="140" t="s">
        <v>30</v>
      </c>
      <c r="F6" s="140">
        <v>94</v>
      </c>
      <c r="G6" s="140">
        <v>4</v>
      </c>
      <c r="H6" s="140">
        <v>0</v>
      </c>
      <c r="I6" s="142">
        <v>0.17</v>
      </c>
    </row>
    <row r="7" spans="1:9" ht="12.75" customHeight="1" x14ac:dyDescent="0.2">
      <c r="A7" s="140" t="s">
        <v>145</v>
      </c>
      <c r="B7" s="140" t="s">
        <v>156</v>
      </c>
      <c r="C7" s="140" t="s">
        <v>157</v>
      </c>
      <c r="D7" s="140">
        <v>3</v>
      </c>
      <c r="E7" s="140" t="s">
        <v>30</v>
      </c>
      <c r="F7" s="140">
        <v>94</v>
      </c>
      <c r="G7" s="140">
        <v>1</v>
      </c>
      <c r="H7" s="140">
        <v>0</v>
      </c>
      <c r="I7" s="142">
        <v>6.7000000000000004E-2</v>
      </c>
    </row>
    <row r="8" spans="1:9" ht="12.75" customHeight="1" x14ac:dyDescent="0.2">
      <c r="A8" s="141" t="s">
        <v>145</v>
      </c>
      <c r="B8" s="141" t="s">
        <v>158</v>
      </c>
      <c r="C8" s="141" t="s">
        <v>159</v>
      </c>
      <c r="D8" s="141">
        <v>2</v>
      </c>
      <c r="E8" s="141" t="s">
        <v>30</v>
      </c>
      <c r="F8" s="141">
        <v>94</v>
      </c>
      <c r="G8" s="141">
        <v>4</v>
      </c>
      <c r="H8" s="141">
        <v>0</v>
      </c>
      <c r="I8" s="143">
        <v>0.27100000000000002</v>
      </c>
    </row>
    <row r="9" spans="1:9" ht="12.75" customHeight="1" x14ac:dyDescent="0.2">
      <c r="A9" s="32"/>
      <c r="B9" s="60">
        <f>COUNTA(B2:B8)</f>
        <v>7</v>
      </c>
      <c r="C9" s="20"/>
      <c r="D9" s="70"/>
      <c r="E9" s="29">
        <f>COUNTIF(E2:E8, "Yes")</f>
        <v>7</v>
      </c>
      <c r="F9" s="20"/>
      <c r="G9" s="20"/>
      <c r="H9" s="29"/>
      <c r="I9" s="147">
        <f>SUM(I2:I8)</f>
        <v>2.266</v>
      </c>
    </row>
    <row r="10" spans="1:9" ht="9" customHeight="1" x14ac:dyDescent="0.2">
      <c r="A10" s="32"/>
      <c r="B10" s="54"/>
      <c r="C10" s="32"/>
      <c r="D10" s="54"/>
      <c r="E10" s="54"/>
      <c r="F10" s="32"/>
      <c r="G10" s="32"/>
      <c r="H10" s="32"/>
      <c r="I10" s="144"/>
    </row>
    <row r="11" spans="1:9" ht="12.75" customHeight="1" x14ac:dyDescent="0.2">
      <c r="A11" s="140" t="s">
        <v>160</v>
      </c>
      <c r="B11" s="140" t="s">
        <v>161</v>
      </c>
      <c r="C11" s="140" t="s">
        <v>162</v>
      </c>
      <c r="D11" s="140">
        <v>3</v>
      </c>
      <c r="E11" s="140" t="s">
        <v>30</v>
      </c>
      <c r="F11" s="140">
        <v>94</v>
      </c>
      <c r="G11" s="140">
        <v>1</v>
      </c>
      <c r="H11" s="140">
        <v>0</v>
      </c>
      <c r="I11" s="142">
        <v>1.1970000000000001</v>
      </c>
    </row>
    <row r="12" spans="1:9" ht="12.75" customHeight="1" x14ac:dyDescent="0.2">
      <c r="A12" s="140" t="s">
        <v>160</v>
      </c>
      <c r="B12" s="140" t="s">
        <v>163</v>
      </c>
      <c r="C12" s="140" t="s">
        <v>164</v>
      </c>
      <c r="D12" s="140">
        <v>3</v>
      </c>
      <c r="E12" s="140" t="s">
        <v>30</v>
      </c>
      <c r="F12" s="140">
        <v>94</v>
      </c>
      <c r="G12" s="140">
        <v>1</v>
      </c>
      <c r="H12" s="140">
        <v>0</v>
      </c>
      <c r="I12" s="142">
        <v>0.05</v>
      </c>
    </row>
    <row r="13" spans="1:9" ht="12.75" customHeight="1" x14ac:dyDescent="0.2">
      <c r="A13" s="140" t="s">
        <v>160</v>
      </c>
      <c r="B13" s="140" t="s">
        <v>165</v>
      </c>
      <c r="C13" s="140" t="s">
        <v>166</v>
      </c>
      <c r="D13" s="140">
        <v>3</v>
      </c>
      <c r="E13" s="140" t="s">
        <v>30</v>
      </c>
      <c r="F13" s="140">
        <v>94</v>
      </c>
      <c r="G13" s="140">
        <v>1</v>
      </c>
      <c r="H13" s="140">
        <v>0</v>
      </c>
      <c r="I13" s="142">
        <v>2.1999999999999999E-2</v>
      </c>
    </row>
    <row r="14" spans="1:9" ht="12.75" customHeight="1" x14ac:dyDescent="0.2">
      <c r="A14" s="140" t="s">
        <v>160</v>
      </c>
      <c r="B14" s="140" t="s">
        <v>167</v>
      </c>
      <c r="C14" s="140" t="s">
        <v>168</v>
      </c>
      <c r="D14" s="140">
        <v>3</v>
      </c>
      <c r="E14" s="140" t="s">
        <v>30</v>
      </c>
      <c r="F14" s="140">
        <v>94</v>
      </c>
      <c r="G14" s="140">
        <v>1</v>
      </c>
      <c r="H14" s="140">
        <v>0</v>
      </c>
      <c r="I14" s="142">
        <v>1.494</v>
      </c>
    </row>
    <row r="15" spans="1:9" ht="12.75" customHeight="1" x14ac:dyDescent="0.2">
      <c r="A15" s="140" t="s">
        <v>160</v>
      </c>
      <c r="B15" s="140" t="s">
        <v>429</v>
      </c>
      <c r="C15" s="140" t="s">
        <v>430</v>
      </c>
      <c r="D15" s="140">
        <v>3</v>
      </c>
      <c r="E15"/>
      <c r="F15" s="140">
        <v>91</v>
      </c>
      <c r="G15" s="140">
        <v>0</v>
      </c>
      <c r="H15" s="140">
        <v>0</v>
      </c>
      <c r="I15" s="142"/>
    </row>
    <row r="16" spans="1:9" ht="12.75" customHeight="1" x14ac:dyDescent="0.2">
      <c r="A16" s="140" t="s">
        <v>160</v>
      </c>
      <c r="B16" s="140" t="s">
        <v>397</v>
      </c>
      <c r="C16" s="140" t="s">
        <v>398</v>
      </c>
      <c r="D16" s="140">
        <v>3</v>
      </c>
      <c r="E16" s="140" t="s">
        <v>30</v>
      </c>
      <c r="F16" s="140">
        <v>94</v>
      </c>
      <c r="G16" s="140">
        <v>1</v>
      </c>
      <c r="H16" s="140">
        <v>0</v>
      </c>
      <c r="I16" s="142">
        <v>0.27100000000000002</v>
      </c>
    </row>
    <row r="17" spans="1:9" ht="12.75" customHeight="1" x14ac:dyDescent="0.2">
      <c r="A17" s="140" t="s">
        <v>160</v>
      </c>
      <c r="B17" s="140" t="s">
        <v>169</v>
      </c>
      <c r="C17" s="140" t="s">
        <v>170</v>
      </c>
      <c r="D17" s="140">
        <v>3</v>
      </c>
      <c r="E17" s="140" t="s">
        <v>30</v>
      </c>
      <c r="F17" s="140">
        <v>94</v>
      </c>
      <c r="G17" s="140">
        <v>1</v>
      </c>
      <c r="H17" s="140">
        <v>0</v>
      </c>
      <c r="I17" s="142">
        <v>2.1000000000000001E-2</v>
      </c>
    </row>
    <row r="18" spans="1:9" ht="12.75" customHeight="1" x14ac:dyDescent="0.2">
      <c r="A18" s="140" t="s">
        <v>160</v>
      </c>
      <c r="B18" s="140" t="s">
        <v>171</v>
      </c>
      <c r="C18" s="140" t="s">
        <v>172</v>
      </c>
      <c r="D18" s="140">
        <v>3</v>
      </c>
      <c r="E18" s="140" t="s">
        <v>30</v>
      </c>
      <c r="F18" s="140">
        <v>94</v>
      </c>
      <c r="G18" s="140">
        <v>1</v>
      </c>
      <c r="H18" s="140">
        <v>0</v>
      </c>
      <c r="I18" s="142">
        <v>6.0999999999999999E-2</v>
      </c>
    </row>
    <row r="19" spans="1:9" ht="12.75" customHeight="1" x14ac:dyDescent="0.2">
      <c r="A19" s="140" t="s">
        <v>160</v>
      </c>
      <c r="B19" s="140" t="s">
        <v>173</v>
      </c>
      <c r="C19" s="140" t="s">
        <v>174</v>
      </c>
      <c r="D19" s="140">
        <v>3</v>
      </c>
      <c r="E19" s="140" t="s">
        <v>30</v>
      </c>
      <c r="F19" s="140">
        <v>94</v>
      </c>
      <c r="G19" s="140">
        <v>1</v>
      </c>
      <c r="H19" s="140">
        <v>0</v>
      </c>
      <c r="I19" s="142">
        <v>0.626</v>
      </c>
    </row>
    <row r="20" spans="1:9" ht="12.75" customHeight="1" x14ac:dyDescent="0.2">
      <c r="A20" s="140" t="s">
        <v>160</v>
      </c>
      <c r="B20" s="140" t="s">
        <v>175</v>
      </c>
      <c r="C20" s="140" t="s">
        <v>176</v>
      </c>
      <c r="D20" s="140">
        <v>3</v>
      </c>
      <c r="E20" s="140" t="s">
        <v>30</v>
      </c>
      <c r="F20" s="140">
        <v>94</v>
      </c>
      <c r="G20" s="140">
        <v>1</v>
      </c>
      <c r="H20" s="140">
        <v>0</v>
      </c>
      <c r="I20" s="142">
        <v>0.78500000000000003</v>
      </c>
    </row>
    <row r="21" spans="1:9" ht="12.75" customHeight="1" x14ac:dyDescent="0.2">
      <c r="A21" s="140" t="s">
        <v>160</v>
      </c>
      <c r="B21" s="140" t="s">
        <v>431</v>
      </c>
      <c r="C21" s="140" t="s">
        <v>432</v>
      </c>
      <c r="D21" s="140">
        <v>3</v>
      </c>
      <c r="E21"/>
      <c r="F21" s="140">
        <v>91</v>
      </c>
      <c r="G21" s="140">
        <v>0</v>
      </c>
      <c r="H21" s="140">
        <v>0</v>
      </c>
      <c r="I21" s="142"/>
    </row>
    <row r="22" spans="1:9" ht="12.75" customHeight="1" x14ac:dyDescent="0.2">
      <c r="A22" s="140" t="s">
        <v>160</v>
      </c>
      <c r="B22" s="140" t="s">
        <v>177</v>
      </c>
      <c r="C22" s="140" t="s">
        <v>178</v>
      </c>
      <c r="D22" s="140">
        <v>3</v>
      </c>
      <c r="E22" s="140" t="s">
        <v>30</v>
      </c>
      <c r="F22" s="140">
        <v>94</v>
      </c>
      <c r="G22" s="140">
        <v>1</v>
      </c>
      <c r="H22" s="140">
        <v>0</v>
      </c>
      <c r="I22" s="142">
        <v>0.17499999999999999</v>
      </c>
    </row>
    <row r="23" spans="1:9" ht="12.75" customHeight="1" x14ac:dyDescent="0.2">
      <c r="A23" s="140" t="s">
        <v>160</v>
      </c>
      <c r="B23" s="140" t="s">
        <v>179</v>
      </c>
      <c r="C23" s="140" t="s">
        <v>180</v>
      </c>
      <c r="D23" s="140">
        <v>3</v>
      </c>
      <c r="E23" s="140" t="s">
        <v>30</v>
      </c>
      <c r="F23" s="140">
        <v>94</v>
      </c>
      <c r="G23" s="140">
        <v>1</v>
      </c>
      <c r="H23" s="140">
        <v>0</v>
      </c>
      <c r="I23" s="142">
        <v>1.133</v>
      </c>
    </row>
    <row r="24" spans="1:9" ht="12.75" customHeight="1" x14ac:dyDescent="0.2">
      <c r="A24" s="140" t="s">
        <v>160</v>
      </c>
      <c r="B24" s="140" t="s">
        <v>181</v>
      </c>
      <c r="C24" s="140" t="s">
        <v>182</v>
      </c>
      <c r="D24" s="140">
        <v>3</v>
      </c>
      <c r="E24" s="140" t="s">
        <v>30</v>
      </c>
      <c r="F24" s="140">
        <v>94</v>
      </c>
      <c r="G24" s="140">
        <v>1</v>
      </c>
      <c r="H24" s="140">
        <v>0</v>
      </c>
      <c r="I24" s="142">
        <v>0.308</v>
      </c>
    </row>
    <row r="25" spans="1:9" ht="12.75" customHeight="1" x14ac:dyDescent="0.2">
      <c r="A25" s="140" t="s">
        <v>160</v>
      </c>
      <c r="B25" s="140" t="s">
        <v>183</v>
      </c>
      <c r="C25" s="140" t="s">
        <v>184</v>
      </c>
      <c r="D25" s="140">
        <v>3</v>
      </c>
      <c r="E25" s="140" t="s">
        <v>30</v>
      </c>
      <c r="F25" s="140">
        <v>93</v>
      </c>
      <c r="G25" s="140">
        <v>1</v>
      </c>
      <c r="H25" s="140">
        <v>0</v>
      </c>
      <c r="I25" s="142">
        <v>6.5000000000000002E-2</v>
      </c>
    </row>
    <row r="26" spans="1:9" ht="12.75" customHeight="1" x14ac:dyDescent="0.2">
      <c r="A26" s="140" t="s">
        <v>160</v>
      </c>
      <c r="B26" s="140" t="s">
        <v>185</v>
      </c>
      <c r="C26" s="140" t="s">
        <v>186</v>
      </c>
      <c r="D26" s="140">
        <v>3</v>
      </c>
      <c r="E26" s="140" t="s">
        <v>30</v>
      </c>
      <c r="F26" s="140">
        <v>94</v>
      </c>
      <c r="G26" s="140">
        <v>1</v>
      </c>
      <c r="H26" s="140">
        <v>0</v>
      </c>
      <c r="I26" s="142">
        <v>5.7000000000000002E-2</v>
      </c>
    </row>
    <row r="27" spans="1:9" ht="12.75" customHeight="1" x14ac:dyDescent="0.2">
      <c r="A27" s="140" t="s">
        <v>160</v>
      </c>
      <c r="B27" s="140" t="s">
        <v>187</v>
      </c>
      <c r="C27" s="140" t="s">
        <v>188</v>
      </c>
      <c r="D27" s="140">
        <v>3</v>
      </c>
      <c r="E27" s="140" t="s">
        <v>30</v>
      </c>
      <c r="F27" s="140">
        <v>94</v>
      </c>
      <c r="G27" s="140">
        <v>1</v>
      </c>
      <c r="H27" s="140">
        <v>0</v>
      </c>
      <c r="I27" s="142">
        <v>6.4000000000000001E-2</v>
      </c>
    </row>
    <row r="28" spans="1:9" ht="12.75" customHeight="1" x14ac:dyDescent="0.2">
      <c r="A28" s="140" t="s">
        <v>160</v>
      </c>
      <c r="B28" s="140" t="s">
        <v>189</v>
      </c>
      <c r="C28" s="140" t="s">
        <v>190</v>
      </c>
      <c r="D28" s="140">
        <v>3</v>
      </c>
      <c r="E28" s="140" t="s">
        <v>30</v>
      </c>
      <c r="F28" s="140">
        <v>94</v>
      </c>
      <c r="G28" s="140">
        <v>1</v>
      </c>
      <c r="H28" s="140">
        <v>0</v>
      </c>
      <c r="I28" s="142">
        <v>0.105</v>
      </c>
    </row>
    <row r="29" spans="1:9" ht="12.75" customHeight="1" x14ac:dyDescent="0.2">
      <c r="A29" s="141" t="s">
        <v>160</v>
      </c>
      <c r="B29" s="141" t="s">
        <v>191</v>
      </c>
      <c r="C29" s="141" t="s">
        <v>192</v>
      </c>
      <c r="D29" s="141">
        <v>3</v>
      </c>
      <c r="E29" s="141" t="s">
        <v>30</v>
      </c>
      <c r="F29" s="141">
        <v>94</v>
      </c>
      <c r="G29" s="141">
        <v>1</v>
      </c>
      <c r="H29" s="141">
        <v>0</v>
      </c>
      <c r="I29" s="143">
        <v>3.4000000000000002E-2</v>
      </c>
    </row>
    <row r="30" spans="1:9" ht="12.75" customHeight="1" x14ac:dyDescent="0.2">
      <c r="A30" s="30"/>
      <c r="B30" s="20">
        <f>COUNTA(G11:G29)</f>
        <v>19</v>
      </c>
      <c r="C30" s="20"/>
      <c r="D30" s="70"/>
      <c r="E30" s="29">
        <f>COUNTIF(E11:E29, "Yes")</f>
        <v>17</v>
      </c>
      <c r="F30" s="32"/>
      <c r="G30" s="20"/>
      <c r="H30" s="29"/>
      <c r="I30" s="147">
        <f>SUM(I11:I29)</f>
        <v>6.468</v>
      </c>
    </row>
    <row r="31" spans="1:9" ht="9" customHeight="1" x14ac:dyDescent="0.2">
      <c r="A31" s="32"/>
      <c r="B31" s="60"/>
      <c r="C31" s="32"/>
      <c r="D31" s="55"/>
      <c r="E31" s="55"/>
      <c r="F31" s="32"/>
      <c r="G31" s="32"/>
      <c r="H31" s="32"/>
      <c r="I31" s="144"/>
    </row>
    <row r="32" spans="1:9" ht="12.75" customHeight="1" x14ac:dyDescent="0.2">
      <c r="A32" s="140" t="s">
        <v>193</v>
      </c>
      <c r="B32" s="140" t="s">
        <v>433</v>
      </c>
      <c r="C32" s="140" t="s">
        <v>434</v>
      </c>
      <c r="D32" s="140">
        <v>3</v>
      </c>
      <c r="E32"/>
      <c r="F32" s="140">
        <v>91</v>
      </c>
      <c r="G32" s="140">
        <v>0</v>
      </c>
      <c r="H32" s="140">
        <v>0</v>
      </c>
      <c r="I32" s="142"/>
    </row>
    <row r="33" spans="1:9" ht="12.75" customHeight="1" x14ac:dyDescent="0.2">
      <c r="A33" s="140" t="s">
        <v>193</v>
      </c>
      <c r="B33" s="140" t="s">
        <v>194</v>
      </c>
      <c r="C33" s="140" t="s">
        <v>195</v>
      </c>
      <c r="D33" s="140">
        <v>3</v>
      </c>
      <c r="E33" s="140" t="s">
        <v>30</v>
      </c>
      <c r="F33" s="140">
        <v>112</v>
      </c>
      <c r="G33" s="140">
        <v>1</v>
      </c>
      <c r="H33" s="140">
        <v>0</v>
      </c>
      <c r="I33" s="142">
        <v>0.37</v>
      </c>
    </row>
    <row r="34" spans="1:9" ht="12.75" customHeight="1" x14ac:dyDescent="0.2">
      <c r="A34" s="140" t="s">
        <v>193</v>
      </c>
      <c r="B34" s="140" t="s">
        <v>196</v>
      </c>
      <c r="C34" s="140" t="s">
        <v>197</v>
      </c>
      <c r="D34" s="140">
        <v>3</v>
      </c>
      <c r="E34" s="140" t="s">
        <v>30</v>
      </c>
      <c r="F34" s="140">
        <v>112</v>
      </c>
      <c r="G34" s="140">
        <v>1</v>
      </c>
      <c r="H34" s="140">
        <v>0</v>
      </c>
      <c r="I34" s="142">
        <v>0.26500000000000001</v>
      </c>
    </row>
    <row r="35" spans="1:9" ht="12.75" customHeight="1" x14ac:dyDescent="0.2">
      <c r="A35" s="140" t="s">
        <v>193</v>
      </c>
      <c r="B35" s="140" t="s">
        <v>435</v>
      </c>
      <c r="C35" s="140" t="s">
        <v>436</v>
      </c>
      <c r="D35" s="140">
        <v>3</v>
      </c>
      <c r="E35"/>
      <c r="F35" s="140">
        <v>91</v>
      </c>
      <c r="G35" s="140">
        <v>0</v>
      </c>
      <c r="H35" s="140">
        <v>0</v>
      </c>
      <c r="I35" s="142"/>
    </row>
    <row r="36" spans="1:9" ht="12.75" customHeight="1" x14ac:dyDescent="0.2">
      <c r="A36" s="140" t="s">
        <v>193</v>
      </c>
      <c r="B36" s="140" t="s">
        <v>198</v>
      </c>
      <c r="C36" s="140" t="s">
        <v>199</v>
      </c>
      <c r="D36" s="140">
        <v>3</v>
      </c>
      <c r="E36" s="140" t="s">
        <v>30</v>
      </c>
      <c r="F36" s="140">
        <v>90</v>
      </c>
      <c r="G36" s="140">
        <v>1</v>
      </c>
      <c r="H36" s="140">
        <v>0</v>
      </c>
      <c r="I36" s="142">
        <v>0.26</v>
      </c>
    </row>
    <row r="37" spans="1:9" ht="12.75" customHeight="1" x14ac:dyDescent="0.2">
      <c r="A37" s="140" t="s">
        <v>193</v>
      </c>
      <c r="B37" s="140" t="s">
        <v>437</v>
      </c>
      <c r="C37" s="140" t="s">
        <v>438</v>
      </c>
      <c r="D37" s="140">
        <v>3</v>
      </c>
      <c r="E37"/>
      <c r="F37" s="140">
        <v>91</v>
      </c>
      <c r="G37" s="140">
        <v>0</v>
      </c>
      <c r="H37" s="140">
        <v>0</v>
      </c>
      <c r="I37" s="142"/>
    </row>
    <row r="38" spans="1:9" ht="12.75" customHeight="1" x14ac:dyDescent="0.2">
      <c r="A38" s="140" t="s">
        <v>193</v>
      </c>
      <c r="B38" s="140" t="s">
        <v>439</v>
      </c>
      <c r="C38" s="140" t="s">
        <v>440</v>
      </c>
      <c r="D38" s="140">
        <v>3</v>
      </c>
      <c r="E38"/>
      <c r="F38" s="140">
        <v>91</v>
      </c>
      <c r="G38" s="140">
        <v>0</v>
      </c>
      <c r="H38" s="140">
        <v>0</v>
      </c>
      <c r="I38" s="142"/>
    </row>
    <row r="39" spans="1:9" ht="12.75" customHeight="1" x14ac:dyDescent="0.2">
      <c r="A39" s="140" t="s">
        <v>193</v>
      </c>
      <c r="B39" s="140" t="s">
        <v>441</v>
      </c>
      <c r="C39" s="140" t="s">
        <v>442</v>
      </c>
      <c r="D39" s="140">
        <v>3</v>
      </c>
      <c r="E39"/>
      <c r="F39" s="140">
        <v>91</v>
      </c>
      <c r="G39" s="140">
        <v>0</v>
      </c>
      <c r="H39" s="140">
        <v>0</v>
      </c>
      <c r="I39" s="142"/>
    </row>
    <row r="40" spans="1:9" ht="12.75" customHeight="1" x14ac:dyDescent="0.2">
      <c r="A40" s="141" t="s">
        <v>193</v>
      </c>
      <c r="B40" s="141" t="s">
        <v>443</v>
      </c>
      <c r="C40" s="141" t="s">
        <v>444</v>
      </c>
      <c r="D40" s="141">
        <v>3</v>
      </c>
      <c r="E40" s="146"/>
      <c r="F40" s="141">
        <v>91</v>
      </c>
      <c r="G40" s="141">
        <v>0</v>
      </c>
      <c r="H40" s="141">
        <v>0</v>
      </c>
      <c r="I40" s="143"/>
    </row>
    <row r="41" spans="1:9" x14ac:dyDescent="0.2">
      <c r="A41" s="30"/>
      <c r="B41" s="20">
        <f>COUNTA(B32:B40)</f>
        <v>9</v>
      </c>
      <c r="C41" s="20"/>
      <c r="D41" s="70"/>
      <c r="E41" s="29">
        <f>COUNTIF(E32:E40, "Yes")</f>
        <v>3</v>
      </c>
      <c r="F41" s="32"/>
      <c r="G41" s="20"/>
      <c r="H41" s="29"/>
      <c r="I41" s="147">
        <f>SUM(I32:I40)</f>
        <v>0.89500000000000002</v>
      </c>
    </row>
    <row r="42" spans="1:9" ht="9" customHeight="1" x14ac:dyDescent="0.2">
      <c r="A42" s="30"/>
      <c r="B42" s="20"/>
      <c r="C42" s="20"/>
      <c r="D42" s="70"/>
      <c r="E42" s="70"/>
      <c r="F42" s="32"/>
      <c r="G42" s="20"/>
      <c r="H42" s="29"/>
      <c r="I42" s="147"/>
    </row>
    <row r="43" spans="1:9" ht="12.75" customHeight="1" x14ac:dyDescent="0.2">
      <c r="A43" s="140" t="s">
        <v>200</v>
      </c>
      <c r="B43" s="140" t="s">
        <v>201</v>
      </c>
      <c r="C43" s="140" t="s">
        <v>202</v>
      </c>
      <c r="D43" s="140">
        <v>2</v>
      </c>
      <c r="E43" s="140" t="s">
        <v>30</v>
      </c>
      <c r="F43" s="140">
        <v>94</v>
      </c>
      <c r="G43" s="140">
        <v>2</v>
      </c>
      <c r="H43" s="140">
        <v>0</v>
      </c>
      <c r="I43" s="142">
        <v>0.01</v>
      </c>
    </row>
    <row r="44" spans="1:9" ht="12.75" customHeight="1" x14ac:dyDescent="0.2">
      <c r="A44" s="140" t="s">
        <v>200</v>
      </c>
      <c r="B44" s="140" t="s">
        <v>445</v>
      </c>
      <c r="C44" s="140" t="s">
        <v>446</v>
      </c>
      <c r="D44" s="140">
        <v>3</v>
      </c>
      <c r="E44"/>
      <c r="F44" s="140">
        <v>91</v>
      </c>
      <c r="G44" s="140">
        <v>0</v>
      </c>
      <c r="H44" s="140">
        <v>0</v>
      </c>
      <c r="I44" s="142"/>
    </row>
    <row r="45" spans="1:9" ht="12.75" customHeight="1" x14ac:dyDescent="0.2">
      <c r="A45" s="140" t="s">
        <v>200</v>
      </c>
      <c r="B45" s="140" t="s">
        <v>203</v>
      </c>
      <c r="C45" s="140" t="s">
        <v>204</v>
      </c>
      <c r="D45" s="140">
        <v>1</v>
      </c>
      <c r="E45" s="140" t="s">
        <v>30</v>
      </c>
      <c r="F45" s="140">
        <v>94</v>
      </c>
      <c r="G45" s="140">
        <v>4</v>
      </c>
      <c r="H45" s="140">
        <v>0</v>
      </c>
      <c r="I45" s="142">
        <v>8.7999999999999995E-2</v>
      </c>
    </row>
    <row r="46" spans="1:9" ht="12.75" customHeight="1" x14ac:dyDescent="0.2">
      <c r="A46" s="140" t="s">
        <v>200</v>
      </c>
      <c r="B46" s="140" t="s">
        <v>447</v>
      </c>
      <c r="C46" s="140" t="s">
        <v>448</v>
      </c>
      <c r="D46" s="140">
        <v>3</v>
      </c>
      <c r="E46"/>
      <c r="F46" s="140">
        <v>91</v>
      </c>
      <c r="G46" s="140">
        <v>0</v>
      </c>
      <c r="H46" s="140">
        <v>0</v>
      </c>
      <c r="I46" s="142"/>
    </row>
    <row r="47" spans="1:9" ht="12.75" customHeight="1" x14ac:dyDescent="0.2">
      <c r="A47" s="140" t="s">
        <v>200</v>
      </c>
      <c r="B47" s="140" t="s">
        <v>449</v>
      </c>
      <c r="C47" s="140" t="s">
        <v>450</v>
      </c>
      <c r="D47" s="140">
        <v>3</v>
      </c>
      <c r="E47"/>
      <c r="F47" s="140">
        <v>91</v>
      </c>
      <c r="G47" s="140">
        <v>0</v>
      </c>
      <c r="H47" s="140">
        <v>0</v>
      </c>
      <c r="I47" s="142"/>
    </row>
    <row r="48" spans="1:9" ht="12.75" customHeight="1" x14ac:dyDescent="0.2">
      <c r="A48" s="140" t="s">
        <v>200</v>
      </c>
      <c r="B48" s="140" t="s">
        <v>451</v>
      </c>
      <c r="C48" s="140" t="s">
        <v>452</v>
      </c>
      <c r="D48" s="140">
        <v>3</v>
      </c>
      <c r="E48"/>
      <c r="F48" s="140">
        <v>91</v>
      </c>
      <c r="G48" s="140">
        <v>0</v>
      </c>
      <c r="H48" s="140">
        <v>0</v>
      </c>
      <c r="I48" s="142"/>
    </row>
    <row r="49" spans="1:9" ht="12.75" customHeight="1" x14ac:dyDescent="0.2">
      <c r="A49" s="140" t="s">
        <v>200</v>
      </c>
      <c r="B49" s="140" t="s">
        <v>453</v>
      </c>
      <c r="C49" s="140" t="s">
        <v>454</v>
      </c>
      <c r="D49" s="140">
        <v>3</v>
      </c>
      <c r="E49"/>
      <c r="F49" s="140">
        <v>91</v>
      </c>
      <c r="G49" s="140">
        <v>0</v>
      </c>
      <c r="H49" s="140">
        <v>0</v>
      </c>
      <c r="I49" s="142"/>
    </row>
    <row r="50" spans="1:9" ht="12.75" customHeight="1" x14ac:dyDescent="0.2">
      <c r="A50" s="140" t="s">
        <v>200</v>
      </c>
      <c r="B50" s="140" t="s">
        <v>205</v>
      </c>
      <c r="C50" s="140" t="s">
        <v>206</v>
      </c>
      <c r="D50" s="140">
        <v>3</v>
      </c>
      <c r="E50" s="140" t="s">
        <v>30</v>
      </c>
      <c r="F50" s="140">
        <v>94</v>
      </c>
      <c r="G50" s="140">
        <v>1</v>
      </c>
      <c r="H50" s="140">
        <v>0</v>
      </c>
      <c r="I50" s="142">
        <v>0.628</v>
      </c>
    </row>
    <row r="51" spans="1:9" ht="12.75" customHeight="1" x14ac:dyDescent="0.2">
      <c r="A51" s="140" t="s">
        <v>200</v>
      </c>
      <c r="B51" s="140" t="s">
        <v>455</v>
      </c>
      <c r="C51" s="140" t="s">
        <v>456</v>
      </c>
      <c r="D51" s="140">
        <v>3</v>
      </c>
      <c r="E51"/>
      <c r="F51" s="140">
        <v>91</v>
      </c>
      <c r="G51" s="140">
        <v>0</v>
      </c>
      <c r="H51" s="140">
        <v>0</v>
      </c>
      <c r="I51" s="142"/>
    </row>
    <row r="52" spans="1:9" ht="12.75" customHeight="1" x14ac:dyDescent="0.2">
      <c r="A52" s="140" t="s">
        <v>200</v>
      </c>
      <c r="B52" s="140" t="s">
        <v>457</v>
      </c>
      <c r="C52" s="140" t="s">
        <v>458</v>
      </c>
      <c r="D52" s="140">
        <v>3</v>
      </c>
      <c r="E52"/>
      <c r="F52" s="140">
        <v>91</v>
      </c>
      <c r="G52" s="140">
        <v>0</v>
      </c>
      <c r="H52" s="140">
        <v>0</v>
      </c>
      <c r="I52" s="142"/>
    </row>
    <row r="53" spans="1:9" ht="12.75" customHeight="1" x14ac:dyDescent="0.2">
      <c r="A53" s="140" t="s">
        <v>200</v>
      </c>
      <c r="B53" s="140" t="s">
        <v>459</v>
      </c>
      <c r="C53" s="140" t="s">
        <v>460</v>
      </c>
      <c r="D53" s="140">
        <v>3</v>
      </c>
      <c r="E53"/>
      <c r="F53" s="140">
        <v>91</v>
      </c>
      <c r="G53" s="140">
        <v>0</v>
      </c>
      <c r="H53" s="140">
        <v>0</v>
      </c>
      <c r="I53" s="142"/>
    </row>
    <row r="54" spans="1:9" ht="12.75" customHeight="1" x14ac:dyDescent="0.2">
      <c r="A54" s="140" t="s">
        <v>200</v>
      </c>
      <c r="B54" s="140" t="s">
        <v>207</v>
      </c>
      <c r="C54" s="140" t="s">
        <v>208</v>
      </c>
      <c r="D54" s="140">
        <v>1</v>
      </c>
      <c r="E54" s="140" t="s">
        <v>30</v>
      </c>
      <c r="F54" s="140">
        <v>94</v>
      </c>
      <c r="G54" s="140">
        <v>4</v>
      </c>
      <c r="H54" s="140">
        <v>0</v>
      </c>
      <c r="I54" s="142">
        <v>6.2E-2</v>
      </c>
    </row>
    <row r="55" spans="1:9" ht="12.75" customHeight="1" x14ac:dyDescent="0.2">
      <c r="A55" s="140" t="s">
        <v>200</v>
      </c>
      <c r="B55" s="140" t="s">
        <v>209</v>
      </c>
      <c r="C55" s="140" t="s">
        <v>210</v>
      </c>
      <c r="D55" s="140">
        <v>1</v>
      </c>
      <c r="E55" s="140" t="s">
        <v>30</v>
      </c>
      <c r="F55" s="140">
        <v>94</v>
      </c>
      <c r="G55" s="140">
        <v>4</v>
      </c>
      <c r="H55" s="140">
        <v>0</v>
      </c>
      <c r="I55" s="142">
        <v>1.7000000000000001E-2</v>
      </c>
    </row>
    <row r="56" spans="1:9" ht="12.75" customHeight="1" x14ac:dyDescent="0.2">
      <c r="A56" s="140" t="s">
        <v>200</v>
      </c>
      <c r="B56" s="140" t="s">
        <v>211</v>
      </c>
      <c r="C56" s="140" t="s">
        <v>212</v>
      </c>
      <c r="D56" s="140">
        <v>1</v>
      </c>
      <c r="E56" s="140" t="s">
        <v>30</v>
      </c>
      <c r="F56" s="140">
        <v>94</v>
      </c>
      <c r="G56" s="140">
        <v>4</v>
      </c>
      <c r="H56" s="140">
        <v>0</v>
      </c>
      <c r="I56" s="142">
        <v>5.3999999999999999E-2</v>
      </c>
    </row>
    <row r="57" spans="1:9" ht="12.75" customHeight="1" x14ac:dyDescent="0.2">
      <c r="A57" s="140" t="s">
        <v>200</v>
      </c>
      <c r="B57" s="140" t="s">
        <v>213</v>
      </c>
      <c r="C57" s="140" t="s">
        <v>214</v>
      </c>
      <c r="D57" s="140">
        <v>2</v>
      </c>
      <c r="E57" s="140" t="s">
        <v>30</v>
      </c>
      <c r="F57" s="140">
        <v>94</v>
      </c>
      <c r="G57" s="140">
        <v>2</v>
      </c>
      <c r="H57" s="140">
        <v>0</v>
      </c>
      <c r="I57" s="142">
        <v>0.79800000000000004</v>
      </c>
    </row>
    <row r="58" spans="1:9" ht="12.75" customHeight="1" x14ac:dyDescent="0.2">
      <c r="A58" s="140" t="s">
        <v>200</v>
      </c>
      <c r="B58" s="140" t="s">
        <v>215</v>
      </c>
      <c r="C58" s="140" t="s">
        <v>216</v>
      </c>
      <c r="D58" s="140">
        <v>2</v>
      </c>
      <c r="E58" s="140" t="s">
        <v>30</v>
      </c>
      <c r="F58" s="140">
        <v>94</v>
      </c>
      <c r="G58" s="140">
        <v>2</v>
      </c>
      <c r="H58" s="140">
        <v>0</v>
      </c>
      <c r="I58" s="142">
        <v>8.8999999999999996E-2</v>
      </c>
    </row>
    <row r="59" spans="1:9" ht="12.75" customHeight="1" x14ac:dyDescent="0.2">
      <c r="A59" s="140" t="s">
        <v>200</v>
      </c>
      <c r="B59" s="140" t="s">
        <v>217</v>
      </c>
      <c r="C59" s="140" t="s">
        <v>218</v>
      </c>
      <c r="D59" s="140">
        <v>2</v>
      </c>
      <c r="E59" s="140" t="s">
        <v>30</v>
      </c>
      <c r="F59" s="140">
        <v>94</v>
      </c>
      <c r="G59" s="140">
        <v>2</v>
      </c>
      <c r="H59" s="140">
        <v>0</v>
      </c>
      <c r="I59" s="142">
        <v>0.30099999999999999</v>
      </c>
    </row>
    <row r="60" spans="1:9" ht="12.75" customHeight="1" x14ac:dyDescent="0.2">
      <c r="A60" s="140" t="s">
        <v>200</v>
      </c>
      <c r="B60" s="140" t="s">
        <v>219</v>
      </c>
      <c r="C60" s="140" t="s">
        <v>220</v>
      </c>
      <c r="D60" s="140">
        <v>1</v>
      </c>
      <c r="E60" s="140" t="s">
        <v>30</v>
      </c>
      <c r="F60" s="140">
        <v>94</v>
      </c>
      <c r="G60" s="140">
        <v>4</v>
      </c>
      <c r="H60" s="140">
        <v>0</v>
      </c>
      <c r="I60" s="142">
        <v>3.1E-2</v>
      </c>
    </row>
    <row r="61" spans="1:9" ht="12.75" customHeight="1" x14ac:dyDescent="0.2">
      <c r="A61" s="140" t="s">
        <v>200</v>
      </c>
      <c r="B61" s="140" t="s">
        <v>461</v>
      </c>
      <c r="C61" s="140" t="s">
        <v>462</v>
      </c>
      <c r="D61" s="140">
        <v>3</v>
      </c>
      <c r="E61"/>
      <c r="F61" s="140">
        <v>91</v>
      </c>
      <c r="G61" s="140">
        <v>0</v>
      </c>
      <c r="H61" s="140">
        <v>0</v>
      </c>
      <c r="I61" s="142"/>
    </row>
    <row r="62" spans="1:9" ht="12.75" customHeight="1" x14ac:dyDescent="0.2">
      <c r="A62" s="140" t="s">
        <v>200</v>
      </c>
      <c r="B62" s="140" t="s">
        <v>221</v>
      </c>
      <c r="C62" s="140" t="s">
        <v>222</v>
      </c>
      <c r="D62" s="140">
        <v>3</v>
      </c>
      <c r="E62" s="140" t="s">
        <v>30</v>
      </c>
      <c r="F62" s="140">
        <v>94</v>
      </c>
      <c r="G62" s="140">
        <v>1</v>
      </c>
      <c r="H62" s="140">
        <v>0</v>
      </c>
      <c r="I62" s="142">
        <v>3.9E-2</v>
      </c>
    </row>
    <row r="63" spans="1:9" ht="12.75" customHeight="1" x14ac:dyDescent="0.2">
      <c r="A63" s="140" t="s">
        <v>200</v>
      </c>
      <c r="B63" s="140" t="s">
        <v>463</v>
      </c>
      <c r="C63" s="140" t="s">
        <v>464</v>
      </c>
      <c r="D63" s="140">
        <v>3</v>
      </c>
      <c r="E63"/>
      <c r="F63" s="140">
        <v>91</v>
      </c>
      <c r="G63" s="140">
        <v>0</v>
      </c>
      <c r="H63" s="140">
        <v>0</v>
      </c>
      <c r="I63" s="142"/>
    </row>
    <row r="64" spans="1:9" ht="12.75" customHeight="1" x14ac:dyDescent="0.2">
      <c r="A64" s="140" t="s">
        <v>200</v>
      </c>
      <c r="B64" s="140" t="s">
        <v>223</v>
      </c>
      <c r="C64" s="140" t="s">
        <v>224</v>
      </c>
      <c r="D64" s="140">
        <v>2</v>
      </c>
      <c r="E64" s="140" t="s">
        <v>30</v>
      </c>
      <c r="F64" s="140">
        <v>94</v>
      </c>
      <c r="G64" s="140">
        <v>2</v>
      </c>
      <c r="H64" s="140">
        <v>0</v>
      </c>
      <c r="I64" s="142">
        <v>1.0999999999999999E-2</v>
      </c>
    </row>
    <row r="65" spans="1:9" ht="12.75" customHeight="1" x14ac:dyDescent="0.2">
      <c r="A65" s="140" t="s">
        <v>200</v>
      </c>
      <c r="B65" s="140" t="s">
        <v>465</v>
      </c>
      <c r="C65" s="140" t="s">
        <v>466</v>
      </c>
      <c r="D65" s="140">
        <v>3</v>
      </c>
      <c r="E65"/>
      <c r="F65" s="140">
        <v>91</v>
      </c>
      <c r="G65" s="140">
        <v>0</v>
      </c>
      <c r="H65" s="140">
        <v>0</v>
      </c>
      <c r="I65" s="142"/>
    </row>
    <row r="66" spans="1:9" ht="12.75" customHeight="1" x14ac:dyDescent="0.2">
      <c r="A66" s="140" t="s">
        <v>200</v>
      </c>
      <c r="B66" s="140" t="s">
        <v>467</v>
      </c>
      <c r="C66" s="140" t="s">
        <v>468</v>
      </c>
      <c r="D66" s="140">
        <v>3</v>
      </c>
      <c r="E66"/>
      <c r="F66" s="140">
        <v>91</v>
      </c>
      <c r="G66" s="140">
        <v>0</v>
      </c>
      <c r="H66" s="140">
        <v>0</v>
      </c>
      <c r="I66" s="142"/>
    </row>
    <row r="67" spans="1:9" ht="12.75" customHeight="1" x14ac:dyDescent="0.2">
      <c r="A67" s="140" t="s">
        <v>200</v>
      </c>
      <c r="B67" s="140" t="s">
        <v>225</v>
      </c>
      <c r="C67" s="140" t="s">
        <v>226</v>
      </c>
      <c r="D67" s="140">
        <v>3</v>
      </c>
      <c r="E67" s="140" t="s">
        <v>30</v>
      </c>
      <c r="F67" s="140">
        <v>94</v>
      </c>
      <c r="G67" s="140">
        <v>1</v>
      </c>
      <c r="H67" s="140">
        <v>0</v>
      </c>
      <c r="I67" s="142">
        <v>0.121</v>
      </c>
    </row>
    <row r="68" spans="1:9" ht="12.75" customHeight="1" x14ac:dyDescent="0.2">
      <c r="A68" s="140" t="s">
        <v>200</v>
      </c>
      <c r="B68" s="140" t="s">
        <v>469</v>
      </c>
      <c r="C68" s="140" t="s">
        <v>470</v>
      </c>
      <c r="D68" s="140">
        <v>3</v>
      </c>
      <c r="E68"/>
      <c r="F68" s="140">
        <v>91</v>
      </c>
      <c r="G68" s="140">
        <v>0</v>
      </c>
      <c r="H68" s="140">
        <v>0</v>
      </c>
      <c r="I68" s="142"/>
    </row>
    <row r="69" spans="1:9" ht="12.75" customHeight="1" x14ac:dyDescent="0.2">
      <c r="A69" s="140" t="s">
        <v>200</v>
      </c>
      <c r="B69" s="140" t="s">
        <v>471</v>
      </c>
      <c r="C69" s="140" t="s">
        <v>472</v>
      </c>
      <c r="D69" s="140">
        <v>3</v>
      </c>
      <c r="E69"/>
      <c r="F69" s="140">
        <v>91</v>
      </c>
      <c r="G69" s="140">
        <v>0</v>
      </c>
      <c r="H69" s="140">
        <v>0</v>
      </c>
      <c r="I69" s="142"/>
    </row>
    <row r="70" spans="1:9" ht="12.75" customHeight="1" x14ac:dyDescent="0.2">
      <c r="A70" s="140" t="s">
        <v>200</v>
      </c>
      <c r="B70" s="140" t="s">
        <v>227</v>
      </c>
      <c r="C70" s="140" t="s">
        <v>228</v>
      </c>
      <c r="D70" s="140">
        <v>2</v>
      </c>
      <c r="E70" s="140" t="s">
        <v>30</v>
      </c>
      <c r="F70" s="140">
        <v>94</v>
      </c>
      <c r="G70" s="140">
        <v>2</v>
      </c>
      <c r="H70" s="140">
        <v>0</v>
      </c>
      <c r="I70" s="142">
        <v>0.03</v>
      </c>
    </row>
    <row r="71" spans="1:9" ht="12.75" customHeight="1" x14ac:dyDescent="0.2">
      <c r="A71" s="140" t="s">
        <v>200</v>
      </c>
      <c r="B71" s="140" t="s">
        <v>229</v>
      </c>
      <c r="C71" s="140" t="s">
        <v>230</v>
      </c>
      <c r="D71" s="140">
        <v>3</v>
      </c>
      <c r="E71" s="140" t="s">
        <v>30</v>
      </c>
      <c r="F71" s="140">
        <v>94</v>
      </c>
      <c r="G71" s="140">
        <v>1</v>
      </c>
      <c r="H71" s="140">
        <v>0</v>
      </c>
      <c r="I71" s="142">
        <v>3.3000000000000002E-2</v>
      </c>
    </row>
    <row r="72" spans="1:9" ht="12.75" customHeight="1" x14ac:dyDescent="0.2">
      <c r="A72" s="140" t="s">
        <v>200</v>
      </c>
      <c r="B72" s="140" t="s">
        <v>231</v>
      </c>
      <c r="C72" s="140" t="s">
        <v>232</v>
      </c>
      <c r="D72" s="140">
        <v>1</v>
      </c>
      <c r="E72" s="140" t="s">
        <v>30</v>
      </c>
      <c r="F72" s="140">
        <v>94</v>
      </c>
      <c r="G72" s="140">
        <v>4</v>
      </c>
      <c r="H72" s="140">
        <v>0</v>
      </c>
      <c r="I72" s="142">
        <v>5.8000000000000003E-2</v>
      </c>
    </row>
    <row r="73" spans="1:9" ht="12.75" customHeight="1" x14ac:dyDescent="0.2">
      <c r="A73" s="140" t="s">
        <v>200</v>
      </c>
      <c r="B73" s="140" t="s">
        <v>233</v>
      </c>
      <c r="C73" s="140" t="s">
        <v>234</v>
      </c>
      <c r="D73" s="140">
        <v>1</v>
      </c>
      <c r="E73" s="140" t="s">
        <v>30</v>
      </c>
      <c r="F73" s="140">
        <v>94</v>
      </c>
      <c r="G73" s="140">
        <v>4</v>
      </c>
      <c r="H73" s="140">
        <v>0</v>
      </c>
      <c r="I73" s="142">
        <v>0.53900000000000003</v>
      </c>
    </row>
    <row r="74" spans="1:9" ht="12.75" customHeight="1" x14ac:dyDescent="0.2">
      <c r="A74" s="140" t="s">
        <v>200</v>
      </c>
      <c r="B74" s="140" t="s">
        <v>235</v>
      </c>
      <c r="C74" s="140" t="s">
        <v>236</v>
      </c>
      <c r="D74" s="140">
        <v>1</v>
      </c>
      <c r="E74" s="140" t="s">
        <v>30</v>
      </c>
      <c r="F74" s="140">
        <v>94</v>
      </c>
      <c r="G74" s="140">
        <v>4</v>
      </c>
      <c r="H74" s="140">
        <v>0</v>
      </c>
      <c r="I74" s="142">
        <v>0.17899999999999999</v>
      </c>
    </row>
    <row r="75" spans="1:9" ht="12.75" customHeight="1" x14ac:dyDescent="0.2">
      <c r="A75" s="140" t="s">
        <v>200</v>
      </c>
      <c r="B75" s="140" t="s">
        <v>237</v>
      </c>
      <c r="C75" s="140" t="s">
        <v>238</v>
      </c>
      <c r="D75" s="140">
        <v>1</v>
      </c>
      <c r="E75" s="140" t="s">
        <v>30</v>
      </c>
      <c r="F75" s="140">
        <v>94</v>
      </c>
      <c r="G75" s="140">
        <v>4</v>
      </c>
      <c r="H75" s="140">
        <v>0</v>
      </c>
      <c r="I75" s="142">
        <v>3.2000000000000001E-2</v>
      </c>
    </row>
    <row r="76" spans="1:9" ht="12.75" customHeight="1" x14ac:dyDescent="0.2">
      <c r="A76" s="140" t="s">
        <v>200</v>
      </c>
      <c r="B76" s="140" t="s">
        <v>473</v>
      </c>
      <c r="C76" s="140" t="s">
        <v>474</v>
      </c>
      <c r="D76" s="140">
        <v>3</v>
      </c>
      <c r="E76"/>
      <c r="F76" s="140">
        <v>91</v>
      </c>
      <c r="G76" s="140">
        <v>0</v>
      </c>
      <c r="H76" s="140">
        <v>0</v>
      </c>
      <c r="I76" s="142"/>
    </row>
    <row r="77" spans="1:9" ht="12.75" customHeight="1" x14ac:dyDescent="0.2">
      <c r="A77" s="140" t="s">
        <v>200</v>
      </c>
      <c r="B77" s="140" t="s">
        <v>239</v>
      </c>
      <c r="C77" s="140" t="s">
        <v>240</v>
      </c>
      <c r="D77" s="140">
        <v>3</v>
      </c>
      <c r="E77" s="140" t="s">
        <v>30</v>
      </c>
      <c r="F77" s="140">
        <v>94</v>
      </c>
      <c r="G77" s="140">
        <v>1</v>
      </c>
      <c r="H77" s="140">
        <v>0</v>
      </c>
      <c r="I77" s="142">
        <v>9.4E-2</v>
      </c>
    </row>
    <row r="78" spans="1:9" ht="12.75" customHeight="1" x14ac:dyDescent="0.2">
      <c r="A78" s="140" t="s">
        <v>200</v>
      </c>
      <c r="B78" s="140" t="s">
        <v>241</v>
      </c>
      <c r="C78" s="140" t="s">
        <v>242</v>
      </c>
      <c r="D78" s="140">
        <v>2</v>
      </c>
      <c r="E78" s="140" t="s">
        <v>30</v>
      </c>
      <c r="F78" s="140">
        <v>94</v>
      </c>
      <c r="G78" s="140">
        <v>2</v>
      </c>
      <c r="H78" s="140">
        <v>0</v>
      </c>
      <c r="I78" s="142">
        <v>0.33200000000000002</v>
      </c>
    </row>
    <row r="79" spans="1:9" ht="12.75" customHeight="1" x14ac:dyDescent="0.2">
      <c r="A79" s="140" t="s">
        <v>200</v>
      </c>
      <c r="B79" s="140" t="s">
        <v>475</v>
      </c>
      <c r="C79" s="140" t="s">
        <v>476</v>
      </c>
      <c r="D79" s="140">
        <v>3</v>
      </c>
      <c r="E79"/>
      <c r="F79" s="140">
        <v>91</v>
      </c>
      <c r="G79" s="140">
        <v>0</v>
      </c>
      <c r="H79" s="140">
        <v>0</v>
      </c>
      <c r="I79" s="142"/>
    </row>
    <row r="80" spans="1:9" ht="12.75" customHeight="1" x14ac:dyDescent="0.2">
      <c r="A80" s="140" t="s">
        <v>200</v>
      </c>
      <c r="B80" s="140" t="s">
        <v>477</v>
      </c>
      <c r="C80" s="140" t="s">
        <v>478</v>
      </c>
      <c r="D80" s="140">
        <v>3</v>
      </c>
      <c r="E80"/>
      <c r="F80" s="140">
        <v>91</v>
      </c>
      <c r="G80" s="140">
        <v>0</v>
      </c>
      <c r="H80" s="140">
        <v>0</v>
      </c>
      <c r="I80" s="142"/>
    </row>
    <row r="81" spans="1:9" ht="12.75" customHeight="1" x14ac:dyDescent="0.2">
      <c r="A81" s="140" t="s">
        <v>200</v>
      </c>
      <c r="B81" s="140" t="s">
        <v>243</v>
      </c>
      <c r="C81" s="140" t="s">
        <v>244</v>
      </c>
      <c r="D81" s="140">
        <v>3</v>
      </c>
      <c r="E81" s="140" t="s">
        <v>30</v>
      </c>
      <c r="F81" s="140">
        <v>94</v>
      </c>
      <c r="G81" s="140">
        <v>1</v>
      </c>
      <c r="H81" s="140">
        <v>0</v>
      </c>
      <c r="I81" s="142">
        <v>0.36899999999999999</v>
      </c>
    </row>
    <row r="82" spans="1:9" ht="12.75" customHeight="1" x14ac:dyDescent="0.2">
      <c r="A82" s="140" t="s">
        <v>200</v>
      </c>
      <c r="B82" s="140" t="s">
        <v>245</v>
      </c>
      <c r="C82" s="140" t="s">
        <v>246</v>
      </c>
      <c r="D82" s="140">
        <v>2</v>
      </c>
      <c r="E82" s="140" t="s">
        <v>30</v>
      </c>
      <c r="F82" s="140">
        <v>94</v>
      </c>
      <c r="G82" s="140">
        <v>2</v>
      </c>
      <c r="H82" s="140">
        <v>0</v>
      </c>
      <c r="I82" s="142">
        <v>1.2999999999999999E-2</v>
      </c>
    </row>
    <row r="83" spans="1:9" ht="12.75" customHeight="1" x14ac:dyDescent="0.2">
      <c r="A83" s="140" t="s">
        <v>200</v>
      </c>
      <c r="B83" s="140" t="s">
        <v>479</v>
      </c>
      <c r="C83" s="140" t="s">
        <v>480</v>
      </c>
      <c r="D83" s="140">
        <v>3</v>
      </c>
      <c r="E83"/>
      <c r="F83" s="140">
        <v>91</v>
      </c>
      <c r="G83" s="140">
        <v>0</v>
      </c>
      <c r="H83" s="140">
        <v>0</v>
      </c>
      <c r="I83" s="142"/>
    </row>
    <row r="84" spans="1:9" ht="12.75" customHeight="1" x14ac:dyDescent="0.2">
      <c r="A84" s="140" t="s">
        <v>200</v>
      </c>
      <c r="B84" s="140" t="s">
        <v>481</v>
      </c>
      <c r="C84" s="140" t="s">
        <v>482</v>
      </c>
      <c r="D84" s="140">
        <v>3</v>
      </c>
      <c r="E84"/>
      <c r="F84" s="140">
        <v>91</v>
      </c>
      <c r="G84" s="140">
        <v>0</v>
      </c>
      <c r="H84" s="140">
        <v>0</v>
      </c>
      <c r="I84" s="142"/>
    </row>
    <row r="85" spans="1:9" ht="12.75" customHeight="1" x14ac:dyDescent="0.2">
      <c r="A85" s="140" t="s">
        <v>200</v>
      </c>
      <c r="B85" s="140" t="s">
        <v>247</v>
      </c>
      <c r="C85" s="140" t="s">
        <v>248</v>
      </c>
      <c r="D85" s="140">
        <v>3</v>
      </c>
      <c r="E85" s="140" t="s">
        <v>30</v>
      </c>
      <c r="F85" s="140">
        <v>94</v>
      </c>
      <c r="G85" s="140">
        <v>1</v>
      </c>
      <c r="H85" s="140">
        <v>0</v>
      </c>
      <c r="I85" s="142">
        <v>4.2000000000000003E-2</v>
      </c>
    </row>
    <row r="86" spans="1:9" ht="12.75" customHeight="1" x14ac:dyDescent="0.2">
      <c r="A86" s="140" t="s">
        <v>200</v>
      </c>
      <c r="B86" s="140" t="s">
        <v>249</v>
      </c>
      <c r="C86" s="140" t="s">
        <v>250</v>
      </c>
      <c r="D86" s="140">
        <v>2</v>
      </c>
      <c r="E86" s="140" t="s">
        <v>30</v>
      </c>
      <c r="F86" s="140">
        <v>94</v>
      </c>
      <c r="G86" s="140">
        <v>2</v>
      </c>
      <c r="H86" s="140">
        <v>0</v>
      </c>
      <c r="I86" s="142">
        <v>6.7000000000000004E-2</v>
      </c>
    </row>
    <row r="87" spans="1:9" ht="12.75" customHeight="1" x14ac:dyDescent="0.2">
      <c r="A87" s="140" t="s">
        <v>200</v>
      </c>
      <c r="B87" s="140" t="s">
        <v>251</v>
      </c>
      <c r="C87" s="140" t="s">
        <v>252</v>
      </c>
      <c r="D87" s="140">
        <v>3</v>
      </c>
      <c r="E87" s="140" t="s">
        <v>30</v>
      </c>
      <c r="F87" s="140">
        <v>94</v>
      </c>
      <c r="G87" s="140">
        <v>1</v>
      </c>
      <c r="H87" s="140">
        <v>0</v>
      </c>
      <c r="I87" s="142">
        <v>0.115</v>
      </c>
    </row>
    <row r="88" spans="1:9" ht="12.75" customHeight="1" x14ac:dyDescent="0.2">
      <c r="A88" s="140" t="s">
        <v>200</v>
      </c>
      <c r="B88" s="140" t="s">
        <v>253</v>
      </c>
      <c r="C88" s="140" t="s">
        <v>254</v>
      </c>
      <c r="D88" s="140">
        <v>1</v>
      </c>
      <c r="E88" s="140" t="s">
        <v>30</v>
      </c>
      <c r="F88" s="140">
        <v>94</v>
      </c>
      <c r="G88" s="140">
        <v>4</v>
      </c>
      <c r="H88" s="140">
        <v>0</v>
      </c>
      <c r="I88" s="142">
        <v>2.1000000000000001E-2</v>
      </c>
    </row>
    <row r="89" spans="1:9" ht="12.75" customHeight="1" x14ac:dyDescent="0.2">
      <c r="A89" s="140" t="s">
        <v>200</v>
      </c>
      <c r="B89" s="140" t="s">
        <v>255</v>
      </c>
      <c r="C89" s="140" t="s">
        <v>256</v>
      </c>
      <c r="D89" s="140">
        <v>2</v>
      </c>
      <c r="E89" s="140" t="s">
        <v>30</v>
      </c>
      <c r="F89" s="140">
        <v>94</v>
      </c>
      <c r="G89" s="140">
        <v>2</v>
      </c>
      <c r="H89" s="140">
        <v>0</v>
      </c>
      <c r="I89" s="142">
        <v>0.10199999999999999</v>
      </c>
    </row>
    <row r="90" spans="1:9" ht="12.75" customHeight="1" x14ac:dyDescent="0.2">
      <c r="A90" s="140" t="s">
        <v>200</v>
      </c>
      <c r="B90" s="140" t="s">
        <v>483</v>
      </c>
      <c r="C90" s="140" t="s">
        <v>484</v>
      </c>
      <c r="D90" s="140">
        <v>3</v>
      </c>
      <c r="E90"/>
      <c r="F90" s="140">
        <v>91</v>
      </c>
      <c r="G90" s="140">
        <v>0</v>
      </c>
      <c r="H90" s="140">
        <v>0</v>
      </c>
      <c r="I90" s="142"/>
    </row>
    <row r="91" spans="1:9" ht="12.75" customHeight="1" x14ac:dyDescent="0.2">
      <c r="A91" s="140" t="s">
        <v>200</v>
      </c>
      <c r="B91" s="140" t="s">
        <v>257</v>
      </c>
      <c r="C91" s="140" t="s">
        <v>258</v>
      </c>
      <c r="D91" s="140">
        <v>1</v>
      </c>
      <c r="E91" s="140" t="s">
        <v>30</v>
      </c>
      <c r="F91" s="140">
        <v>94</v>
      </c>
      <c r="G91" s="140">
        <v>4</v>
      </c>
      <c r="H91" s="140">
        <v>0</v>
      </c>
      <c r="I91" s="142">
        <v>6.0999999999999999E-2</v>
      </c>
    </row>
    <row r="92" spans="1:9" ht="12.75" customHeight="1" x14ac:dyDescent="0.2">
      <c r="A92" s="140" t="s">
        <v>200</v>
      </c>
      <c r="B92" s="140" t="s">
        <v>485</v>
      </c>
      <c r="C92" s="140" t="s">
        <v>486</v>
      </c>
      <c r="D92" s="140">
        <v>3</v>
      </c>
      <c r="E92"/>
      <c r="F92" s="140">
        <v>91</v>
      </c>
      <c r="G92" s="140">
        <v>0</v>
      </c>
      <c r="H92" s="140">
        <v>0</v>
      </c>
      <c r="I92" s="142"/>
    </row>
    <row r="93" spans="1:9" ht="12.75" customHeight="1" x14ac:dyDescent="0.2">
      <c r="A93" s="140" t="s">
        <v>200</v>
      </c>
      <c r="B93" s="140" t="s">
        <v>259</v>
      </c>
      <c r="C93" s="140" t="s">
        <v>260</v>
      </c>
      <c r="D93" s="140">
        <v>3</v>
      </c>
      <c r="E93" s="140" t="s">
        <v>30</v>
      </c>
      <c r="F93" s="140">
        <v>94</v>
      </c>
      <c r="G93" s="140">
        <v>1</v>
      </c>
      <c r="H93" s="140">
        <v>0</v>
      </c>
      <c r="I93" s="142">
        <v>3.5000000000000003E-2</v>
      </c>
    </row>
    <row r="94" spans="1:9" ht="12.75" customHeight="1" x14ac:dyDescent="0.2">
      <c r="A94" s="140" t="s">
        <v>200</v>
      </c>
      <c r="B94" s="140" t="s">
        <v>261</v>
      </c>
      <c r="C94" s="140" t="s">
        <v>262</v>
      </c>
      <c r="D94" s="140">
        <v>1</v>
      </c>
      <c r="E94" s="140" t="s">
        <v>30</v>
      </c>
      <c r="F94" s="140">
        <v>94</v>
      </c>
      <c r="G94" s="140">
        <v>4</v>
      </c>
      <c r="H94" s="140">
        <v>0</v>
      </c>
      <c r="I94" s="142">
        <v>1.23</v>
      </c>
    </row>
    <row r="95" spans="1:9" ht="12.75" customHeight="1" x14ac:dyDescent="0.2">
      <c r="A95" s="141" t="s">
        <v>200</v>
      </c>
      <c r="B95" s="141" t="s">
        <v>487</v>
      </c>
      <c r="C95" s="141" t="s">
        <v>488</v>
      </c>
      <c r="D95" s="141">
        <v>3</v>
      </c>
      <c r="E95" s="146"/>
      <c r="F95" s="141">
        <v>91</v>
      </c>
      <c r="G95" s="141">
        <v>0</v>
      </c>
      <c r="H95" s="141">
        <v>0</v>
      </c>
      <c r="I95" s="143"/>
    </row>
    <row r="96" spans="1:9" x14ac:dyDescent="0.2">
      <c r="A96" s="30"/>
      <c r="B96" s="20">
        <f>COUNTA(B43:B95)</f>
        <v>53</v>
      </c>
      <c r="C96" s="20"/>
      <c r="D96" s="70"/>
      <c r="E96" s="29">
        <f>COUNTIF(E43:E95, "Yes")</f>
        <v>31</v>
      </c>
      <c r="F96" s="32"/>
      <c r="G96" s="20"/>
      <c r="H96" s="29"/>
      <c r="I96" s="147">
        <f>SUM(I43:I95)</f>
        <v>5.6010000000000009</v>
      </c>
    </row>
    <row r="97" spans="1:9" ht="9" customHeight="1" x14ac:dyDescent="0.2">
      <c r="A97" s="30"/>
      <c r="B97" s="20"/>
      <c r="C97" s="20"/>
      <c r="D97" s="70"/>
      <c r="E97" s="70"/>
      <c r="F97" s="32"/>
      <c r="G97" s="20"/>
      <c r="H97" s="29"/>
      <c r="I97" s="147"/>
    </row>
    <row r="98" spans="1:9" ht="12.75" customHeight="1" x14ac:dyDescent="0.2">
      <c r="A98" s="140" t="s">
        <v>263</v>
      </c>
      <c r="B98" s="140" t="s">
        <v>489</v>
      </c>
      <c r="C98" s="140" t="s">
        <v>490</v>
      </c>
      <c r="D98" s="140">
        <v>3</v>
      </c>
      <c r="E98"/>
      <c r="F98" s="140">
        <v>91</v>
      </c>
      <c r="G98" s="140">
        <v>0</v>
      </c>
      <c r="H98" s="140">
        <v>0</v>
      </c>
      <c r="I98" s="142"/>
    </row>
    <row r="99" spans="1:9" ht="12.75" customHeight="1" x14ac:dyDescent="0.2">
      <c r="A99" s="140" t="s">
        <v>263</v>
      </c>
      <c r="B99" s="140" t="s">
        <v>491</v>
      </c>
      <c r="C99" s="140" t="s">
        <v>492</v>
      </c>
      <c r="D99" s="140">
        <v>3</v>
      </c>
      <c r="E99"/>
      <c r="F99" s="140">
        <v>91</v>
      </c>
      <c r="G99" s="140">
        <v>0</v>
      </c>
      <c r="H99" s="140">
        <v>0</v>
      </c>
      <c r="I99" s="142"/>
    </row>
    <row r="100" spans="1:9" ht="12.75" customHeight="1" x14ac:dyDescent="0.2">
      <c r="A100" s="140" t="s">
        <v>263</v>
      </c>
      <c r="B100" s="140" t="s">
        <v>264</v>
      </c>
      <c r="C100" s="140" t="s">
        <v>265</v>
      </c>
      <c r="D100" s="140">
        <v>3</v>
      </c>
      <c r="E100" s="140" t="s">
        <v>30</v>
      </c>
      <c r="F100" s="140">
        <v>94</v>
      </c>
      <c r="G100" s="140">
        <v>1</v>
      </c>
      <c r="H100" s="140">
        <v>0</v>
      </c>
      <c r="I100" s="142">
        <v>5.1999999999999998E-2</v>
      </c>
    </row>
    <row r="101" spans="1:9" ht="12.75" customHeight="1" x14ac:dyDescent="0.2">
      <c r="A101" s="140" t="s">
        <v>263</v>
      </c>
      <c r="B101" s="140" t="s">
        <v>266</v>
      </c>
      <c r="C101" s="140" t="s">
        <v>267</v>
      </c>
      <c r="D101" s="140">
        <v>3</v>
      </c>
      <c r="E101" s="140" t="s">
        <v>30</v>
      </c>
      <c r="F101" s="140">
        <v>94</v>
      </c>
      <c r="G101" s="140">
        <v>1</v>
      </c>
      <c r="H101" s="140">
        <v>0</v>
      </c>
      <c r="I101" s="142">
        <v>0.24199999999999999</v>
      </c>
    </row>
    <row r="102" spans="1:9" ht="12.75" customHeight="1" x14ac:dyDescent="0.2">
      <c r="A102" s="140" t="s">
        <v>263</v>
      </c>
      <c r="B102" s="140" t="s">
        <v>268</v>
      </c>
      <c r="C102" s="140" t="s">
        <v>269</v>
      </c>
      <c r="D102" s="140">
        <v>2</v>
      </c>
      <c r="E102" s="140" t="s">
        <v>30</v>
      </c>
      <c r="F102" s="140">
        <v>94</v>
      </c>
      <c r="G102" s="140">
        <v>2</v>
      </c>
      <c r="H102" s="140">
        <v>0</v>
      </c>
      <c r="I102" s="142">
        <v>8.9999999999999993E-3</v>
      </c>
    </row>
    <row r="103" spans="1:9" ht="12.75" customHeight="1" x14ac:dyDescent="0.2">
      <c r="A103" s="140" t="s">
        <v>263</v>
      </c>
      <c r="B103" s="140" t="s">
        <v>493</v>
      </c>
      <c r="C103" s="140" t="s">
        <v>494</v>
      </c>
      <c r="D103" s="140">
        <v>3</v>
      </c>
      <c r="E103"/>
      <c r="F103" s="140">
        <v>91</v>
      </c>
      <c r="G103" s="140">
        <v>0</v>
      </c>
      <c r="H103" s="140">
        <v>0</v>
      </c>
      <c r="I103" s="142"/>
    </row>
    <row r="104" spans="1:9" ht="12.75" customHeight="1" x14ac:dyDescent="0.2">
      <c r="A104" s="140" t="s">
        <v>263</v>
      </c>
      <c r="B104" s="140" t="s">
        <v>270</v>
      </c>
      <c r="C104" s="140" t="s">
        <v>271</v>
      </c>
      <c r="D104" s="140">
        <v>3</v>
      </c>
      <c r="E104" s="140" t="s">
        <v>30</v>
      </c>
      <c r="F104" s="140">
        <v>94</v>
      </c>
      <c r="G104" s="140">
        <v>1</v>
      </c>
      <c r="H104" s="140">
        <v>0</v>
      </c>
      <c r="I104" s="142">
        <v>0.22700000000000001</v>
      </c>
    </row>
    <row r="105" spans="1:9" ht="12.75" customHeight="1" x14ac:dyDescent="0.2">
      <c r="A105" s="140" t="s">
        <v>263</v>
      </c>
      <c r="B105" s="140" t="s">
        <v>272</v>
      </c>
      <c r="C105" s="140" t="s">
        <v>273</v>
      </c>
      <c r="D105" s="140">
        <v>3</v>
      </c>
      <c r="E105" s="140" t="s">
        <v>30</v>
      </c>
      <c r="F105" s="140">
        <v>94</v>
      </c>
      <c r="G105" s="140">
        <v>1</v>
      </c>
      <c r="H105" s="140">
        <v>0</v>
      </c>
      <c r="I105" s="142">
        <v>0.20300000000000001</v>
      </c>
    </row>
    <row r="106" spans="1:9" ht="12.75" customHeight="1" x14ac:dyDescent="0.2">
      <c r="A106" s="140" t="s">
        <v>263</v>
      </c>
      <c r="B106" s="140" t="s">
        <v>274</v>
      </c>
      <c r="C106" s="140" t="s">
        <v>275</v>
      </c>
      <c r="D106" s="140">
        <v>3</v>
      </c>
      <c r="E106" s="140" t="s">
        <v>30</v>
      </c>
      <c r="F106" s="140">
        <v>94</v>
      </c>
      <c r="G106" s="140">
        <v>1</v>
      </c>
      <c r="H106" s="140">
        <v>0</v>
      </c>
      <c r="I106" s="142">
        <v>0.27400000000000002</v>
      </c>
    </row>
    <row r="107" spans="1:9" ht="12.75" customHeight="1" x14ac:dyDescent="0.2">
      <c r="A107" s="140" t="s">
        <v>263</v>
      </c>
      <c r="B107" s="140" t="s">
        <v>495</v>
      </c>
      <c r="C107" s="140" t="s">
        <v>496</v>
      </c>
      <c r="D107" s="140">
        <v>3</v>
      </c>
      <c r="E107"/>
      <c r="F107" s="140">
        <v>91</v>
      </c>
      <c r="G107" s="140">
        <v>0</v>
      </c>
      <c r="H107" s="140">
        <v>0</v>
      </c>
      <c r="I107" s="142"/>
    </row>
    <row r="108" spans="1:9" ht="12.75" customHeight="1" x14ac:dyDescent="0.2">
      <c r="A108" s="140" t="s">
        <v>263</v>
      </c>
      <c r="B108" s="140" t="s">
        <v>276</v>
      </c>
      <c r="C108" s="140" t="s">
        <v>277</v>
      </c>
      <c r="D108" s="140">
        <v>3</v>
      </c>
      <c r="E108" s="140" t="s">
        <v>30</v>
      </c>
      <c r="F108" s="140">
        <v>94</v>
      </c>
      <c r="G108" s="140">
        <v>1</v>
      </c>
      <c r="H108" s="140">
        <v>0</v>
      </c>
      <c r="I108" s="142">
        <v>0.13200000000000001</v>
      </c>
    </row>
    <row r="109" spans="1:9" ht="12.75" customHeight="1" x14ac:dyDescent="0.2">
      <c r="A109" s="140" t="s">
        <v>263</v>
      </c>
      <c r="B109" s="140" t="s">
        <v>278</v>
      </c>
      <c r="C109" s="140" t="s">
        <v>279</v>
      </c>
      <c r="D109" s="140">
        <v>2</v>
      </c>
      <c r="E109" s="140" t="s">
        <v>30</v>
      </c>
      <c r="F109" s="140">
        <v>94</v>
      </c>
      <c r="G109" s="140">
        <v>2</v>
      </c>
      <c r="H109" s="140">
        <v>0</v>
      </c>
      <c r="I109" s="142">
        <v>0.98099999999999998</v>
      </c>
    </row>
    <row r="110" spans="1:9" ht="12.75" customHeight="1" x14ac:dyDescent="0.2">
      <c r="A110" s="140" t="s">
        <v>263</v>
      </c>
      <c r="B110" s="140" t="s">
        <v>280</v>
      </c>
      <c r="C110" s="140" t="s">
        <v>281</v>
      </c>
      <c r="D110" s="140">
        <v>3</v>
      </c>
      <c r="E110" s="140" t="s">
        <v>30</v>
      </c>
      <c r="F110" s="140">
        <v>92</v>
      </c>
      <c r="G110" s="140">
        <v>1</v>
      </c>
      <c r="H110" s="140">
        <v>0</v>
      </c>
      <c r="I110" s="142">
        <v>0.91900000000000004</v>
      </c>
    </row>
    <row r="111" spans="1:9" ht="12.75" customHeight="1" x14ac:dyDescent="0.2">
      <c r="A111" s="140" t="s">
        <v>263</v>
      </c>
      <c r="B111" s="140" t="s">
        <v>282</v>
      </c>
      <c r="C111" s="140" t="s">
        <v>283</v>
      </c>
      <c r="D111" s="140">
        <v>3</v>
      </c>
      <c r="E111" s="140" t="s">
        <v>30</v>
      </c>
      <c r="F111" s="140">
        <v>94</v>
      </c>
      <c r="G111" s="140">
        <v>1</v>
      </c>
      <c r="H111" s="140">
        <v>0</v>
      </c>
      <c r="I111" s="142">
        <v>0.50800000000000001</v>
      </c>
    </row>
    <row r="112" spans="1:9" ht="12.75" customHeight="1" x14ac:dyDescent="0.2">
      <c r="A112" s="140" t="s">
        <v>263</v>
      </c>
      <c r="B112" s="140" t="s">
        <v>284</v>
      </c>
      <c r="C112" s="140" t="s">
        <v>285</v>
      </c>
      <c r="D112" s="140">
        <v>3</v>
      </c>
      <c r="E112" s="140" t="s">
        <v>30</v>
      </c>
      <c r="F112" s="140">
        <v>94</v>
      </c>
      <c r="G112" s="140">
        <v>1</v>
      </c>
      <c r="H112" s="140">
        <v>0</v>
      </c>
      <c r="I112" s="142">
        <v>1.63</v>
      </c>
    </row>
    <row r="113" spans="1:9" ht="12.75" customHeight="1" x14ac:dyDescent="0.2">
      <c r="A113" s="141" t="s">
        <v>263</v>
      </c>
      <c r="B113" s="141" t="s">
        <v>286</v>
      </c>
      <c r="C113" s="141" t="s">
        <v>287</v>
      </c>
      <c r="D113" s="141">
        <v>3</v>
      </c>
      <c r="E113" s="141" t="s">
        <v>30</v>
      </c>
      <c r="F113" s="141">
        <v>94</v>
      </c>
      <c r="G113" s="141">
        <v>1</v>
      </c>
      <c r="H113" s="141">
        <v>0</v>
      </c>
      <c r="I113" s="143">
        <v>0.23499999999999999</v>
      </c>
    </row>
    <row r="114" spans="1:9" x14ac:dyDescent="0.2">
      <c r="A114" s="30"/>
      <c r="B114" s="20">
        <f>COUNTA(B98:B113)</f>
        <v>16</v>
      </c>
      <c r="C114" s="20"/>
      <c r="D114" s="70"/>
      <c r="E114" s="29">
        <f>COUNTIF(E98:E113, "Yes")</f>
        <v>12</v>
      </c>
      <c r="F114" s="32"/>
      <c r="G114" s="20"/>
      <c r="H114" s="29"/>
      <c r="I114" s="147">
        <f>SUM(I98:I113)</f>
        <v>5.4119999999999999</v>
      </c>
    </row>
    <row r="115" spans="1:9" ht="9" customHeight="1" x14ac:dyDescent="0.2">
      <c r="A115" s="30"/>
      <c r="B115" s="20"/>
      <c r="C115" s="20"/>
      <c r="D115" s="70"/>
      <c r="E115" s="70"/>
      <c r="F115" s="32"/>
      <c r="G115" s="20"/>
      <c r="H115" s="29"/>
      <c r="I115" s="147"/>
    </row>
    <row r="116" spans="1:9" ht="12.75" customHeight="1" x14ac:dyDescent="0.2">
      <c r="A116" s="140" t="s">
        <v>288</v>
      </c>
      <c r="B116" s="140" t="s">
        <v>289</v>
      </c>
      <c r="C116" s="140" t="s">
        <v>290</v>
      </c>
      <c r="D116" s="140">
        <v>3</v>
      </c>
      <c r="E116" s="140" t="s">
        <v>30</v>
      </c>
      <c r="F116" s="140">
        <v>94</v>
      </c>
      <c r="G116" s="140">
        <v>1</v>
      </c>
      <c r="H116" s="140">
        <v>0</v>
      </c>
      <c r="I116" s="142">
        <v>0.42699999999999999</v>
      </c>
    </row>
    <row r="117" spans="1:9" ht="12.75" customHeight="1" x14ac:dyDescent="0.2">
      <c r="A117" s="140" t="s">
        <v>288</v>
      </c>
      <c r="B117" s="140" t="s">
        <v>291</v>
      </c>
      <c r="C117" s="140" t="s">
        <v>292</v>
      </c>
      <c r="D117" s="140">
        <v>3</v>
      </c>
      <c r="E117" s="140" t="s">
        <v>30</v>
      </c>
      <c r="F117" s="140">
        <v>94</v>
      </c>
      <c r="G117" s="140">
        <v>1</v>
      </c>
      <c r="H117" s="140">
        <v>0</v>
      </c>
      <c r="I117" s="142">
        <v>0.42699999999999999</v>
      </c>
    </row>
    <row r="118" spans="1:9" ht="12.75" customHeight="1" x14ac:dyDescent="0.2">
      <c r="A118" s="140" t="s">
        <v>288</v>
      </c>
      <c r="B118" s="140" t="s">
        <v>293</v>
      </c>
      <c r="C118" s="140" t="s">
        <v>294</v>
      </c>
      <c r="D118" s="140">
        <v>3</v>
      </c>
      <c r="E118" s="140" t="s">
        <v>30</v>
      </c>
      <c r="F118" s="140">
        <v>94</v>
      </c>
      <c r="G118" s="140">
        <v>1</v>
      </c>
      <c r="H118" s="140">
        <v>0</v>
      </c>
      <c r="I118" s="142">
        <v>0.42699999999999999</v>
      </c>
    </row>
    <row r="119" spans="1:9" ht="12.75" customHeight="1" x14ac:dyDescent="0.2">
      <c r="A119" s="140" t="s">
        <v>288</v>
      </c>
      <c r="B119" s="140" t="s">
        <v>295</v>
      </c>
      <c r="C119" s="140" t="s">
        <v>296</v>
      </c>
      <c r="D119" s="140">
        <v>3</v>
      </c>
      <c r="E119" s="140" t="s">
        <v>30</v>
      </c>
      <c r="F119" s="140">
        <v>94</v>
      </c>
      <c r="G119" s="140">
        <v>1</v>
      </c>
      <c r="H119" s="140">
        <v>0</v>
      </c>
      <c r="I119" s="142">
        <v>0.218</v>
      </c>
    </row>
    <row r="120" spans="1:9" ht="12.75" customHeight="1" x14ac:dyDescent="0.2">
      <c r="A120" s="141" t="s">
        <v>288</v>
      </c>
      <c r="B120" s="141" t="s">
        <v>297</v>
      </c>
      <c r="C120" s="141" t="s">
        <v>298</v>
      </c>
      <c r="D120" s="141">
        <v>3</v>
      </c>
      <c r="E120" s="141" t="s">
        <v>30</v>
      </c>
      <c r="F120" s="141">
        <v>94</v>
      </c>
      <c r="G120" s="141">
        <v>1</v>
      </c>
      <c r="H120" s="141">
        <v>0</v>
      </c>
      <c r="I120" s="143">
        <v>0.42699999999999999</v>
      </c>
    </row>
    <row r="121" spans="1:9" x14ac:dyDescent="0.2">
      <c r="A121" s="30"/>
      <c r="B121" s="20">
        <f>COUNTA(B116:B120)</f>
        <v>5</v>
      </c>
      <c r="C121" s="20"/>
      <c r="D121" s="70"/>
      <c r="E121" s="29">
        <f>COUNTIF(E116:E120, "Yes")</f>
        <v>5</v>
      </c>
      <c r="F121" s="32"/>
      <c r="G121" s="20"/>
      <c r="H121" s="29"/>
      <c r="I121" s="147">
        <f>SUM(I116:I120)</f>
        <v>1.9259999999999999</v>
      </c>
    </row>
    <row r="122" spans="1:9" ht="9" customHeight="1" x14ac:dyDescent="0.2">
      <c r="A122" s="30"/>
      <c r="B122" s="20"/>
      <c r="C122" s="20"/>
      <c r="D122" s="70"/>
      <c r="E122" s="70"/>
      <c r="F122" s="32"/>
      <c r="G122" s="20"/>
      <c r="H122" s="29"/>
      <c r="I122" s="147"/>
    </row>
    <row r="123" spans="1:9" ht="12.75" customHeight="1" x14ac:dyDescent="0.2">
      <c r="A123" s="140" t="s">
        <v>299</v>
      </c>
      <c r="B123" s="140" t="s">
        <v>300</v>
      </c>
      <c r="C123" s="140" t="s">
        <v>301</v>
      </c>
      <c r="D123" s="140">
        <v>3</v>
      </c>
      <c r="E123" s="140" t="s">
        <v>30</v>
      </c>
      <c r="F123" s="140">
        <v>97</v>
      </c>
      <c r="G123" s="140">
        <v>1</v>
      </c>
      <c r="H123" s="140">
        <v>0</v>
      </c>
      <c r="I123" s="142">
        <v>0.67200000000000004</v>
      </c>
    </row>
    <row r="124" spans="1:9" ht="12.75" customHeight="1" x14ac:dyDescent="0.2">
      <c r="A124" s="140" t="s">
        <v>299</v>
      </c>
      <c r="B124" s="140" t="s">
        <v>302</v>
      </c>
      <c r="C124" s="140" t="s">
        <v>303</v>
      </c>
      <c r="D124" s="140">
        <v>2</v>
      </c>
      <c r="E124" s="140" t="s">
        <v>30</v>
      </c>
      <c r="F124" s="140">
        <v>97</v>
      </c>
      <c r="G124" s="140">
        <v>2</v>
      </c>
      <c r="H124" s="140">
        <v>0</v>
      </c>
      <c r="I124" s="142">
        <v>0.129</v>
      </c>
    </row>
    <row r="125" spans="1:9" ht="12.75" customHeight="1" x14ac:dyDescent="0.2">
      <c r="A125" s="140" t="s">
        <v>299</v>
      </c>
      <c r="B125" s="140" t="s">
        <v>497</v>
      </c>
      <c r="C125" s="140" t="s">
        <v>498</v>
      </c>
      <c r="D125" s="140">
        <v>3</v>
      </c>
      <c r="E125"/>
      <c r="F125" s="140">
        <v>91</v>
      </c>
      <c r="G125" s="140">
        <v>0</v>
      </c>
      <c r="H125" s="140">
        <v>0</v>
      </c>
      <c r="I125" s="142"/>
    </row>
    <row r="126" spans="1:9" ht="12.75" customHeight="1" x14ac:dyDescent="0.2">
      <c r="A126" s="140" t="s">
        <v>299</v>
      </c>
      <c r="B126" s="140" t="s">
        <v>499</v>
      </c>
      <c r="C126" s="140" t="s">
        <v>500</v>
      </c>
      <c r="D126" s="140">
        <v>3</v>
      </c>
      <c r="E126"/>
      <c r="F126" s="140">
        <v>91</v>
      </c>
      <c r="G126" s="140">
        <v>0</v>
      </c>
      <c r="H126" s="140">
        <v>0</v>
      </c>
      <c r="I126" s="142"/>
    </row>
    <row r="127" spans="1:9" ht="12.75" customHeight="1" x14ac:dyDescent="0.2">
      <c r="A127" s="140" t="s">
        <v>299</v>
      </c>
      <c r="B127" s="140" t="s">
        <v>304</v>
      </c>
      <c r="C127" s="140" t="s">
        <v>305</v>
      </c>
      <c r="D127" s="140">
        <v>3</v>
      </c>
      <c r="E127" s="140" t="s">
        <v>30</v>
      </c>
      <c r="F127" s="140">
        <v>97</v>
      </c>
      <c r="G127" s="140">
        <v>1</v>
      </c>
      <c r="H127" s="140">
        <v>0</v>
      </c>
      <c r="I127" s="142">
        <v>0.28699999999999998</v>
      </c>
    </row>
    <row r="128" spans="1:9" ht="12.75" customHeight="1" x14ac:dyDescent="0.2">
      <c r="A128" s="140" t="s">
        <v>299</v>
      </c>
      <c r="B128" s="140" t="s">
        <v>306</v>
      </c>
      <c r="C128" s="140" t="s">
        <v>307</v>
      </c>
      <c r="D128" s="140">
        <v>2</v>
      </c>
      <c r="E128" s="140" t="s">
        <v>30</v>
      </c>
      <c r="F128" s="140">
        <v>97</v>
      </c>
      <c r="G128" s="140">
        <v>2</v>
      </c>
      <c r="H128" s="140">
        <v>0</v>
      </c>
      <c r="I128" s="142">
        <v>0.57899999999999996</v>
      </c>
    </row>
    <row r="129" spans="1:9" ht="12.75" customHeight="1" x14ac:dyDescent="0.2">
      <c r="A129" s="141" t="s">
        <v>299</v>
      </c>
      <c r="B129" s="141" t="s">
        <v>308</v>
      </c>
      <c r="C129" s="141" t="s">
        <v>309</v>
      </c>
      <c r="D129" s="141">
        <v>3</v>
      </c>
      <c r="E129" s="141" t="s">
        <v>30</v>
      </c>
      <c r="F129" s="141">
        <v>97</v>
      </c>
      <c r="G129" s="141">
        <v>1</v>
      </c>
      <c r="H129" s="141">
        <v>0</v>
      </c>
      <c r="I129" s="143">
        <v>0.16500000000000001</v>
      </c>
    </row>
    <row r="130" spans="1:9" x14ac:dyDescent="0.2">
      <c r="A130" s="30"/>
      <c r="B130" s="20">
        <f>COUNTA(B123:B129)</f>
        <v>7</v>
      </c>
      <c r="C130" s="20"/>
      <c r="D130" s="70"/>
      <c r="E130" s="29">
        <f>COUNTIF(E123:E129, "Yes")</f>
        <v>5</v>
      </c>
      <c r="F130" s="32"/>
      <c r="G130" s="20"/>
      <c r="H130" s="29"/>
      <c r="I130" s="147">
        <f>SUM(I123:I129)</f>
        <v>1.8320000000000001</v>
      </c>
    </row>
    <row r="131" spans="1:9" ht="9" customHeight="1" x14ac:dyDescent="0.2">
      <c r="A131" s="30"/>
      <c r="B131" s="20"/>
      <c r="C131" s="20"/>
      <c r="D131" s="70"/>
      <c r="E131" s="70"/>
      <c r="F131" s="32"/>
      <c r="G131" s="20"/>
      <c r="H131" s="29"/>
      <c r="I131" s="147"/>
    </row>
    <row r="132" spans="1:9" ht="12.75" customHeight="1" x14ac:dyDescent="0.2">
      <c r="A132" s="140" t="s">
        <v>310</v>
      </c>
      <c r="B132" s="140" t="s">
        <v>501</v>
      </c>
      <c r="C132" s="140" t="s">
        <v>502</v>
      </c>
      <c r="D132" s="140">
        <v>3</v>
      </c>
      <c r="E132"/>
      <c r="F132" s="140">
        <v>91</v>
      </c>
      <c r="G132" s="140">
        <v>0</v>
      </c>
      <c r="H132" s="140">
        <v>0</v>
      </c>
      <c r="I132" s="142"/>
    </row>
    <row r="133" spans="1:9" ht="12.75" customHeight="1" x14ac:dyDescent="0.2">
      <c r="A133" s="140" t="s">
        <v>310</v>
      </c>
      <c r="B133" s="140" t="s">
        <v>311</v>
      </c>
      <c r="C133" s="140" t="s">
        <v>312</v>
      </c>
      <c r="D133" s="140">
        <v>3</v>
      </c>
      <c r="E133" s="140" t="s">
        <v>30</v>
      </c>
      <c r="F133" s="140">
        <v>94</v>
      </c>
      <c r="G133" s="140">
        <v>1</v>
      </c>
      <c r="H133" s="140">
        <v>0</v>
      </c>
      <c r="I133" s="142">
        <v>0.52100000000000002</v>
      </c>
    </row>
    <row r="134" spans="1:9" ht="12.75" customHeight="1" x14ac:dyDescent="0.2">
      <c r="A134" s="140" t="s">
        <v>310</v>
      </c>
      <c r="B134" s="140" t="s">
        <v>313</v>
      </c>
      <c r="C134" s="140" t="s">
        <v>314</v>
      </c>
      <c r="D134" s="140">
        <v>2</v>
      </c>
      <c r="E134" s="140" t="s">
        <v>30</v>
      </c>
      <c r="F134" s="140">
        <v>94</v>
      </c>
      <c r="G134" s="140">
        <v>2</v>
      </c>
      <c r="H134" s="140">
        <v>0</v>
      </c>
      <c r="I134" s="142">
        <v>0.53600000000000003</v>
      </c>
    </row>
    <row r="135" spans="1:9" ht="12.75" customHeight="1" x14ac:dyDescent="0.2">
      <c r="A135" s="140" t="s">
        <v>310</v>
      </c>
      <c r="B135" s="140" t="s">
        <v>503</v>
      </c>
      <c r="C135" s="140" t="s">
        <v>504</v>
      </c>
      <c r="D135" s="140">
        <v>3</v>
      </c>
      <c r="E135"/>
      <c r="F135" s="140">
        <v>91</v>
      </c>
      <c r="G135" s="140">
        <v>0</v>
      </c>
      <c r="H135" s="140">
        <v>0</v>
      </c>
      <c r="I135" s="142"/>
    </row>
    <row r="136" spans="1:9" ht="12.75" customHeight="1" x14ac:dyDescent="0.2">
      <c r="A136" s="141" t="s">
        <v>310</v>
      </c>
      <c r="B136" s="141" t="s">
        <v>505</v>
      </c>
      <c r="C136" s="141" t="s">
        <v>506</v>
      </c>
      <c r="D136" s="141">
        <v>3</v>
      </c>
      <c r="E136" s="146"/>
      <c r="F136" s="141">
        <v>91</v>
      </c>
      <c r="G136" s="141">
        <v>0</v>
      </c>
      <c r="H136" s="141">
        <v>0</v>
      </c>
      <c r="I136" s="143"/>
    </row>
    <row r="137" spans="1:9" x14ac:dyDescent="0.2">
      <c r="A137" s="30"/>
      <c r="B137" s="20">
        <f>COUNTA(B132:B136)</f>
        <v>5</v>
      </c>
      <c r="C137" s="20"/>
      <c r="D137" s="70"/>
      <c r="E137" s="29">
        <f>COUNTIF(E132:E136, "Yes")</f>
        <v>2</v>
      </c>
      <c r="F137" s="32"/>
      <c r="G137" s="20"/>
      <c r="H137" s="29"/>
      <c r="I137" s="147">
        <f>SUM(I132:I136)</f>
        <v>1.0569999999999999</v>
      </c>
    </row>
    <row r="138" spans="1:9" ht="9" customHeight="1" x14ac:dyDescent="0.2">
      <c r="A138" s="30"/>
      <c r="B138" s="20"/>
      <c r="C138" s="20"/>
      <c r="D138" s="70"/>
      <c r="E138" s="70"/>
      <c r="F138" s="32"/>
      <c r="G138" s="20"/>
      <c r="H138" s="29"/>
      <c r="I138" s="147"/>
    </row>
    <row r="139" spans="1:9" ht="12.75" customHeight="1" x14ac:dyDescent="0.2">
      <c r="A139" s="140" t="s">
        <v>315</v>
      </c>
      <c r="B139" s="140" t="s">
        <v>316</v>
      </c>
      <c r="C139" s="140" t="s">
        <v>317</v>
      </c>
      <c r="D139" s="140">
        <v>3</v>
      </c>
      <c r="E139" s="140" t="s">
        <v>30</v>
      </c>
      <c r="F139" s="140">
        <v>94</v>
      </c>
      <c r="G139" s="140">
        <v>1</v>
      </c>
      <c r="H139" s="140">
        <v>0</v>
      </c>
      <c r="I139" s="142">
        <v>0.98499999999999999</v>
      </c>
    </row>
    <row r="140" spans="1:9" ht="12.75" customHeight="1" x14ac:dyDescent="0.2">
      <c r="A140" s="140" t="s">
        <v>315</v>
      </c>
      <c r="B140" s="140" t="s">
        <v>318</v>
      </c>
      <c r="C140" s="140" t="s">
        <v>319</v>
      </c>
      <c r="D140" s="140">
        <v>3</v>
      </c>
      <c r="E140" s="140" t="s">
        <v>30</v>
      </c>
      <c r="F140" s="140">
        <v>94</v>
      </c>
      <c r="G140" s="140">
        <v>1</v>
      </c>
      <c r="H140" s="140">
        <v>0</v>
      </c>
      <c r="I140" s="142">
        <v>3.9E-2</v>
      </c>
    </row>
    <row r="141" spans="1:9" ht="12.75" customHeight="1" x14ac:dyDescent="0.2">
      <c r="A141" s="140" t="s">
        <v>315</v>
      </c>
      <c r="B141" s="140" t="s">
        <v>552</v>
      </c>
      <c r="C141" s="140" t="s">
        <v>553</v>
      </c>
      <c r="D141" s="140">
        <v>3</v>
      </c>
      <c r="E141"/>
      <c r="F141" s="140">
        <v>91</v>
      </c>
      <c r="G141" s="140">
        <v>0</v>
      </c>
      <c r="H141" s="140">
        <v>0</v>
      </c>
      <c r="I141" s="142"/>
    </row>
    <row r="142" spans="1:9" ht="12.75" customHeight="1" x14ac:dyDescent="0.2">
      <c r="A142" s="140" t="s">
        <v>315</v>
      </c>
      <c r="B142" s="140" t="s">
        <v>554</v>
      </c>
      <c r="C142" s="140" t="s">
        <v>555</v>
      </c>
      <c r="D142" s="140">
        <v>3</v>
      </c>
      <c r="E142"/>
      <c r="F142" s="140">
        <v>91</v>
      </c>
      <c r="G142" s="140">
        <v>0</v>
      </c>
      <c r="H142" s="140">
        <v>0</v>
      </c>
      <c r="I142" s="142"/>
    </row>
    <row r="143" spans="1:9" ht="12.75" customHeight="1" x14ac:dyDescent="0.2">
      <c r="A143" s="140" t="s">
        <v>315</v>
      </c>
      <c r="B143" s="140" t="s">
        <v>556</v>
      </c>
      <c r="C143" s="140" t="s">
        <v>557</v>
      </c>
      <c r="D143" s="140">
        <v>3</v>
      </c>
      <c r="E143"/>
      <c r="F143" s="140">
        <v>91</v>
      </c>
      <c r="G143" s="140">
        <v>0</v>
      </c>
      <c r="H143" s="140">
        <v>0</v>
      </c>
      <c r="I143" s="142"/>
    </row>
    <row r="144" spans="1:9" ht="12.75" customHeight="1" x14ac:dyDescent="0.2">
      <c r="A144" s="140" t="s">
        <v>315</v>
      </c>
      <c r="B144" s="140" t="s">
        <v>320</v>
      </c>
      <c r="C144" s="140" t="s">
        <v>321</v>
      </c>
      <c r="D144" s="140">
        <v>2</v>
      </c>
      <c r="E144" s="140" t="s">
        <v>30</v>
      </c>
      <c r="F144" s="140">
        <v>94</v>
      </c>
      <c r="G144" s="140">
        <v>2</v>
      </c>
      <c r="H144" s="140">
        <v>0</v>
      </c>
      <c r="I144" s="142">
        <v>1.734</v>
      </c>
    </row>
    <row r="145" spans="1:9" ht="12.75" customHeight="1" x14ac:dyDescent="0.2">
      <c r="A145" s="140" t="s">
        <v>315</v>
      </c>
      <c r="B145" s="140" t="s">
        <v>322</v>
      </c>
      <c r="C145" s="140" t="s">
        <v>323</v>
      </c>
      <c r="D145" s="140">
        <v>2</v>
      </c>
      <c r="E145" s="140" t="s">
        <v>30</v>
      </c>
      <c r="F145" s="140">
        <v>94</v>
      </c>
      <c r="G145" s="140">
        <v>2</v>
      </c>
      <c r="H145" s="140">
        <v>0</v>
      </c>
      <c r="I145" s="142">
        <v>0.26500000000000001</v>
      </c>
    </row>
    <row r="146" spans="1:9" ht="12.75" customHeight="1" x14ac:dyDescent="0.2">
      <c r="A146" s="140" t="s">
        <v>315</v>
      </c>
      <c r="B146" s="140" t="s">
        <v>324</v>
      </c>
      <c r="C146" s="140" t="s">
        <v>325</v>
      </c>
      <c r="D146" s="140">
        <v>2</v>
      </c>
      <c r="E146" s="140" t="s">
        <v>30</v>
      </c>
      <c r="F146" s="140">
        <v>94</v>
      </c>
      <c r="G146" s="140">
        <v>2</v>
      </c>
      <c r="H146" s="140">
        <v>0</v>
      </c>
      <c r="I146" s="142">
        <v>0.85399999999999998</v>
      </c>
    </row>
    <row r="147" spans="1:9" ht="12.75" customHeight="1" x14ac:dyDescent="0.2">
      <c r="A147" s="140" t="s">
        <v>315</v>
      </c>
      <c r="B147" s="140" t="s">
        <v>326</v>
      </c>
      <c r="C147" s="140" t="s">
        <v>327</v>
      </c>
      <c r="D147" s="140">
        <v>2</v>
      </c>
      <c r="E147" s="140" t="s">
        <v>30</v>
      </c>
      <c r="F147" s="140">
        <v>94</v>
      </c>
      <c r="G147" s="140">
        <v>2</v>
      </c>
      <c r="H147" s="140">
        <v>0</v>
      </c>
      <c r="I147" s="142">
        <v>0.62</v>
      </c>
    </row>
    <row r="148" spans="1:9" ht="12.75" customHeight="1" x14ac:dyDescent="0.2">
      <c r="A148" s="140" t="s">
        <v>315</v>
      </c>
      <c r="B148" s="140" t="s">
        <v>328</v>
      </c>
      <c r="C148" s="140" t="s">
        <v>329</v>
      </c>
      <c r="D148" s="140">
        <v>2</v>
      </c>
      <c r="E148" s="140" t="s">
        <v>30</v>
      </c>
      <c r="F148" s="140">
        <v>94</v>
      </c>
      <c r="G148" s="140">
        <v>2</v>
      </c>
      <c r="H148" s="140">
        <v>0</v>
      </c>
      <c r="I148" s="142">
        <v>0.47299999999999998</v>
      </c>
    </row>
    <row r="149" spans="1:9" ht="12.75" customHeight="1" x14ac:dyDescent="0.2">
      <c r="A149" s="140" t="s">
        <v>315</v>
      </c>
      <c r="B149" s="140" t="s">
        <v>330</v>
      </c>
      <c r="C149" s="140" t="s">
        <v>331</v>
      </c>
      <c r="D149" s="140">
        <v>2</v>
      </c>
      <c r="E149" s="140" t="s">
        <v>30</v>
      </c>
      <c r="F149" s="140">
        <v>94</v>
      </c>
      <c r="G149" s="140">
        <v>2</v>
      </c>
      <c r="H149" s="140">
        <v>0</v>
      </c>
      <c r="I149" s="142">
        <v>0.442</v>
      </c>
    </row>
    <row r="150" spans="1:9" ht="12.75" customHeight="1" x14ac:dyDescent="0.2">
      <c r="A150" s="140" t="s">
        <v>315</v>
      </c>
      <c r="B150" s="140" t="s">
        <v>332</v>
      </c>
      <c r="C150" s="140" t="s">
        <v>333</v>
      </c>
      <c r="D150" s="140">
        <v>2</v>
      </c>
      <c r="E150" s="140" t="s">
        <v>30</v>
      </c>
      <c r="F150" s="140">
        <v>94</v>
      </c>
      <c r="G150" s="140">
        <v>2</v>
      </c>
      <c r="H150" s="140">
        <v>0</v>
      </c>
      <c r="I150" s="142">
        <v>0.27200000000000002</v>
      </c>
    </row>
    <row r="151" spans="1:9" ht="12.75" customHeight="1" x14ac:dyDescent="0.2">
      <c r="A151" s="140" t="s">
        <v>315</v>
      </c>
      <c r="B151" s="140" t="s">
        <v>558</v>
      </c>
      <c r="C151" s="140" t="s">
        <v>559</v>
      </c>
      <c r="D151" s="140">
        <v>3</v>
      </c>
      <c r="E151"/>
      <c r="F151" s="140">
        <v>91</v>
      </c>
      <c r="G151" s="140">
        <v>0</v>
      </c>
      <c r="H151" s="140">
        <v>0</v>
      </c>
      <c r="I151" s="142"/>
    </row>
    <row r="152" spans="1:9" ht="12.75" customHeight="1" x14ac:dyDescent="0.2">
      <c r="A152" s="140" t="s">
        <v>315</v>
      </c>
      <c r="B152" s="140" t="s">
        <v>560</v>
      </c>
      <c r="C152" s="140" t="s">
        <v>561</v>
      </c>
      <c r="D152" s="140">
        <v>3</v>
      </c>
      <c r="E152"/>
      <c r="F152" s="140">
        <v>91</v>
      </c>
      <c r="G152" s="140">
        <v>0</v>
      </c>
      <c r="H152" s="140">
        <v>0</v>
      </c>
      <c r="I152" s="142"/>
    </row>
    <row r="153" spans="1:9" ht="12.75" customHeight="1" x14ac:dyDescent="0.2">
      <c r="A153" s="140" t="s">
        <v>315</v>
      </c>
      <c r="B153" s="140" t="s">
        <v>562</v>
      </c>
      <c r="C153" s="140" t="s">
        <v>563</v>
      </c>
      <c r="D153" s="140">
        <v>3</v>
      </c>
      <c r="E153"/>
      <c r="F153" s="140">
        <v>91</v>
      </c>
      <c r="G153" s="140">
        <v>0</v>
      </c>
      <c r="H153" s="140">
        <v>0</v>
      </c>
      <c r="I153" s="142"/>
    </row>
    <row r="154" spans="1:9" ht="12.75" customHeight="1" x14ac:dyDescent="0.2">
      <c r="A154" s="140" t="s">
        <v>315</v>
      </c>
      <c r="B154" s="140" t="s">
        <v>564</v>
      </c>
      <c r="C154" s="140" t="s">
        <v>565</v>
      </c>
      <c r="D154" s="140">
        <v>3</v>
      </c>
      <c r="E154"/>
      <c r="F154" s="140">
        <v>91</v>
      </c>
      <c r="G154" s="140">
        <v>0</v>
      </c>
      <c r="H154" s="140">
        <v>0</v>
      </c>
      <c r="I154" s="142"/>
    </row>
    <row r="155" spans="1:9" ht="12.75" customHeight="1" x14ac:dyDescent="0.2">
      <c r="A155" s="141" t="s">
        <v>315</v>
      </c>
      <c r="B155" s="141" t="s">
        <v>566</v>
      </c>
      <c r="C155" s="141" t="s">
        <v>567</v>
      </c>
      <c r="D155" s="141">
        <v>2</v>
      </c>
      <c r="E155" s="146"/>
      <c r="F155" s="141">
        <v>91</v>
      </c>
      <c r="G155" s="141">
        <v>0</v>
      </c>
      <c r="H155" s="141">
        <v>0</v>
      </c>
      <c r="I155" s="143"/>
    </row>
    <row r="156" spans="1:9" x14ac:dyDescent="0.2">
      <c r="A156" s="30"/>
      <c r="B156" s="20">
        <f>COUNTA(B139:B155)</f>
        <v>17</v>
      </c>
      <c r="C156" s="20"/>
      <c r="D156" s="70"/>
      <c r="E156" s="29">
        <f>COUNTIF(E139:E155, "Yes")</f>
        <v>9</v>
      </c>
      <c r="F156" s="32"/>
      <c r="G156" s="20"/>
      <c r="H156" s="29"/>
      <c r="I156" s="147">
        <f>SUM(I139:I155)</f>
        <v>5.6840000000000002</v>
      </c>
    </row>
    <row r="157" spans="1:9" ht="9" customHeight="1" x14ac:dyDescent="0.2">
      <c r="A157" s="30"/>
      <c r="B157" s="20"/>
      <c r="C157" s="20"/>
      <c r="D157" s="70"/>
      <c r="E157" s="70"/>
      <c r="F157" s="32"/>
      <c r="G157" s="20"/>
      <c r="H157" s="29"/>
      <c r="I157" s="147"/>
    </row>
    <row r="158" spans="1:9" ht="12.75" customHeight="1" x14ac:dyDescent="0.2">
      <c r="A158" s="140" t="s">
        <v>399</v>
      </c>
      <c r="B158" s="140" t="s">
        <v>400</v>
      </c>
      <c r="C158" s="140" t="s">
        <v>401</v>
      </c>
      <c r="D158" s="140">
        <v>3</v>
      </c>
      <c r="E158"/>
      <c r="F158" s="140">
        <v>1</v>
      </c>
      <c r="G158" s="140">
        <v>0</v>
      </c>
      <c r="H158" s="140">
        <v>0</v>
      </c>
      <c r="I158" s="142"/>
    </row>
    <row r="159" spans="1:9" ht="12.75" customHeight="1" x14ac:dyDescent="0.2">
      <c r="A159" s="140" t="s">
        <v>399</v>
      </c>
      <c r="B159" s="140" t="s">
        <v>402</v>
      </c>
      <c r="C159" s="140" t="s">
        <v>403</v>
      </c>
      <c r="D159" s="140">
        <v>3</v>
      </c>
      <c r="E159"/>
      <c r="F159" s="140">
        <v>1</v>
      </c>
      <c r="G159" s="140">
        <v>0</v>
      </c>
      <c r="H159" s="140">
        <v>0</v>
      </c>
      <c r="I159" s="142"/>
    </row>
    <row r="160" spans="1:9" ht="12.75" customHeight="1" x14ac:dyDescent="0.2">
      <c r="A160" s="140" t="s">
        <v>399</v>
      </c>
      <c r="B160" s="140" t="s">
        <v>404</v>
      </c>
      <c r="C160" s="140" t="s">
        <v>405</v>
      </c>
      <c r="D160" s="140">
        <v>3</v>
      </c>
      <c r="E160"/>
      <c r="F160" s="140">
        <v>1</v>
      </c>
      <c r="G160" s="140">
        <v>0</v>
      </c>
      <c r="H160" s="140">
        <v>0</v>
      </c>
      <c r="I160" s="142"/>
    </row>
    <row r="161" spans="1:9" ht="12.75" customHeight="1" x14ac:dyDescent="0.2">
      <c r="A161" s="140" t="s">
        <v>399</v>
      </c>
      <c r="B161" s="140" t="s">
        <v>406</v>
      </c>
      <c r="C161" s="140" t="s">
        <v>407</v>
      </c>
      <c r="D161" s="140">
        <v>3</v>
      </c>
      <c r="E161"/>
      <c r="F161" s="140">
        <v>1</v>
      </c>
      <c r="G161" s="140">
        <v>0</v>
      </c>
      <c r="H161" s="140">
        <v>0</v>
      </c>
      <c r="I161" s="142"/>
    </row>
    <row r="162" spans="1:9" ht="12.75" customHeight="1" x14ac:dyDescent="0.2">
      <c r="A162" s="140" t="s">
        <v>399</v>
      </c>
      <c r="B162" s="140" t="s">
        <v>408</v>
      </c>
      <c r="C162" s="140" t="s">
        <v>409</v>
      </c>
      <c r="D162" s="140">
        <v>3</v>
      </c>
      <c r="E162"/>
      <c r="F162" s="140">
        <v>1</v>
      </c>
      <c r="G162" s="140">
        <v>0</v>
      </c>
      <c r="H162" s="140">
        <v>0</v>
      </c>
      <c r="I162" s="142"/>
    </row>
    <row r="163" spans="1:9" ht="12.75" customHeight="1" x14ac:dyDescent="0.2">
      <c r="A163" s="141" t="s">
        <v>399</v>
      </c>
      <c r="B163" s="141" t="s">
        <v>410</v>
      </c>
      <c r="C163" s="141" t="s">
        <v>411</v>
      </c>
      <c r="D163" s="141">
        <v>3</v>
      </c>
      <c r="E163" s="146"/>
      <c r="F163" s="141">
        <v>1</v>
      </c>
      <c r="G163" s="141">
        <v>0</v>
      </c>
      <c r="H163" s="141">
        <v>0</v>
      </c>
      <c r="I163" s="143"/>
    </row>
    <row r="164" spans="1:9" ht="12.75" customHeight="1" x14ac:dyDescent="0.2">
      <c r="A164" s="30"/>
      <c r="B164" s="20">
        <f>COUNTA(B158:B163)</f>
        <v>6</v>
      </c>
      <c r="C164" s="20"/>
      <c r="D164" s="148"/>
      <c r="E164" s="29">
        <f>COUNTIF(E158:E163, "Yes")</f>
        <v>0</v>
      </c>
      <c r="F164" s="32"/>
      <c r="G164" s="20"/>
      <c r="H164" s="29"/>
      <c r="I164" s="147">
        <f>SUM(I158:I163)</f>
        <v>0</v>
      </c>
    </row>
    <row r="165" spans="1:9" ht="9" customHeight="1" x14ac:dyDescent="0.2">
      <c r="A165" s="30"/>
      <c r="B165" s="20"/>
      <c r="C165" s="20"/>
      <c r="D165" s="148"/>
      <c r="E165" s="70"/>
      <c r="F165" s="32"/>
      <c r="G165" s="20"/>
      <c r="H165" s="29"/>
      <c r="I165" s="147"/>
    </row>
    <row r="166" spans="1:9" ht="12.75" customHeight="1" x14ac:dyDescent="0.2">
      <c r="A166" s="140" t="s">
        <v>334</v>
      </c>
      <c r="B166" s="140" t="s">
        <v>335</v>
      </c>
      <c r="C166" s="140" t="s">
        <v>336</v>
      </c>
      <c r="D166" s="140">
        <v>2</v>
      </c>
      <c r="E166" s="140" t="s">
        <v>30</v>
      </c>
      <c r="F166" s="140">
        <v>92</v>
      </c>
      <c r="G166" s="140">
        <v>2</v>
      </c>
      <c r="H166" s="140">
        <v>0</v>
      </c>
      <c r="I166" s="142">
        <v>0.15</v>
      </c>
    </row>
    <row r="167" spans="1:9" ht="12.75" customHeight="1" x14ac:dyDescent="0.2">
      <c r="A167" s="140" t="s">
        <v>334</v>
      </c>
      <c r="B167" s="140" t="s">
        <v>337</v>
      </c>
      <c r="C167" s="140" t="s">
        <v>338</v>
      </c>
      <c r="D167" s="140">
        <v>3</v>
      </c>
      <c r="E167" s="140" t="s">
        <v>30</v>
      </c>
      <c r="F167" s="140">
        <v>103</v>
      </c>
      <c r="G167" s="140">
        <v>1</v>
      </c>
      <c r="H167" s="140">
        <v>0</v>
      </c>
      <c r="I167" s="142">
        <v>0.39800000000000002</v>
      </c>
    </row>
    <row r="168" spans="1:9" ht="12.75" customHeight="1" x14ac:dyDescent="0.2">
      <c r="A168" s="140" t="s">
        <v>334</v>
      </c>
      <c r="B168" s="140" t="s">
        <v>339</v>
      </c>
      <c r="C168" s="140" t="s">
        <v>340</v>
      </c>
      <c r="D168" s="140">
        <v>2</v>
      </c>
      <c r="E168" s="140" t="s">
        <v>30</v>
      </c>
      <c r="F168" s="140">
        <v>103</v>
      </c>
      <c r="G168" s="140">
        <v>2</v>
      </c>
      <c r="H168" s="140">
        <v>0</v>
      </c>
      <c r="I168" s="142">
        <v>0.09</v>
      </c>
    </row>
    <row r="169" spans="1:9" ht="12.75" customHeight="1" x14ac:dyDescent="0.2">
      <c r="A169" s="140" t="s">
        <v>334</v>
      </c>
      <c r="B169" s="140" t="s">
        <v>507</v>
      </c>
      <c r="C169" s="140" t="s">
        <v>508</v>
      </c>
      <c r="D169" s="140">
        <v>3</v>
      </c>
      <c r="E169"/>
      <c r="F169" s="140">
        <v>91</v>
      </c>
      <c r="G169" s="140">
        <v>0</v>
      </c>
      <c r="H169" s="140">
        <v>0</v>
      </c>
      <c r="I169" s="142"/>
    </row>
    <row r="170" spans="1:9" ht="12.75" customHeight="1" x14ac:dyDescent="0.2">
      <c r="A170" s="140" t="s">
        <v>334</v>
      </c>
      <c r="B170" s="140" t="s">
        <v>341</v>
      </c>
      <c r="C170" s="140" t="s">
        <v>342</v>
      </c>
      <c r="D170" s="140">
        <v>1</v>
      </c>
      <c r="E170" s="140" t="s">
        <v>30</v>
      </c>
      <c r="F170" s="140">
        <v>91</v>
      </c>
      <c r="G170" s="140">
        <v>3</v>
      </c>
      <c r="H170" s="140">
        <v>0</v>
      </c>
      <c r="I170" s="142">
        <v>0.52300000000000002</v>
      </c>
    </row>
    <row r="171" spans="1:9" ht="12.75" customHeight="1" x14ac:dyDescent="0.2">
      <c r="A171" s="140" t="s">
        <v>334</v>
      </c>
      <c r="B171" s="140" t="s">
        <v>343</v>
      </c>
      <c r="C171" s="140" t="s">
        <v>344</v>
      </c>
      <c r="D171" s="140">
        <v>2</v>
      </c>
      <c r="E171" s="140" t="s">
        <v>30</v>
      </c>
      <c r="F171" s="140">
        <v>103</v>
      </c>
      <c r="G171" s="140">
        <v>2</v>
      </c>
      <c r="H171" s="140">
        <v>0</v>
      </c>
      <c r="I171" s="142">
        <v>0.19400000000000001</v>
      </c>
    </row>
    <row r="172" spans="1:9" ht="12.75" customHeight="1" x14ac:dyDescent="0.2">
      <c r="A172" s="140" t="s">
        <v>334</v>
      </c>
      <c r="B172" s="140" t="s">
        <v>345</v>
      </c>
      <c r="C172" s="140" t="s">
        <v>346</v>
      </c>
      <c r="D172" s="140">
        <v>2</v>
      </c>
      <c r="E172" s="140" t="s">
        <v>30</v>
      </c>
      <c r="F172" s="140">
        <v>94</v>
      </c>
      <c r="G172" s="140">
        <v>2</v>
      </c>
      <c r="H172" s="140">
        <v>0</v>
      </c>
      <c r="I172" s="142">
        <v>8.8999999999999996E-2</v>
      </c>
    </row>
    <row r="173" spans="1:9" ht="12.75" customHeight="1" x14ac:dyDescent="0.2">
      <c r="A173" s="140" t="s">
        <v>334</v>
      </c>
      <c r="B173" s="140" t="s">
        <v>347</v>
      </c>
      <c r="C173" s="140" t="s">
        <v>348</v>
      </c>
      <c r="D173" s="140">
        <v>3</v>
      </c>
      <c r="E173" s="140" t="s">
        <v>30</v>
      </c>
      <c r="F173" s="140">
        <v>91</v>
      </c>
      <c r="G173" s="140">
        <v>1</v>
      </c>
      <c r="H173" s="140">
        <v>0</v>
      </c>
      <c r="I173" s="142">
        <v>0.114</v>
      </c>
    </row>
    <row r="174" spans="1:9" ht="12.75" customHeight="1" x14ac:dyDescent="0.2">
      <c r="A174" s="140" t="s">
        <v>334</v>
      </c>
      <c r="B174" s="140" t="s">
        <v>509</v>
      </c>
      <c r="C174" s="140" t="s">
        <v>510</v>
      </c>
      <c r="D174" s="140">
        <v>3</v>
      </c>
      <c r="E174"/>
      <c r="F174" s="140">
        <v>91</v>
      </c>
      <c r="G174" s="140">
        <v>0</v>
      </c>
      <c r="H174" s="140">
        <v>0</v>
      </c>
      <c r="I174" s="142"/>
    </row>
    <row r="175" spans="1:9" ht="12.75" customHeight="1" x14ac:dyDescent="0.2">
      <c r="A175" s="140" t="s">
        <v>334</v>
      </c>
      <c r="B175" s="140" t="s">
        <v>349</v>
      </c>
      <c r="C175" s="140" t="s">
        <v>350</v>
      </c>
      <c r="D175" s="140">
        <v>1</v>
      </c>
      <c r="E175" s="140" t="s">
        <v>30</v>
      </c>
      <c r="F175" s="140">
        <v>91</v>
      </c>
      <c r="G175" s="140">
        <v>3</v>
      </c>
      <c r="H175" s="140">
        <v>0</v>
      </c>
      <c r="I175" s="142">
        <v>9.4E-2</v>
      </c>
    </row>
    <row r="176" spans="1:9" ht="12.75" customHeight="1" x14ac:dyDescent="0.2">
      <c r="A176" s="140" t="s">
        <v>334</v>
      </c>
      <c r="B176" s="140" t="s">
        <v>351</v>
      </c>
      <c r="C176" s="140" t="s">
        <v>352</v>
      </c>
      <c r="D176" s="140">
        <v>3</v>
      </c>
      <c r="E176"/>
      <c r="F176" s="140">
        <v>1</v>
      </c>
      <c r="G176" s="140">
        <v>0</v>
      </c>
      <c r="H176" s="140">
        <v>0</v>
      </c>
      <c r="I176" s="142">
        <v>7.0000000000000007E-2</v>
      </c>
    </row>
    <row r="177" spans="1:9" ht="12.75" customHeight="1" x14ac:dyDescent="0.2">
      <c r="A177" s="140" t="s">
        <v>334</v>
      </c>
      <c r="B177" s="140" t="s">
        <v>353</v>
      </c>
      <c r="C177" s="140" t="s">
        <v>354</v>
      </c>
      <c r="D177" s="140">
        <v>2</v>
      </c>
      <c r="E177" s="140" t="s">
        <v>30</v>
      </c>
      <c r="F177" s="140">
        <v>91</v>
      </c>
      <c r="G177" s="140">
        <v>2</v>
      </c>
      <c r="H177" s="140">
        <v>0</v>
      </c>
      <c r="I177" s="142">
        <v>0.83099999999999996</v>
      </c>
    </row>
    <row r="178" spans="1:9" ht="12.75" customHeight="1" x14ac:dyDescent="0.2">
      <c r="A178" s="141" t="s">
        <v>334</v>
      </c>
      <c r="B178" s="141" t="s">
        <v>355</v>
      </c>
      <c r="C178" s="141" t="s">
        <v>356</v>
      </c>
      <c r="D178" s="141">
        <v>3</v>
      </c>
      <c r="E178" s="146"/>
      <c r="F178" s="141">
        <v>1</v>
      </c>
      <c r="G178" s="141">
        <v>0</v>
      </c>
      <c r="H178" s="141">
        <v>0</v>
      </c>
      <c r="I178" s="143">
        <v>0.187</v>
      </c>
    </row>
    <row r="179" spans="1:9" x14ac:dyDescent="0.2">
      <c r="A179" s="30"/>
      <c r="B179" s="20">
        <f>COUNTA(B166:B178)</f>
        <v>13</v>
      </c>
      <c r="C179" s="20"/>
      <c r="D179" s="148"/>
      <c r="E179" s="29">
        <f>COUNTIF(E166:E178, "Yes")</f>
        <v>9</v>
      </c>
      <c r="F179" s="32"/>
      <c r="G179" s="20"/>
      <c r="H179" s="29"/>
      <c r="I179" s="147">
        <f>SUM(I166:I178)</f>
        <v>2.7399999999999998</v>
      </c>
    </row>
    <row r="180" spans="1:9" ht="9" customHeight="1" x14ac:dyDescent="0.2">
      <c r="A180" s="30"/>
      <c r="B180" s="20"/>
      <c r="C180" s="20"/>
      <c r="D180" s="148"/>
      <c r="E180" s="70"/>
      <c r="F180" s="32"/>
      <c r="G180" s="20"/>
      <c r="H180" s="29"/>
      <c r="I180" s="147"/>
    </row>
    <row r="181" spans="1:9" ht="12.75" customHeight="1" x14ac:dyDescent="0.2">
      <c r="A181" s="141" t="s">
        <v>511</v>
      </c>
      <c r="B181" s="141" t="s">
        <v>512</v>
      </c>
      <c r="C181" s="141" t="s">
        <v>513</v>
      </c>
      <c r="D181" s="141">
        <v>3</v>
      </c>
      <c r="E181" s="146"/>
      <c r="F181" s="141">
        <v>91</v>
      </c>
      <c r="G181" s="141">
        <v>0</v>
      </c>
      <c r="H181" s="141">
        <v>0</v>
      </c>
      <c r="I181" s="143"/>
    </row>
    <row r="182" spans="1:9" x14ac:dyDescent="0.2">
      <c r="A182" s="30"/>
      <c r="B182" s="20">
        <f>COUNTA(B181:B181)</f>
        <v>1</v>
      </c>
      <c r="C182" s="20"/>
      <c r="D182" s="70"/>
      <c r="E182" s="29">
        <f>COUNTIF(E181:E181, "Yes")</f>
        <v>0</v>
      </c>
      <c r="F182" s="32"/>
      <c r="G182" s="20"/>
      <c r="H182" s="29"/>
      <c r="I182" s="147">
        <f>SUM(I181:I181)</f>
        <v>0</v>
      </c>
    </row>
    <row r="183" spans="1:9" ht="9" customHeight="1" x14ac:dyDescent="0.2">
      <c r="A183" s="30"/>
      <c r="B183" s="20"/>
      <c r="C183" s="20"/>
      <c r="D183" s="70"/>
      <c r="E183" s="70"/>
      <c r="F183" s="32"/>
      <c r="G183" s="20"/>
      <c r="H183" s="29"/>
      <c r="I183" s="147"/>
    </row>
    <row r="184" spans="1:9" ht="12.75" customHeight="1" x14ac:dyDescent="0.2">
      <c r="A184" s="140" t="s">
        <v>357</v>
      </c>
      <c r="B184" s="140" t="s">
        <v>358</v>
      </c>
      <c r="C184" s="140" t="s">
        <v>359</v>
      </c>
      <c r="D184" s="140">
        <v>1</v>
      </c>
      <c r="E184" s="140" t="s">
        <v>30</v>
      </c>
      <c r="F184" s="140">
        <v>95</v>
      </c>
      <c r="G184" s="140">
        <v>4</v>
      </c>
      <c r="H184" s="140">
        <v>0</v>
      </c>
      <c r="I184" s="142">
        <v>1.6E-2</v>
      </c>
    </row>
    <row r="185" spans="1:9" ht="12.75" customHeight="1" x14ac:dyDescent="0.2">
      <c r="A185" s="140" t="s">
        <v>357</v>
      </c>
      <c r="B185" s="140" t="s">
        <v>360</v>
      </c>
      <c r="C185" s="140" t="s">
        <v>361</v>
      </c>
      <c r="D185" s="140">
        <v>3</v>
      </c>
      <c r="E185" s="140" t="s">
        <v>30</v>
      </c>
      <c r="F185" s="140">
        <v>93</v>
      </c>
      <c r="G185" s="140">
        <v>2</v>
      </c>
      <c r="H185" s="140">
        <v>0</v>
      </c>
      <c r="I185" s="142">
        <v>6.4000000000000001E-2</v>
      </c>
    </row>
    <row r="186" spans="1:9" ht="12.75" customHeight="1" x14ac:dyDescent="0.2">
      <c r="A186" s="140" t="s">
        <v>357</v>
      </c>
      <c r="B186" s="140" t="s">
        <v>362</v>
      </c>
      <c r="C186" s="140" t="s">
        <v>363</v>
      </c>
      <c r="D186" s="140">
        <v>1</v>
      </c>
      <c r="E186" s="140" t="s">
        <v>30</v>
      </c>
      <c r="F186" s="140">
        <v>95</v>
      </c>
      <c r="G186" s="140">
        <v>4</v>
      </c>
      <c r="H186" s="140">
        <v>0</v>
      </c>
      <c r="I186" s="142">
        <v>1.2999999999999999E-2</v>
      </c>
    </row>
    <row r="187" spans="1:9" ht="12.75" customHeight="1" x14ac:dyDescent="0.2">
      <c r="A187" s="140" t="s">
        <v>357</v>
      </c>
      <c r="B187" s="140" t="s">
        <v>364</v>
      </c>
      <c r="C187" s="140" t="s">
        <v>365</v>
      </c>
      <c r="D187" s="140">
        <v>1</v>
      </c>
      <c r="E187" s="140" t="s">
        <v>30</v>
      </c>
      <c r="F187" s="140">
        <v>95</v>
      </c>
      <c r="G187" s="140">
        <v>4</v>
      </c>
      <c r="H187" s="140">
        <v>0</v>
      </c>
      <c r="I187" s="142">
        <v>0.48299999999999998</v>
      </c>
    </row>
    <row r="188" spans="1:9" ht="12.75" customHeight="1" x14ac:dyDescent="0.2">
      <c r="A188" s="140" t="s">
        <v>357</v>
      </c>
      <c r="B188" s="140" t="s">
        <v>366</v>
      </c>
      <c r="C188" s="140" t="s">
        <v>367</v>
      </c>
      <c r="D188" s="140">
        <v>1</v>
      </c>
      <c r="E188" s="140" t="s">
        <v>30</v>
      </c>
      <c r="F188" s="140">
        <v>95</v>
      </c>
      <c r="G188" s="140">
        <v>4</v>
      </c>
      <c r="H188" s="140">
        <v>0</v>
      </c>
      <c r="I188" s="142">
        <v>0.61199999999999999</v>
      </c>
    </row>
    <row r="189" spans="1:9" ht="12.75" customHeight="1" x14ac:dyDescent="0.2">
      <c r="A189" s="140" t="s">
        <v>357</v>
      </c>
      <c r="B189" s="140" t="s">
        <v>515</v>
      </c>
      <c r="C189" s="140" t="s">
        <v>516</v>
      </c>
      <c r="D189" s="140">
        <v>3</v>
      </c>
      <c r="E189"/>
      <c r="F189" s="140">
        <v>91</v>
      </c>
      <c r="G189" s="140">
        <v>0</v>
      </c>
      <c r="H189" s="140">
        <v>0</v>
      </c>
      <c r="I189" s="142"/>
    </row>
    <row r="190" spans="1:9" ht="12.75" customHeight="1" x14ac:dyDescent="0.2">
      <c r="A190" s="140" t="s">
        <v>357</v>
      </c>
      <c r="B190" s="140" t="s">
        <v>368</v>
      </c>
      <c r="C190" s="140" t="s">
        <v>369</v>
      </c>
      <c r="D190" s="140">
        <v>3</v>
      </c>
      <c r="E190" s="140" t="s">
        <v>30</v>
      </c>
      <c r="F190" s="140">
        <v>95</v>
      </c>
      <c r="G190" s="140">
        <v>1</v>
      </c>
      <c r="H190" s="140">
        <v>0</v>
      </c>
      <c r="I190" s="142">
        <v>1.375</v>
      </c>
    </row>
    <row r="191" spans="1:9" ht="12.75" customHeight="1" x14ac:dyDescent="0.2">
      <c r="A191" s="140" t="s">
        <v>357</v>
      </c>
      <c r="B191" s="140" t="s">
        <v>517</v>
      </c>
      <c r="C191" s="140" t="s">
        <v>518</v>
      </c>
      <c r="D191" s="140">
        <v>3</v>
      </c>
      <c r="E191"/>
      <c r="F191" s="140">
        <v>91</v>
      </c>
      <c r="G191" s="140">
        <v>0</v>
      </c>
      <c r="H191" s="140">
        <v>0</v>
      </c>
      <c r="I191" s="142"/>
    </row>
    <row r="192" spans="1:9" ht="12.75" customHeight="1" x14ac:dyDescent="0.2">
      <c r="A192" s="140" t="s">
        <v>357</v>
      </c>
      <c r="B192" s="140" t="s">
        <v>519</v>
      </c>
      <c r="C192" s="140" t="s">
        <v>520</v>
      </c>
      <c r="D192" s="140">
        <v>3</v>
      </c>
      <c r="E192"/>
      <c r="F192" s="140">
        <v>91</v>
      </c>
      <c r="G192" s="140">
        <v>0</v>
      </c>
      <c r="H192" s="140">
        <v>0</v>
      </c>
      <c r="I192" s="142"/>
    </row>
    <row r="193" spans="1:9" ht="12.75" customHeight="1" x14ac:dyDescent="0.2">
      <c r="A193" s="140" t="s">
        <v>357</v>
      </c>
      <c r="B193" s="140" t="s">
        <v>521</v>
      </c>
      <c r="C193" s="140" t="s">
        <v>522</v>
      </c>
      <c r="D193" s="140">
        <v>3</v>
      </c>
      <c r="E193"/>
      <c r="F193" s="140">
        <v>91</v>
      </c>
      <c r="G193" s="140">
        <v>0</v>
      </c>
      <c r="H193" s="140">
        <v>0</v>
      </c>
      <c r="I193" s="142"/>
    </row>
    <row r="194" spans="1:9" ht="12.75" customHeight="1" x14ac:dyDescent="0.2">
      <c r="A194" s="140" t="s">
        <v>357</v>
      </c>
      <c r="B194" s="140" t="s">
        <v>370</v>
      </c>
      <c r="C194" s="140" t="s">
        <v>371</v>
      </c>
      <c r="D194" s="140">
        <v>1</v>
      </c>
      <c r="E194" s="140" t="s">
        <v>30</v>
      </c>
      <c r="F194" s="140">
        <v>95</v>
      </c>
      <c r="G194" s="140">
        <v>4</v>
      </c>
      <c r="H194" s="140">
        <v>0</v>
      </c>
      <c r="I194" s="142">
        <v>0.36399999999999999</v>
      </c>
    </row>
    <row r="195" spans="1:9" ht="12.75" customHeight="1" x14ac:dyDescent="0.2">
      <c r="A195" s="141" t="s">
        <v>357</v>
      </c>
      <c r="B195" s="141" t="s">
        <v>523</v>
      </c>
      <c r="C195" s="141" t="s">
        <v>524</v>
      </c>
      <c r="D195" s="141">
        <v>3</v>
      </c>
      <c r="E195" s="146"/>
      <c r="F195" s="141">
        <v>91</v>
      </c>
      <c r="G195" s="141">
        <v>0</v>
      </c>
      <c r="H195" s="141">
        <v>0</v>
      </c>
      <c r="I195" s="143"/>
    </row>
    <row r="196" spans="1:9" x14ac:dyDescent="0.2">
      <c r="A196" s="30"/>
      <c r="B196" s="20">
        <f>COUNTA(B184:B195)</f>
        <v>12</v>
      </c>
      <c r="C196" s="20"/>
      <c r="D196" s="70"/>
      <c r="E196" s="29">
        <f>COUNTIF(E184:E195, "Yes")</f>
        <v>7</v>
      </c>
      <c r="F196" s="32"/>
      <c r="G196" s="20"/>
      <c r="H196" s="29"/>
      <c r="I196" s="147">
        <f>SUM(I184:I195)</f>
        <v>2.9269999999999996</v>
      </c>
    </row>
    <row r="197" spans="1:9" ht="9" customHeight="1" x14ac:dyDescent="0.2">
      <c r="A197" s="30"/>
      <c r="B197" s="20"/>
      <c r="C197" s="20"/>
      <c r="D197" s="70"/>
      <c r="E197" s="70"/>
      <c r="F197" s="32"/>
      <c r="G197" s="20"/>
      <c r="H197" s="29"/>
      <c r="I197" s="147"/>
    </row>
    <row r="198" spans="1:9" ht="12.75" customHeight="1" x14ac:dyDescent="0.2">
      <c r="A198" s="140" t="s">
        <v>372</v>
      </c>
      <c r="B198" s="140" t="s">
        <v>525</v>
      </c>
      <c r="C198" s="140" t="s">
        <v>526</v>
      </c>
      <c r="D198" s="140">
        <v>3</v>
      </c>
      <c r="E198"/>
      <c r="F198" s="140">
        <v>91</v>
      </c>
      <c r="G198" s="140">
        <v>0</v>
      </c>
      <c r="H198" s="140">
        <v>0</v>
      </c>
      <c r="I198" s="142"/>
    </row>
    <row r="199" spans="1:9" ht="12.75" customHeight="1" x14ac:dyDescent="0.2">
      <c r="A199" s="140" t="s">
        <v>372</v>
      </c>
      <c r="B199" s="140" t="s">
        <v>527</v>
      </c>
      <c r="C199" s="140" t="s">
        <v>528</v>
      </c>
      <c r="D199" s="140">
        <v>3</v>
      </c>
      <c r="E199"/>
      <c r="F199" s="140">
        <v>91</v>
      </c>
      <c r="G199" s="140">
        <v>0</v>
      </c>
      <c r="H199" s="140">
        <v>0</v>
      </c>
      <c r="I199" s="142"/>
    </row>
    <row r="200" spans="1:9" ht="12.75" customHeight="1" x14ac:dyDescent="0.2">
      <c r="A200" s="140" t="s">
        <v>372</v>
      </c>
      <c r="B200" s="140" t="s">
        <v>373</v>
      </c>
      <c r="C200" s="140" t="s">
        <v>374</v>
      </c>
      <c r="D200" s="140">
        <v>1</v>
      </c>
      <c r="E200" s="140" t="s">
        <v>30</v>
      </c>
      <c r="F200" s="140">
        <v>94</v>
      </c>
      <c r="G200" s="140">
        <v>5</v>
      </c>
      <c r="H200" s="140">
        <v>0</v>
      </c>
      <c r="I200" s="142">
        <v>0.59699999999999998</v>
      </c>
    </row>
    <row r="201" spans="1:9" ht="12.75" customHeight="1" x14ac:dyDescent="0.2">
      <c r="A201" s="140" t="s">
        <v>372</v>
      </c>
      <c r="B201" s="140" t="s">
        <v>529</v>
      </c>
      <c r="C201" s="140" t="s">
        <v>530</v>
      </c>
      <c r="D201" s="140">
        <v>3</v>
      </c>
      <c r="E201"/>
      <c r="F201" s="140">
        <v>91</v>
      </c>
      <c r="G201" s="140">
        <v>0</v>
      </c>
      <c r="H201" s="140">
        <v>0</v>
      </c>
      <c r="I201" s="142"/>
    </row>
    <row r="202" spans="1:9" ht="12.75" customHeight="1" x14ac:dyDescent="0.2">
      <c r="A202" s="140" t="s">
        <v>372</v>
      </c>
      <c r="B202" s="140" t="s">
        <v>531</v>
      </c>
      <c r="C202" s="140" t="s">
        <v>532</v>
      </c>
      <c r="D202" s="140">
        <v>3</v>
      </c>
      <c r="E202"/>
      <c r="F202" s="140">
        <v>91</v>
      </c>
      <c r="G202" s="140">
        <v>0</v>
      </c>
      <c r="H202" s="140">
        <v>0</v>
      </c>
      <c r="I202" s="142"/>
    </row>
    <row r="203" spans="1:9" ht="12.75" customHeight="1" x14ac:dyDescent="0.2">
      <c r="A203" s="140" t="s">
        <v>372</v>
      </c>
      <c r="B203" s="140" t="s">
        <v>533</v>
      </c>
      <c r="C203" s="140" t="s">
        <v>534</v>
      </c>
      <c r="D203" s="140">
        <v>3</v>
      </c>
      <c r="E203"/>
      <c r="F203" s="140">
        <v>91</v>
      </c>
      <c r="G203" s="140">
        <v>0</v>
      </c>
      <c r="H203" s="140">
        <v>0</v>
      </c>
      <c r="I203" s="142"/>
    </row>
    <row r="204" spans="1:9" ht="12.75" customHeight="1" x14ac:dyDescent="0.2">
      <c r="A204" s="141" t="s">
        <v>372</v>
      </c>
      <c r="B204" s="141" t="s">
        <v>375</v>
      </c>
      <c r="C204" s="141" t="s">
        <v>376</v>
      </c>
      <c r="D204" s="141">
        <v>1</v>
      </c>
      <c r="E204" s="141" t="s">
        <v>30</v>
      </c>
      <c r="F204" s="141">
        <v>94</v>
      </c>
      <c r="G204" s="141">
        <v>5</v>
      </c>
      <c r="H204" s="141">
        <v>0</v>
      </c>
      <c r="I204" s="143">
        <v>0.33200000000000002</v>
      </c>
    </row>
    <row r="205" spans="1:9" x14ac:dyDescent="0.2">
      <c r="A205" s="30"/>
      <c r="B205" s="20">
        <f>COUNTA(B198:B204)</f>
        <v>7</v>
      </c>
      <c r="C205" s="20"/>
      <c r="D205" s="70"/>
      <c r="E205" s="29">
        <f>COUNTIF(E198:E204, "Yes")</f>
        <v>2</v>
      </c>
      <c r="F205" s="32"/>
      <c r="G205" s="20"/>
      <c r="H205" s="29"/>
      <c r="I205" s="147">
        <f>SUM(I198:I204)</f>
        <v>0.92900000000000005</v>
      </c>
    </row>
    <row r="206" spans="1:9" ht="9" customHeight="1" x14ac:dyDescent="0.2">
      <c r="A206" s="30"/>
      <c r="B206" s="20"/>
      <c r="C206" s="20"/>
      <c r="D206" s="70"/>
      <c r="E206" s="70"/>
      <c r="F206" s="32"/>
      <c r="G206" s="20"/>
      <c r="H206" s="29"/>
      <c r="I206" s="147"/>
    </row>
    <row r="207" spans="1:9" ht="12.75" customHeight="1" x14ac:dyDescent="0.2">
      <c r="A207" s="140" t="s">
        <v>377</v>
      </c>
      <c r="B207" s="140" t="s">
        <v>535</v>
      </c>
      <c r="C207" s="140" t="s">
        <v>536</v>
      </c>
      <c r="D207" s="140">
        <v>3</v>
      </c>
      <c r="E207"/>
      <c r="F207" s="140">
        <v>91</v>
      </c>
      <c r="G207" s="140">
        <v>0</v>
      </c>
      <c r="H207" s="140">
        <v>0</v>
      </c>
      <c r="I207" s="142"/>
    </row>
    <row r="208" spans="1:9" ht="12.75" customHeight="1" x14ac:dyDescent="0.2">
      <c r="A208" s="140" t="s">
        <v>377</v>
      </c>
      <c r="B208" s="140" t="s">
        <v>378</v>
      </c>
      <c r="C208" s="140" t="s">
        <v>379</v>
      </c>
      <c r="D208" s="140">
        <v>3</v>
      </c>
      <c r="E208" s="140" t="s">
        <v>30</v>
      </c>
      <c r="F208" s="140">
        <v>104</v>
      </c>
      <c r="G208" s="140">
        <v>1</v>
      </c>
      <c r="H208" s="140">
        <v>0</v>
      </c>
      <c r="I208" s="142">
        <v>0.107</v>
      </c>
    </row>
    <row r="209" spans="1:9" ht="12.75" customHeight="1" x14ac:dyDescent="0.2">
      <c r="A209" s="140" t="s">
        <v>377</v>
      </c>
      <c r="B209" s="140" t="s">
        <v>380</v>
      </c>
      <c r="C209" s="140" t="s">
        <v>381</v>
      </c>
      <c r="D209" s="140">
        <v>1</v>
      </c>
      <c r="E209" s="140" t="s">
        <v>30</v>
      </c>
      <c r="F209" s="140">
        <v>104</v>
      </c>
      <c r="G209" s="140">
        <v>4</v>
      </c>
      <c r="H209" s="140">
        <v>0</v>
      </c>
      <c r="I209" s="142">
        <v>0.152</v>
      </c>
    </row>
    <row r="210" spans="1:9" ht="12.75" customHeight="1" x14ac:dyDescent="0.2">
      <c r="A210" s="140" t="s">
        <v>377</v>
      </c>
      <c r="B210" s="140" t="s">
        <v>382</v>
      </c>
      <c r="C210" s="140" t="s">
        <v>383</v>
      </c>
      <c r="D210" s="140">
        <v>2</v>
      </c>
      <c r="E210" s="140" t="s">
        <v>30</v>
      </c>
      <c r="F210" s="140">
        <v>104</v>
      </c>
      <c r="G210" s="140">
        <v>4</v>
      </c>
      <c r="H210" s="140">
        <v>0</v>
      </c>
      <c r="I210" s="142">
        <v>0.876</v>
      </c>
    </row>
    <row r="211" spans="1:9" ht="12.75" customHeight="1" x14ac:dyDescent="0.2">
      <c r="A211" s="140" t="s">
        <v>377</v>
      </c>
      <c r="B211" s="140" t="s">
        <v>537</v>
      </c>
      <c r="C211" s="140" t="s">
        <v>538</v>
      </c>
      <c r="D211" s="140">
        <v>3</v>
      </c>
      <c r="E211"/>
      <c r="F211" s="140">
        <v>91</v>
      </c>
      <c r="G211" s="140">
        <v>0</v>
      </c>
      <c r="H211" s="140">
        <v>0</v>
      </c>
      <c r="I211" s="142"/>
    </row>
    <row r="212" spans="1:9" ht="12.75" customHeight="1" x14ac:dyDescent="0.2">
      <c r="A212" s="140" t="s">
        <v>377</v>
      </c>
      <c r="B212" s="140" t="s">
        <v>384</v>
      </c>
      <c r="C212" s="140" t="s">
        <v>385</v>
      </c>
      <c r="D212" s="140">
        <v>2</v>
      </c>
      <c r="E212" s="140" t="s">
        <v>30</v>
      </c>
      <c r="F212" s="140">
        <v>104</v>
      </c>
      <c r="G212" s="140">
        <v>2</v>
      </c>
      <c r="H212" s="140">
        <v>0</v>
      </c>
      <c r="I212" s="142">
        <v>0.73799999999999999</v>
      </c>
    </row>
    <row r="213" spans="1:9" ht="12.75" customHeight="1" x14ac:dyDescent="0.2">
      <c r="A213" s="140" t="s">
        <v>377</v>
      </c>
      <c r="B213" s="140" t="s">
        <v>539</v>
      </c>
      <c r="C213" s="140" t="s">
        <v>540</v>
      </c>
      <c r="D213" s="140">
        <v>3</v>
      </c>
      <c r="E213"/>
      <c r="F213" s="140">
        <v>107</v>
      </c>
      <c r="G213" s="140">
        <v>0</v>
      </c>
      <c r="H213" s="140">
        <v>0</v>
      </c>
      <c r="I213" s="142"/>
    </row>
    <row r="214" spans="1:9" ht="12.75" customHeight="1" x14ac:dyDescent="0.2">
      <c r="A214" s="140" t="s">
        <v>377</v>
      </c>
      <c r="B214" s="140" t="s">
        <v>386</v>
      </c>
      <c r="C214" s="140" t="s">
        <v>387</v>
      </c>
      <c r="D214" s="140">
        <v>1</v>
      </c>
      <c r="E214" s="140" t="s">
        <v>30</v>
      </c>
      <c r="F214" s="140">
        <v>104</v>
      </c>
      <c r="G214" s="140">
        <v>4</v>
      </c>
      <c r="H214" s="140">
        <v>0</v>
      </c>
      <c r="I214" s="142">
        <v>0.85799999999999998</v>
      </c>
    </row>
    <row r="215" spans="1:9" ht="12.75" customHeight="1" x14ac:dyDescent="0.2">
      <c r="A215" s="140" t="s">
        <v>377</v>
      </c>
      <c r="B215" s="140" t="s">
        <v>388</v>
      </c>
      <c r="C215" s="140" t="s">
        <v>389</v>
      </c>
      <c r="D215" s="140">
        <v>1</v>
      </c>
      <c r="E215" s="140" t="s">
        <v>30</v>
      </c>
      <c r="F215" s="140">
        <v>104</v>
      </c>
      <c r="G215" s="140">
        <v>4</v>
      </c>
      <c r="H215" s="140">
        <v>0</v>
      </c>
      <c r="I215" s="142">
        <v>0.47099999999999997</v>
      </c>
    </row>
    <row r="216" spans="1:9" ht="12.75" customHeight="1" x14ac:dyDescent="0.2">
      <c r="A216" s="140" t="s">
        <v>377</v>
      </c>
      <c r="B216" s="140" t="s">
        <v>390</v>
      </c>
      <c r="C216" s="140" t="s">
        <v>391</v>
      </c>
      <c r="D216" s="140">
        <v>1</v>
      </c>
      <c r="E216" s="140" t="s">
        <v>30</v>
      </c>
      <c r="F216" s="140">
        <v>104</v>
      </c>
      <c r="G216" s="140">
        <v>4</v>
      </c>
      <c r="H216" s="140">
        <v>0</v>
      </c>
      <c r="I216" s="142">
        <v>0.33600000000000002</v>
      </c>
    </row>
    <row r="217" spans="1:9" ht="12.75" customHeight="1" x14ac:dyDescent="0.2">
      <c r="A217" s="140" t="s">
        <v>377</v>
      </c>
      <c r="B217" s="140" t="s">
        <v>392</v>
      </c>
      <c r="C217" s="140" t="s">
        <v>393</v>
      </c>
      <c r="D217" s="140">
        <v>1</v>
      </c>
      <c r="E217" s="140" t="s">
        <v>30</v>
      </c>
      <c r="F217" s="140">
        <v>104</v>
      </c>
      <c r="G217" s="140">
        <v>4</v>
      </c>
      <c r="H217" s="140">
        <v>0</v>
      </c>
      <c r="I217" s="142">
        <v>0.42099999999999999</v>
      </c>
    </row>
    <row r="218" spans="1:9" ht="12.75" customHeight="1" x14ac:dyDescent="0.2">
      <c r="A218" s="140" t="s">
        <v>377</v>
      </c>
      <c r="B218" s="140" t="s">
        <v>541</v>
      </c>
      <c r="C218" s="140" t="s">
        <v>542</v>
      </c>
      <c r="D218" s="140">
        <v>3</v>
      </c>
      <c r="E218"/>
      <c r="F218" s="140">
        <v>91</v>
      </c>
      <c r="G218" s="140">
        <v>0</v>
      </c>
      <c r="H218" s="140">
        <v>0</v>
      </c>
      <c r="I218" s="142"/>
    </row>
    <row r="219" spans="1:9" ht="12.75" customHeight="1" x14ac:dyDescent="0.2">
      <c r="A219" s="140" t="s">
        <v>377</v>
      </c>
      <c r="B219" s="140" t="s">
        <v>543</v>
      </c>
      <c r="C219" s="140" t="s">
        <v>544</v>
      </c>
      <c r="D219" s="140">
        <v>3</v>
      </c>
      <c r="E219"/>
      <c r="F219" s="140">
        <v>107</v>
      </c>
      <c r="G219" s="140">
        <v>0</v>
      </c>
      <c r="H219" s="140">
        <v>0</v>
      </c>
      <c r="I219" s="142"/>
    </row>
    <row r="220" spans="1:9" ht="12.75" customHeight="1" x14ac:dyDescent="0.2">
      <c r="A220" s="140" t="s">
        <v>377</v>
      </c>
      <c r="B220" s="140" t="s">
        <v>545</v>
      </c>
      <c r="C220" s="140" t="s">
        <v>546</v>
      </c>
      <c r="D220" s="140">
        <v>3</v>
      </c>
      <c r="E220"/>
      <c r="F220" s="140">
        <v>91</v>
      </c>
      <c r="G220" s="140">
        <v>0</v>
      </c>
      <c r="H220" s="140">
        <v>0</v>
      </c>
      <c r="I220" s="142"/>
    </row>
    <row r="221" spans="1:9" ht="12.75" customHeight="1" x14ac:dyDescent="0.2">
      <c r="A221" s="140" t="s">
        <v>377</v>
      </c>
      <c r="B221" s="140" t="s">
        <v>547</v>
      </c>
      <c r="C221" s="140" t="s">
        <v>548</v>
      </c>
      <c r="D221" s="140">
        <v>3</v>
      </c>
      <c r="E221"/>
      <c r="F221" s="140">
        <v>91</v>
      </c>
      <c r="G221" s="140">
        <v>0</v>
      </c>
      <c r="H221" s="140">
        <v>0</v>
      </c>
      <c r="I221" s="142"/>
    </row>
    <row r="222" spans="1:9" ht="12.75" customHeight="1" x14ac:dyDescent="0.2">
      <c r="A222" s="141" t="s">
        <v>377</v>
      </c>
      <c r="B222" s="141" t="s">
        <v>549</v>
      </c>
      <c r="C222" s="141" t="s">
        <v>550</v>
      </c>
      <c r="D222" s="141">
        <v>3</v>
      </c>
      <c r="E222" s="146"/>
      <c r="F222" s="141">
        <v>91</v>
      </c>
      <c r="G222" s="141">
        <v>0</v>
      </c>
      <c r="H222" s="141">
        <v>0</v>
      </c>
      <c r="I222" s="143"/>
    </row>
    <row r="223" spans="1:9" x14ac:dyDescent="0.2">
      <c r="A223" s="30"/>
      <c r="B223" s="20">
        <f>COUNTA(B207:B222)</f>
        <v>16</v>
      </c>
      <c r="C223" s="20"/>
      <c r="D223" s="20"/>
      <c r="E223" s="29">
        <f>COUNTIF(E207:E222, "Yes")</f>
        <v>8</v>
      </c>
      <c r="F223" s="32"/>
      <c r="G223" s="20"/>
      <c r="H223" s="29"/>
      <c r="I223" s="147">
        <f>SUM(I207:I222)</f>
        <v>3.9589999999999996</v>
      </c>
    </row>
    <row r="224" spans="1:9" x14ac:dyDescent="0.2">
      <c r="A224" s="30"/>
      <c r="B224" s="20"/>
      <c r="C224" s="20"/>
      <c r="D224" s="20"/>
      <c r="E224" s="29"/>
      <c r="F224" s="32"/>
      <c r="G224" s="20"/>
      <c r="H224" s="29"/>
      <c r="I224" s="52"/>
    </row>
    <row r="225" spans="1:9" x14ac:dyDescent="0.2">
      <c r="A225" s="64"/>
      <c r="B225" s="64"/>
      <c r="D225" s="115" t="s">
        <v>99</v>
      </c>
      <c r="E225" s="115"/>
      <c r="F225" s="90"/>
      <c r="G225" s="64"/>
      <c r="H225" s="64"/>
    </row>
    <row r="226" spans="1:9" x14ac:dyDescent="0.2">
      <c r="A226" s="64"/>
      <c r="B226" s="64"/>
      <c r="D226" s="103" t="s">
        <v>94</v>
      </c>
      <c r="E226" s="92">
        <f>SUM(B9+B30+B41+B96+B114+B121+B130+B137+B156+B164+B179+B182+B196+B205+B223)</f>
        <v>193</v>
      </c>
      <c r="G226" s="64"/>
      <c r="H226" s="64"/>
      <c r="I226" s="2"/>
    </row>
    <row r="227" spans="1:9" x14ac:dyDescent="0.2">
      <c r="D227" s="103" t="s">
        <v>97</v>
      </c>
      <c r="E227" s="92">
        <f>SUM(E9+E30+E41+E96+E114+E121+E130+E137+E156+E164+E179+E182+E196+E205+E223)</f>
        <v>117</v>
      </c>
      <c r="I227" s="82"/>
    </row>
    <row r="228" spans="1:9" x14ac:dyDescent="0.2">
      <c r="D228" s="103" t="s">
        <v>140</v>
      </c>
      <c r="E228" s="123">
        <f>E227/E226</f>
        <v>0.60621761658031093</v>
      </c>
    </row>
    <row r="229" spans="1:9" x14ac:dyDescent="0.2">
      <c r="D229" s="103" t="s">
        <v>98</v>
      </c>
      <c r="E229" s="145">
        <f>SUM(I9+I30+I41+I96+I114+I121+I130+I137+I156+I164+I179+I182+I196+I205+I223)</f>
        <v>41.695999999999998</v>
      </c>
      <c r="F229" s="5" t="s">
        <v>571</v>
      </c>
    </row>
    <row r="231" spans="1:9" x14ac:dyDescent="0.2">
      <c r="D231" s="115" t="s">
        <v>412</v>
      </c>
      <c r="E231" s="137" t="s">
        <v>413</v>
      </c>
      <c r="F231" s="137" t="s">
        <v>104</v>
      </c>
    </row>
    <row r="232" spans="1:9" x14ac:dyDescent="0.2">
      <c r="D232" s="103" t="s">
        <v>414</v>
      </c>
      <c r="E232" s="138">
        <f>COUNTIF(G2:G222, "0.25")</f>
        <v>0</v>
      </c>
      <c r="F232" s="139">
        <f>E232/E227</f>
        <v>0</v>
      </c>
    </row>
    <row r="233" spans="1:9" x14ac:dyDescent="0.2">
      <c r="D233" s="103" t="s">
        <v>415</v>
      </c>
      <c r="E233" s="138">
        <f>COUNTIF(G2:G222, "0.5")</f>
        <v>0</v>
      </c>
      <c r="F233" s="139">
        <f>E233/E227</f>
        <v>0</v>
      </c>
    </row>
    <row r="234" spans="1:9" x14ac:dyDescent="0.2">
      <c r="D234" s="103" t="s">
        <v>416</v>
      </c>
      <c r="E234" s="138">
        <f>COUNTIF(G2:G222, "1")</f>
        <v>58</v>
      </c>
      <c r="F234" s="139">
        <f>E234/E227</f>
        <v>0.49572649572649574</v>
      </c>
    </row>
    <row r="235" spans="1:9" x14ac:dyDescent="0.2">
      <c r="D235" s="103" t="s">
        <v>417</v>
      </c>
      <c r="E235" s="138">
        <f>COUNTIF(G2:G222, "1.25")</f>
        <v>0</v>
      </c>
      <c r="F235" s="139">
        <f>E235/E227</f>
        <v>0</v>
      </c>
    </row>
    <row r="236" spans="1:9" x14ac:dyDescent="0.2">
      <c r="D236" s="103" t="s">
        <v>418</v>
      </c>
      <c r="E236" s="138">
        <f>COUNTIF(G2:G222, "1.50")</f>
        <v>0</v>
      </c>
      <c r="F236" s="139">
        <f>E236/E227</f>
        <v>0</v>
      </c>
    </row>
    <row r="237" spans="1:9" x14ac:dyDescent="0.2">
      <c r="D237" s="103" t="s">
        <v>419</v>
      </c>
      <c r="E237" s="138">
        <f>COUNTIF(G2:G222, "2")</f>
        <v>30</v>
      </c>
      <c r="F237" s="139">
        <f>E237/E227</f>
        <v>0.25641025641025639</v>
      </c>
    </row>
    <row r="238" spans="1:9" x14ac:dyDescent="0.2">
      <c r="D238" s="103" t="s">
        <v>420</v>
      </c>
      <c r="E238" s="138">
        <f>COUNTIF(G2:G222, "2.5")</f>
        <v>0</v>
      </c>
      <c r="F238" s="139">
        <f>E238/E227</f>
        <v>0</v>
      </c>
    </row>
    <row r="239" spans="1:9" x14ac:dyDescent="0.2">
      <c r="D239" s="103" t="s">
        <v>421</v>
      </c>
      <c r="E239" s="138">
        <f>COUNTIF(G2:G222, "3")</f>
        <v>2</v>
      </c>
      <c r="F239" s="139">
        <f>E239/E227</f>
        <v>1.7094017094017096E-2</v>
      </c>
    </row>
    <row r="240" spans="1:9" x14ac:dyDescent="0.2">
      <c r="D240" s="103" t="s">
        <v>427</v>
      </c>
      <c r="E240" s="138">
        <f>COUNTIF(G2:G222, "4")</f>
        <v>25</v>
      </c>
      <c r="F240" s="139">
        <f>E240/E227</f>
        <v>0.21367521367521367</v>
      </c>
    </row>
    <row r="241" spans="4:6" x14ac:dyDescent="0.2">
      <c r="D241" s="103" t="s">
        <v>428</v>
      </c>
      <c r="E241" s="138">
        <f>COUNTIF(G2:G222, "5")</f>
        <v>2</v>
      </c>
      <c r="F241" s="139">
        <f>E241/E227</f>
        <v>1.7094017094017096E-2</v>
      </c>
    </row>
    <row r="242" spans="4:6" x14ac:dyDescent="0.2">
      <c r="D242" s="103" t="s">
        <v>422</v>
      </c>
      <c r="E242" s="138">
        <f>COUNTIF(G2:G222, "7")</f>
        <v>0</v>
      </c>
      <c r="F242" s="139">
        <f>E242/E227</f>
        <v>0</v>
      </c>
    </row>
    <row r="243" spans="4:6" x14ac:dyDescent="0.2">
      <c r="D243" s="35"/>
      <c r="F243" s="138"/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 2012 Swimming Season
Wisconsin Beach Monitoring</oddHeader>
    <oddFooter>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65"/>
  <sheetViews>
    <sheetView zoomScaleNormal="10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9.85546875" customWidth="1"/>
    <col min="2" max="2" width="7.28515625" customWidth="1"/>
    <col min="3" max="3" width="24.140625" customWidth="1"/>
    <col min="4" max="4" width="5.7109375" customWidth="1"/>
    <col min="5" max="5" width="8" customWidth="1"/>
    <col min="6" max="6" width="7.7109375" customWidth="1"/>
    <col min="7" max="8" width="7.85546875" customWidth="1"/>
    <col min="9" max="9" width="9.140625" customWidth="1"/>
    <col min="10" max="19" width="7.85546875" customWidth="1"/>
  </cols>
  <sheetData>
    <row r="1" spans="1:33" x14ac:dyDescent="0.2">
      <c r="A1" s="59"/>
      <c r="B1" s="182" t="s">
        <v>39</v>
      </c>
      <c r="C1" s="182"/>
      <c r="D1" s="134"/>
      <c r="E1" s="59"/>
      <c r="F1" s="59"/>
      <c r="G1" s="183" t="s">
        <v>141</v>
      </c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</row>
    <row r="2" spans="1:33" s="24" customFormat="1" ht="39" customHeight="1" x14ac:dyDescent="0.15">
      <c r="A2" s="25" t="s">
        <v>13</v>
      </c>
      <c r="B2" s="25" t="s">
        <v>14</v>
      </c>
      <c r="C2" s="25" t="s">
        <v>64</v>
      </c>
      <c r="D2" s="3" t="s">
        <v>66</v>
      </c>
      <c r="E2" s="25" t="s">
        <v>71</v>
      </c>
      <c r="F2" s="25" t="s">
        <v>72</v>
      </c>
      <c r="G2" s="25" t="s">
        <v>73</v>
      </c>
      <c r="H2" s="25" t="s">
        <v>74</v>
      </c>
      <c r="I2" s="3" t="s">
        <v>75</v>
      </c>
      <c r="J2" s="25" t="s">
        <v>76</v>
      </c>
      <c r="K2" s="25" t="s">
        <v>22</v>
      </c>
      <c r="L2" s="25" t="s">
        <v>20</v>
      </c>
      <c r="M2" s="25" t="s">
        <v>21</v>
      </c>
      <c r="N2" s="25" t="s">
        <v>23</v>
      </c>
      <c r="O2" s="25" t="s">
        <v>77</v>
      </c>
      <c r="P2" s="25" t="s">
        <v>78</v>
      </c>
      <c r="Q2" s="25" t="s">
        <v>79</v>
      </c>
      <c r="R2" s="25" t="s">
        <v>80</v>
      </c>
      <c r="S2" s="25" t="s">
        <v>81</v>
      </c>
    </row>
    <row r="3" spans="1:33" x14ac:dyDescent="0.2">
      <c r="A3" s="149" t="s">
        <v>145</v>
      </c>
      <c r="B3" s="149" t="s">
        <v>146</v>
      </c>
      <c r="C3" s="149" t="s">
        <v>147</v>
      </c>
      <c r="D3" s="140">
        <v>2</v>
      </c>
      <c r="E3" s="150" t="s">
        <v>30</v>
      </c>
      <c r="F3" s="150" t="s">
        <v>30</v>
      </c>
      <c r="G3" s="150" t="s">
        <v>514</v>
      </c>
      <c r="H3" s="149" t="s">
        <v>514</v>
      </c>
      <c r="I3" s="149" t="s">
        <v>514</v>
      </c>
      <c r="J3" s="149" t="s">
        <v>514</v>
      </c>
      <c r="K3" s="149" t="s">
        <v>514</v>
      </c>
      <c r="L3" s="149" t="s">
        <v>514</v>
      </c>
      <c r="M3" s="149" t="s">
        <v>514</v>
      </c>
      <c r="N3" s="149" t="s">
        <v>514</v>
      </c>
      <c r="O3" s="149" t="s">
        <v>514</v>
      </c>
      <c r="P3" s="149" t="s">
        <v>514</v>
      </c>
      <c r="Q3" s="149" t="s">
        <v>514</v>
      </c>
      <c r="R3" s="149" t="s">
        <v>514</v>
      </c>
      <c r="S3" s="149" t="s">
        <v>30</v>
      </c>
      <c r="T3" s="149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4" spans="1:33" x14ac:dyDescent="0.2">
      <c r="A4" s="149" t="s">
        <v>145</v>
      </c>
      <c r="B4" s="149" t="s">
        <v>148</v>
      </c>
      <c r="C4" s="149" t="s">
        <v>149</v>
      </c>
      <c r="D4" s="140">
        <v>3</v>
      </c>
      <c r="E4" s="150" t="s">
        <v>30</v>
      </c>
      <c r="F4" s="150" t="s">
        <v>30</v>
      </c>
      <c r="G4" s="150" t="s">
        <v>514</v>
      </c>
      <c r="H4" s="149" t="s">
        <v>514</v>
      </c>
      <c r="I4" s="149" t="s">
        <v>514</v>
      </c>
      <c r="J4" s="149" t="s">
        <v>514</v>
      </c>
      <c r="K4" s="149" t="s">
        <v>514</v>
      </c>
      <c r="L4" s="149" t="s">
        <v>514</v>
      </c>
      <c r="M4" s="149" t="s">
        <v>514</v>
      </c>
      <c r="N4" s="149" t="s">
        <v>514</v>
      </c>
      <c r="O4" s="149" t="s">
        <v>514</v>
      </c>
      <c r="P4" s="149" t="s">
        <v>514</v>
      </c>
      <c r="Q4" s="149" t="s">
        <v>514</v>
      </c>
      <c r="R4" s="149" t="s">
        <v>514</v>
      </c>
      <c r="S4" s="149" t="s">
        <v>30</v>
      </c>
      <c r="T4" s="149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</row>
    <row r="5" spans="1:33" x14ac:dyDescent="0.2">
      <c r="A5" s="149" t="s">
        <v>145</v>
      </c>
      <c r="B5" s="149" t="s">
        <v>150</v>
      </c>
      <c r="C5" s="149" t="s">
        <v>151</v>
      </c>
      <c r="D5" s="140">
        <v>3</v>
      </c>
      <c r="E5" s="150" t="s">
        <v>30</v>
      </c>
      <c r="F5" s="150" t="s">
        <v>30</v>
      </c>
      <c r="G5" s="150" t="s">
        <v>514</v>
      </c>
      <c r="H5" s="149" t="s">
        <v>514</v>
      </c>
      <c r="I5" s="149" t="s">
        <v>514</v>
      </c>
      <c r="J5" s="149" t="s">
        <v>514</v>
      </c>
      <c r="K5" s="149" t="s">
        <v>514</v>
      </c>
      <c r="L5" s="149" t="s">
        <v>514</v>
      </c>
      <c r="M5" s="149" t="s">
        <v>514</v>
      </c>
      <c r="N5" s="149" t="s">
        <v>514</v>
      </c>
      <c r="O5" s="149" t="s">
        <v>514</v>
      </c>
      <c r="P5" s="149" t="s">
        <v>514</v>
      </c>
      <c r="Q5" s="149" t="s">
        <v>514</v>
      </c>
      <c r="R5" s="149" t="s">
        <v>514</v>
      </c>
      <c r="S5" s="149" t="s">
        <v>30</v>
      </c>
      <c r="T5" s="149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</row>
    <row r="6" spans="1:33" x14ac:dyDescent="0.2">
      <c r="A6" s="149" t="s">
        <v>145</v>
      </c>
      <c r="B6" s="149" t="s">
        <v>152</v>
      </c>
      <c r="C6" s="149" t="s">
        <v>153</v>
      </c>
      <c r="D6" s="140">
        <v>3</v>
      </c>
      <c r="E6" s="150" t="s">
        <v>30</v>
      </c>
      <c r="F6" s="150" t="s">
        <v>30</v>
      </c>
      <c r="G6" s="150" t="s">
        <v>514</v>
      </c>
      <c r="H6" s="149" t="s">
        <v>514</v>
      </c>
      <c r="I6" s="149" t="s">
        <v>514</v>
      </c>
      <c r="J6" s="149" t="s">
        <v>514</v>
      </c>
      <c r="K6" s="149" t="s">
        <v>514</v>
      </c>
      <c r="L6" s="149" t="s">
        <v>514</v>
      </c>
      <c r="M6" s="149" t="s">
        <v>514</v>
      </c>
      <c r="N6" s="149" t="s">
        <v>514</v>
      </c>
      <c r="O6" s="149" t="s">
        <v>514</v>
      </c>
      <c r="P6" s="149" t="s">
        <v>514</v>
      </c>
      <c r="Q6" s="149" t="s">
        <v>514</v>
      </c>
      <c r="R6" s="149" t="s">
        <v>514</v>
      </c>
      <c r="S6" s="149" t="s">
        <v>30</v>
      </c>
      <c r="T6" s="149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3" x14ac:dyDescent="0.2">
      <c r="A7" s="149" t="s">
        <v>145</v>
      </c>
      <c r="B7" s="149" t="s">
        <v>154</v>
      </c>
      <c r="C7" s="149" t="s">
        <v>155</v>
      </c>
      <c r="D7" s="140">
        <v>2</v>
      </c>
      <c r="E7" s="150" t="s">
        <v>30</v>
      </c>
      <c r="F7" s="150" t="s">
        <v>30</v>
      </c>
      <c r="G7" s="150" t="s">
        <v>514</v>
      </c>
      <c r="H7" s="149" t="s">
        <v>514</v>
      </c>
      <c r="I7" s="149" t="s">
        <v>514</v>
      </c>
      <c r="J7" s="149" t="s">
        <v>514</v>
      </c>
      <c r="K7" s="149" t="s">
        <v>514</v>
      </c>
      <c r="L7" s="149" t="s">
        <v>514</v>
      </c>
      <c r="M7" s="149" t="s">
        <v>514</v>
      </c>
      <c r="N7" s="149" t="s">
        <v>514</v>
      </c>
      <c r="O7" s="149" t="s">
        <v>514</v>
      </c>
      <c r="P7" s="149" t="s">
        <v>514</v>
      </c>
      <c r="Q7" s="149" t="s">
        <v>514</v>
      </c>
      <c r="R7" s="149" t="s">
        <v>514</v>
      </c>
      <c r="S7" s="149" t="s">
        <v>30</v>
      </c>
      <c r="T7" s="149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</row>
    <row r="8" spans="1:33" x14ac:dyDescent="0.2">
      <c r="A8" s="149" t="s">
        <v>145</v>
      </c>
      <c r="B8" s="149" t="s">
        <v>156</v>
      </c>
      <c r="C8" s="149" t="s">
        <v>157</v>
      </c>
      <c r="D8" s="140">
        <v>3</v>
      </c>
      <c r="E8" s="150" t="s">
        <v>30</v>
      </c>
      <c r="F8" s="150" t="s">
        <v>30</v>
      </c>
      <c r="G8" s="150" t="s">
        <v>514</v>
      </c>
      <c r="H8" s="149" t="s">
        <v>514</v>
      </c>
      <c r="I8" s="149" t="s">
        <v>514</v>
      </c>
      <c r="J8" s="149" t="s">
        <v>514</v>
      </c>
      <c r="K8" s="149" t="s">
        <v>514</v>
      </c>
      <c r="L8" s="149" t="s">
        <v>514</v>
      </c>
      <c r="M8" s="149" t="s">
        <v>514</v>
      </c>
      <c r="N8" s="149" t="s">
        <v>514</v>
      </c>
      <c r="O8" s="149" t="s">
        <v>514</v>
      </c>
      <c r="P8" s="149" t="s">
        <v>514</v>
      </c>
      <c r="Q8" s="149" t="s">
        <v>514</v>
      </c>
      <c r="R8" s="149" t="s">
        <v>514</v>
      </c>
      <c r="S8" s="149" t="s">
        <v>30</v>
      </c>
      <c r="T8" s="149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</row>
    <row r="9" spans="1:33" x14ac:dyDescent="0.2">
      <c r="A9" s="160" t="s">
        <v>145</v>
      </c>
      <c r="B9" s="160" t="s">
        <v>158</v>
      </c>
      <c r="C9" s="160" t="s">
        <v>159</v>
      </c>
      <c r="D9" s="141">
        <v>2</v>
      </c>
      <c r="E9" s="169" t="s">
        <v>30</v>
      </c>
      <c r="F9" s="169" t="s">
        <v>30</v>
      </c>
      <c r="G9" s="169" t="s">
        <v>514</v>
      </c>
      <c r="H9" s="160" t="s">
        <v>514</v>
      </c>
      <c r="I9" s="160" t="s">
        <v>514</v>
      </c>
      <c r="J9" s="160" t="s">
        <v>514</v>
      </c>
      <c r="K9" s="160" t="s">
        <v>514</v>
      </c>
      <c r="L9" s="160" t="s">
        <v>514</v>
      </c>
      <c r="M9" s="160" t="s">
        <v>514</v>
      </c>
      <c r="N9" s="160" t="s">
        <v>514</v>
      </c>
      <c r="O9" s="160" t="s">
        <v>514</v>
      </c>
      <c r="P9" s="160" t="s">
        <v>514</v>
      </c>
      <c r="Q9" s="160" t="s">
        <v>514</v>
      </c>
      <c r="R9" s="160" t="s">
        <v>514</v>
      </c>
      <c r="S9" s="160" t="s">
        <v>30</v>
      </c>
      <c r="T9" s="149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</row>
    <row r="10" spans="1:33" x14ac:dyDescent="0.2">
      <c r="A10" s="33"/>
      <c r="B10" s="34">
        <f>COUNTA(B3:B9)</f>
        <v>7</v>
      </c>
      <c r="C10" s="59"/>
      <c r="D10" s="70"/>
      <c r="E10" s="60">
        <f t="shared" ref="E10:S10" si="0">COUNTIF(E3:E9,"Yes")</f>
        <v>7</v>
      </c>
      <c r="F10" s="60">
        <f t="shared" si="0"/>
        <v>7</v>
      </c>
      <c r="G10" s="60">
        <f t="shared" si="0"/>
        <v>0</v>
      </c>
      <c r="H10" s="34">
        <f t="shared" si="0"/>
        <v>0</v>
      </c>
      <c r="I10" s="34">
        <f t="shared" si="0"/>
        <v>0</v>
      </c>
      <c r="J10" s="34">
        <f t="shared" si="0"/>
        <v>0</v>
      </c>
      <c r="K10" s="34">
        <f t="shared" si="0"/>
        <v>0</v>
      </c>
      <c r="L10" s="34">
        <f t="shared" si="0"/>
        <v>0</v>
      </c>
      <c r="M10" s="34">
        <f t="shared" si="0"/>
        <v>0</v>
      </c>
      <c r="N10" s="34">
        <f t="shared" si="0"/>
        <v>0</v>
      </c>
      <c r="O10" s="34">
        <f t="shared" si="0"/>
        <v>0</v>
      </c>
      <c r="P10" s="34">
        <f t="shared" si="0"/>
        <v>0</v>
      </c>
      <c r="Q10" s="34">
        <f t="shared" si="0"/>
        <v>0</v>
      </c>
      <c r="R10" s="34">
        <f t="shared" si="0"/>
        <v>0</v>
      </c>
      <c r="S10" s="34">
        <f t="shared" si="0"/>
        <v>7</v>
      </c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</row>
    <row r="11" spans="1:33" x14ac:dyDescent="0.2">
      <c r="A11" s="33"/>
      <c r="B11" s="33"/>
      <c r="C11" s="33"/>
      <c r="D11" s="54"/>
      <c r="E11" s="54"/>
      <c r="F11" s="54"/>
      <c r="G11" s="54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  <row r="12" spans="1:33" x14ac:dyDescent="0.2">
      <c r="A12" s="149" t="s">
        <v>160</v>
      </c>
      <c r="B12" s="149" t="s">
        <v>161</v>
      </c>
      <c r="C12" s="149" t="s">
        <v>162</v>
      </c>
      <c r="D12" s="140">
        <v>3</v>
      </c>
      <c r="E12" s="150" t="s">
        <v>30</v>
      </c>
      <c r="F12" s="150" t="s">
        <v>30</v>
      </c>
      <c r="G12" s="150" t="s">
        <v>514</v>
      </c>
      <c r="H12" s="149" t="s">
        <v>514</v>
      </c>
      <c r="I12" s="149" t="s">
        <v>514</v>
      </c>
      <c r="J12" s="149" t="s">
        <v>514</v>
      </c>
      <c r="K12" s="149" t="s">
        <v>514</v>
      </c>
      <c r="L12" s="149" t="s">
        <v>514</v>
      </c>
      <c r="M12" s="149" t="s">
        <v>514</v>
      </c>
      <c r="N12" s="149" t="s">
        <v>514</v>
      </c>
      <c r="O12" s="149" t="s">
        <v>514</v>
      </c>
      <c r="P12" s="149" t="s">
        <v>514</v>
      </c>
      <c r="Q12" s="149" t="s">
        <v>514</v>
      </c>
      <c r="R12" s="149" t="s">
        <v>514</v>
      </c>
      <c r="S12" s="149" t="s">
        <v>30</v>
      </c>
    </row>
    <row r="13" spans="1:33" x14ac:dyDescent="0.2">
      <c r="A13" s="149" t="s">
        <v>160</v>
      </c>
      <c r="B13" s="149" t="s">
        <v>163</v>
      </c>
      <c r="C13" s="149" t="s">
        <v>164</v>
      </c>
      <c r="D13" s="140">
        <v>3</v>
      </c>
      <c r="E13" s="150" t="s">
        <v>30</v>
      </c>
      <c r="F13" s="150" t="s">
        <v>30</v>
      </c>
      <c r="G13" s="150" t="s">
        <v>514</v>
      </c>
      <c r="H13" s="149" t="s">
        <v>514</v>
      </c>
      <c r="I13" s="149" t="s">
        <v>514</v>
      </c>
      <c r="J13" s="149" t="s">
        <v>514</v>
      </c>
      <c r="K13" s="149" t="s">
        <v>514</v>
      </c>
      <c r="L13" s="149" t="s">
        <v>514</v>
      </c>
      <c r="M13" s="149" t="s">
        <v>514</v>
      </c>
      <c r="N13" s="149" t="s">
        <v>514</v>
      </c>
      <c r="O13" s="149" t="s">
        <v>514</v>
      </c>
      <c r="P13" s="149" t="s">
        <v>514</v>
      </c>
      <c r="Q13" s="149" t="s">
        <v>514</v>
      </c>
      <c r="R13" s="149" t="s">
        <v>514</v>
      </c>
      <c r="S13" s="149" t="s">
        <v>30</v>
      </c>
    </row>
    <row r="14" spans="1:33" x14ac:dyDescent="0.2">
      <c r="A14" s="149" t="s">
        <v>160</v>
      </c>
      <c r="B14" s="149" t="s">
        <v>165</v>
      </c>
      <c r="C14" s="149" t="s">
        <v>166</v>
      </c>
      <c r="D14" s="140">
        <v>3</v>
      </c>
      <c r="E14" s="150" t="s">
        <v>30</v>
      </c>
      <c r="F14" s="150" t="s">
        <v>30</v>
      </c>
      <c r="G14" s="150" t="s">
        <v>514</v>
      </c>
      <c r="H14" s="149" t="s">
        <v>514</v>
      </c>
      <c r="I14" s="149" t="s">
        <v>514</v>
      </c>
      <c r="J14" s="149" t="s">
        <v>514</v>
      </c>
      <c r="K14" s="149" t="s">
        <v>514</v>
      </c>
      <c r="L14" s="149" t="s">
        <v>514</v>
      </c>
      <c r="M14" s="149" t="s">
        <v>514</v>
      </c>
      <c r="N14" s="149" t="s">
        <v>514</v>
      </c>
      <c r="O14" s="149" t="s">
        <v>514</v>
      </c>
      <c r="P14" s="149" t="s">
        <v>514</v>
      </c>
      <c r="Q14" s="149" t="s">
        <v>514</v>
      </c>
      <c r="R14" s="149" t="s">
        <v>514</v>
      </c>
      <c r="S14" s="149" t="s">
        <v>30</v>
      </c>
    </row>
    <row r="15" spans="1:33" x14ac:dyDescent="0.2">
      <c r="A15" s="149" t="s">
        <v>160</v>
      </c>
      <c r="B15" s="149" t="s">
        <v>167</v>
      </c>
      <c r="C15" s="149" t="s">
        <v>168</v>
      </c>
      <c r="D15" s="140">
        <v>3</v>
      </c>
      <c r="E15" s="150" t="s">
        <v>30</v>
      </c>
      <c r="F15" s="150" t="s">
        <v>30</v>
      </c>
      <c r="G15" s="150" t="s">
        <v>514</v>
      </c>
      <c r="H15" s="149" t="s">
        <v>514</v>
      </c>
      <c r="I15" s="149" t="s">
        <v>514</v>
      </c>
      <c r="J15" s="149" t="s">
        <v>514</v>
      </c>
      <c r="K15" s="149" t="s">
        <v>514</v>
      </c>
      <c r="L15" s="149" t="s">
        <v>514</v>
      </c>
      <c r="M15" s="149" t="s">
        <v>514</v>
      </c>
      <c r="N15" s="149" t="s">
        <v>514</v>
      </c>
      <c r="O15" s="149" t="s">
        <v>514</v>
      </c>
      <c r="P15" s="149" t="s">
        <v>514</v>
      </c>
      <c r="Q15" s="149" t="s">
        <v>514</v>
      </c>
      <c r="R15" s="149" t="s">
        <v>514</v>
      </c>
      <c r="S15" s="149" t="s">
        <v>30</v>
      </c>
    </row>
    <row r="16" spans="1:33" x14ac:dyDescent="0.2">
      <c r="A16" s="149" t="s">
        <v>160</v>
      </c>
      <c r="B16" s="149" t="s">
        <v>397</v>
      </c>
      <c r="C16" s="149" t="s">
        <v>398</v>
      </c>
      <c r="D16" s="140">
        <v>3</v>
      </c>
      <c r="E16" s="150" t="s">
        <v>30</v>
      </c>
      <c r="F16" s="150" t="s">
        <v>30</v>
      </c>
      <c r="G16" s="150" t="s">
        <v>514</v>
      </c>
      <c r="H16" s="149" t="s">
        <v>514</v>
      </c>
      <c r="I16" s="149" t="s">
        <v>514</v>
      </c>
      <c r="J16" s="149" t="s">
        <v>514</v>
      </c>
      <c r="K16" s="149" t="s">
        <v>514</v>
      </c>
      <c r="L16" s="149" t="s">
        <v>514</v>
      </c>
      <c r="M16" s="149" t="s">
        <v>514</v>
      </c>
      <c r="N16" s="149" t="s">
        <v>514</v>
      </c>
      <c r="O16" s="149" t="s">
        <v>514</v>
      </c>
      <c r="P16" s="149" t="s">
        <v>514</v>
      </c>
      <c r="Q16" s="149" t="s">
        <v>514</v>
      </c>
      <c r="R16" s="149" t="s">
        <v>514</v>
      </c>
      <c r="S16" s="149" t="s">
        <v>30</v>
      </c>
    </row>
    <row r="17" spans="1:19" x14ac:dyDescent="0.2">
      <c r="A17" s="149" t="s">
        <v>160</v>
      </c>
      <c r="B17" s="149" t="s">
        <v>169</v>
      </c>
      <c r="C17" s="149" t="s">
        <v>170</v>
      </c>
      <c r="D17" s="140">
        <v>3</v>
      </c>
      <c r="E17" s="150" t="s">
        <v>30</v>
      </c>
      <c r="F17" s="150" t="s">
        <v>30</v>
      </c>
      <c r="G17" s="150" t="s">
        <v>514</v>
      </c>
      <c r="H17" s="149" t="s">
        <v>514</v>
      </c>
      <c r="I17" s="149" t="s">
        <v>514</v>
      </c>
      <c r="J17" s="149" t="s">
        <v>514</v>
      </c>
      <c r="K17" s="149" t="s">
        <v>514</v>
      </c>
      <c r="L17" s="149" t="s">
        <v>514</v>
      </c>
      <c r="M17" s="149" t="s">
        <v>514</v>
      </c>
      <c r="N17" s="149" t="s">
        <v>514</v>
      </c>
      <c r="O17" s="149" t="s">
        <v>514</v>
      </c>
      <c r="P17" s="149" t="s">
        <v>514</v>
      </c>
      <c r="Q17" s="149" t="s">
        <v>514</v>
      </c>
      <c r="R17" s="149" t="s">
        <v>514</v>
      </c>
      <c r="S17" s="149" t="s">
        <v>30</v>
      </c>
    </row>
    <row r="18" spans="1:19" x14ac:dyDescent="0.2">
      <c r="A18" s="149" t="s">
        <v>160</v>
      </c>
      <c r="B18" s="149" t="s">
        <v>171</v>
      </c>
      <c r="C18" s="149" t="s">
        <v>172</v>
      </c>
      <c r="D18" s="140">
        <v>3</v>
      </c>
      <c r="E18" s="150" t="s">
        <v>30</v>
      </c>
      <c r="F18" s="150" t="s">
        <v>30</v>
      </c>
      <c r="G18" s="150" t="s">
        <v>514</v>
      </c>
      <c r="H18" s="149" t="s">
        <v>514</v>
      </c>
      <c r="I18" s="149" t="s">
        <v>514</v>
      </c>
      <c r="J18" s="149" t="s">
        <v>514</v>
      </c>
      <c r="K18" s="149" t="s">
        <v>514</v>
      </c>
      <c r="L18" s="149" t="s">
        <v>514</v>
      </c>
      <c r="M18" s="149" t="s">
        <v>514</v>
      </c>
      <c r="N18" s="149" t="s">
        <v>514</v>
      </c>
      <c r="O18" s="149" t="s">
        <v>514</v>
      </c>
      <c r="P18" s="149" t="s">
        <v>514</v>
      </c>
      <c r="Q18" s="149" t="s">
        <v>514</v>
      </c>
      <c r="R18" s="149" t="s">
        <v>514</v>
      </c>
      <c r="S18" s="149" t="s">
        <v>30</v>
      </c>
    </row>
    <row r="19" spans="1:19" x14ac:dyDescent="0.2">
      <c r="A19" s="149" t="s">
        <v>160</v>
      </c>
      <c r="B19" s="149" t="s">
        <v>173</v>
      </c>
      <c r="C19" s="149" t="s">
        <v>174</v>
      </c>
      <c r="D19" s="140">
        <v>3</v>
      </c>
      <c r="E19" s="150" t="s">
        <v>30</v>
      </c>
      <c r="F19" s="150" t="s">
        <v>30</v>
      </c>
      <c r="G19" s="150" t="s">
        <v>514</v>
      </c>
      <c r="H19" s="149" t="s">
        <v>514</v>
      </c>
      <c r="I19" s="149" t="s">
        <v>514</v>
      </c>
      <c r="J19" s="149" t="s">
        <v>514</v>
      </c>
      <c r="K19" s="149" t="s">
        <v>514</v>
      </c>
      <c r="L19" s="149" t="s">
        <v>514</v>
      </c>
      <c r="M19" s="149" t="s">
        <v>514</v>
      </c>
      <c r="N19" s="149" t="s">
        <v>514</v>
      </c>
      <c r="O19" s="149" t="s">
        <v>514</v>
      </c>
      <c r="P19" s="149" t="s">
        <v>514</v>
      </c>
      <c r="Q19" s="149" t="s">
        <v>514</v>
      </c>
      <c r="R19" s="149" t="s">
        <v>514</v>
      </c>
      <c r="S19" s="149" t="s">
        <v>30</v>
      </c>
    </row>
    <row r="20" spans="1:19" x14ac:dyDescent="0.2">
      <c r="A20" s="149" t="s">
        <v>160</v>
      </c>
      <c r="B20" s="149" t="s">
        <v>175</v>
      </c>
      <c r="C20" s="149" t="s">
        <v>176</v>
      </c>
      <c r="D20" s="140">
        <v>3</v>
      </c>
      <c r="E20" s="150" t="s">
        <v>30</v>
      </c>
      <c r="F20" s="150" t="s">
        <v>30</v>
      </c>
      <c r="G20" s="150" t="s">
        <v>514</v>
      </c>
      <c r="H20" s="149" t="s">
        <v>514</v>
      </c>
      <c r="I20" s="149" t="s">
        <v>514</v>
      </c>
      <c r="J20" s="149" t="s">
        <v>514</v>
      </c>
      <c r="K20" s="149" t="s">
        <v>514</v>
      </c>
      <c r="L20" s="149" t="s">
        <v>514</v>
      </c>
      <c r="M20" s="149" t="s">
        <v>514</v>
      </c>
      <c r="N20" s="149" t="s">
        <v>514</v>
      </c>
      <c r="O20" s="149" t="s">
        <v>514</v>
      </c>
      <c r="P20" s="149" t="s">
        <v>514</v>
      </c>
      <c r="Q20" s="149" t="s">
        <v>514</v>
      </c>
      <c r="R20" s="149" t="s">
        <v>514</v>
      </c>
      <c r="S20" s="149" t="s">
        <v>30</v>
      </c>
    </row>
    <row r="21" spans="1:19" x14ac:dyDescent="0.2">
      <c r="A21" s="149" t="s">
        <v>160</v>
      </c>
      <c r="B21" s="149" t="s">
        <v>177</v>
      </c>
      <c r="C21" s="149" t="s">
        <v>178</v>
      </c>
      <c r="D21" s="140">
        <v>3</v>
      </c>
      <c r="E21" s="150" t="s">
        <v>30</v>
      </c>
      <c r="F21" s="150" t="s">
        <v>30</v>
      </c>
      <c r="G21" s="150" t="s">
        <v>514</v>
      </c>
      <c r="H21" s="149" t="s">
        <v>514</v>
      </c>
      <c r="I21" s="149" t="s">
        <v>514</v>
      </c>
      <c r="J21" s="149" t="s">
        <v>514</v>
      </c>
      <c r="K21" s="149" t="s">
        <v>514</v>
      </c>
      <c r="L21" s="149" t="s">
        <v>514</v>
      </c>
      <c r="M21" s="149" t="s">
        <v>514</v>
      </c>
      <c r="N21" s="149" t="s">
        <v>514</v>
      </c>
      <c r="O21" s="149" t="s">
        <v>514</v>
      </c>
      <c r="P21" s="149" t="s">
        <v>514</v>
      </c>
      <c r="Q21" s="149" t="s">
        <v>514</v>
      </c>
      <c r="R21" s="149" t="s">
        <v>514</v>
      </c>
      <c r="S21" s="149" t="s">
        <v>30</v>
      </c>
    </row>
    <row r="22" spans="1:19" x14ac:dyDescent="0.2">
      <c r="A22" s="149" t="s">
        <v>160</v>
      </c>
      <c r="B22" s="149" t="s">
        <v>179</v>
      </c>
      <c r="C22" s="149" t="s">
        <v>180</v>
      </c>
      <c r="D22" s="140">
        <v>3</v>
      </c>
      <c r="E22" s="150" t="s">
        <v>30</v>
      </c>
      <c r="F22" s="150" t="s">
        <v>30</v>
      </c>
      <c r="G22" s="150" t="s">
        <v>514</v>
      </c>
      <c r="H22" s="149" t="s">
        <v>514</v>
      </c>
      <c r="I22" s="149" t="s">
        <v>514</v>
      </c>
      <c r="J22" s="149" t="s">
        <v>514</v>
      </c>
      <c r="K22" s="149" t="s">
        <v>514</v>
      </c>
      <c r="L22" s="149" t="s">
        <v>514</v>
      </c>
      <c r="M22" s="149" t="s">
        <v>514</v>
      </c>
      <c r="N22" s="149" t="s">
        <v>514</v>
      </c>
      <c r="O22" s="149" t="s">
        <v>514</v>
      </c>
      <c r="P22" s="149" t="s">
        <v>514</v>
      </c>
      <c r="Q22" s="149" t="s">
        <v>514</v>
      </c>
      <c r="R22" s="149" t="s">
        <v>514</v>
      </c>
      <c r="S22" s="149" t="s">
        <v>30</v>
      </c>
    </row>
    <row r="23" spans="1:19" x14ac:dyDescent="0.2">
      <c r="A23" s="149" t="s">
        <v>160</v>
      </c>
      <c r="B23" s="149" t="s">
        <v>181</v>
      </c>
      <c r="C23" s="149" t="s">
        <v>182</v>
      </c>
      <c r="D23" s="140">
        <v>3</v>
      </c>
      <c r="E23" s="150" t="s">
        <v>30</v>
      </c>
      <c r="F23" s="150" t="s">
        <v>30</v>
      </c>
      <c r="G23" s="150" t="s">
        <v>514</v>
      </c>
      <c r="H23" s="149" t="s">
        <v>514</v>
      </c>
      <c r="I23" s="149" t="s">
        <v>514</v>
      </c>
      <c r="J23" s="149" t="s">
        <v>514</v>
      </c>
      <c r="K23" s="149" t="s">
        <v>514</v>
      </c>
      <c r="L23" s="149" t="s">
        <v>514</v>
      </c>
      <c r="M23" s="149" t="s">
        <v>514</v>
      </c>
      <c r="N23" s="149" t="s">
        <v>514</v>
      </c>
      <c r="O23" s="149" t="s">
        <v>514</v>
      </c>
      <c r="P23" s="149" t="s">
        <v>514</v>
      </c>
      <c r="Q23" s="149" t="s">
        <v>514</v>
      </c>
      <c r="R23" s="149" t="s">
        <v>514</v>
      </c>
      <c r="S23" s="149" t="s">
        <v>30</v>
      </c>
    </row>
    <row r="24" spans="1:19" x14ac:dyDescent="0.2">
      <c r="A24" s="149" t="s">
        <v>160</v>
      </c>
      <c r="B24" s="149" t="s">
        <v>183</v>
      </c>
      <c r="C24" s="149" t="s">
        <v>184</v>
      </c>
      <c r="D24" s="140">
        <v>3</v>
      </c>
      <c r="E24" s="150" t="s">
        <v>30</v>
      </c>
      <c r="F24" s="150" t="s">
        <v>30</v>
      </c>
      <c r="G24" s="150" t="s">
        <v>514</v>
      </c>
      <c r="H24" s="149" t="s">
        <v>514</v>
      </c>
      <c r="I24" s="149" t="s">
        <v>514</v>
      </c>
      <c r="J24" s="149" t="s">
        <v>514</v>
      </c>
      <c r="K24" s="149" t="s">
        <v>514</v>
      </c>
      <c r="L24" s="149" t="s">
        <v>514</v>
      </c>
      <c r="M24" s="149" t="s">
        <v>514</v>
      </c>
      <c r="N24" s="149" t="s">
        <v>514</v>
      </c>
      <c r="O24" s="149" t="s">
        <v>514</v>
      </c>
      <c r="P24" s="149" t="s">
        <v>514</v>
      </c>
      <c r="Q24" s="149" t="s">
        <v>514</v>
      </c>
      <c r="R24" s="149" t="s">
        <v>514</v>
      </c>
      <c r="S24" s="149" t="s">
        <v>30</v>
      </c>
    </row>
    <row r="25" spans="1:19" x14ac:dyDescent="0.2">
      <c r="A25" s="149" t="s">
        <v>160</v>
      </c>
      <c r="B25" s="149" t="s">
        <v>185</v>
      </c>
      <c r="C25" s="149" t="s">
        <v>186</v>
      </c>
      <c r="D25" s="140">
        <v>3</v>
      </c>
      <c r="E25" s="150" t="s">
        <v>30</v>
      </c>
      <c r="F25" s="150" t="s">
        <v>30</v>
      </c>
      <c r="G25" s="150" t="s">
        <v>514</v>
      </c>
      <c r="H25" s="149" t="s">
        <v>514</v>
      </c>
      <c r="I25" s="149" t="s">
        <v>514</v>
      </c>
      <c r="J25" s="149" t="s">
        <v>514</v>
      </c>
      <c r="K25" s="149" t="s">
        <v>514</v>
      </c>
      <c r="L25" s="149" t="s">
        <v>514</v>
      </c>
      <c r="M25" s="149" t="s">
        <v>514</v>
      </c>
      <c r="N25" s="149" t="s">
        <v>514</v>
      </c>
      <c r="O25" s="149" t="s">
        <v>514</v>
      </c>
      <c r="P25" s="149" t="s">
        <v>514</v>
      </c>
      <c r="Q25" s="149" t="s">
        <v>514</v>
      </c>
      <c r="R25" s="149" t="s">
        <v>514</v>
      </c>
      <c r="S25" s="149" t="s">
        <v>30</v>
      </c>
    </row>
    <row r="26" spans="1:19" x14ac:dyDescent="0.2">
      <c r="A26" s="149" t="s">
        <v>160</v>
      </c>
      <c r="B26" s="149" t="s">
        <v>187</v>
      </c>
      <c r="C26" s="149" t="s">
        <v>188</v>
      </c>
      <c r="D26" s="140">
        <v>3</v>
      </c>
      <c r="E26" s="150" t="s">
        <v>30</v>
      </c>
      <c r="F26" s="150" t="s">
        <v>30</v>
      </c>
      <c r="G26" s="150" t="s">
        <v>514</v>
      </c>
      <c r="H26" s="149" t="s">
        <v>514</v>
      </c>
      <c r="I26" s="149" t="s">
        <v>514</v>
      </c>
      <c r="J26" s="149" t="s">
        <v>514</v>
      </c>
      <c r="K26" s="149" t="s">
        <v>514</v>
      </c>
      <c r="L26" s="149" t="s">
        <v>514</v>
      </c>
      <c r="M26" s="149" t="s">
        <v>514</v>
      </c>
      <c r="N26" s="149" t="s">
        <v>514</v>
      </c>
      <c r="O26" s="149" t="s">
        <v>514</v>
      </c>
      <c r="P26" s="149" t="s">
        <v>514</v>
      </c>
      <c r="Q26" s="149" t="s">
        <v>514</v>
      </c>
      <c r="R26" s="149" t="s">
        <v>514</v>
      </c>
      <c r="S26" s="149" t="s">
        <v>30</v>
      </c>
    </row>
    <row r="27" spans="1:19" x14ac:dyDescent="0.2">
      <c r="A27" s="149" t="s">
        <v>160</v>
      </c>
      <c r="B27" s="149" t="s">
        <v>189</v>
      </c>
      <c r="C27" s="149" t="s">
        <v>190</v>
      </c>
      <c r="D27" s="140">
        <v>3</v>
      </c>
      <c r="E27" s="150" t="s">
        <v>30</v>
      </c>
      <c r="F27" s="150" t="s">
        <v>30</v>
      </c>
      <c r="G27" s="150" t="s">
        <v>514</v>
      </c>
      <c r="H27" s="149" t="s">
        <v>514</v>
      </c>
      <c r="I27" s="149" t="s">
        <v>514</v>
      </c>
      <c r="J27" s="149" t="s">
        <v>514</v>
      </c>
      <c r="K27" s="149" t="s">
        <v>514</v>
      </c>
      <c r="L27" s="149" t="s">
        <v>514</v>
      </c>
      <c r="M27" s="149" t="s">
        <v>514</v>
      </c>
      <c r="N27" s="149" t="s">
        <v>514</v>
      </c>
      <c r="O27" s="149" t="s">
        <v>514</v>
      </c>
      <c r="P27" s="149" t="s">
        <v>514</v>
      </c>
      <c r="Q27" s="149" t="s">
        <v>514</v>
      </c>
      <c r="R27" s="149" t="s">
        <v>514</v>
      </c>
      <c r="S27" s="149" t="s">
        <v>30</v>
      </c>
    </row>
    <row r="28" spans="1:19" x14ac:dyDescent="0.2">
      <c r="A28" s="160" t="s">
        <v>160</v>
      </c>
      <c r="B28" s="160" t="s">
        <v>191</v>
      </c>
      <c r="C28" s="160" t="s">
        <v>192</v>
      </c>
      <c r="D28" s="141">
        <v>3</v>
      </c>
      <c r="E28" s="169" t="s">
        <v>30</v>
      </c>
      <c r="F28" s="169" t="s">
        <v>30</v>
      </c>
      <c r="G28" s="169" t="s">
        <v>514</v>
      </c>
      <c r="H28" s="160" t="s">
        <v>514</v>
      </c>
      <c r="I28" s="160" t="s">
        <v>514</v>
      </c>
      <c r="J28" s="160" t="s">
        <v>514</v>
      </c>
      <c r="K28" s="160" t="s">
        <v>514</v>
      </c>
      <c r="L28" s="160" t="s">
        <v>514</v>
      </c>
      <c r="M28" s="160" t="s">
        <v>514</v>
      </c>
      <c r="N28" s="160" t="s">
        <v>514</v>
      </c>
      <c r="O28" s="160" t="s">
        <v>514</v>
      </c>
      <c r="P28" s="160" t="s">
        <v>514</v>
      </c>
      <c r="Q28" s="160" t="s">
        <v>514</v>
      </c>
      <c r="R28" s="160" t="s">
        <v>514</v>
      </c>
      <c r="S28" s="160" t="s">
        <v>30</v>
      </c>
    </row>
    <row r="29" spans="1:19" x14ac:dyDescent="0.2">
      <c r="A29" s="33"/>
      <c r="B29" s="34">
        <f>COUNTA(B12:B28)</f>
        <v>17</v>
      </c>
      <c r="C29" s="59"/>
      <c r="D29" s="70"/>
      <c r="E29" s="60">
        <f t="shared" ref="E29:S29" si="1">COUNTIF(E12:E28,"Yes")</f>
        <v>17</v>
      </c>
      <c r="F29" s="60">
        <f t="shared" si="1"/>
        <v>17</v>
      </c>
      <c r="G29" s="60">
        <f t="shared" si="1"/>
        <v>0</v>
      </c>
      <c r="H29" s="34">
        <f t="shared" si="1"/>
        <v>0</v>
      </c>
      <c r="I29" s="34">
        <f t="shared" si="1"/>
        <v>0</v>
      </c>
      <c r="J29" s="34">
        <f t="shared" si="1"/>
        <v>0</v>
      </c>
      <c r="K29" s="34">
        <f t="shared" si="1"/>
        <v>0</v>
      </c>
      <c r="L29" s="34">
        <f t="shared" si="1"/>
        <v>0</v>
      </c>
      <c r="M29" s="34">
        <f t="shared" si="1"/>
        <v>0</v>
      </c>
      <c r="N29" s="34">
        <f t="shared" si="1"/>
        <v>0</v>
      </c>
      <c r="O29" s="34">
        <f t="shared" si="1"/>
        <v>0</v>
      </c>
      <c r="P29" s="34">
        <f t="shared" si="1"/>
        <v>0</v>
      </c>
      <c r="Q29" s="34">
        <f t="shared" si="1"/>
        <v>0</v>
      </c>
      <c r="R29" s="34">
        <f t="shared" si="1"/>
        <v>0</v>
      </c>
      <c r="S29" s="34">
        <f t="shared" si="1"/>
        <v>17</v>
      </c>
    </row>
    <row r="30" spans="1:19" x14ac:dyDescent="0.2">
      <c r="A30" s="33"/>
      <c r="B30" s="45"/>
      <c r="C30" s="33"/>
      <c r="D30" s="55"/>
      <c r="E30" s="54"/>
      <c r="F30" s="54"/>
      <c r="G30" s="54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1:19" x14ac:dyDescent="0.2">
      <c r="A31" s="149" t="s">
        <v>193</v>
      </c>
      <c r="B31" s="149" t="s">
        <v>194</v>
      </c>
      <c r="C31" s="149" t="s">
        <v>195</v>
      </c>
      <c r="D31" s="140">
        <v>3</v>
      </c>
      <c r="E31" s="150" t="s">
        <v>30</v>
      </c>
      <c r="F31" s="150" t="s">
        <v>30</v>
      </c>
      <c r="G31" s="150" t="s">
        <v>514</v>
      </c>
      <c r="H31" s="149" t="s">
        <v>514</v>
      </c>
      <c r="I31" s="149" t="s">
        <v>514</v>
      </c>
      <c r="J31" s="149" t="s">
        <v>514</v>
      </c>
      <c r="K31" s="149" t="s">
        <v>514</v>
      </c>
      <c r="L31" s="149" t="s">
        <v>514</v>
      </c>
      <c r="M31" s="149" t="s">
        <v>514</v>
      </c>
      <c r="N31" s="149" t="s">
        <v>514</v>
      </c>
      <c r="O31" s="149" t="s">
        <v>514</v>
      </c>
      <c r="P31" s="149" t="s">
        <v>514</v>
      </c>
      <c r="Q31" s="149" t="s">
        <v>514</v>
      </c>
      <c r="R31" s="149" t="s">
        <v>514</v>
      </c>
      <c r="S31" s="149" t="s">
        <v>30</v>
      </c>
    </row>
    <row r="32" spans="1:19" x14ac:dyDescent="0.2">
      <c r="A32" s="149" t="s">
        <v>193</v>
      </c>
      <c r="B32" s="149" t="s">
        <v>196</v>
      </c>
      <c r="C32" s="149" t="s">
        <v>197</v>
      </c>
      <c r="D32" s="140">
        <v>3</v>
      </c>
      <c r="E32" s="150" t="s">
        <v>30</v>
      </c>
      <c r="F32" s="150" t="s">
        <v>30</v>
      </c>
      <c r="G32" s="150" t="s">
        <v>514</v>
      </c>
      <c r="H32" s="149" t="s">
        <v>514</v>
      </c>
      <c r="I32" s="149" t="s">
        <v>514</v>
      </c>
      <c r="J32" s="149" t="s">
        <v>514</v>
      </c>
      <c r="K32" s="149" t="s">
        <v>514</v>
      </c>
      <c r="L32" s="149" t="s">
        <v>514</v>
      </c>
      <c r="M32" s="149" t="s">
        <v>514</v>
      </c>
      <c r="N32" s="149" t="s">
        <v>514</v>
      </c>
      <c r="O32" s="149" t="s">
        <v>514</v>
      </c>
      <c r="P32" s="149" t="s">
        <v>514</v>
      </c>
      <c r="Q32" s="149" t="s">
        <v>514</v>
      </c>
      <c r="R32" s="149" t="s">
        <v>514</v>
      </c>
      <c r="S32" s="149" t="s">
        <v>30</v>
      </c>
    </row>
    <row r="33" spans="1:19" x14ac:dyDescent="0.2">
      <c r="A33" s="160" t="s">
        <v>193</v>
      </c>
      <c r="B33" s="160" t="s">
        <v>198</v>
      </c>
      <c r="C33" s="160" t="s">
        <v>199</v>
      </c>
      <c r="D33" s="141">
        <v>3</v>
      </c>
      <c r="E33" s="169" t="s">
        <v>30</v>
      </c>
      <c r="F33" s="169" t="s">
        <v>30</v>
      </c>
      <c r="G33" s="169" t="s">
        <v>514</v>
      </c>
      <c r="H33" s="160" t="s">
        <v>514</v>
      </c>
      <c r="I33" s="160" t="s">
        <v>514</v>
      </c>
      <c r="J33" s="160" t="s">
        <v>514</v>
      </c>
      <c r="K33" s="160" t="s">
        <v>514</v>
      </c>
      <c r="L33" s="160" t="s">
        <v>514</v>
      </c>
      <c r="M33" s="160" t="s">
        <v>514</v>
      </c>
      <c r="N33" s="160" t="s">
        <v>514</v>
      </c>
      <c r="O33" s="160" t="s">
        <v>514</v>
      </c>
      <c r="P33" s="160" t="s">
        <v>514</v>
      </c>
      <c r="Q33" s="160" t="s">
        <v>514</v>
      </c>
      <c r="R33" s="160" t="s">
        <v>514</v>
      </c>
      <c r="S33" s="160" t="s">
        <v>30</v>
      </c>
    </row>
    <row r="34" spans="1:19" x14ac:dyDescent="0.2">
      <c r="A34" s="33"/>
      <c r="B34" s="34">
        <f>COUNTA(B31:B33)</f>
        <v>3</v>
      </c>
      <c r="C34" s="59"/>
      <c r="D34" s="70"/>
      <c r="E34" s="60">
        <f t="shared" ref="E34:S34" si="2">COUNTIF(E31:E33,"Yes")</f>
        <v>3</v>
      </c>
      <c r="F34" s="60">
        <f t="shared" si="2"/>
        <v>3</v>
      </c>
      <c r="G34" s="60">
        <f t="shared" si="2"/>
        <v>0</v>
      </c>
      <c r="H34" s="34">
        <f t="shared" si="2"/>
        <v>0</v>
      </c>
      <c r="I34" s="34">
        <f t="shared" si="2"/>
        <v>0</v>
      </c>
      <c r="J34" s="34">
        <f t="shared" si="2"/>
        <v>0</v>
      </c>
      <c r="K34" s="34">
        <f t="shared" si="2"/>
        <v>0</v>
      </c>
      <c r="L34" s="34">
        <f t="shared" si="2"/>
        <v>0</v>
      </c>
      <c r="M34" s="34">
        <f t="shared" si="2"/>
        <v>0</v>
      </c>
      <c r="N34" s="34">
        <f t="shared" si="2"/>
        <v>0</v>
      </c>
      <c r="O34" s="34">
        <f t="shared" si="2"/>
        <v>0</v>
      </c>
      <c r="P34" s="34">
        <f t="shared" si="2"/>
        <v>0</v>
      </c>
      <c r="Q34" s="34">
        <f t="shared" si="2"/>
        <v>0</v>
      </c>
      <c r="R34" s="34">
        <f t="shared" si="2"/>
        <v>0</v>
      </c>
      <c r="S34" s="34">
        <f t="shared" si="2"/>
        <v>3</v>
      </c>
    </row>
    <row r="35" spans="1:19" x14ac:dyDescent="0.2">
      <c r="A35" s="46"/>
      <c r="B35" s="46"/>
      <c r="C35" s="83"/>
      <c r="D35" s="70"/>
      <c r="E35" s="178"/>
      <c r="F35" s="178"/>
      <c r="G35" s="178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</row>
    <row r="36" spans="1:19" x14ac:dyDescent="0.2">
      <c r="A36" s="149" t="s">
        <v>200</v>
      </c>
      <c r="B36" s="149" t="s">
        <v>201</v>
      </c>
      <c r="C36" s="149" t="s">
        <v>202</v>
      </c>
      <c r="D36" s="140">
        <v>2</v>
      </c>
      <c r="E36" s="150" t="s">
        <v>30</v>
      </c>
      <c r="F36" s="150" t="s">
        <v>30</v>
      </c>
      <c r="G36" s="150" t="s">
        <v>514</v>
      </c>
      <c r="H36" s="149" t="s">
        <v>30</v>
      </c>
      <c r="I36" s="149" t="s">
        <v>514</v>
      </c>
      <c r="J36" s="149" t="s">
        <v>514</v>
      </c>
      <c r="K36" s="149" t="s">
        <v>514</v>
      </c>
      <c r="L36" s="149" t="s">
        <v>514</v>
      </c>
      <c r="M36" s="149" t="s">
        <v>514</v>
      </c>
      <c r="N36" s="149" t="s">
        <v>514</v>
      </c>
      <c r="O36" s="149" t="s">
        <v>514</v>
      </c>
      <c r="P36" s="149" t="s">
        <v>514</v>
      </c>
      <c r="Q36" s="149" t="s">
        <v>514</v>
      </c>
      <c r="R36" s="149" t="s">
        <v>514</v>
      </c>
      <c r="S36" s="149" t="s">
        <v>514</v>
      </c>
    </row>
    <row r="37" spans="1:19" x14ac:dyDescent="0.2">
      <c r="A37" s="149" t="s">
        <v>200</v>
      </c>
      <c r="B37" s="149" t="s">
        <v>203</v>
      </c>
      <c r="C37" s="149" t="s">
        <v>204</v>
      </c>
      <c r="D37" s="140">
        <v>1</v>
      </c>
      <c r="E37" s="150" t="s">
        <v>30</v>
      </c>
      <c r="F37" s="150" t="s">
        <v>30</v>
      </c>
      <c r="G37" s="150" t="s">
        <v>514</v>
      </c>
      <c r="H37" s="149" t="s">
        <v>514</v>
      </c>
      <c r="I37" s="149" t="s">
        <v>514</v>
      </c>
      <c r="J37" s="149" t="s">
        <v>514</v>
      </c>
      <c r="K37" s="149" t="s">
        <v>514</v>
      </c>
      <c r="L37" s="149" t="s">
        <v>514</v>
      </c>
      <c r="M37" s="149" t="s">
        <v>514</v>
      </c>
      <c r="N37" s="149" t="s">
        <v>514</v>
      </c>
      <c r="O37" s="149" t="s">
        <v>514</v>
      </c>
      <c r="P37" s="149" t="s">
        <v>514</v>
      </c>
      <c r="Q37" s="149" t="s">
        <v>514</v>
      </c>
      <c r="R37" s="149" t="s">
        <v>514</v>
      </c>
      <c r="S37" s="149" t="s">
        <v>30</v>
      </c>
    </row>
    <row r="38" spans="1:19" x14ac:dyDescent="0.2">
      <c r="A38" s="149" t="s">
        <v>200</v>
      </c>
      <c r="B38" s="149" t="s">
        <v>205</v>
      </c>
      <c r="C38" s="149" t="s">
        <v>206</v>
      </c>
      <c r="D38" s="140">
        <v>3</v>
      </c>
      <c r="E38" s="150" t="s">
        <v>30</v>
      </c>
      <c r="F38" s="150" t="s">
        <v>37</v>
      </c>
      <c r="G38" s="150" t="s">
        <v>514</v>
      </c>
      <c r="H38" s="149" t="s">
        <v>514</v>
      </c>
      <c r="I38" s="149" t="s">
        <v>514</v>
      </c>
      <c r="J38" s="149" t="s">
        <v>514</v>
      </c>
      <c r="K38" s="149" t="s">
        <v>514</v>
      </c>
      <c r="L38" s="149" t="s">
        <v>514</v>
      </c>
      <c r="M38" s="149" t="s">
        <v>514</v>
      </c>
      <c r="N38" s="149" t="s">
        <v>514</v>
      </c>
      <c r="O38" s="149" t="s">
        <v>514</v>
      </c>
      <c r="P38" s="149" t="s">
        <v>514</v>
      </c>
      <c r="Q38" s="149" t="s">
        <v>514</v>
      </c>
      <c r="R38" s="149" t="s">
        <v>514</v>
      </c>
      <c r="S38" s="149" t="s">
        <v>514</v>
      </c>
    </row>
    <row r="39" spans="1:19" x14ac:dyDescent="0.2">
      <c r="A39" s="149" t="s">
        <v>200</v>
      </c>
      <c r="B39" s="149" t="s">
        <v>207</v>
      </c>
      <c r="C39" s="149" t="s">
        <v>208</v>
      </c>
      <c r="D39" s="140">
        <v>1</v>
      </c>
      <c r="E39" s="150" t="s">
        <v>30</v>
      </c>
      <c r="F39" s="150" t="s">
        <v>30</v>
      </c>
      <c r="G39" s="150" t="s">
        <v>514</v>
      </c>
      <c r="H39" s="149" t="s">
        <v>30</v>
      </c>
      <c r="I39" s="149" t="s">
        <v>514</v>
      </c>
      <c r="J39" s="149" t="s">
        <v>514</v>
      </c>
      <c r="K39" s="149" t="s">
        <v>514</v>
      </c>
      <c r="L39" s="149" t="s">
        <v>514</v>
      </c>
      <c r="M39" s="149" t="s">
        <v>514</v>
      </c>
      <c r="N39" s="149" t="s">
        <v>514</v>
      </c>
      <c r="O39" s="149" t="s">
        <v>514</v>
      </c>
      <c r="P39" s="149" t="s">
        <v>514</v>
      </c>
      <c r="Q39" s="149" t="s">
        <v>514</v>
      </c>
      <c r="R39" s="149" t="s">
        <v>514</v>
      </c>
      <c r="S39" s="149" t="s">
        <v>514</v>
      </c>
    </row>
    <row r="40" spans="1:19" x14ac:dyDescent="0.2">
      <c r="A40" s="149" t="s">
        <v>200</v>
      </c>
      <c r="B40" s="149" t="s">
        <v>209</v>
      </c>
      <c r="C40" s="149" t="s">
        <v>210</v>
      </c>
      <c r="D40" s="140">
        <v>1</v>
      </c>
      <c r="E40" s="150" t="s">
        <v>30</v>
      </c>
      <c r="F40" s="150" t="s">
        <v>30</v>
      </c>
      <c r="G40" s="150" t="s">
        <v>514</v>
      </c>
      <c r="H40" s="149" t="s">
        <v>30</v>
      </c>
      <c r="I40" s="149" t="s">
        <v>514</v>
      </c>
      <c r="J40" s="149" t="s">
        <v>514</v>
      </c>
      <c r="K40" s="149" t="s">
        <v>514</v>
      </c>
      <c r="L40" s="149" t="s">
        <v>514</v>
      </c>
      <c r="M40" s="149" t="s">
        <v>514</v>
      </c>
      <c r="N40" s="149" t="s">
        <v>514</v>
      </c>
      <c r="O40" s="149" t="s">
        <v>514</v>
      </c>
      <c r="P40" s="149" t="s">
        <v>514</v>
      </c>
      <c r="Q40" s="149" t="s">
        <v>514</v>
      </c>
      <c r="R40" s="149" t="s">
        <v>514</v>
      </c>
      <c r="S40" s="149" t="s">
        <v>514</v>
      </c>
    </row>
    <row r="41" spans="1:19" x14ac:dyDescent="0.2">
      <c r="A41" s="149" t="s">
        <v>200</v>
      </c>
      <c r="B41" s="149" t="s">
        <v>211</v>
      </c>
      <c r="C41" s="149" t="s">
        <v>212</v>
      </c>
      <c r="D41" s="140">
        <v>1</v>
      </c>
      <c r="E41" s="150" t="s">
        <v>30</v>
      </c>
      <c r="F41" s="150" t="s">
        <v>30</v>
      </c>
      <c r="G41" s="150" t="s">
        <v>514</v>
      </c>
      <c r="H41" s="149" t="s">
        <v>30</v>
      </c>
      <c r="I41" s="149" t="s">
        <v>514</v>
      </c>
      <c r="J41" s="149" t="s">
        <v>514</v>
      </c>
      <c r="K41" s="149" t="s">
        <v>514</v>
      </c>
      <c r="L41" s="149" t="s">
        <v>514</v>
      </c>
      <c r="M41" s="149" t="s">
        <v>514</v>
      </c>
      <c r="N41" s="149" t="s">
        <v>514</v>
      </c>
      <c r="O41" s="149" t="s">
        <v>514</v>
      </c>
      <c r="P41" s="149" t="s">
        <v>514</v>
      </c>
      <c r="Q41" s="149" t="s">
        <v>514</v>
      </c>
      <c r="R41" s="149" t="s">
        <v>514</v>
      </c>
      <c r="S41" s="149" t="s">
        <v>514</v>
      </c>
    </row>
    <row r="42" spans="1:19" x14ac:dyDescent="0.2">
      <c r="A42" s="149" t="s">
        <v>200</v>
      </c>
      <c r="B42" s="149" t="s">
        <v>213</v>
      </c>
      <c r="C42" s="149" t="s">
        <v>214</v>
      </c>
      <c r="D42" s="140">
        <v>2</v>
      </c>
      <c r="E42" s="150" t="s">
        <v>30</v>
      </c>
      <c r="F42" s="150" t="s">
        <v>37</v>
      </c>
      <c r="G42" s="150" t="s">
        <v>514</v>
      </c>
      <c r="H42" s="149" t="s">
        <v>514</v>
      </c>
      <c r="I42" s="149" t="s">
        <v>514</v>
      </c>
      <c r="J42" s="149" t="s">
        <v>514</v>
      </c>
      <c r="K42" s="149" t="s">
        <v>514</v>
      </c>
      <c r="L42" s="149" t="s">
        <v>514</v>
      </c>
      <c r="M42" s="149" t="s">
        <v>514</v>
      </c>
      <c r="N42" s="149" t="s">
        <v>514</v>
      </c>
      <c r="O42" s="149" t="s">
        <v>514</v>
      </c>
      <c r="P42" s="149" t="s">
        <v>514</v>
      </c>
      <c r="Q42" s="149" t="s">
        <v>514</v>
      </c>
      <c r="R42" s="149" t="s">
        <v>514</v>
      </c>
      <c r="S42" s="149" t="s">
        <v>514</v>
      </c>
    </row>
    <row r="43" spans="1:19" x14ac:dyDescent="0.2">
      <c r="A43" s="149" t="s">
        <v>200</v>
      </c>
      <c r="B43" s="149" t="s">
        <v>215</v>
      </c>
      <c r="C43" s="149" t="s">
        <v>216</v>
      </c>
      <c r="D43" s="140">
        <v>2</v>
      </c>
      <c r="E43" s="150" t="s">
        <v>30</v>
      </c>
      <c r="F43" s="150" t="s">
        <v>37</v>
      </c>
      <c r="G43" s="150" t="s">
        <v>514</v>
      </c>
      <c r="H43" s="149" t="s">
        <v>514</v>
      </c>
      <c r="I43" s="149" t="s">
        <v>514</v>
      </c>
      <c r="J43" s="149" t="s">
        <v>514</v>
      </c>
      <c r="K43" s="149" t="s">
        <v>514</v>
      </c>
      <c r="L43" s="149" t="s">
        <v>514</v>
      </c>
      <c r="M43" s="149" t="s">
        <v>514</v>
      </c>
      <c r="N43" s="149" t="s">
        <v>514</v>
      </c>
      <c r="O43" s="149" t="s">
        <v>514</v>
      </c>
      <c r="P43" s="149" t="s">
        <v>514</v>
      </c>
      <c r="Q43" s="149" t="s">
        <v>514</v>
      </c>
      <c r="R43" s="149" t="s">
        <v>514</v>
      </c>
      <c r="S43" s="149" t="s">
        <v>514</v>
      </c>
    </row>
    <row r="44" spans="1:19" x14ac:dyDescent="0.2">
      <c r="A44" s="149" t="s">
        <v>200</v>
      </c>
      <c r="B44" s="149" t="s">
        <v>217</v>
      </c>
      <c r="C44" s="149" t="s">
        <v>218</v>
      </c>
      <c r="D44" s="140">
        <v>2</v>
      </c>
      <c r="E44" s="150" t="s">
        <v>30</v>
      </c>
      <c r="F44" s="150" t="s">
        <v>37</v>
      </c>
      <c r="G44" s="150" t="s">
        <v>514</v>
      </c>
      <c r="H44" s="149" t="s">
        <v>514</v>
      </c>
      <c r="I44" s="149" t="s">
        <v>514</v>
      </c>
      <c r="J44" s="149" t="s">
        <v>514</v>
      </c>
      <c r="K44" s="149" t="s">
        <v>514</v>
      </c>
      <c r="L44" s="149" t="s">
        <v>514</v>
      </c>
      <c r="M44" s="149" t="s">
        <v>514</v>
      </c>
      <c r="N44" s="149" t="s">
        <v>514</v>
      </c>
      <c r="O44" s="149" t="s">
        <v>514</v>
      </c>
      <c r="P44" s="149" t="s">
        <v>514</v>
      </c>
      <c r="Q44" s="149" t="s">
        <v>514</v>
      </c>
      <c r="R44" s="149" t="s">
        <v>514</v>
      </c>
      <c r="S44" s="149" t="s">
        <v>514</v>
      </c>
    </row>
    <row r="45" spans="1:19" x14ac:dyDescent="0.2">
      <c r="A45" s="149" t="s">
        <v>200</v>
      </c>
      <c r="B45" s="149" t="s">
        <v>219</v>
      </c>
      <c r="C45" s="149" t="s">
        <v>220</v>
      </c>
      <c r="D45" s="140">
        <v>1</v>
      </c>
      <c r="E45" s="150" t="s">
        <v>30</v>
      </c>
      <c r="F45" s="150" t="s">
        <v>30</v>
      </c>
      <c r="G45" s="150" t="s">
        <v>514</v>
      </c>
      <c r="H45" s="149" t="s">
        <v>30</v>
      </c>
      <c r="I45" s="149" t="s">
        <v>514</v>
      </c>
      <c r="J45" s="149" t="s">
        <v>514</v>
      </c>
      <c r="K45" s="149" t="s">
        <v>514</v>
      </c>
      <c r="L45" s="149" t="s">
        <v>514</v>
      </c>
      <c r="M45" s="149" t="s">
        <v>514</v>
      </c>
      <c r="N45" s="149" t="s">
        <v>514</v>
      </c>
      <c r="O45" s="149" t="s">
        <v>514</v>
      </c>
      <c r="P45" s="149" t="s">
        <v>514</v>
      </c>
      <c r="Q45" s="149" t="s">
        <v>514</v>
      </c>
      <c r="R45" s="149" t="s">
        <v>514</v>
      </c>
      <c r="S45" s="149" t="s">
        <v>514</v>
      </c>
    </row>
    <row r="46" spans="1:19" x14ac:dyDescent="0.2">
      <c r="A46" s="149" t="s">
        <v>200</v>
      </c>
      <c r="B46" s="149" t="s">
        <v>221</v>
      </c>
      <c r="C46" s="149" t="s">
        <v>222</v>
      </c>
      <c r="D46" s="140">
        <v>3</v>
      </c>
      <c r="E46" s="150" t="s">
        <v>30</v>
      </c>
      <c r="F46" s="150" t="s">
        <v>37</v>
      </c>
      <c r="G46" s="150" t="s">
        <v>514</v>
      </c>
      <c r="H46" s="149" t="s">
        <v>514</v>
      </c>
      <c r="I46" s="149" t="s">
        <v>514</v>
      </c>
      <c r="J46" s="149" t="s">
        <v>514</v>
      </c>
      <c r="K46" s="149" t="s">
        <v>514</v>
      </c>
      <c r="L46" s="149" t="s">
        <v>514</v>
      </c>
      <c r="M46" s="149" t="s">
        <v>514</v>
      </c>
      <c r="N46" s="149" t="s">
        <v>514</v>
      </c>
      <c r="O46" s="149" t="s">
        <v>514</v>
      </c>
      <c r="P46" s="149" t="s">
        <v>514</v>
      </c>
      <c r="Q46" s="149" t="s">
        <v>514</v>
      </c>
      <c r="R46" s="149" t="s">
        <v>514</v>
      </c>
      <c r="S46" s="149" t="s">
        <v>514</v>
      </c>
    </row>
    <row r="47" spans="1:19" x14ac:dyDescent="0.2">
      <c r="A47" s="149" t="s">
        <v>200</v>
      </c>
      <c r="B47" s="149" t="s">
        <v>223</v>
      </c>
      <c r="C47" s="149" t="s">
        <v>224</v>
      </c>
      <c r="D47" s="140">
        <v>2</v>
      </c>
      <c r="E47" s="150" t="s">
        <v>30</v>
      </c>
      <c r="F47" s="150" t="s">
        <v>37</v>
      </c>
      <c r="G47" s="150" t="s">
        <v>514</v>
      </c>
      <c r="H47" s="149" t="s">
        <v>514</v>
      </c>
      <c r="I47" s="149" t="s">
        <v>514</v>
      </c>
      <c r="J47" s="149" t="s">
        <v>514</v>
      </c>
      <c r="K47" s="149" t="s">
        <v>514</v>
      </c>
      <c r="L47" s="149" t="s">
        <v>514</v>
      </c>
      <c r="M47" s="149" t="s">
        <v>514</v>
      </c>
      <c r="N47" s="149" t="s">
        <v>514</v>
      </c>
      <c r="O47" s="149" t="s">
        <v>514</v>
      </c>
      <c r="P47" s="149" t="s">
        <v>514</v>
      </c>
      <c r="Q47" s="149" t="s">
        <v>514</v>
      </c>
      <c r="R47" s="149" t="s">
        <v>514</v>
      </c>
      <c r="S47" s="149" t="s">
        <v>514</v>
      </c>
    </row>
    <row r="48" spans="1:19" x14ac:dyDescent="0.2">
      <c r="A48" s="149" t="s">
        <v>200</v>
      </c>
      <c r="B48" s="149" t="s">
        <v>225</v>
      </c>
      <c r="C48" s="149" t="s">
        <v>226</v>
      </c>
      <c r="D48" s="140">
        <v>3</v>
      </c>
      <c r="E48" s="150" t="s">
        <v>30</v>
      </c>
      <c r="F48" s="150" t="s">
        <v>37</v>
      </c>
      <c r="G48" s="150" t="s">
        <v>514</v>
      </c>
      <c r="H48" s="149" t="s">
        <v>514</v>
      </c>
      <c r="I48" s="149" t="s">
        <v>514</v>
      </c>
      <c r="J48" s="149" t="s">
        <v>514</v>
      </c>
      <c r="K48" s="149" t="s">
        <v>514</v>
      </c>
      <c r="L48" s="149" t="s">
        <v>514</v>
      </c>
      <c r="M48" s="149" t="s">
        <v>514</v>
      </c>
      <c r="N48" s="149" t="s">
        <v>514</v>
      </c>
      <c r="O48" s="149" t="s">
        <v>514</v>
      </c>
      <c r="P48" s="149" t="s">
        <v>514</v>
      </c>
      <c r="Q48" s="149" t="s">
        <v>514</v>
      </c>
      <c r="R48" s="149" t="s">
        <v>514</v>
      </c>
      <c r="S48" s="149" t="s">
        <v>514</v>
      </c>
    </row>
    <row r="49" spans="1:19" x14ac:dyDescent="0.2">
      <c r="A49" s="149" t="s">
        <v>200</v>
      </c>
      <c r="B49" s="149" t="s">
        <v>227</v>
      </c>
      <c r="C49" s="149" t="s">
        <v>228</v>
      </c>
      <c r="D49" s="140">
        <v>2</v>
      </c>
      <c r="E49" s="150" t="s">
        <v>30</v>
      </c>
      <c r="F49" s="150" t="s">
        <v>30</v>
      </c>
      <c r="G49" s="150" t="s">
        <v>514</v>
      </c>
      <c r="H49" s="149" t="s">
        <v>30</v>
      </c>
      <c r="I49" s="149" t="s">
        <v>514</v>
      </c>
      <c r="J49" s="149" t="s">
        <v>514</v>
      </c>
      <c r="K49" s="149" t="s">
        <v>514</v>
      </c>
      <c r="L49" s="149" t="s">
        <v>514</v>
      </c>
      <c r="M49" s="149" t="s">
        <v>514</v>
      </c>
      <c r="N49" s="149" t="s">
        <v>514</v>
      </c>
      <c r="O49" s="149" t="s">
        <v>514</v>
      </c>
      <c r="P49" s="149" t="s">
        <v>514</v>
      </c>
      <c r="Q49" s="149" t="s">
        <v>514</v>
      </c>
      <c r="R49" s="149" t="s">
        <v>514</v>
      </c>
      <c r="S49" s="149" t="s">
        <v>514</v>
      </c>
    </row>
    <row r="50" spans="1:19" x14ac:dyDescent="0.2">
      <c r="A50" s="149" t="s">
        <v>200</v>
      </c>
      <c r="B50" s="149" t="s">
        <v>229</v>
      </c>
      <c r="C50" s="149" t="s">
        <v>230</v>
      </c>
      <c r="D50" s="140">
        <v>3</v>
      </c>
      <c r="E50" s="150" t="s">
        <v>30</v>
      </c>
      <c r="F50" s="150" t="s">
        <v>37</v>
      </c>
      <c r="G50" s="150" t="s">
        <v>514</v>
      </c>
      <c r="H50" s="149" t="s">
        <v>514</v>
      </c>
      <c r="I50" s="149" t="s">
        <v>514</v>
      </c>
      <c r="J50" s="149" t="s">
        <v>514</v>
      </c>
      <c r="K50" s="149" t="s">
        <v>514</v>
      </c>
      <c r="L50" s="149" t="s">
        <v>514</v>
      </c>
      <c r="M50" s="149" t="s">
        <v>514</v>
      </c>
      <c r="N50" s="149" t="s">
        <v>514</v>
      </c>
      <c r="O50" s="149" t="s">
        <v>514</v>
      </c>
      <c r="P50" s="149" t="s">
        <v>514</v>
      </c>
      <c r="Q50" s="149" t="s">
        <v>514</v>
      </c>
      <c r="R50" s="149" t="s">
        <v>514</v>
      </c>
      <c r="S50" s="149" t="s">
        <v>514</v>
      </c>
    </row>
    <row r="51" spans="1:19" x14ac:dyDescent="0.2">
      <c r="A51" s="149" t="s">
        <v>200</v>
      </c>
      <c r="B51" s="149" t="s">
        <v>231</v>
      </c>
      <c r="C51" s="149" t="s">
        <v>232</v>
      </c>
      <c r="D51" s="140">
        <v>1</v>
      </c>
      <c r="E51" s="150" t="s">
        <v>30</v>
      </c>
      <c r="F51" s="150" t="s">
        <v>30</v>
      </c>
      <c r="G51" s="150" t="s">
        <v>514</v>
      </c>
      <c r="H51" s="149" t="s">
        <v>30</v>
      </c>
      <c r="I51" s="149" t="s">
        <v>514</v>
      </c>
      <c r="J51" s="149" t="s">
        <v>514</v>
      </c>
      <c r="K51" s="149" t="s">
        <v>514</v>
      </c>
      <c r="L51" s="149" t="s">
        <v>514</v>
      </c>
      <c r="M51" s="149" t="s">
        <v>514</v>
      </c>
      <c r="N51" s="149" t="s">
        <v>514</v>
      </c>
      <c r="O51" s="149" t="s">
        <v>514</v>
      </c>
      <c r="P51" s="149" t="s">
        <v>514</v>
      </c>
      <c r="Q51" s="149" t="s">
        <v>514</v>
      </c>
      <c r="R51" s="149" t="s">
        <v>514</v>
      </c>
      <c r="S51" s="149" t="s">
        <v>514</v>
      </c>
    </row>
    <row r="52" spans="1:19" x14ac:dyDescent="0.2">
      <c r="A52" s="149" t="s">
        <v>200</v>
      </c>
      <c r="B52" s="149" t="s">
        <v>233</v>
      </c>
      <c r="C52" s="149" t="s">
        <v>234</v>
      </c>
      <c r="D52" s="140">
        <v>1</v>
      </c>
      <c r="E52" s="150" t="s">
        <v>30</v>
      </c>
      <c r="F52" s="150" t="s">
        <v>37</v>
      </c>
      <c r="G52" s="150" t="s">
        <v>514</v>
      </c>
      <c r="H52" s="149" t="s">
        <v>514</v>
      </c>
      <c r="I52" s="149" t="s">
        <v>514</v>
      </c>
      <c r="J52" s="149" t="s">
        <v>514</v>
      </c>
      <c r="K52" s="149" t="s">
        <v>514</v>
      </c>
      <c r="L52" s="149" t="s">
        <v>514</v>
      </c>
      <c r="M52" s="149" t="s">
        <v>514</v>
      </c>
      <c r="N52" s="149" t="s">
        <v>514</v>
      </c>
      <c r="O52" s="149" t="s">
        <v>514</v>
      </c>
      <c r="P52" s="149" t="s">
        <v>514</v>
      </c>
      <c r="Q52" s="149" t="s">
        <v>514</v>
      </c>
      <c r="R52" s="149" t="s">
        <v>514</v>
      </c>
      <c r="S52" s="149" t="s">
        <v>514</v>
      </c>
    </row>
    <row r="53" spans="1:19" x14ac:dyDescent="0.2">
      <c r="A53" s="149" t="s">
        <v>200</v>
      </c>
      <c r="B53" s="149" t="s">
        <v>235</v>
      </c>
      <c r="C53" s="149" t="s">
        <v>236</v>
      </c>
      <c r="D53" s="140">
        <v>1</v>
      </c>
      <c r="E53" s="150" t="s">
        <v>30</v>
      </c>
      <c r="F53" s="150" t="s">
        <v>30</v>
      </c>
      <c r="G53" s="150" t="s">
        <v>514</v>
      </c>
      <c r="H53" s="149" t="s">
        <v>514</v>
      </c>
      <c r="I53" s="149" t="s">
        <v>514</v>
      </c>
      <c r="J53" s="149" t="s">
        <v>514</v>
      </c>
      <c r="K53" s="149" t="s">
        <v>514</v>
      </c>
      <c r="L53" s="149" t="s">
        <v>514</v>
      </c>
      <c r="M53" s="149" t="s">
        <v>514</v>
      </c>
      <c r="N53" s="149" t="s">
        <v>514</v>
      </c>
      <c r="O53" s="149" t="s">
        <v>514</v>
      </c>
      <c r="P53" s="149" t="s">
        <v>514</v>
      </c>
      <c r="Q53" s="149" t="s">
        <v>514</v>
      </c>
      <c r="R53" s="149" t="s">
        <v>514</v>
      </c>
      <c r="S53" s="149" t="s">
        <v>30</v>
      </c>
    </row>
    <row r="54" spans="1:19" x14ac:dyDescent="0.2">
      <c r="A54" s="149" t="s">
        <v>200</v>
      </c>
      <c r="B54" s="149" t="s">
        <v>237</v>
      </c>
      <c r="C54" s="149" t="s">
        <v>238</v>
      </c>
      <c r="D54" s="140">
        <v>1</v>
      </c>
      <c r="E54" s="150" t="s">
        <v>30</v>
      </c>
      <c r="F54" s="150" t="s">
        <v>30</v>
      </c>
      <c r="G54" s="150" t="s">
        <v>514</v>
      </c>
      <c r="H54" s="149" t="s">
        <v>30</v>
      </c>
      <c r="I54" s="149" t="s">
        <v>514</v>
      </c>
      <c r="J54" s="149" t="s">
        <v>514</v>
      </c>
      <c r="K54" s="149" t="s">
        <v>514</v>
      </c>
      <c r="L54" s="149" t="s">
        <v>514</v>
      </c>
      <c r="M54" s="149" t="s">
        <v>514</v>
      </c>
      <c r="N54" s="149" t="s">
        <v>514</v>
      </c>
      <c r="O54" s="149" t="s">
        <v>514</v>
      </c>
      <c r="P54" s="149" t="s">
        <v>514</v>
      </c>
      <c r="Q54" s="149" t="s">
        <v>514</v>
      </c>
      <c r="R54" s="149" t="s">
        <v>514</v>
      </c>
      <c r="S54" s="149" t="s">
        <v>514</v>
      </c>
    </row>
    <row r="55" spans="1:19" x14ac:dyDescent="0.2">
      <c r="A55" s="149" t="s">
        <v>200</v>
      </c>
      <c r="B55" s="149" t="s">
        <v>239</v>
      </c>
      <c r="C55" s="149" t="s">
        <v>240</v>
      </c>
      <c r="D55" s="140">
        <v>3</v>
      </c>
      <c r="E55" s="150" t="s">
        <v>30</v>
      </c>
      <c r="F55" s="150" t="s">
        <v>37</v>
      </c>
      <c r="G55" s="150" t="s">
        <v>514</v>
      </c>
      <c r="H55" s="149" t="s">
        <v>514</v>
      </c>
      <c r="I55" s="149" t="s">
        <v>514</v>
      </c>
      <c r="J55" s="149" t="s">
        <v>514</v>
      </c>
      <c r="K55" s="149" t="s">
        <v>514</v>
      </c>
      <c r="L55" s="149" t="s">
        <v>514</v>
      </c>
      <c r="M55" s="149" t="s">
        <v>514</v>
      </c>
      <c r="N55" s="149" t="s">
        <v>514</v>
      </c>
      <c r="O55" s="149" t="s">
        <v>514</v>
      </c>
      <c r="P55" s="149" t="s">
        <v>514</v>
      </c>
      <c r="Q55" s="149" t="s">
        <v>514</v>
      </c>
      <c r="R55" s="149" t="s">
        <v>514</v>
      </c>
      <c r="S55" s="149" t="s">
        <v>514</v>
      </c>
    </row>
    <row r="56" spans="1:19" x14ac:dyDescent="0.2">
      <c r="A56" s="149" t="s">
        <v>200</v>
      </c>
      <c r="B56" s="149" t="s">
        <v>241</v>
      </c>
      <c r="C56" s="149" t="s">
        <v>242</v>
      </c>
      <c r="D56" s="140">
        <v>2</v>
      </c>
      <c r="E56" s="150" t="s">
        <v>30</v>
      </c>
      <c r="F56" s="150" t="s">
        <v>37</v>
      </c>
      <c r="G56" s="150" t="s">
        <v>514</v>
      </c>
      <c r="H56" s="149" t="s">
        <v>514</v>
      </c>
      <c r="I56" s="149" t="s">
        <v>514</v>
      </c>
      <c r="J56" s="149" t="s">
        <v>514</v>
      </c>
      <c r="K56" s="149" t="s">
        <v>514</v>
      </c>
      <c r="L56" s="149" t="s">
        <v>514</v>
      </c>
      <c r="M56" s="149" t="s">
        <v>514</v>
      </c>
      <c r="N56" s="149" t="s">
        <v>514</v>
      </c>
      <c r="O56" s="149" t="s">
        <v>514</v>
      </c>
      <c r="P56" s="149" t="s">
        <v>514</v>
      </c>
      <c r="Q56" s="149" t="s">
        <v>514</v>
      </c>
      <c r="R56" s="149" t="s">
        <v>514</v>
      </c>
      <c r="S56" s="149" t="s">
        <v>514</v>
      </c>
    </row>
    <row r="57" spans="1:19" x14ac:dyDescent="0.2">
      <c r="A57" s="149" t="s">
        <v>200</v>
      </c>
      <c r="B57" s="149" t="s">
        <v>243</v>
      </c>
      <c r="C57" s="149" t="s">
        <v>244</v>
      </c>
      <c r="D57" s="140">
        <v>3</v>
      </c>
      <c r="E57" s="150" t="s">
        <v>30</v>
      </c>
      <c r="F57" s="150" t="s">
        <v>37</v>
      </c>
      <c r="G57" s="150" t="s">
        <v>514</v>
      </c>
      <c r="H57" s="149" t="s">
        <v>514</v>
      </c>
      <c r="I57" s="149" t="s">
        <v>514</v>
      </c>
      <c r="J57" s="149" t="s">
        <v>514</v>
      </c>
      <c r="K57" s="149" t="s">
        <v>514</v>
      </c>
      <c r="L57" s="149" t="s">
        <v>514</v>
      </c>
      <c r="M57" s="149" t="s">
        <v>514</v>
      </c>
      <c r="N57" s="149" t="s">
        <v>514</v>
      </c>
      <c r="O57" s="149" t="s">
        <v>514</v>
      </c>
      <c r="P57" s="149" t="s">
        <v>514</v>
      </c>
      <c r="Q57" s="149" t="s">
        <v>514</v>
      </c>
      <c r="R57" s="149" t="s">
        <v>514</v>
      </c>
      <c r="S57" s="149" t="s">
        <v>514</v>
      </c>
    </row>
    <row r="58" spans="1:19" x14ac:dyDescent="0.2">
      <c r="A58" s="149" t="s">
        <v>200</v>
      </c>
      <c r="B58" s="149" t="s">
        <v>245</v>
      </c>
      <c r="C58" s="149" t="s">
        <v>246</v>
      </c>
      <c r="D58" s="140">
        <v>2</v>
      </c>
      <c r="E58" s="150" t="s">
        <v>30</v>
      </c>
      <c r="F58" s="150" t="s">
        <v>37</v>
      </c>
      <c r="G58" s="150" t="s">
        <v>514</v>
      </c>
      <c r="H58" s="149" t="s">
        <v>514</v>
      </c>
      <c r="I58" s="149" t="s">
        <v>514</v>
      </c>
      <c r="J58" s="149" t="s">
        <v>514</v>
      </c>
      <c r="K58" s="149" t="s">
        <v>514</v>
      </c>
      <c r="L58" s="149" t="s">
        <v>514</v>
      </c>
      <c r="M58" s="149" t="s">
        <v>514</v>
      </c>
      <c r="N58" s="149" t="s">
        <v>514</v>
      </c>
      <c r="O58" s="149" t="s">
        <v>514</v>
      </c>
      <c r="P58" s="149" t="s">
        <v>514</v>
      </c>
      <c r="Q58" s="149" t="s">
        <v>514</v>
      </c>
      <c r="R58" s="149" t="s">
        <v>514</v>
      </c>
      <c r="S58" s="149" t="s">
        <v>514</v>
      </c>
    </row>
    <row r="59" spans="1:19" x14ac:dyDescent="0.2">
      <c r="A59" s="149" t="s">
        <v>200</v>
      </c>
      <c r="B59" s="149" t="s">
        <v>247</v>
      </c>
      <c r="C59" s="149" t="s">
        <v>248</v>
      </c>
      <c r="D59" s="140">
        <v>3</v>
      </c>
      <c r="E59" s="150" t="s">
        <v>30</v>
      </c>
      <c r="F59" s="150" t="s">
        <v>37</v>
      </c>
      <c r="G59" s="150" t="s">
        <v>514</v>
      </c>
      <c r="H59" s="149" t="s">
        <v>514</v>
      </c>
      <c r="I59" s="149" t="s">
        <v>514</v>
      </c>
      <c r="J59" s="149" t="s">
        <v>514</v>
      </c>
      <c r="K59" s="149" t="s">
        <v>514</v>
      </c>
      <c r="L59" s="149" t="s">
        <v>514</v>
      </c>
      <c r="M59" s="149" t="s">
        <v>514</v>
      </c>
      <c r="N59" s="149" t="s">
        <v>514</v>
      </c>
      <c r="O59" s="149" t="s">
        <v>514</v>
      </c>
      <c r="P59" s="149" t="s">
        <v>514</v>
      </c>
      <c r="Q59" s="149" t="s">
        <v>514</v>
      </c>
      <c r="R59" s="149" t="s">
        <v>514</v>
      </c>
      <c r="S59" s="149" t="s">
        <v>514</v>
      </c>
    </row>
    <row r="60" spans="1:19" x14ac:dyDescent="0.2">
      <c r="A60" s="149" t="s">
        <v>200</v>
      </c>
      <c r="B60" s="149" t="s">
        <v>249</v>
      </c>
      <c r="C60" s="149" t="s">
        <v>250</v>
      </c>
      <c r="D60" s="140">
        <v>2</v>
      </c>
      <c r="E60" s="150" t="s">
        <v>30</v>
      </c>
      <c r="F60" s="150" t="s">
        <v>37</v>
      </c>
      <c r="G60" s="150" t="s">
        <v>514</v>
      </c>
      <c r="H60" s="149" t="s">
        <v>514</v>
      </c>
      <c r="I60" s="149" t="s">
        <v>514</v>
      </c>
      <c r="J60" s="149" t="s">
        <v>514</v>
      </c>
      <c r="K60" s="149" t="s">
        <v>514</v>
      </c>
      <c r="L60" s="149" t="s">
        <v>514</v>
      </c>
      <c r="M60" s="149" t="s">
        <v>514</v>
      </c>
      <c r="N60" s="149" t="s">
        <v>514</v>
      </c>
      <c r="O60" s="149" t="s">
        <v>514</v>
      </c>
      <c r="P60" s="149" t="s">
        <v>514</v>
      </c>
      <c r="Q60" s="149" t="s">
        <v>514</v>
      </c>
      <c r="R60" s="149" t="s">
        <v>514</v>
      </c>
      <c r="S60" s="149" t="s">
        <v>514</v>
      </c>
    </row>
    <row r="61" spans="1:19" x14ac:dyDescent="0.2">
      <c r="A61" s="149" t="s">
        <v>200</v>
      </c>
      <c r="B61" s="149" t="s">
        <v>251</v>
      </c>
      <c r="C61" s="149" t="s">
        <v>252</v>
      </c>
      <c r="D61" s="140">
        <v>3</v>
      </c>
      <c r="E61" s="150" t="s">
        <v>30</v>
      </c>
      <c r="F61" s="150" t="s">
        <v>37</v>
      </c>
      <c r="G61" s="150" t="s">
        <v>514</v>
      </c>
      <c r="H61" s="149" t="s">
        <v>514</v>
      </c>
      <c r="I61" s="149" t="s">
        <v>514</v>
      </c>
      <c r="J61" s="149" t="s">
        <v>514</v>
      </c>
      <c r="K61" s="149" t="s">
        <v>514</v>
      </c>
      <c r="L61" s="149" t="s">
        <v>514</v>
      </c>
      <c r="M61" s="149" t="s">
        <v>514</v>
      </c>
      <c r="N61" s="149" t="s">
        <v>514</v>
      </c>
      <c r="O61" s="149" t="s">
        <v>514</v>
      </c>
      <c r="P61" s="149" t="s">
        <v>514</v>
      </c>
      <c r="Q61" s="149" t="s">
        <v>514</v>
      </c>
      <c r="R61" s="149" t="s">
        <v>514</v>
      </c>
      <c r="S61" s="149" t="s">
        <v>514</v>
      </c>
    </row>
    <row r="62" spans="1:19" x14ac:dyDescent="0.2">
      <c r="A62" s="149" t="s">
        <v>200</v>
      </c>
      <c r="B62" s="149" t="s">
        <v>253</v>
      </c>
      <c r="C62" s="149" t="s">
        <v>254</v>
      </c>
      <c r="D62" s="140">
        <v>1</v>
      </c>
      <c r="E62" s="150" t="s">
        <v>30</v>
      </c>
      <c r="F62" s="150" t="s">
        <v>30</v>
      </c>
      <c r="G62" s="150" t="s">
        <v>514</v>
      </c>
      <c r="H62" s="149" t="s">
        <v>30</v>
      </c>
      <c r="I62" s="149" t="s">
        <v>514</v>
      </c>
      <c r="J62" s="149" t="s">
        <v>514</v>
      </c>
      <c r="K62" s="149" t="s">
        <v>514</v>
      </c>
      <c r="L62" s="149" t="s">
        <v>514</v>
      </c>
      <c r="M62" s="149" t="s">
        <v>514</v>
      </c>
      <c r="N62" s="149" t="s">
        <v>514</v>
      </c>
      <c r="O62" s="149" t="s">
        <v>514</v>
      </c>
      <c r="P62" s="149" t="s">
        <v>514</v>
      </c>
      <c r="Q62" s="149" t="s">
        <v>514</v>
      </c>
      <c r="R62" s="149" t="s">
        <v>514</v>
      </c>
      <c r="S62" s="149" t="s">
        <v>514</v>
      </c>
    </row>
    <row r="63" spans="1:19" ht="17.25" customHeight="1" x14ac:dyDescent="0.2">
      <c r="A63" s="149" t="s">
        <v>200</v>
      </c>
      <c r="B63" s="149" t="s">
        <v>255</v>
      </c>
      <c r="C63" s="161" t="s">
        <v>256</v>
      </c>
      <c r="D63" s="140">
        <v>2</v>
      </c>
      <c r="E63" s="150" t="s">
        <v>30</v>
      </c>
      <c r="F63" s="150" t="s">
        <v>37</v>
      </c>
      <c r="G63" s="150" t="s">
        <v>514</v>
      </c>
      <c r="H63" s="149" t="s">
        <v>514</v>
      </c>
      <c r="I63" s="149" t="s">
        <v>514</v>
      </c>
      <c r="J63" s="149" t="s">
        <v>514</v>
      </c>
      <c r="K63" s="149" t="s">
        <v>514</v>
      </c>
      <c r="L63" s="149" t="s">
        <v>514</v>
      </c>
      <c r="M63" s="149" t="s">
        <v>514</v>
      </c>
      <c r="N63" s="149" t="s">
        <v>514</v>
      </c>
      <c r="O63" s="149" t="s">
        <v>514</v>
      </c>
      <c r="P63" s="149" t="s">
        <v>514</v>
      </c>
      <c r="Q63" s="149" t="s">
        <v>514</v>
      </c>
      <c r="R63" s="149" t="s">
        <v>514</v>
      </c>
      <c r="S63" s="149" t="s">
        <v>514</v>
      </c>
    </row>
    <row r="64" spans="1:19" x14ac:dyDescent="0.2">
      <c r="A64" s="149" t="s">
        <v>200</v>
      </c>
      <c r="B64" s="149" t="s">
        <v>257</v>
      </c>
      <c r="C64" s="149" t="s">
        <v>258</v>
      </c>
      <c r="D64" s="140">
        <v>1</v>
      </c>
      <c r="E64" s="150" t="s">
        <v>30</v>
      </c>
      <c r="F64" s="150" t="s">
        <v>30</v>
      </c>
      <c r="G64" s="150" t="s">
        <v>514</v>
      </c>
      <c r="H64" s="149" t="s">
        <v>30</v>
      </c>
      <c r="I64" s="149" t="s">
        <v>514</v>
      </c>
      <c r="J64" s="149" t="s">
        <v>514</v>
      </c>
      <c r="K64" s="149" t="s">
        <v>514</v>
      </c>
      <c r="L64" s="149" t="s">
        <v>514</v>
      </c>
      <c r="M64" s="149" t="s">
        <v>514</v>
      </c>
      <c r="N64" s="149" t="s">
        <v>514</v>
      </c>
      <c r="O64" s="149" t="s">
        <v>514</v>
      </c>
      <c r="P64" s="149" t="s">
        <v>514</v>
      </c>
      <c r="Q64" s="149" t="s">
        <v>514</v>
      </c>
      <c r="R64" s="149" t="s">
        <v>514</v>
      </c>
      <c r="S64" s="149" t="s">
        <v>514</v>
      </c>
    </row>
    <row r="65" spans="1:19" x14ac:dyDescent="0.2">
      <c r="A65" s="149" t="s">
        <v>200</v>
      </c>
      <c r="B65" s="149" t="s">
        <v>259</v>
      </c>
      <c r="C65" s="149" t="s">
        <v>260</v>
      </c>
      <c r="D65" s="140">
        <v>3</v>
      </c>
      <c r="E65" s="150" t="s">
        <v>30</v>
      </c>
      <c r="F65" s="150" t="s">
        <v>37</v>
      </c>
      <c r="G65" s="150" t="s">
        <v>514</v>
      </c>
      <c r="H65" s="149" t="s">
        <v>514</v>
      </c>
      <c r="I65" s="149" t="s">
        <v>514</v>
      </c>
      <c r="J65" s="149" t="s">
        <v>514</v>
      </c>
      <c r="K65" s="149" t="s">
        <v>514</v>
      </c>
      <c r="L65" s="149" t="s">
        <v>514</v>
      </c>
      <c r="M65" s="149" t="s">
        <v>514</v>
      </c>
      <c r="N65" s="149" t="s">
        <v>514</v>
      </c>
      <c r="O65" s="149" t="s">
        <v>514</v>
      </c>
      <c r="P65" s="149" t="s">
        <v>514</v>
      </c>
      <c r="Q65" s="149" t="s">
        <v>514</v>
      </c>
      <c r="R65" s="149" t="s">
        <v>514</v>
      </c>
      <c r="S65" s="149" t="s">
        <v>514</v>
      </c>
    </row>
    <row r="66" spans="1:19" x14ac:dyDescent="0.2">
      <c r="A66" s="160" t="s">
        <v>200</v>
      </c>
      <c r="B66" s="160" t="s">
        <v>261</v>
      </c>
      <c r="C66" s="160" t="s">
        <v>262</v>
      </c>
      <c r="D66" s="141">
        <v>1</v>
      </c>
      <c r="E66" s="169" t="s">
        <v>30</v>
      </c>
      <c r="F66" s="169" t="s">
        <v>30</v>
      </c>
      <c r="G66" s="169" t="s">
        <v>514</v>
      </c>
      <c r="H66" s="160" t="s">
        <v>514</v>
      </c>
      <c r="I66" s="160" t="s">
        <v>514</v>
      </c>
      <c r="J66" s="160" t="s">
        <v>514</v>
      </c>
      <c r="K66" s="160" t="s">
        <v>514</v>
      </c>
      <c r="L66" s="160" t="s">
        <v>514</v>
      </c>
      <c r="M66" s="160" t="s">
        <v>514</v>
      </c>
      <c r="N66" s="160" t="s">
        <v>514</v>
      </c>
      <c r="O66" s="160" t="s">
        <v>514</v>
      </c>
      <c r="P66" s="160" t="s">
        <v>514</v>
      </c>
      <c r="Q66" s="160" t="s">
        <v>514</v>
      </c>
      <c r="R66" s="160" t="s">
        <v>514</v>
      </c>
      <c r="S66" s="160" t="s">
        <v>30</v>
      </c>
    </row>
    <row r="67" spans="1:19" x14ac:dyDescent="0.2">
      <c r="A67" s="33"/>
      <c r="B67" s="34">
        <f>COUNTA(B36:B66)</f>
        <v>31</v>
      </c>
      <c r="C67" s="124"/>
      <c r="D67" s="70"/>
      <c r="E67" s="60">
        <f t="shared" ref="E67:S67" si="3">COUNTIF(E36:E66,"Yes")</f>
        <v>31</v>
      </c>
      <c r="F67" s="60">
        <f t="shared" si="3"/>
        <v>13</v>
      </c>
      <c r="G67" s="60">
        <f t="shared" si="3"/>
        <v>0</v>
      </c>
      <c r="H67" s="34">
        <f t="shared" si="3"/>
        <v>10</v>
      </c>
      <c r="I67" s="34">
        <f t="shared" si="3"/>
        <v>0</v>
      </c>
      <c r="J67" s="34">
        <f t="shared" si="3"/>
        <v>0</v>
      </c>
      <c r="K67" s="34">
        <f t="shared" si="3"/>
        <v>0</v>
      </c>
      <c r="L67" s="34">
        <f t="shared" si="3"/>
        <v>0</v>
      </c>
      <c r="M67" s="34">
        <f t="shared" si="3"/>
        <v>0</v>
      </c>
      <c r="N67" s="34">
        <f t="shared" si="3"/>
        <v>0</v>
      </c>
      <c r="O67" s="34">
        <f t="shared" si="3"/>
        <v>0</v>
      </c>
      <c r="P67" s="34">
        <f t="shared" si="3"/>
        <v>0</v>
      </c>
      <c r="Q67" s="34">
        <f t="shared" si="3"/>
        <v>0</v>
      </c>
      <c r="R67" s="34">
        <f t="shared" si="3"/>
        <v>0</v>
      </c>
      <c r="S67" s="34">
        <f t="shared" si="3"/>
        <v>3</v>
      </c>
    </row>
    <row r="68" spans="1:19" x14ac:dyDescent="0.2">
      <c r="A68" s="46"/>
      <c r="B68" s="46"/>
      <c r="C68" s="83"/>
      <c r="D68" s="70"/>
      <c r="E68" s="178"/>
      <c r="F68" s="178"/>
      <c r="G68" s="178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</row>
    <row r="69" spans="1:19" x14ac:dyDescent="0.2">
      <c r="A69" s="149" t="s">
        <v>263</v>
      </c>
      <c r="B69" s="149" t="s">
        <v>264</v>
      </c>
      <c r="C69" s="149" t="s">
        <v>265</v>
      </c>
      <c r="D69" s="140">
        <v>3</v>
      </c>
      <c r="E69" s="150" t="s">
        <v>30</v>
      </c>
      <c r="F69" s="150" t="s">
        <v>30</v>
      </c>
      <c r="G69" s="150" t="s">
        <v>514</v>
      </c>
      <c r="H69" s="149" t="s">
        <v>514</v>
      </c>
      <c r="I69" s="149" t="s">
        <v>514</v>
      </c>
      <c r="J69" s="149" t="s">
        <v>514</v>
      </c>
      <c r="K69" s="149" t="s">
        <v>514</v>
      </c>
      <c r="L69" s="149" t="s">
        <v>514</v>
      </c>
      <c r="M69" s="149" t="s">
        <v>514</v>
      </c>
      <c r="N69" s="149" t="s">
        <v>514</v>
      </c>
      <c r="O69" s="149" t="s">
        <v>514</v>
      </c>
      <c r="P69" s="149" t="s">
        <v>514</v>
      </c>
      <c r="Q69" s="149" t="s">
        <v>30</v>
      </c>
      <c r="R69" s="149" t="s">
        <v>514</v>
      </c>
      <c r="S69" s="149" t="s">
        <v>514</v>
      </c>
    </row>
    <row r="70" spans="1:19" x14ac:dyDescent="0.2">
      <c r="A70" s="149" t="s">
        <v>263</v>
      </c>
      <c r="B70" s="149" t="s">
        <v>266</v>
      </c>
      <c r="C70" s="149" t="s">
        <v>267</v>
      </c>
      <c r="D70" s="140">
        <v>3</v>
      </c>
      <c r="E70" s="150" t="s">
        <v>30</v>
      </c>
      <c r="F70" s="150" t="s">
        <v>30</v>
      </c>
      <c r="G70" s="150" t="s">
        <v>514</v>
      </c>
      <c r="H70" s="149" t="s">
        <v>514</v>
      </c>
      <c r="I70" s="149" t="s">
        <v>30</v>
      </c>
      <c r="J70" s="149" t="s">
        <v>514</v>
      </c>
      <c r="K70" s="149" t="s">
        <v>514</v>
      </c>
      <c r="L70" s="149" t="s">
        <v>514</v>
      </c>
      <c r="M70" s="149" t="s">
        <v>514</v>
      </c>
      <c r="N70" s="149" t="s">
        <v>514</v>
      </c>
      <c r="O70" s="149" t="s">
        <v>514</v>
      </c>
      <c r="P70" s="149" t="s">
        <v>514</v>
      </c>
      <c r="Q70" s="149" t="s">
        <v>514</v>
      </c>
      <c r="R70" s="149" t="s">
        <v>514</v>
      </c>
      <c r="S70" s="149" t="s">
        <v>514</v>
      </c>
    </row>
    <row r="71" spans="1:19" x14ac:dyDescent="0.2">
      <c r="A71" s="149" t="s">
        <v>263</v>
      </c>
      <c r="B71" s="149" t="s">
        <v>268</v>
      </c>
      <c r="C71" s="149" t="s">
        <v>269</v>
      </c>
      <c r="D71" s="140">
        <v>2</v>
      </c>
      <c r="E71" s="150" t="s">
        <v>30</v>
      </c>
      <c r="F71" s="150" t="s">
        <v>30</v>
      </c>
      <c r="G71" s="150" t="s">
        <v>514</v>
      </c>
      <c r="H71" s="149" t="s">
        <v>514</v>
      </c>
      <c r="I71" s="149" t="s">
        <v>514</v>
      </c>
      <c r="J71" s="149" t="s">
        <v>30</v>
      </c>
      <c r="K71" s="149" t="s">
        <v>514</v>
      </c>
      <c r="L71" s="149" t="s">
        <v>514</v>
      </c>
      <c r="M71" s="149" t="s">
        <v>514</v>
      </c>
      <c r="N71" s="149" t="s">
        <v>514</v>
      </c>
      <c r="O71" s="149" t="s">
        <v>514</v>
      </c>
      <c r="P71" s="149" t="s">
        <v>514</v>
      </c>
      <c r="Q71" s="149" t="s">
        <v>514</v>
      </c>
      <c r="R71" s="149" t="s">
        <v>514</v>
      </c>
      <c r="S71" s="149" t="s">
        <v>514</v>
      </c>
    </row>
    <row r="72" spans="1:19" x14ac:dyDescent="0.2">
      <c r="A72" s="149" t="s">
        <v>263</v>
      </c>
      <c r="B72" s="149" t="s">
        <v>270</v>
      </c>
      <c r="C72" s="149" t="s">
        <v>271</v>
      </c>
      <c r="D72" s="140">
        <v>3</v>
      </c>
      <c r="E72" s="150" t="s">
        <v>30</v>
      </c>
      <c r="F72" s="150" t="s">
        <v>30</v>
      </c>
      <c r="G72" s="150" t="s">
        <v>514</v>
      </c>
      <c r="H72" s="149" t="s">
        <v>514</v>
      </c>
      <c r="I72" s="149" t="s">
        <v>30</v>
      </c>
      <c r="J72" s="149" t="s">
        <v>514</v>
      </c>
      <c r="K72" s="149" t="s">
        <v>514</v>
      </c>
      <c r="L72" s="149" t="s">
        <v>514</v>
      </c>
      <c r="M72" s="149" t="s">
        <v>514</v>
      </c>
      <c r="N72" s="149" t="s">
        <v>514</v>
      </c>
      <c r="O72" s="149" t="s">
        <v>514</v>
      </c>
      <c r="P72" s="149" t="s">
        <v>514</v>
      </c>
      <c r="Q72" s="149" t="s">
        <v>514</v>
      </c>
      <c r="R72" s="149" t="s">
        <v>514</v>
      </c>
      <c r="S72" s="149" t="s">
        <v>514</v>
      </c>
    </row>
    <row r="73" spans="1:19" x14ac:dyDescent="0.2">
      <c r="A73" s="149" t="s">
        <v>263</v>
      </c>
      <c r="B73" s="149" t="s">
        <v>272</v>
      </c>
      <c r="C73" s="149" t="s">
        <v>273</v>
      </c>
      <c r="D73" s="140">
        <v>3</v>
      </c>
      <c r="E73" s="150" t="s">
        <v>30</v>
      </c>
      <c r="F73" s="150" t="s">
        <v>30</v>
      </c>
      <c r="G73" s="150" t="s">
        <v>514</v>
      </c>
      <c r="H73" s="149" t="s">
        <v>514</v>
      </c>
      <c r="I73" s="149" t="s">
        <v>30</v>
      </c>
      <c r="J73" s="149" t="s">
        <v>514</v>
      </c>
      <c r="K73" s="149" t="s">
        <v>514</v>
      </c>
      <c r="L73" s="149" t="s">
        <v>514</v>
      </c>
      <c r="M73" s="149" t="s">
        <v>514</v>
      </c>
      <c r="N73" s="149" t="s">
        <v>514</v>
      </c>
      <c r="O73" s="149" t="s">
        <v>514</v>
      </c>
      <c r="P73" s="149" t="s">
        <v>514</v>
      </c>
      <c r="Q73" s="149" t="s">
        <v>514</v>
      </c>
      <c r="R73" s="149" t="s">
        <v>514</v>
      </c>
      <c r="S73" s="149" t="s">
        <v>514</v>
      </c>
    </row>
    <row r="74" spans="1:19" x14ac:dyDescent="0.2">
      <c r="A74" s="149" t="s">
        <v>263</v>
      </c>
      <c r="B74" s="149" t="s">
        <v>274</v>
      </c>
      <c r="C74" s="149" t="s">
        <v>275</v>
      </c>
      <c r="D74" s="140">
        <v>3</v>
      </c>
      <c r="E74" s="150" t="s">
        <v>30</v>
      </c>
      <c r="F74" s="150" t="s">
        <v>30</v>
      </c>
      <c r="G74" s="150" t="s">
        <v>514</v>
      </c>
      <c r="H74" s="149" t="s">
        <v>514</v>
      </c>
      <c r="I74" s="149" t="s">
        <v>30</v>
      </c>
      <c r="J74" s="149" t="s">
        <v>514</v>
      </c>
      <c r="K74" s="149" t="s">
        <v>514</v>
      </c>
      <c r="L74" s="149" t="s">
        <v>514</v>
      </c>
      <c r="M74" s="149" t="s">
        <v>514</v>
      </c>
      <c r="N74" s="149" t="s">
        <v>514</v>
      </c>
      <c r="O74" s="149" t="s">
        <v>514</v>
      </c>
      <c r="P74" s="149" t="s">
        <v>514</v>
      </c>
      <c r="Q74" s="149" t="s">
        <v>514</v>
      </c>
      <c r="R74" s="149" t="s">
        <v>514</v>
      </c>
      <c r="S74" s="149" t="s">
        <v>514</v>
      </c>
    </row>
    <row r="75" spans="1:19" x14ac:dyDescent="0.2">
      <c r="A75" s="149" t="s">
        <v>263</v>
      </c>
      <c r="B75" s="149" t="s">
        <v>276</v>
      </c>
      <c r="C75" s="149" t="s">
        <v>277</v>
      </c>
      <c r="D75" s="140">
        <v>3</v>
      </c>
      <c r="E75" s="150" t="s">
        <v>30</v>
      </c>
      <c r="F75" s="150" t="s">
        <v>30</v>
      </c>
      <c r="G75" s="150" t="s">
        <v>514</v>
      </c>
      <c r="H75" s="149" t="s">
        <v>514</v>
      </c>
      <c r="I75" s="149" t="s">
        <v>30</v>
      </c>
      <c r="J75" s="149" t="s">
        <v>514</v>
      </c>
      <c r="K75" s="149" t="s">
        <v>514</v>
      </c>
      <c r="L75" s="149" t="s">
        <v>514</v>
      </c>
      <c r="M75" s="149" t="s">
        <v>514</v>
      </c>
      <c r="N75" s="149" t="s">
        <v>514</v>
      </c>
      <c r="O75" s="149" t="s">
        <v>514</v>
      </c>
      <c r="P75" s="149" t="s">
        <v>514</v>
      </c>
      <c r="Q75" s="149" t="s">
        <v>514</v>
      </c>
      <c r="R75" s="149" t="s">
        <v>514</v>
      </c>
      <c r="S75" s="149" t="s">
        <v>514</v>
      </c>
    </row>
    <row r="76" spans="1:19" x14ac:dyDescent="0.2">
      <c r="A76" s="149" t="s">
        <v>263</v>
      </c>
      <c r="B76" s="149" t="s">
        <v>278</v>
      </c>
      <c r="C76" s="149" t="s">
        <v>279</v>
      </c>
      <c r="D76" s="140">
        <v>2</v>
      </c>
      <c r="E76" s="150" t="s">
        <v>30</v>
      </c>
      <c r="F76" s="150" t="s">
        <v>30</v>
      </c>
      <c r="G76" s="150" t="s">
        <v>514</v>
      </c>
      <c r="H76" s="149" t="s">
        <v>514</v>
      </c>
      <c r="I76" s="149" t="s">
        <v>514</v>
      </c>
      <c r="J76" s="149" t="s">
        <v>514</v>
      </c>
      <c r="K76" s="149" t="s">
        <v>514</v>
      </c>
      <c r="L76" s="149" t="s">
        <v>514</v>
      </c>
      <c r="M76" s="149" t="s">
        <v>514</v>
      </c>
      <c r="N76" s="149" t="s">
        <v>514</v>
      </c>
      <c r="O76" s="149" t="s">
        <v>514</v>
      </c>
      <c r="P76" s="149" t="s">
        <v>514</v>
      </c>
      <c r="Q76" s="149" t="s">
        <v>30</v>
      </c>
      <c r="R76" s="149" t="s">
        <v>514</v>
      </c>
      <c r="S76" s="149" t="s">
        <v>514</v>
      </c>
    </row>
    <row r="77" spans="1:19" x14ac:dyDescent="0.2">
      <c r="A77" s="149" t="s">
        <v>263</v>
      </c>
      <c r="B77" s="149" t="s">
        <v>280</v>
      </c>
      <c r="C77" s="149" t="s">
        <v>281</v>
      </c>
      <c r="D77" s="140">
        <v>3</v>
      </c>
      <c r="E77" s="150" t="s">
        <v>30</v>
      </c>
      <c r="F77" s="150" t="s">
        <v>30</v>
      </c>
      <c r="G77" s="150" t="s">
        <v>514</v>
      </c>
      <c r="H77" s="149" t="s">
        <v>514</v>
      </c>
      <c r="I77" s="149" t="s">
        <v>514</v>
      </c>
      <c r="J77" s="149" t="s">
        <v>514</v>
      </c>
      <c r="K77" s="149" t="s">
        <v>514</v>
      </c>
      <c r="L77" s="149" t="s">
        <v>514</v>
      </c>
      <c r="M77" s="149" t="s">
        <v>514</v>
      </c>
      <c r="N77" s="149" t="s">
        <v>514</v>
      </c>
      <c r="O77" s="149" t="s">
        <v>514</v>
      </c>
      <c r="P77" s="149" t="s">
        <v>514</v>
      </c>
      <c r="Q77" s="149" t="s">
        <v>30</v>
      </c>
      <c r="R77" s="149" t="s">
        <v>514</v>
      </c>
      <c r="S77" s="149" t="s">
        <v>514</v>
      </c>
    </row>
    <row r="78" spans="1:19" x14ac:dyDescent="0.2">
      <c r="A78" s="149" t="s">
        <v>263</v>
      </c>
      <c r="B78" s="149" t="s">
        <v>282</v>
      </c>
      <c r="C78" s="149" t="s">
        <v>283</v>
      </c>
      <c r="D78" s="140">
        <v>3</v>
      </c>
      <c r="E78" s="150" t="s">
        <v>30</v>
      </c>
      <c r="F78" s="150" t="s">
        <v>30</v>
      </c>
      <c r="G78" s="150" t="s">
        <v>514</v>
      </c>
      <c r="H78" s="149" t="s">
        <v>514</v>
      </c>
      <c r="I78" s="149" t="s">
        <v>514</v>
      </c>
      <c r="J78" s="149" t="s">
        <v>514</v>
      </c>
      <c r="K78" s="149" t="s">
        <v>514</v>
      </c>
      <c r="L78" s="149" t="s">
        <v>514</v>
      </c>
      <c r="M78" s="149" t="s">
        <v>514</v>
      </c>
      <c r="N78" s="149" t="s">
        <v>514</v>
      </c>
      <c r="O78" s="149" t="s">
        <v>514</v>
      </c>
      <c r="P78" s="149" t="s">
        <v>514</v>
      </c>
      <c r="Q78" s="149" t="s">
        <v>30</v>
      </c>
      <c r="R78" s="149" t="s">
        <v>514</v>
      </c>
      <c r="S78" s="149" t="s">
        <v>514</v>
      </c>
    </row>
    <row r="79" spans="1:19" x14ac:dyDescent="0.2">
      <c r="A79" s="149" t="s">
        <v>263</v>
      </c>
      <c r="B79" s="149" t="s">
        <v>284</v>
      </c>
      <c r="C79" s="149" t="s">
        <v>285</v>
      </c>
      <c r="D79" s="140">
        <v>3</v>
      </c>
      <c r="E79" s="150" t="s">
        <v>30</v>
      </c>
      <c r="F79" s="150" t="s">
        <v>30</v>
      </c>
      <c r="G79" s="150" t="s">
        <v>514</v>
      </c>
      <c r="H79" s="149" t="s">
        <v>514</v>
      </c>
      <c r="I79" s="149" t="s">
        <v>514</v>
      </c>
      <c r="J79" s="149" t="s">
        <v>514</v>
      </c>
      <c r="K79" s="149" t="s">
        <v>514</v>
      </c>
      <c r="L79" s="149" t="s">
        <v>514</v>
      </c>
      <c r="M79" s="149" t="s">
        <v>514</v>
      </c>
      <c r="N79" s="149" t="s">
        <v>514</v>
      </c>
      <c r="O79" s="149" t="s">
        <v>514</v>
      </c>
      <c r="P79" s="149" t="s">
        <v>514</v>
      </c>
      <c r="Q79" s="149" t="s">
        <v>30</v>
      </c>
      <c r="R79" s="149" t="s">
        <v>514</v>
      </c>
      <c r="S79" s="149" t="s">
        <v>514</v>
      </c>
    </row>
    <row r="80" spans="1:19" x14ac:dyDescent="0.2">
      <c r="A80" s="160" t="s">
        <v>263</v>
      </c>
      <c r="B80" s="160" t="s">
        <v>286</v>
      </c>
      <c r="C80" s="160" t="s">
        <v>287</v>
      </c>
      <c r="D80" s="141">
        <v>3</v>
      </c>
      <c r="E80" s="169" t="s">
        <v>30</v>
      </c>
      <c r="F80" s="169" t="s">
        <v>30</v>
      </c>
      <c r="G80" s="169" t="s">
        <v>514</v>
      </c>
      <c r="H80" s="160" t="s">
        <v>514</v>
      </c>
      <c r="I80" s="160" t="s">
        <v>514</v>
      </c>
      <c r="J80" s="160" t="s">
        <v>514</v>
      </c>
      <c r="K80" s="160" t="s">
        <v>514</v>
      </c>
      <c r="L80" s="160" t="s">
        <v>514</v>
      </c>
      <c r="M80" s="160" t="s">
        <v>514</v>
      </c>
      <c r="N80" s="160" t="s">
        <v>514</v>
      </c>
      <c r="O80" s="160" t="s">
        <v>514</v>
      </c>
      <c r="P80" s="160" t="s">
        <v>514</v>
      </c>
      <c r="Q80" s="160" t="s">
        <v>30</v>
      </c>
      <c r="R80" s="160" t="s">
        <v>514</v>
      </c>
      <c r="S80" s="160" t="s">
        <v>514</v>
      </c>
    </row>
    <row r="81" spans="1:19" x14ac:dyDescent="0.2">
      <c r="A81" s="33"/>
      <c r="B81" s="34">
        <f>COUNTA(B69:B80)</f>
        <v>12</v>
      </c>
      <c r="C81" s="124"/>
      <c r="D81" s="70"/>
      <c r="E81" s="60">
        <f t="shared" ref="E81:S81" si="4">COUNTIF(E69:E80,"Yes")</f>
        <v>12</v>
      </c>
      <c r="F81" s="60">
        <f t="shared" si="4"/>
        <v>12</v>
      </c>
      <c r="G81" s="60">
        <f t="shared" si="4"/>
        <v>0</v>
      </c>
      <c r="H81" s="34">
        <f t="shared" si="4"/>
        <v>0</v>
      </c>
      <c r="I81" s="34">
        <f t="shared" si="4"/>
        <v>5</v>
      </c>
      <c r="J81" s="34">
        <f t="shared" si="4"/>
        <v>1</v>
      </c>
      <c r="K81" s="34">
        <f t="shared" si="4"/>
        <v>0</v>
      </c>
      <c r="L81" s="34">
        <f t="shared" si="4"/>
        <v>0</v>
      </c>
      <c r="M81" s="34">
        <f t="shared" si="4"/>
        <v>0</v>
      </c>
      <c r="N81" s="34">
        <f t="shared" si="4"/>
        <v>0</v>
      </c>
      <c r="O81" s="34">
        <f t="shared" si="4"/>
        <v>0</v>
      </c>
      <c r="P81" s="34">
        <f t="shared" si="4"/>
        <v>0</v>
      </c>
      <c r="Q81" s="34">
        <f t="shared" si="4"/>
        <v>6</v>
      </c>
      <c r="R81" s="34">
        <f t="shared" si="4"/>
        <v>0</v>
      </c>
      <c r="S81" s="34">
        <f t="shared" si="4"/>
        <v>0</v>
      </c>
    </row>
    <row r="82" spans="1:19" x14ac:dyDescent="0.2">
      <c r="A82" s="46"/>
      <c r="B82" s="46"/>
      <c r="C82" s="83"/>
      <c r="D82" s="70"/>
      <c r="E82" s="178"/>
      <c r="F82" s="178"/>
      <c r="G82" s="178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</row>
    <row r="83" spans="1:19" x14ac:dyDescent="0.2">
      <c r="A83" s="149" t="s">
        <v>288</v>
      </c>
      <c r="B83" s="149" t="s">
        <v>289</v>
      </c>
      <c r="C83" s="149" t="s">
        <v>290</v>
      </c>
      <c r="D83" s="140">
        <v>3</v>
      </c>
      <c r="E83" s="150" t="s">
        <v>30</v>
      </c>
      <c r="F83" s="150" t="s">
        <v>30</v>
      </c>
      <c r="G83" s="150" t="s">
        <v>514</v>
      </c>
      <c r="H83" s="149" t="s">
        <v>514</v>
      </c>
      <c r="I83" s="149" t="s">
        <v>514</v>
      </c>
      <c r="J83" s="149" t="s">
        <v>514</v>
      </c>
      <c r="K83" s="149" t="s">
        <v>514</v>
      </c>
      <c r="L83" s="149" t="s">
        <v>514</v>
      </c>
      <c r="M83" s="149" t="s">
        <v>514</v>
      </c>
      <c r="N83" s="149" t="s">
        <v>514</v>
      </c>
      <c r="O83" s="149" t="s">
        <v>514</v>
      </c>
      <c r="P83" s="149" t="s">
        <v>514</v>
      </c>
      <c r="Q83" s="149" t="s">
        <v>514</v>
      </c>
      <c r="R83" s="149" t="s">
        <v>514</v>
      </c>
      <c r="S83" s="149" t="s">
        <v>30</v>
      </c>
    </row>
    <row r="84" spans="1:19" x14ac:dyDescent="0.2">
      <c r="A84" s="149" t="s">
        <v>288</v>
      </c>
      <c r="B84" s="149" t="s">
        <v>291</v>
      </c>
      <c r="C84" s="149" t="s">
        <v>292</v>
      </c>
      <c r="D84" s="140">
        <v>3</v>
      </c>
      <c r="E84" s="150" t="s">
        <v>30</v>
      </c>
      <c r="F84" s="150" t="s">
        <v>30</v>
      </c>
      <c r="G84" s="150" t="s">
        <v>514</v>
      </c>
      <c r="H84" s="149" t="s">
        <v>514</v>
      </c>
      <c r="I84" s="149" t="s">
        <v>514</v>
      </c>
      <c r="J84" s="149" t="s">
        <v>514</v>
      </c>
      <c r="K84" s="149" t="s">
        <v>514</v>
      </c>
      <c r="L84" s="149" t="s">
        <v>514</v>
      </c>
      <c r="M84" s="149" t="s">
        <v>514</v>
      </c>
      <c r="N84" s="149" t="s">
        <v>514</v>
      </c>
      <c r="O84" s="149" t="s">
        <v>514</v>
      </c>
      <c r="P84" s="149" t="s">
        <v>514</v>
      </c>
      <c r="Q84" s="149" t="s">
        <v>514</v>
      </c>
      <c r="R84" s="149" t="s">
        <v>514</v>
      </c>
      <c r="S84" s="149" t="s">
        <v>30</v>
      </c>
    </row>
    <row r="85" spans="1:19" x14ac:dyDescent="0.2">
      <c r="A85" s="149" t="s">
        <v>288</v>
      </c>
      <c r="B85" s="149" t="s">
        <v>293</v>
      </c>
      <c r="C85" s="149" t="s">
        <v>294</v>
      </c>
      <c r="D85" s="140">
        <v>3</v>
      </c>
      <c r="E85" s="150" t="s">
        <v>30</v>
      </c>
      <c r="F85" s="150" t="s">
        <v>30</v>
      </c>
      <c r="G85" s="150" t="s">
        <v>514</v>
      </c>
      <c r="H85" s="149" t="s">
        <v>514</v>
      </c>
      <c r="I85" s="149" t="s">
        <v>514</v>
      </c>
      <c r="J85" s="149" t="s">
        <v>514</v>
      </c>
      <c r="K85" s="149" t="s">
        <v>514</v>
      </c>
      <c r="L85" s="149" t="s">
        <v>514</v>
      </c>
      <c r="M85" s="149" t="s">
        <v>514</v>
      </c>
      <c r="N85" s="149" t="s">
        <v>514</v>
      </c>
      <c r="O85" s="149" t="s">
        <v>514</v>
      </c>
      <c r="P85" s="149" t="s">
        <v>514</v>
      </c>
      <c r="Q85" s="149" t="s">
        <v>514</v>
      </c>
      <c r="R85" s="149" t="s">
        <v>514</v>
      </c>
      <c r="S85" s="149" t="s">
        <v>30</v>
      </c>
    </row>
    <row r="86" spans="1:19" x14ac:dyDescent="0.2">
      <c r="A86" s="149" t="s">
        <v>288</v>
      </c>
      <c r="B86" s="149" t="s">
        <v>295</v>
      </c>
      <c r="C86" s="149" t="s">
        <v>296</v>
      </c>
      <c r="D86" s="140">
        <v>3</v>
      </c>
      <c r="E86" s="150" t="s">
        <v>30</v>
      </c>
      <c r="F86" s="150" t="s">
        <v>30</v>
      </c>
      <c r="G86" s="150" t="s">
        <v>514</v>
      </c>
      <c r="H86" s="149" t="s">
        <v>514</v>
      </c>
      <c r="I86" s="149" t="s">
        <v>514</v>
      </c>
      <c r="J86" s="149" t="s">
        <v>514</v>
      </c>
      <c r="K86" s="149" t="s">
        <v>514</v>
      </c>
      <c r="L86" s="149" t="s">
        <v>514</v>
      </c>
      <c r="M86" s="149" t="s">
        <v>514</v>
      </c>
      <c r="N86" s="149" t="s">
        <v>514</v>
      </c>
      <c r="O86" s="149" t="s">
        <v>514</v>
      </c>
      <c r="P86" s="149" t="s">
        <v>514</v>
      </c>
      <c r="Q86" s="149" t="s">
        <v>514</v>
      </c>
      <c r="R86" s="149" t="s">
        <v>514</v>
      </c>
      <c r="S86" s="149" t="s">
        <v>30</v>
      </c>
    </row>
    <row r="87" spans="1:19" x14ac:dyDescent="0.2">
      <c r="A87" s="160" t="s">
        <v>288</v>
      </c>
      <c r="B87" s="160" t="s">
        <v>297</v>
      </c>
      <c r="C87" s="160" t="s">
        <v>298</v>
      </c>
      <c r="D87" s="141">
        <v>3</v>
      </c>
      <c r="E87" s="169" t="s">
        <v>30</v>
      </c>
      <c r="F87" s="169" t="s">
        <v>30</v>
      </c>
      <c r="G87" s="169" t="s">
        <v>514</v>
      </c>
      <c r="H87" s="160" t="s">
        <v>514</v>
      </c>
      <c r="I87" s="160" t="s">
        <v>514</v>
      </c>
      <c r="J87" s="160" t="s">
        <v>514</v>
      </c>
      <c r="K87" s="160" t="s">
        <v>514</v>
      </c>
      <c r="L87" s="160" t="s">
        <v>514</v>
      </c>
      <c r="M87" s="160" t="s">
        <v>514</v>
      </c>
      <c r="N87" s="160" t="s">
        <v>514</v>
      </c>
      <c r="O87" s="160" t="s">
        <v>514</v>
      </c>
      <c r="P87" s="160" t="s">
        <v>514</v>
      </c>
      <c r="Q87" s="160" t="s">
        <v>514</v>
      </c>
      <c r="R87" s="160" t="s">
        <v>514</v>
      </c>
      <c r="S87" s="160" t="s">
        <v>30</v>
      </c>
    </row>
    <row r="88" spans="1:19" x14ac:dyDescent="0.2">
      <c r="A88" s="33"/>
      <c r="B88" s="34">
        <f>COUNTA(B83:B87)</f>
        <v>5</v>
      </c>
      <c r="C88" s="124"/>
      <c r="D88" s="70"/>
      <c r="E88" s="60">
        <f t="shared" ref="E88:S88" si="5">COUNTIF(E83:E87,"Yes")</f>
        <v>5</v>
      </c>
      <c r="F88" s="60">
        <f t="shared" si="5"/>
        <v>5</v>
      </c>
      <c r="G88" s="60">
        <f t="shared" si="5"/>
        <v>0</v>
      </c>
      <c r="H88" s="34">
        <f t="shared" si="5"/>
        <v>0</v>
      </c>
      <c r="I88" s="34">
        <f t="shared" si="5"/>
        <v>0</v>
      </c>
      <c r="J88" s="34">
        <f t="shared" si="5"/>
        <v>0</v>
      </c>
      <c r="K88" s="34">
        <f t="shared" si="5"/>
        <v>0</v>
      </c>
      <c r="L88" s="34">
        <f t="shared" si="5"/>
        <v>0</v>
      </c>
      <c r="M88" s="34">
        <f t="shared" si="5"/>
        <v>0</v>
      </c>
      <c r="N88" s="34">
        <f t="shared" si="5"/>
        <v>0</v>
      </c>
      <c r="O88" s="34">
        <f t="shared" si="5"/>
        <v>0</v>
      </c>
      <c r="P88" s="34">
        <f t="shared" si="5"/>
        <v>0</v>
      </c>
      <c r="Q88" s="34">
        <f t="shared" si="5"/>
        <v>0</v>
      </c>
      <c r="R88" s="34">
        <f t="shared" si="5"/>
        <v>0</v>
      </c>
      <c r="S88" s="34">
        <f t="shared" si="5"/>
        <v>5</v>
      </c>
    </row>
    <row r="89" spans="1:19" x14ac:dyDescent="0.2">
      <c r="A89" s="46"/>
      <c r="B89" s="46"/>
      <c r="C89" s="83"/>
      <c r="D89" s="70"/>
      <c r="E89" s="178"/>
      <c r="F89" s="178"/>
      <c r="G89" s="178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</row>
    <row r="90" spans="1:19" x14ac:dyDescent="0.2">
      <c r="A90" s="149" t="s">
        <v>299</v>
      </c>
      <c r="B90" s="149" t="s">
        <v>300</v>
      </c>
      <c r="C90" s="149" t="s">
        <v>301</v>
      </c>
      <c r="D90" s="140">
        <v>3</v>
      </c>
      <c r="E90" s="150" t="s">
        <v>30</v>
      </c>
      <c r="F90" s="150" t="s">
        <v>30</v>
      </c>
      <c r="G90" s="150" t="s">
        <v>30</v>
      </c>
      <c r="H90" s="149" t="s">
        <v>514</v>
      </c>
      <c r="I90" s="149" t="s">
        <v>514</v>
      </c>
      <c r="J90" s="149" t="s">
        <v>514</v>
      </c>
      <c r="K90" s="149" t="s">
        <v>514</v>
      </c>
      <c r="L90" s="149" t="s">
        <v>514</v>
      </c>
      <c r="M90" s="149" t="s">
        <v>514</v>
      </c>
      <c r="N90" s="149" t="s">
        <v>514</v>
      </c>
      <c r="O90" s="149" t="s">
        <v>514</v>
      </c>
      <c r="P90" s="149" t="s">
        <v>514</v>
      </c>
      <c r="Q90" s="149" t="s">
        <v>514</v>
      </c>
      <c r="R90" s="149" t="s">
        <v>514</v>
      </c>
      <c r="S90" s="149" t="s">
        <v>514</v>
      </c>
    </row>
    <row r="91" spans="1:19" x14ac:dyDescent="0.2">
      <c r="A91" s="149" t="s">
        <v>299</v>
      </c>
      <c r="B91" s="149" t="s">
        <v>302</v>
      </c>
      <c r="C91" s="149" t="s">
        <v>303</v>
      </c>
      <c r="D91" s="140">
        <v>2</v>
      </c>
      <c r="E91" s="150" t="s">
        <v>30</v>
      </c>
      <c r="F91" s="150" t="s">
        <v>30</v>
      </c>
      <c r="G91" s="150" t="s">
        <v>514</v>
      </c>
      <c r="H91" s="149" t="s">
        <v>30</v>
      </c>
      <c r="I91" s="149" t="s">
        <v>514</v>
      </c>
      <c r="J91" s="149" t="s">
        <v>514</v>
      </c>
      <c r="K91" s="149" t="s">
        <v>514</v>
      </c>
      <c r="L91" s="149" t="s">
        <v>514</v>
      </c>
      <c r="M91" s="149" t="s">
        <v>514</v>
      </c>
      <c r="N91" s="149" t="s">
        <v>514</v>
      </c>
      <c r="O91" s="149" t="s">
        <v>514</v>
      </c>
      <c r="P91" s="149" t="s">
        <v>514</v>
      </c>
      <c r="Q91" s="149" t="s">
        <v>514</v>
      </c>
      <c r="R91" s="149" t="s">
        <v>514</v>
      </c>
      <c r="S91" s="149" t="s">
        <v>514</v>
      </c>
    </row>
    <row r="92" spans="1:19" x14ac:dyDescent="0.2">
      <c r="A92" s="149" t="s">
        <v>299</v>
      </c>
      <c r="B92" s="149" t="s">
        <v>304</v>
      </c>
      <c r="C92" s="149" t="s">
        <v>305</v>
      </c>
      <c r="D92" s="140">
        <v>3</v>
      </c>
      <c r="E92" s="150" t="s">
        <v>30</v>
      </c>
      <c r="F92" s="150" t="s">
        <v>30</v>
      </c>
      <c r="G92" s="150" t="s">
        <v>30</v>
      </c>
      <c r="H92" s="149" t="s">
        <v>514</v>
      </c>
      <c r="I92" s="149" t="s">
        <v>514</v>
      </c>
      <c r="J92" s="149" t="s">
        <v>514</v>
      </c>
      <c r="K92" s="149" t="s">
        <v>514</v>
      </c>
      <c r="L92" s="149" t="s">
        <v>514</v>
      </c>
      <c r="M92" s="149" t="s">
        <v>514</v>
      </c>
      <c r="N92" s="149" t="s">
        <v>514</v>
      </c>
      <c r="O92" s="149" t="s">
        <v>514</v>
      </c>
      <c r="P92" s="149" t="s">
        <v>514</v>
      </c>
      <c r="Q92" s="149" t="s">
        <v>514</v>
      </c>
      <c r="R92" s="149" t="s">
        <v>514</v>
      </c>
      <c r="S92" s="149" t="s">
        <v>514</v>
      </c>
    </row>
    <row r="93" spans="1:19" x14ac:dyDescent="0.2">
      <c r="A93" s="149" t="s">
        <v>299</v>
      </c>
      <c r="B93" s="149" t="s">
        <v>306</v>
      </c>
      <c r="C93" s="149" t="s">
        <v>307</v>
      </c>
      <c r="D93" s="140">
        <v>2</v>
      </c>
      <c r="E93" s="150" t="s">
        <v>30</v>
      </c>
      <c r="F93" s="150" t="s">
        <v>30</v>
      </c>
      <c r="G93" s="150" t="s">
        <v>514</v>
      </c>
      <c r="H93" s="149" t="s">
        <v>514</v>
      </c>
      <c r="I93" s="149" t="s">
        <v>514</v>
      </c>
      <c r="J93" s="149" t="s">
        <v>30</v>
      </c>
      <c r="K93" s="149" t="s">
        <v>514</v>
      </c>
      <c r="L93" s="149" t="s">
        <v>514</v>
      </c>
      <c r="M93" s="149" t="s">
        <v>514</v>
      </c>
      <c r="N93" s="149" t="s">
        <v>514</v>
      </c>
      <c r="O93" s="149" t="s">
        <v>514</v>
      </c>
      <c r="P93" s="149" t="s">
        <v>514</v>
      </c>
      <c r="Q93" s="149" t="s">
        <v>514</v>
      </c>
      <c r="R93" s="149" t="s">
        <v>514</v>
      </c>
      <c r="S93" s="149" t="s">
        <v>514</v>
      </c>
    </row>
    <row r="94" spans="1:19" x14ac:dyDescent="0.2">
      <c r="A94" s="160" t="s">
        <v>299</v>
      </c>
      <c r="B94" s="160" t="s">
        <v>308</v>
      </c>
      <c r="C94" s="160" t="s">
        <v>309</v>
      </c>
      <c r="D94" s="141">
        <v>3</v>
      </c>
      <c r="E94" s="169" t="s">
        <v>30</v>
      </c>
      <c r="F94" s="169" t="s">
        <v>30</v>
      </c>
      <c r="G94" s="169" t="s">
        <v>514</v>
      </c>
      <c r="H94" s="160" t="s">
        <v>514</v>
      </c>
      <c r="I94" s="160" t="s">
        <v>514</v>
      </c>
      <c r="J94" s="160" t="s">
        <v>514</v>
      </c>
      <c r="K94" s="160" t="s">
        <v>514</v>
      </c>
      <c r="L94" s="160" t="s">
        <v>514</v>
      </c>
      <c r="M94" s="160" t="s">
        <v>514</v>
      </c>
      <c r="N94" s="160" t="s">
        <v>30</v>
      </c>
      <c r="O94" s="160" t="s">
        <v>514</v>
      </c>
      <c r="P94" s="160" t="s">
        <v>514</v>
      </c>
      <c r="Q94" s="160" t="s">
        <v>514</v>
      </c>
      <c r="R94" s="160" t="s">
        <v>514</v>
      </c>
      <c r="S94" s="160" t="s">
        <v>514</v>
      </c>
    </row>
    <row r="95" spans="1:19" x14ac:dyDescent="0.2">
      <c r="A95" s="33"/>
      <c r="B95" s="34">
        <f>COUNTA(B90:B94)</f>
        <v>5</v>
      </c>
      <c r="C95" s="124"/>
      <c r="D95" s="70"/>
      <c r="E95" s="60">
        <f t="shared" ref="E95:S95" si="6">COUNTIF(E90:E94,"Yes")</f>
        <v>5</v>
      </c>
      <c r="F95" s="60">
        <f t="shared" si="6"/>
        <v>5</v>
      </c>
      <c r="G95" s="60">
        <f t="shared" si="6"/>
        <v>2</v>
      </c>
      <c r="H95" s="34">
        <f t="shared" si="6"/>
        <v>1</v>
      </c>
      <c r="I95" s="34">
        <f t="shared" si="6"/>
        <v>0</v>
      </c>
      <c r="J95" s="34">
        <f t="shared" si="6"/>
        <v>1</v>
      </c>
      <c r="K95" s="34">
        <f t="shared" si="6"/>
        <v>0</v>
      </c>
      <c r="L95" s="34">
        <f t="shared" si="6"/>
        <v>0</v>
      </c>
      <c r="M95" s="34">
        <f t="shared" si="6"/>
        <v>0</v>
      </c>
      <c r="N95" s="34">
        <f t="shared" si="6"/>
        <v>1</v>
      </c>
      <c r="O95" s="34">
        <f t="shared" si="6"/>
        <v>0</v>
      </c>
      <c r="P95" s="34">
        <f t="shared" si="6"/>
        <v>0</v>
      </c>
      <c r="Q95" s="34">
        <f t="shared" si="6"/>
        <v>0</v>
      </c>
      <c r="R95" s="34">
        <f t="shared" si="6"/>
        <v>0</v>
      </c>
      <c r="S95" s="34">
        <f t="shared" si="6"/>
        <v>0</v>
      </c>
    </row>
    <row r="96" spans="1:19" x14ac:dyDescent="0.2">
      <c r="A96" s="46"/>
      <c r="B96" s="46"/>
      <c r="C96" s="83"/>
      <c r="D96" s="70"/>
      <c r="E96" s="178"/>
      <c r="F96" s="178"/>
      <c r="G96" s="178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</row>
    <row r="97" spans="1:19" x14ac:dyDescent="0.2">
      <c r="A97" s="149" t="s">
        <v>310</v>
      </c>
      <c r="B97" s="149" t="s">
        <v>311</v>
      </c>
      <c r="C97" s="149" t="s">
        <v>312</v>
      </c>
      <c r="D97" s="140">
        <v>3</v>
      </c>
      <c r="E97" s="150" t="s">
        <v>30</v>
      </c>
      <c r="F97" s="150" t="s">
        <v>37</v>
      </c>
      <c r="G97" s="150" t="s">
        <v>514</v>
      </c>
      <c r="H97" s="149" t="s">
        <v>514</v>
      </c>
      <c r="I97" s="149" t="s">
        <v>514</v>
      </c>
      <c r="J97" s="149" t="s">
        <v>514</v>
      </c>
      <c r="K97" s="149" t="s">
        <v>514</v>
      </c>
      <c r="L97" s="149" t="s">
        <v>514</v>
      </c>
      <c r="M97" s="149" t="s">
        <v>514</v>
      </c>
      <c r="N97" s="149" t="s">
        <v>514</v>
      </c>
      <c r="O97" s="149" t="s">
        <v>514</v>
      </c>
      <c r="P97" s="149" t="s">
        <v>514</v>
      </c>
      <c r="Q97" s="149" t="s">
        <v>514</v>
      </c>
      <c r="R97" s="149" t="s">
        <v>514</v>
      </c>
      <c r="S97" s="149" t="s">
        <v>514</v>
      </c>
    </row>
    <row r="98" spans="1:19" x14ac:dyDescent="0.2">
      <c r="A98" s="160" t="s">
        <v>310</v>
      </c>
      <c r="B98" s="160" t="s">
        <v>313</v>
      </c>
      <c r="C98" s="160" t="s">
        <v>314</v>
      </c>
      <c r="D98" s="141">
        <v>2</v>
      </c>
      <c r="E98" s="169" t="s">
        <v>30</v>
      </c>
      <c r="F98" s="169" t="s">
        <v>37</v>
      </c>
      <c r="G98" s="169" t="s">
        <v>514</v>
      </c>
      <c r="H98" s="160" t="s">
        <v>514</v>
      </c>
      <c r="I98" s="160" t="s">
        <v>514</v>
      </c>
      <c r="J98" s="160" t="s">
        <v>514</v>
      </c>
      <c r="K98" s="160" t="s">
        <v>514</v>
      </c>
      <c r="L98" s="160" t="s">
        <v>514</v>
      </c>
      <c r="M98" s="160" t="s">
        <v>514</v>
      </c>
      <c r="N98" s="160" t="s">
        <v>514</v>
      </c>
      <c r="O98" s="160" t="s">
        <v>514</v>
      </c>
      <c r="P98" s="160" t="s">
        <v>514</v>
      </c>
      <c r="Q98" s="160" t="s">
        <v>514</v>
      </c>
      <c r="R98" s="160" t="s">
        <v>514</v>
      </c>
      <c r="S98" s="160" t="s">
        <v>514</v>
      </c>
    </row>
    <row r="99" spans="1:19" x14ac:dyDescent="0.2">
      <c r="A99" s="33"/>
      <c r="B99" s="34">
        <f>COUNTA(B97:B98)</f>
        <v>2</v>
      </c>
      <c r="C99" s="124"/>
      <c r="D99" s="70"/>
      <c r="E99" s="60">
        <f t="shared" ref="E99:S99" si="7">COUNTIF(E97:E98,"Yes")</f>
        <v>2</v>
      </c>
      <c r="F99" s="60">
        <f t="shared" si="7"/>
        <v>0</v>
      </c>
      <c r="G99" s="60">
        <f t="shared" si="7"/>
        <v>0</v>
      </c>
      <c r="H99" s="34">
        <f t="shared" si="7"/>
        <v>0</v>
      </c>
      <c r="I99" s="34">
        <f t="shared" si="7"/>
        <v>0</v>
      </c>
      <c r="J99" s="34">
        <f t="shared" si="7"/>
        <v>0</v>
      </c>
      <c r="K99" s="34">
        <f t="shared" si="7"/>
        <v>0</v>
      </c>
      <c r="L99" s="34">
        <f t="shared" si="7"/>
        <v>0</v>
      </c>
      <c r="M99" s="34">
        <f t="shared" si="7"/>
        <v>0</v>
      </c>
      <c r="N99" s="34">
        <f t="shared" si="7"/>
        <v>0</v>
      </c>
      <c r="O99" s="34">
        <f t="shared" si="7"/>
        <v>0</v>
      </c>
      <c r="P99" s="34">
        <f t="shared" si="7"/>
        <v>0</v>
      </c>
      <c r="Q99" s="34">
        <f t="shared" si="7"/>
        <v>0</v>
      </c>
      <c r="R99" s="34">
        <f t="shared" si="7"/>
        <v>0</v>
      </c>
      <c r="S99" s="34">
        <f t="shared" si="7"/>
        <v>0</v>
      </c>
    </row>
    <row r="100" spans="1:19" x14ac:dyDescent="0.2">
      <c r="A100" s="46"/>
      <c r="B100" s="46"/>
      <c r="C100" s="83"/>
      <c r="D100" s="70"/>
      <c r="E100" s="178"/>
      <c r="F100" s="178"/>
      <c r="G100" s="178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</row>
    <row r="101" spans="1:19" x14ac:dyDescent="0.2">
      <c r="A101" s="149" t="s">
        <v>315</v>
      </c>
      <c r="B101" s="149" t="s">
        <v>316</v>
      </c>
      <c r="C101" s="149" t="s">
        <v>317</v>
      </c>
      <c r="D101" s="140">
        <v>3</v>
      </c>
      <c r="E101" s="150" t="s">
        <v>30</v>
      </c>
      <c r="F101" s="150" t="s">
        <v>30</v>
      </c>
      <c r="G101" s="150" t="s">
        <v>514</v>
      </c>
      <c r="H101" s="149" t="s">
        <v>514</v>
      </c>
      <c r="I101" s="149" t="s">
        <v>514</v>
      </c>
      <c r="J101" s="149" t="s">
        <v>514</v>
      </c>
      <c r="K101" s="149" t="s">
        <v>514</v>
      </c>
      <c r="L101" s="149" t="s">
        <v>514</v>
      </c>
      <c r="M101" s="149" t="s">
        <v>514</v>
      </c>
      <c r="N101" s="149" t="s">
        <v>514</v>
      </c>
      <c r="O101" s="149" t="s">
        <v>514</v>
      </c>
      <c r="P101" s="149" t="s">
        <v>514</v>
      </c>
      <c r="Q101" s="149" t="s">
        <v>514</v>
      </c>
      <c r="R101" s="149" t="s">
        <v>514</v>
      </c>
      <c r="S101" s="149" t="s">
        <v>30</v>
      </c>
    </row>
    <row r="102" spans="1:19" x14ac:dyDescent="0.2">
      <c r="A102" s="149" t="s">
        <v>315</v>
      </c>
      <c r="B102" s="149" t="s">
        <v>318</v>
      </c>
      <c r="C102" s="149" t="s">
        <v>319</v>
      </c>
      <c r="D102" s="140">
        <v>3</v>
      </c>
      <c r="E102" s="150" t="s">
        <v>30</v>
      </c>
      <c r="F102" s="150" t="s">
        <v>37</v>
      </c>
      <c r="G102" s="150" t="s">
        <v>514</v>
      </c>
      <c r="H102" s="149" t="s">
        <v>514</v>
      </c>
      <c r="I102" s="149" t="s">
        <v>514</v>
      </c>
      <c r="J102" s="149" t="s">
        <v>514</v>
      </c>
      <c r="K102" s="149" t="s">
        <v>514</v>
      </c>
      <c r="L102" s="149" t="s">
        <v>514</v>
      </c>
      <c r="M102" s="149" t="s">
        <v>514</v>
      </c>
      <c r="N102" s="149" t="s">
        <v>514</v>
      </c>
      <c r="O102" s="149" t="s">
        <v>514</v>
      </c>
      <c r="P102" s="149" t="s">
        <v>514</v>
      </c>
      <c r="Q102" s="149" t="s">
        <v>514</v>
      </c>
      <c r="R102" s="149" t="s">
        <v>514</v>
      </c>
      <c r="S102" s="149" t="s">
        <v>514</v>
      </c>
    </row>
    <row r="103" spans="1:19" x14ac:dyDescent="0.2">
      <c r="A103" s="149" t="s">
        <v>315</v>
      </c>
      <c r="B103" s="149" t="s">
        <v>320</v>
      </c>
      <c r="C103" s="149" t="s">
        <v>321</v>
      </c>
      <c r="D103" s="140">
        <v>2</v>
      </c>
      <c r="E103" s="150" t="s">
        <v>30</v>
      </c>
      <c r="F103" s="150" t="s">
        <v>37</v>
      </c>
      <c r="G103" s="150" t="s">
        <v>514</v>
      </c>
      <c r="H103" s="149" t="s">
        <v>514</v>
      </c>
      <c r="I103" s="149" t="s">
        <v>514</v>
      </c>
      <c r="J103" s="149" t="s">
        <v>514</v>
      </c>
      <c r="K103" s="149" t="s">
        <v>514</v>
      </c>
      <c r="L103" s="149" t="s">
        <v>514</v>
      </c>
      <c r="M103" s="149" t="s">
        <v>514</v>
      </c>
      <c r="N103" s="149" t="s">
        <v>514</v>
      </c>
      <c r="O103" s="149" t="s">
        <v>514</v>
      </c>
      <c r="P103" s="149" t="s">
        <v>514</v>
      </c>
      <c r="Q103" s="149" t="s">
        <v>514</v>
      </c>
      <c r="R103" s="149" t="s">
        <v>514</v>
      </c>
      <c r="S103" s="149" t="s">
        <v>514</v>
      </c>
    </row>
    <row r="104" spans="1:19" x14ac:dyDescent="0.2">
      <c r="A104" s="149" t="s">
        <v>315</v>
      </c>
      <c r="B104" s="149" t="s">
        <v>322</v>
      </c>
      <c r="C104" s="149" t="s">
        <v>323</v>
      </c>
      <c r="D104" s="140">
        <v>2</v>
      </c>
      <c r="E104" s="150" t="s">
        <v>30</v>
      </c>
      <c r="F104" s="150" t="s">
        <v>37</v>
      </c>
      <c r="G104" s="150" t="s">
        <v>514</v>
      </c>
      <c r="H104" s="149" t="s">
        <v>514</v>
      </c>
      <c r="I104" s="149" t="s">
        <v>514</v>
      </c>
      <c r="J104" s="149" t="s">
        <v>514</v>
      </c>
      <c r="K104" s="149" t="s">
        <v>514</v>
      </c>
      <c r="L104" s="149" t="s">
        <v>514</v>
      </c>
      <c r="M104" s="149" t="s">
        <v>514</v>
      </c>
      <c r="N104" s="149" t="s">
        <v>514</v>
      </c>
      <c r="O104" s="149" t="s">
        <v>514</v>
      </c>
      <c r="P104" s="149" t="s">
        <v>514</v>
      </c>
      <c r="Q104" s="149" t="s">
        <v>514</v>
      </c>
      <c r="R104" s="149" t="s">
        <v>514</v>
      </c>
      <c r="S104" s="149" t="s">
        <v>514</v>
      </c>
    </row>
    <row r="105" spans="1:19" x14ac:dyDescent="0.2">
      <c r="A105" s="149" t="s">
        <v>315</v>
      </c>
      <c r="B105" s="149" t="s">
        <v>324</v>
      </c>
      <c r="C105" s="149" t="s">
        <v>325</v>
      </c>
      <c r="D105" s="140">
        <v>2</v>
      </c>
      <c r="E105" s="150" t="s">
        <v>30</v>
      </c>
      <c r="F105" s="150" t="s">
        <v>30</v>
      </c>
      <c r="G105" s="150" t="s">
        <v>514</v>
      </c>
      <c r="H105" s="149" t="s">
        <v>514</v>
      </c>
      <c r="I105" s="149" t="s">
        <v>514</v>
      </c>
      <c r="J105" s="149" t="s">
        <v>514</v>
      </c>
      <c r="K105" s="149" t="s">
        <v>514</v>
      </c>
      <c r="L105" s="149" t="s">
        <v>514</v>
      </c>
      <c r="M105" s="149" t="s">
        <v>514</v>
      </c>
      <c r="N105" s="149" t="s">
        <v>514</v>
      </c>
      <c r="O105" s="149" t="s">
        <v>514</v>
      </c>
      <c r="P105" s="149" t="s">
        <v>514</v>
      </c>
      <c r="Q105" s="149" t="s">
        <v>514</v>
      </c>
      <c r="R105" s="149" t="s">
        <v>514</v>
      </c>
      <c r="S105" s="149" t="s">
        <v>30</v>
      </c>
    </row>
    <row r="106" spans="1:19" x14ac:dyDescent="0.2">
      <c r="A106" s="149" t="s">
        <v>315</v>
      </c>
      <c r="B106" s="149" t="s">
        <v>326</v>
      </c>
      <c r="C106" s="149" t="s">
        <v>327</v>
      </c>
      <c r="D106" s="140">
        <v>2</v>
      </c>
      <c r="E106" s="150" t="s">
        <v>30</v>
      </c>
      <c r="F106" s="150" t="s">
        <v>30</v>
      </c>
      <c r="G106" s="150" t="s">
        <v>514</v>
      </c>
      <c r="H106" s="149" t="s">
        <v>514</v>
      </c>
      <c r="I106" s="149" t="s">
        <v>514</v>
      </c>
      <c r="J106" s="149" t="s">
        <v>514</v>
      </c>
      <c r="K106" s="149" t="s">
        <v>514</v>
      </c>
      <c r="L106" s="149" t="s">
        <v>514</v>
      </c>
      <c r="M106" s="149" t="s">
        <v>514</v>
      </c>
      <c r="N106" s="149" t="s">
        <v>514</v>
      </c>
      <c r="O106" s="149" t="s">
        <v>514</v>
      </c>
      <c r="P106" s="149" t="s">
        <v>514</v>
      </c>
      <c r="Q106" s="149" t="s">
        <v>514</v>
      </c>
      <c r="R106" s="149" t="s">
        <v>514</v>
      </c>
      <c r="S106" s="149" t="s">
        <v>30</v>
      </c>
    </row>
    <row r="107" spans="1:19" x14ac:dyDescent="0.2">
      <c r="A107" s="149" t="s">
        <v>315</v>
      </c>
      <c r="B107" s="149" t="s">
        <v>328</v>
      </c>
      <c r="C107" s="149" t="s">
        <v>329</v>
      </c>
      <c r="D107" s="140">
        <v>2</v>
      </c>
      <c r="E107" s="150" t="s">
        <v>30</v>
      </c>
      <c r="F107" s="150" t="s">
        <v>30</v>
      </c>
      <c r="G107" s="150" t="s">
        <v>514</v>
      </c>
      <c r="H107" s="149" t="s">
        <v>514</v>
      </c>
      <c r="I107" s="149" t="s">
        <v>514</v>
      </c>
      <c r="J107" s="149" t="s">
        <v>514</v>
      </c>
      <c r="K107" s="149" t="s">
        <v>514</v>
      </c>
      <c r="L107" s="149" t="s">
        <v>514</v>
      </c>
      <c r="M107" s="149" t="s">
        <v>514</v>
      </c>
      <c r="N107" s="149" t="s">
        <v>514</v>
      </c>
      <c r="O107" s="149" t="s">
        <v>514</v>
      </c>
      <c r="P107" s="149" t="s">
        <v>514</v>
      </c>
      <c r="Q107" s="149" t="s">
        <v>514</v>
      </c>
      <c r="R107" s="149" t="s">
        <v>514</v>
      </c>
      <c r="S107" s="149" t="s">
        <v>30</v>
      </c>
    </row>
    <row r="108" spans="1:19" x14ac:dyDescent="0.2">
      <c r="A108" s="149" t="s">
        <v>315</v>
      </c>
      <c r="B108" s="149" t="s">
        <v>330</v>
      </c>
      <c r="C108" s="149" t="s">
        <v>331</v>
      </c>
      <c r="D108" s="140">
        <v>2</v>
      </c>
      <c r="E108" s="150" t="s">
        <v>30</v>
      </c>
      <c r="F108" s="150" t="s">
        <v>30</v>
      </c>
      <c r="G108" s="150" t="s">
        <v>514</v>
      </c>
      <c r="H108" s="149" t="s">
        <v>514</v>
      </c>
      <c r="I108" s="149" t="s">
        <v>514</v>
      </c>
      <c r="J108" s="149" t="s">
        <v>514</v>
      </c>
      <c r="K108" s="149" t="s">
        <v>514</v>
      </c>
      <c r="L108" s="149" t="s">
        <v>514</v>
      </c>
      <c r="M108" s="149" t="s">
        <v>514</v>
      </c>
      <c r="N108" s="149" t="s">
        <v>514</v>
      </c>
      <c r="O108" s="149" t="s">
        <v>514</v>
      </c>
      <c r="P108" s="149" t="s">
        <v>514</v>
      </c>
      <c r="Q108" s="149" t="s">
        <v>514</v>
      </c>
      <c r="R108" s="149" t="s">
        <v>514</v>
      </c>
      <c r="S108" s="149" t="s">
        <v>30</v>
      </c>
    </row>
    <row r="109" spans="1:19" x14ac:dyDescent="0.2">
      <c r="A109" s="160" t="s">
        <v>315</v>
      </c>
      <c r="B109" s="160" t="s">
        <v>332</v>
      </c>
      <c r="C109" s="160" t="s">
        <v>333</v>
      </c>
      <c r="D109" s="141">
        <v>2</v>
      </c>
      <c r="E109" s="169" t="s">
        <v>30</v>
      </c>
      <c r="F109" s="169" t="s">
        <v>37</v>
      </c>
      <c r="G109" s="169" t="s">
        <v>514</v>
      </c>
      <c r="H109" s="160" t="s">
        <v>514</v>
      </c>
      <c r="I109" s="160" t="s">
        <v>514</v>
      </c>
      <c r="J109" s="160" t="s">
        <v>514</v>
      </c>
      <c r="K109" s="160" t="s">
        <v>514</v>
      </c>
      <c r="L109" s="160" t="s">
        <v>514</v>
      </c>
      <c r="M109" s="160" t="s">
        <v>514</v>
      </c>
      <c r="N109" s="160" t="s">
        <v>514</v>
      </c>
      <c r="O109" s="160" t="s">
        <v>514</v>
      </c>
      <c r="P109" s="160" t="s">
        <v>514</v>
      </c>
      <c r="Q109" s="160" t="s">
        <v>514</v>
      </c>
      <c r="R109" s="160" t="s">
        <v>514</v>
      </c>
      <c r="S109" s="160" t="s">
        <v>514</v>
      </c>
    </row>
    <row r="110" spans="1:19" x14ac:dyDescent="0.2">
      <c r="A110" s="33"/>
      <c r="B110" s="34">
        <f>COUNTA(B101:B109)</f>
        <v>9</v>
      </c>
      <c r="C110" s="124"/>
      <c r="D110" s="133"/>
      <c r="E110" s="60">
        <f t="shared" ref="E110:S110" si="8">COUNTIF(E101:E109,"Yes")</f>
        <v>9</v>
      </c>
      <c r="F110" s="60">
        <f t="shared" si="8"/>
        <v>5</v>
      </c>
      <c r="G110" s="60">
        <f t="shared" si="8"/>
        <v>0</v>
      </c>
      <c r="H110" s="34">
        <f t="shared" si="8"/>
        <v>0</v>
      </c>
      <c r="I110" s="34">
        <f t="shared" si="8"/>
        <v>0</v>
      </c>
      <c r="J110" s="34">
        <f t="shared" si="8"/>
        <v>0</v>
      </c>
      <c r="K110" s="34">
        <f t="shared" si="8"/>
        <v>0</v>
      </c>
      <c r="L110" s="34">
        <f t="shared" si="8"/>
        <v>0</v>
      </c>
      <c r="M110" s="34">
        <f t="shared" si="8"/>
        <v>0</v>
      </c>
      <c r="N110" s="34">
        <f t="shared" si="8"/>
        <v>0</v>
      </c>
      <c r="O110" s="34">
        <f t="shared" si="8"/>
        <v>0</v>
      </c>
      <c r="P110" s="34">
        <f t="shared" si="8"/>
        <v>0</v>
      </c>
      <c r="Q110" s="34">
        <f t="shared" si="8"/>
        <v>0</v>
      </c>
      <c r="R110" s="34">
        <f t="shared" si="8"/>
        <v>0</v>
      </c>
      <c r="S110" s="34">
        <f t="shared" si="8"/>
        <v>5</v>
      </c>
    </row>
    <row r="111" spans="1:19" x14ac:dyDescent="0.2">
      <c r="A111" s="46"/>
      <c r="B111" s="46"/>
      <c r="C111" s="83"/>
      <c r="D111" s="83"/>
      <c r="E111" s="178"/>
      <c r="F111" s="178"/>
      <c r="G111" s="178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</row>
    <row r="112" spans="1:19" x14ac:dyDescent="0.2">
      <c r="A112" s="149" t="s">
        <v>334</v>
      </c>
      <c r="B112" s="149" t="s">
        <v>335</v>
      </c>
      <c r="C112" s="149" t="s">
        <v>336</v>
      </c>
      <c r="D112" s="140">
        <v>2</v>
      </c>
      <c r="E112" s="150" t="s">
        <v>30</v>
      </c>
      <c r="F112" s="150" t="s">
        <v>37</v>
      </c>
      <c r="G112" s="150" t="s">
        <v>514</v>
      </c>
      <c r="H112" s="149" t="s">
        <v>514</v>
      </c>
      <c r="I112" s="149" t="s">
        <v>514</v>
      </c>
      <c r="J112" s="149" t="s">
        <v>514</v>
      </c>
      <c r="K112" s="149" t="s">
        <v>514</v>
      </c>
      <c r="L112" s="149" t="s">
        <v>514</v>
      </c>
      <c r="M112" s="149" t="s">
        <v>514</v>
      </c>
      <c r="N112" s="149" t="s">
        <v>514</v>
      </c>
      <c r="O112" s="149" t="s">
        <v>514</v>
      </c>
      <c r="P112" s="149" t="s">
        <v>514</v>
      </c>
      <c r="Q112" s="149" t="s">
        <v>514</v>
      </c>
      <c r="R112" s="149" t="s">
        <v>514</v>
      </c>
      <c r="S112" s="149" t="s">
        <v>514</v>
      </c>
    </row>
    <row r="113" spans="1:19" x14ac:dyDescent="0.2">
      <c r="A113" s="149" t="s">
        <v>334</v>
      </c>
      <c r="B113" s="149" t="s">
        <v>337</v>
      </c>
      <c r="C113" s="149" t="s">
        <v>338</v>
      </c>
      <c r="D113" s="140">
        <v>3</v>
      </c>
      <c r="E113" s="150" t="s">
        <v>30</v>
      </c>
      <c r="F113" s="150" t="s">
        <v>37</v>
      </c>
      <c r="G113" s="150" t="s">
        <v>514</v>
      </c>
      <c r="H113" s="149" t="s">
        <v>514</v>
      </c>
      <c r="I113" s="149" t="s">
        <v>514</v>
      </c>
      <c r="J113" s="149" t="s">
        <v>514</v>
      </c>
      <c r="K113" s="149" t="s">
        <v>514</v>
      </c>
      <c r="L113" s="149" t="s">
        <v>514</v>
      </c>
      <c r="M113" s="149" t="s">
        <v>514</v>
      </c>
      <c r="N113" s="149" t="s">
        <v>514</v>
      </c>
      <c r="O113" s="149" t="s">
        <v>514</v>
      </c>
      <c r="P113" s="149" t="s">
        <v>514</v>
      </c>
      <c r="Q113" s="149" t="s">
        <v>514</v>
      </c>
      <c r="R113" s="149" t="s">
        <v>514</v>
      </c>
      <c r="S113" s="149" t="s">
        <v>514</v>
      </c>
    </row>
    <row r="114" spans="1:19" x14ac:dyDescent="0.2">
      <c r="A114" s="149" t="s">
        <v>334</v>
      </c>
      <c r="B114" s="149" t="s">
        <v>339</v>
      </c>
      <c r="C114" s="149" t="s">
        <v>340</v>
      </c>
      <c r="D114" s="140">
        <v>2</v>
      </c>
      <c r="E114" s="150" t="s">
        <v>30</v>
      </c>
      <c r="F114" s="150" t="s">
        <v>30</v>
      </c>
      <c r="G114" s="150" t="s">
        <v>514</v>
      </c>
      <c r="H114" s="149" t="s">
        <v>514</v>
      </c>
      <c r="I114" s="149" t="s">
        <v>514</v>
      </c>
      <c r="J114" s="149" t="s">
        <v>514</v>
      </c>
      <c r="K114" s="149" t="s">
        <v>514</v>
      </c>
      <c r="L114" s="149" t="s">
        <v>514</v>
      </c>
      <c r="M114" s="149" t="s">
        <v>514</v>
      </c>
      <c r="N114" s="149" t="s">
        <v>514</v>
      </c>
      <c r="O114" s="149" t="s">
        <v>514</v>
      </c>
      <c r="P114" s="149" t="s">
        <v>514</v>
      </c>
      <c r="Q114" s="149" t="s">
        <v>514</v>
      </c>
      <c r="R114" s="149" t="s">
        <v>514</v>
      </c>
      <c r="S114" s="149" t="s">
        <v>30</v>
      </c>
    </row>
    <row r="115" spans="1:19" x14ac:dyDescent="0.2">
      <c r="A115" s="149" t="s">
        <v>334</v>
      </c>
      <c r="B115" s="149" t="s">
        <v>341</v>
      </c>
      <c r="C115" s="149" t="s">
        <v>342</v>
      </c>
      <c r="D115" s="140">
        <v>1</v>
      </c>
      <c r="E115" s="150" t="s">
        <v>30</v>
      </c>
      <c r="F115" s="150" t="s">
        <v>30</v>
      </c>
      <c r="G115" s="150" t="s">
        <v>514</v>
      </c>
      <c r="H115" s="149" t="s">
        <v>514</v>
      </c>
      <c r="I115" s="149" t="s">
        <v>514</v>
      </c>
      <c r="J115" s="149" t="s">
        <v>514</v>
      </c>
      <c r="K115" s="149" t="s">
        <v>514</v>
      </c>
      <c r="L115" s="149" t="s">
        <v>514</v>
      </c>
      <c r="M115" s="149" t="s">
        <v>514</v>
      </c>
      <c r="N115" s="149" t="s">
        <v>514</v>
      </c>
      <c r="O115" s="149" t="s">
        <v>514</v>
      </c>
      <c r="P115" s="149" t="s">
        <v>514</v>
      </c>
      <c r="Q115" s="149" t="s">
        <v>514</v>
      </c>
      <c r="R115" s="149" t="s">
        <v>514</v>
      </c>
      <c r="S115" s="149" t="s">
        <v>30</v>
      </c>
    </row>
    <row r="116" spans="1:19" x14ac:dyDescent="0.2">
      <c r="A116" s="149" t="s">
        <v>334</v>
      </c>
      <c r="B116" s="149" t="s">
        <v>343</v>
      </c>
      <c r="C116" s="149" t="s">
        <v>344</v>
      </c>
      <c r="D116" s="140">
        <v>2</v>
      </c>
      <c r="E116" s="150" t="s">
        <v>30</v>
      </c>
      <c r="F116" s="150" t="s">
        <v>30</v>
      </c>
      <c r="G116" s="150" t="s">
        <v>514</v>
      </c>
      <c r="H116" s="149" t="s">
        <v>514</v>
      </c>
      <c r="I116" s="149" t="s">
        <v>514</v>
      </c>
      <c r="J116" s="149" t="s">
        <v>514</v>
      </c>
      <c r="K116" s="149" t="s">
        <v>514</v>
      </c>
      <c r="L116" s="149" t="s">
        <v>514</v>
      </c>
      <c r="M116" s="149" t="s">
        <v>514</v>
      </c>
      <c r="N116" s="149" t="s">
        <v>514</v>
      </c>
      <c r="O116" s="149" t="s">
        <v>514</v>
      </c>
      <c r="P116" s="149" t="s">
        <v>514</v>
      </c>
      <c r="Q116" s="149" t="s">
        <v>514</v>
      </c>
      <c r="R116" s="149" t="s">
        <v>514</v>
      </c>
      <c r="S116" s="149" t="s">
        <v>30</v>
      </c>
    </row>
    <row r="117" spans="1:19" x14ac:dyDescent="0.2">
      <c r="A117" s="149" t="s">
        <v>334</v>
      </c>
      <c r="B117" s="149" t="s">
        <v>345</v>
      </c>
      <c r="C117" s="149" t="s">
        <v>346</v>
      </c>
      <c r="D117" s="140">
        <v>2</v>
      </c>
      <c r="E117" s="150" t="s">
        <v>30</v>
      </c>
      <c r="F117" s="150" t="s">
        <v>37</v>
      </c>
      <c r="G117" s="150" t="s">
        <v>514</v>
      </c>
      <c r="H117" s="149" t="s">
        <v>514</v>
      </c>
      <c r="I117" s="149" t="s">
        <v>514</v>
      </c>
      <c r="J117" s="149" t="s">
        <v>514</v>
      </c>
      <c r="K117" s="149" t="s">
        <v>514</v>
      </c>
      <c r="L117" s="149" t="s">
        <v>514</v>
      </c>
      <c r="M117" s="149" t="s">
        <v>514</v>
      </c>
      <c r="N117" s="149" t="s">
        <v>514</v>
      </c>
      <c r="O117" s="149" t="s">
        <v>514</v>
      </c>
      <c r="P117" s="149" t="s">
        <v>514</v>
      </c>
      <c r="Q117" s="149" t="s">
        <v>514</v>
      </c>
      <c r="R117" s="149" t="s">
        <v>514</v>
      </c>
      <c r="S117" s="149" t="s">
        <v>514</v>
      </c>
    </row>
    <row r="118" spans="1:19" x14ac:dyDescent="0.2">
      <c r="A118" s="149" t="s">
        <v>334</v>
      </c>
      <c r="B118" s="149" t="s">
        <v>347</v>
      </c>
      <c r="C118" s="149" t="s">
        <v>348</v>
      </c>
      <c r="D118" s="140">
        <v>3</v>
      </c>
      <c r="E118" s="150" t="s">
        <v>30</v>
      </c>
      <c r="F118" s="150" t="s">
        <v>30</v>
      </c>
      <c r="G118" s="150" t="s">
        <v>514</v>
      </c>
      <c r="H118" s="149" t="s">
        <v>514</v>
      </c>
      <c r="I118" s="149" t="s">
        <v>514</v>
      </c>
      <c r="J118" s="149" t="s">
        <v>514</v>
      </c>
      <c r="K118" s="149" t="s">
        <v>514</v>
      </c>
      <c r="L118" s="149" t="s">
        <v>514</v>
      </c>
      <c r="M118" s="149" t="s">
        <v>514</v>
      </c>
      <c r="N118" s="149" t="s">
        <v>514</v>
      </c>
      <c r="O118" s="149" t="s">
        <v>514</v>
      </c>
      <c r="P118" s="149" t="s">
        <v>514</v>
      </c>
      <c r="Q118" s="149" t="s">
        <v>514</v>
      </c>
      <c r="R118" s="149" t="s">
        <v>514</v>
      </c>
      <c r="S118" s="149" t="s">
        <v>30</v>
      </c>
    </row>
    <row r="119" spans="1:19" x14ac:dyDescent="0.2">
      <c r="A119" s="149" t="s">
        <v>334</v>
      </c>
      <c r="B119" s="149" t="s">
        <v>349</v>
      </c>
      <c r="C119" s="149" t="s">
        <v>350</v>
      </c>
      <c r="D119" s="140">
        <v>1</v>
      </c>
      <c r="E119" s="150" t="s">
        <v>30</v>
      </c>
      <c r="F119" s="150" t="s">
        <v>30</v>
      </c>
      <c r="G119" s="150" t="s">
        <v>514</v>
      </c>
      <c r="H119" s="149" t="s">
        <v>514</v>
      </c>
      <c r="I119" s="149" t="s">
        <v>514</v>
      </c>
      <c r="J119" s="149" t="s">
        <v>514</v>
      </c>
      <c r="K119" s="149" t="s">
        <v>514</v>
      </c>
      <c r="L119" s="149" t="s">
        <v>514</v>
      </c>
      <c r="M119" s="149" t="s">
        <v>514</v>
      </c>
      <c r="N119" s="149" t="s">
        <v>514</v>
      </c>
      <c r="O119" s="149" t="s">
        <v>514</v>
      </c>
      <c r="P119" s="149" t="s">
        <v>514</v>
      </c>
      <c r="Q119" s="149" t="s">
        <v>514</v>
      </c>
      <c r="R119" s="149" t="s">
        <v>514</v>
      </c>
      <c r="S119" s="149" t="s">
        <v>30</v>
      </c>
    </row>
    <row r="120" spans="1:19" x14ac:dyDescent="0.2">
      <c r="A120" s="160" t="s">
        <v>334</v>
      </c>
      <c r="B120" s="160" t="s">
        <v>353</v>
      </c>
      <c r="C120" s="160" t="s">
        <v>354</v>
      </c>
      <c r="D120" s="141">
        <v>2</v>
      </c>
      <c r="E120" s="169" t="s">
        <v>30</v>
      </c>
      <c r="F120" s="169" t="s">
        <v>37</v>
      </c>
      <c r="G120" s="169" t="s">
        <v>514</v>
      </c>
      <c r="H120" s="160" t="s">
        <v>514</v>
      </c>
      <c r="I120" s="160" t="s">
        <v>514</v>
      </c>
      <c r="J120" s="160" t="s">
        <v>514</v>
      </c>
      <c r="K120" s="160" t="s">
        <v>514</v>
      </c>
      <c r="L120" s="160" t="s">
        <v>514</v>
      </c>
      <c r="M120" s="160" t="s">
        <v>514</v>
      </c>
      <c r="N120" s="160" t="s">
        <v>514</v>
      </c>
      <c r="O120" s="160" t="s">
        <v>514</v>
      </c>
      <c r="P120" s="160" t="s">
        <v>514</v>
      </c>
      <c r="Q120" s="160" t="s">
        <v>514</v>
      </c>
      <c r="R120" s="160" t="s">
        <v>514</v>
      </c>
      <c r="S120" s="160" t="s">
        <v>514</v>
      </c>
    </row>
    <row r="121" spans="1:19" x14ac:dyDescent="0.2">
      <c r="A121" s="33"/>
      <c r="B121" s="34">
        <f>COUNTA(B112:B120)</f>
        <v>9</v>
      </c>
      <c r="C121" s="124"/>
      <c r="D121" s="70"/>
      <c r="E121" s="60">
        <f t="shared" ref="E121:S121" si="9">COUNTIF(E112:E120,"Yes")</f>
        <v>9</v>
      </c>
      <c r="F121" s="60">
        <f t="shared" si="9"/>
        <v>5</v>
      </c>
      <c r="G121" s="60">
        <f t="shared" si="9"/>
        <v>0</v>
      </c>
      <c r="H121" s="34">
        <f t="shared" si="9"/>
        <v>0</v>
      </c>
      <c r="I121" s="34">
        <f t="shared" si="9"/>
        <v>0</v>
      </c>
      <c r="J121" s="34">
        <f t="shared" si="9"/>
        <v>0</v>
      </c>
      <c r="K121" s="34">
        <f t="shared" si="9"/>
        <v>0</v>
      </c>
      <c r="L121" s="34">
        <f t="shared" si="9"/>
        <v>0</v>
      </c>
      <c r="M121" s="34">
        <f t="shared" si="9"/>
        <v>0</v>
      </c>
      <c r="N121" s="34">
        <f t="shared" si="9"/>
        <v>0</v>
      </c>
      <c r="O121" s="34">
        <f t="shared" si="9"/>
        <v>0</v>
      </c>
      <c r="P121" s="34">
        <f t="shared" si="9"/>
        <v>0</v>
      </c>
      <c r="Q121" s="34">
        <f t="shared" si="9"/>
        <v>0</v>
      </c>
      <c r="R121" s="34">
        <f t="shared" si="9"/>
        <v>0</v>
      </c>
      <c r="S121" s="34">
        <f t="shared" si="9"/>
        <v>5</v>
      </c>
    </row>
    <row r="122" spans="1:19" x14ac:dyDescent="0.2">
      <c r="A122" s="46"/>
      <c r="B122" s="46"/>
      <c r="C122" s="83"/>
      <c r="D122" s="70"/>
      <c r="E122" s="178"/>
      <c r="F122" s="178"/>
      <c r="G122" s="178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</row>
    <row r="123" spans="1:19" x14ac:dyDescent="0.2">
      <c r="A123" s="149" t="s">
        <v>357</v>
      </c>
      <c r="B123" s="149" t="s">
        <v>358</v>
      </c>
      <c r="C123" s="149" t="s">
        <v>359</v>
      </c>
      <c r="D123" s="140">
        <v>1</v>
      </c>
      <c r="E123" s="150" t="s">
        <v>30</v>
      </c>
      <c r="F123" s="150" t="s">
        <v>30</v>
      </c>
      <c r="G123" s="150" t="s">
        <v>514</v>
      </c>
      <c r="H123" s="149" t="s">
        <v>30</v>
      </c>
      <c r="I123" s="149" t="s">
        <v>514</v>
      </c>
      <c r="J123" s="149" t="s">
        <v>514</v>
      </c>
      <c r="K123" s="149" t="s">
        <v>514</v>
      </c>
      <c r="L123" s="149" t="s">
        <v>514</v>
      </c>
      <c r="M123" s="149" t="s">
        <v>514</v>
      </c>
      <c r="N123" s="149" t="s">
        <v>514</v>
      </c>
      <c r="O123" s="149" t="s">
        <v>514</v>
      </c>
      <c r="P123" s="149" t="s">
        <v>514</v>
      </c>
      <c r="Q123" s="149" t="s">
        <v>514</v>
      </c>
      <c r="R123" s="149" t="s">
        <v>514</v>
      </c>
      <c r="S123" s="149" t="s">
        <v>514</v>
      </c>
    </row>
    <row r="124" spans="1:19" x14ac:dyDescent="0.2">
      <c r="A124" s="149" t="s">
        <v>357</v>
      </c>
      <c r="B124" s="149" t="s">
        <v>360</v>
      </c>
      <c r="C124" s="149" t="s">
        <v>361</v>
      </c>
      <c r="D124" s="140">
        <v>3</v>
      </c>
      <c r="E124" s="150" t="s">
        <v>30</v>
      </c>
      <c r="F124" s="150" t="s">
        <v>30</v>
      </c>
      <c r="G124" s="150" t="s">
        <v>514</v>
      </c>
      <c r="H124" s="149" t="s">
        <v>30</v>
      </c>
      <c r="I124" s="149" t="s">
        <v>514</v>
      </c>
      <c r="J124" s="149" t="s">
        <v>514</v>
      </c>
      <c r="K124" s="149" t="s">
        <v>514</v>
      </c>
      <c r="L124" s="149" t="s">
        <v>514</v>
      </c>
      <c r="M124" s="149" t="s">
        <v>514</v>
      </c>
      <c r="N124" s="149" t="s">
        <v>514</v>
      </c>
      <c r="O124" s="149" t="s">
        <v>514</v>
      </c>
      <c r="P124" s="149" t="s">
        <v>514</v>
      </c>
      <c r="Q124" s="149" t="s">
        <v>514</v>
      </c>
      <c r="R124" s="149" t="s">
        <v>514</v>
      </c>
      <c r="S124" s="149" t="s">
        <v>514</v>
      </c>
    </row>
    <row r="125" spans="1:19" x14ac:dyDescent="0.2">
      <c r="A125" s="149" t="s">
        <v>357</v>
      </c>
      <c r="B125" s="149" t="s">
        <v>362</v>
      </c>
      <c r="C125" s="149" t="s">
        <v>363</v>
      </c>
      <c r="D125" s="140">
        <v>1</v>
      </c>
      <c r="E125" s="150" t="s">
        <v>30</v>
      </c>
      <c r="F125" s="150" t="s">
        <v>30</v>
      </c>
      <c r="G125" s="150" t="s">
        <v>514</v>
      </c>
      <c r="H125" s="149" t="s">
        <v>514</v>
      </c>
      <c r="I125" s="149" t="s">
        <v>30</v>
      </c>
      <c r="J125" s="149" t="s">
        <v>514</v>
      </c>
      <c r="K125" s="149" t="s">
        <v>514</v>
      </c>
      <c r="L125" s="149" t="s">
        <v>514</v>
      </c>
      <c r="M125" s="149" t="s">
        <v>514</v>
      </c>
      <c r="N125" s="149" t="s">
        <v>514</v>
      </c>
      <c r="O125" s="149" t="s">
        <v>514</v>
      </c>
      <c r="P125" s="149" t="s">
        <v>514</v>
      </c>
      <c r="Q125" s="149" t="s">
        <v>514</v>
      </c>
      <c r="R125" s="149" t="s">
        <v>514</v>
      </c>
      <c r="S125" s="149" t="s">
        <v>514</v>
      </c>
    </row>
    <row r="126" spans="1:19" x14ac:dyDescent="0.2">
      <c r="A126" s="149" t="s">
        <v>357</v>
      </c>
      <c r="B126" s="149" t="s">
        <v>364</v>
      </c>
      <c r="C126" s="149" t="s">
        <v>365</v>
      </c>
      <c r="D126" s="140">
        <v>1</v>
      </c>
      <c r="E126" s="150" t="s">
        <v>30</v>
      </c>
      <c r="F126" s="150" t="s">
        <v>30</v>
      </c>
      <c r="G126" s="150" t="s">
        <v>514</v>
      </c>
      <c r="H126" s="149" t="s">
        <v>30</v>
      </c>
      <c r="I126" s="149" t="s">
        <v>514</v>
      </c>
      <c r="J126" s="149" t="s">
        <v>514</v>
      </c>
      <c r="K126" s="149" t="s">
        <v>514</v>
      </c>
      <c r="L126" s="149" t="s">
        <v>514</v>
      </c>
      <c r="M126" s="149" t="s">
        <v>514</v>
      </c>
      <c r="N126" s="149" t="s">
        <v>514</v>
      </c>
      <c r="O126" s="149" t="s">
        <v>514</v>
      </c>
      <c r="P126" s="149" t="s">
        <v>514</v>
      </c>
      <c r="Q126" s="149" t="s">
        <v>514</v>
      </c>
      <c r="R126" s="149" t="s">
        <v>514</v>
      </c>
      <c r="S126" s="149" t="s">
        <v>514</v>
      </c>
    </row>
    <row r="127" spans="1:19" x14ac:dyDescent="0.2">
      <c r="A127" s="149" t="s">
        <v>357</v>
      </c>
      <c r="B127" s="149" t="s">
        <v>366</v>
      </c>
      <c r="C127" s="149" t="s">
        <v>367</v>
      </c>
      <c r="D127" s="140">
        <v>1</v>
      </c>
      <c r="E127" s="150" t="s">
        <v>30</v>
      </c>
      <c r="F127" s="150" t="s">
        <v>30</v>
      </c>
      <c r="G127" s="150" t="s">
        <v>514</v>
      </c>
      <c r="H127" s="149" t="s">
        <v>30</v>
      </c>
      <c r="I127" s="149" t="s">
        <v>514</v>
      </c>
      <c r="J127" s="149" t="s">
        <v>514</v>
      </c>
      <c r="K127" s="149" t="s">
        <v>514</v>
      </c>
      <c r="L127" s="149" t="s">
        <v>514</v>
      </c>
      <c r="M127" s="149" t="s">
        <v>514</v>
      </c>
      <c r="N127" s="149" t="s">
        <v>514</v>
      </c>
      <c r="O127" s="149" t="s">
        <v>514</v>
      </c>
      <c r="P127" s="149" t="s">
        <v>514</v>
      </c>
      <c r="Q127" s="149" t="s">
        <v>514</v>
      </c>
      <c r="R127" s="149" t="s">
        <v>514</v>
      </c>
      <c r="S127" s="149" t="s">
        <v>514</v>
      </c>
    </row>
    <row r="128" spans="1:19" x14ac:dyDescent="0.2">
      <c r="A128" s="149" t="s">
        <v>357</v>
      </c>
      <c r="B128" s="149" t="s">
        <v>368</v>
      </c>
      <c r="C128" s="149" t="s">
        <v>369</v>
      </c>
      <c r="D128" s="140">
        <v>3</v>
      </c>
      <c r="E128" s="150" t="s">
        <v>30</v>
      </c>
      <c r="F128" s="150" t="s">
        <v>30</v>
      </c>
      <c r="G128" s="150" t="s">
        <v>514</v>
      </c>
      <c r="H128" s="149" t="s">
        <v>30</v>
      </c>
      <c r="I128" s="149" t="s">
        <v>514</v>
      </c>
      <c r="J128" s="149" t="s">
        <v>514</v>
      </c>
      <c r="K128" s="149" t="s">
        <v>514</v>
      </c>
      <c r="L128" s="149" t="s">
        <v>514</v>
      </c>
      <c r="M128" s="149" t="s">
        <v>514</v>
      </c>
      <c r="N128" s="149" t="s">
        <v>514</v>
      </c>
      <c r="O128" s="149" t="s">
        <v>514</v>
      </c>
      <c r="P128" s="149" t="s">
        <v>514</v>
      </c>
      <c r="Q128" s="149" t="s">
        <v>514</v>
      </c>
      <c r="R128" s="149" t="s">
        <v>514</v>
      </c>
      <c r="S128" s="149" t="s">
        <v>514</v>
      </c>
    </row>
    <row r="129" spans="1:19" x14ac:dyDescent="0.2">
      <c r="A129" s="160" t="s">
        <v>357</v>
      </c>
      <c r="B129" s="160" t="s">
        <v>370</v>
      </c>
      <c r="C129" s="160" t="s">
        <v>371</v>
      </c>
      <c r="D129" s="141">
        <v>1</v>
      </c>
      <c r="E129" s="169" t="s">
        <v>30</v>
      </c>
      <c r="F129" s="169" t="s">
        <v>30</v>
      </c>
      <c r="G129" s="169" t="s">
        <v>514</v>
      </c>
      <c r="H129" s="160" t="s">
        <v>30</v>
      </c>
      <c r="I129" s="160" t="s">
        <v>514</v>
      </c>
      <c r="J129" s="160" t="s">
        <v>514</v>
      </c>
      <c r="K129" s="160" t="s">
        <v>514</v>
      </c>
      <c r="L129" s="160" t="s">
        <v>514</v>
      </c>
      <c r="M129" s="160" t="s">
        <v>514</v>
      </c>
      <c r="N129" s="160" t="s">
        <v>514</v>
      </c>
      <c r="O129" s="160" t="s">
        <v>514</v>
      </c>
      <c r="P129" s="160" t="s">
        <v>514</v>
      </c>
      <c r="Q129" s="160" t="s">
        <v>514</v>
      </c>
      <c r="R129" s="160" t="s">
        <v>514</v>
      </c>
      <c r="S129" s="160" t="s">
        <v>514</v>
      </c>
    </row>
    <row r="130" spans="1:19" x14ac:dyDescent="0.2">
      <c r="A130" s="33"/>
      <c r="B130" s="34">
        <f>COUNTA(B123:B129)</f>
        <v>7</v>
      </c>
      <c r="C130" s="124"/>
      <c r="D130" s="70"/>
      <c r="E130" s="60">
        <f t="shared" ref="E130:S130" si="10">COUNTIF(E123:E129,"Yes")</f>
        <v>7</v>
      </c>
      <c r="F130" s="60">
        <f t="shared" si="10"/>
        <v>7</v>
      </c>
      <c r="G130" s="60">
        <f t="shared" si="10"/>
        <v>0</v>
      </c>
      <c r="H130" s="34">
        <f t="shared" si="10"/>
        <v>6</v>
      </c>
      <c r="I130" s="34">
        <f t="shared" si="10"/>
        <v>1</v>
      </c>
      <c r="J130" s="34">
        <f t="shared" si="10"/>
        <v>0</v>
      </c>
      <c r="K130" s="34">
        <f t="shared" si="10"/>
        <v>0</v>
      </c>
      <c r="L130" s="34">
        <f t="shared" si="10"/>
        <v>0</v>
      </c>
      <c r="M130" s="34">
        <f t="shared" si="10"/>
        <v>0</v>
      </c>
      <c r="N130" s="34">
        <f t="shared" si="10"/>
        <v>0</v>
      </c>
      <c r="O130" s="34">
        <f t="shared" si="10"/>
        <v>0</v>
      </c>
      <c r="P130" s="34">
        <f t="shared" si="10"/>
        <v>0</v>
      </c>
      <c r="Q130" s="34">
        <f t="shared" si="10"/>
        <v>0</v>
      </c>
      <c r="R130" s="34">
        <f t="shared" si="10"/>
        <v>0</v>
      </c>
      <c r="S130" s="34">
        <f t="shared" si="10"/>
        <v>0</v>
      </c>
    </row>
    <row r="131" spans="1:19" x14ac:dyDescent="0.2">
      <c r="A131" s="46"/>
      <c r="B131" s="46"/>
      <c r="C131" s="83"/>
      <c r="D131" s="70"/>
      <c r="E131" s="178"/>
      <c r="F131" s="178"/>
      <c r="G131" s="178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</row>
    <row r="132" spans="1:19" x14ac:dyDescent="0.2">
      <c r="A132" s="149" t="s">
        <v>372</v>
      </c>
      <c r="B132" s="149" t="s">
        <v>373</v>
      </c>
      <c r="C132" s="149" t="s">
        <v>374</v>
      </c>
      <c r="D132" s="140">
        <v>1</v>
      </c>
      <c r="E132" s="150" t="s">
        <v>30</v>
      </c>
      <c r="F132" s="150" t="s">
        <v>30</v>
      </c>
      <c r="G132" s="150" t="s">
        <v>30</v>
      </c>
      <c r="H132" s="149" t="s">
        <v>514</v>
      </c>
      <c r="I132" s="149" t="s">
        <v>514</v>
      </c>
      <c r="J132" s="149" t="s">
        <v>514</v>
      </c>
      <c r="K132" s="149" t="s">
        <v>514</v>
      </c>
      <c r="L132" s="149" t="s">
        <v>514</v>
      </c>
      <c r="M132" s="149" t="s">
        <v>514</v>
      </c>
      <c r="N132" s="149" t="s">
        <v>514</v>
      </c>
      <c r="O132" s="149" t="s">
        <v>514</v>
      </c>
      <c r="P132" s="149" t="s">
        <v>514</v>
      </c>
      <c r="Q132" s="149" t="s">
        <v>514</v>
      </c>
      <c r="R132" s="149" t="s">
        <v>514</v>
      </c>
      <c r="S132" s="149" t="s">
        <v>514</v>
      </c>
    </row>
    <row r="133" spans="1:19" x14ac:dyDescent="0.2">
      <c r="A133" s="160" t="s">
        <v>372</v>
      </c>
      <c r="B133" s="160" t="s">
        <v>375</v>
      </c>
      <c r="C133" s="160" t="s">
        <v>376</v>
      </c>
      <c r="D133" s="141">
        <v>1</v>
      </c>
      <c r="E133" s="169" t="s">
        <v>30</v>
      </c>
      <c r="F133" s="169" t="s">
        <v>30</v>
      </c>
      <c r="G133" s="169" t="s">
        <v>30</v>
      </c>
      <c r="H133" s="160" t="s">
        <v>514</v>
      </c>
      <c r="I133" s="160" t="s">
        <v>514</v>
      </c>
      <c r="J133" s="160" t="s">
        <v>514</v>
      </c>
      <c r="K133" s="160" t="s">
        <v>514</v>
      </c>
      <c r="L133" s="160" t="s">
        <v>514</v>
      </c>
      <c r="M133" s="160" t="s">
        <v>514</v>
      </c>
      <c r="N133" s="160" t="s">
        <v>514</v>
      </c>
      <c r="O133" s="160" t="s">
        <v>514</v>
      </c>
      <c r="P133" s="160" t="s">
        <v>514</v>
      </c>
      <c r="Q133" s="160" t="s">
        <v>514</v>
      </c>
      <c r="R133" s="160" t="s">
        <v>514</v>
      </c>
      <c r="S133" s="160" t="s">
        <v>514</v>
      </c>
    </row>
    <row r="134" spans="1:19" x14ac:dyDescent="0.2">
      <c r="A134" s="33"/>
      <c r="B134" s="34">
        <f>COUNTA(B132:B133)</f>
        <v>2</v>
      </c>
      <c r="C134" s="124"/>
      <c r="D134" s="70"/>
      <c r="E134" s="60">
        <f t="shared" ref="E134:S134" si="11">COUNTIF(E132:E133,"Yes")</f>
        <v>2</v>
      </c>
      <c r="F134" s="60">
        <f t="shared" si="11"/>
        <v>2</v>
      </c>
      <c r="G134" s="60">
        <f t="shared" si="11"/>
        <v>2</v>
      </c>
      <c r="H134" s="34">
        <f t="shared" si="11"/>
        <v>0</v>
      </c>
      <c r="I134" s="34">
        <f t="shared" si="11"/>
        <v>0</v>
      </c>
      <c r="J134" s="34">
        <f t="shared" si="11"/>
        <v>0</v>
      </c>
      <c r="K134" s="34">
        <f t="shared" si="11"/>
        <v>0</v>
      </c>
      <c r="L134" s="34">
        <f t="shared" si="11"/>
        <v>0</v>
      </c>
      <c r="M134" s="34">
        <f t="shared" si="11"/>
        <v>0</v>
      </c>
      <c r="N134" s="34">
        <f t="shared" si="11"/>
        <v>0</v>
      </c>
      <c r="O134" s="34">
        <f t="shared" si="11"/>
        <v>0</v>
      </c>
      <c r="P134" s="34">
        <f t="shared" si="11"/>
        <v>0</v>
      </c>
      <c r="Q134" s="34">
        <f t="shared" si="11"/>
        <v>0</v>
      </c>
      <c r="R134" s="34">
        <f t="shared" si="11"/>
        <v>0</v>
      </c>
      <c r="S134" s="34">
        <f t="shared" si="11"/>
        <v>0</v>
      </c>
    </row>
    <row r="135" spans="1:19" x14ac:dyDescent="0.2">
      <c r="A135" s="46"/>
      <c r="B135" s="46"/>
      <c r="C135" s="83"/>
      <c r="D135" s="70"/>
      <c r="E135" s="178"/>
      <c r="F135" s="178"/>
      <c r="G135" s="178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</row>
    <row r="136" spans="1:19" x14ac:dyDescent="0.2">
      <c r="A136" s="149" t="s">
        <v>377</v>
      </c>
      <c r="B136" s="149" t="s">
        <v>378</v>
      </c>
      <c r="C136" s="149" t="s">
        <v>379</v>
      </c>
      <c r="D136" s="140">
        <v>3</v>
      </c>
      <c r="E136" s="150" t="s">
        <v>30</v>
      </c>
      <c r="F136" s="150" t="s">
        <v>37</v>
      </c>
      <c r="G136" s="150" t="s">
        <v>514</v>
      </c>
      <c r="H136" s="149" t="s">
        <v>514</v>
      </c>
      <c r="I136" s="149" t="s">
        <v>514</v>
      </c>
      <c r="J136" s="149" t="s">
        <v>514</v>
      </c>
      <c r="K136" s="149" t="s">
        <v>514</v>
      </c>
      <c r="L136" s="149" t="s">
        <v>514</v>
      </c>
      <c r="M136" s="149" t="s">
        <v>514</v>
      </c>
      <c r="N136" s="149" t="s">
        <v>514</v>
      </c>
      <c r="O136" s="149" t="s">
        <v>514</v>
      </c>
      <c r="P136" s="149" t="s">
        <v>514</v>
      </c>
      <c r="Q136" s="149" t="s">
        <v>514</v>
      </c>
      <c r="R136" s="149" t="s">
        <v>514</v>
      </c>
      <c r="S136" s="149" t="s">
        <v>514</v>
      </c>
    </row>
    <row r="137" spans="1:19" x14ac:dyDescent="0.2">
      <c r="A137" s="149" t="s">
        <v>377</v>
      </c>
      <c r="B137" s="149" t="s">
        <v>380</v>
      </c>
      <c r="C137" s="149" t="s">
        <v>381</v>
      </c>
      <c r="D137" s="140">
        <v>1</v>
      </c>
      <c r="E137" s="150" t="s">
        <v>30</v>
      </c>
      <c r="F137" s="150" t="s">
        <v>37</v>
      </c>
      <c r="G137" s="150" t="s">
        <v>514</v>
      </c>
      <c r="H137" s="149" t="s">
        <v>514</v>
      </c>
      <c r="I137" s="149" t="s">
        <v>514</v>
      </c>
      <c r="J137" s="149" t="s">
        <v>514</v>
      </c>
      <c r="K137" s="149" t="s">
        <v>514</v>
      </c>
      <c r="L137" s="149" t="s">
        <v>514</v>
      </c>
      <c r="M137" s="149" t="s">
        <v>514</v>
      </c>
      <c r="N137" s="149" t="s">
        <v>514</v>
      </c>
      <c r="O137" s="149" t="s">
        <v>514</v>
      </c>
      <c r="P137" s="149" t="s">
        <v>514</v>
      </c>
      <c r="Q137" s="149" t="s">
        <v>514</v>
      </c>
      <c r="R137" s="149" t="s">
        <v>514</v>
      </c>
      <c r="S137" s="149" t="s">
        <v>514</v>
      </c>
    </row>
    <row r="138" spans="1:19" x14ac:dyDescent="0.2">
      <c r="A138" s="149" t="s">
        <v>377</v>
      </c>
      <c r="B138" s="149" t="s">
        <v>382</v>
      </c>
      <c r="C138" s="149" t="s">
        <v>383</v>
      </c>
      <c r="D138" s="140">
        <v>2</v>
      </c>
      <c r="E138" s="150" t="s">
        <v>30</v>
      </c>
      <c r="F138" s="150" t="s">
        <v>37</v>
      </c>
      <c r="G138" s="150" t="s">
        <v>514</v>
      </c>
      <c r="H138" s="149" t="s">
        <v>514</v>
      </c>
      <c r="I138" s="149" t="s">
        <v>514</v>
      </c>
      <c r="J138" s="149" t="s">
        <v>514</v>
      </c>
      <c r="K138" s="149" t="s">
        <v>514</v>
      </c>
      <c r="L138" s="149" t="s">
        <v>514</v>
      </c>
      <c r="M138" s="149" t="s">
        <v>514</v>
      </c>
      <c r="N138" s="149" t="s">
        <v>514</v>
      </c>
      <c r="O138" s="149" t="s">
        <v>514</v>
      </c>
      <c r="P138" s="149" t="s">
        <v>514</v>
      </c>
      <c r="Q138" s="149" t="s">
        <v>514</v>
      </c>
      <c r="R138" s="149" t="s">
        <v>514</v>
      </c>
      <c r="S138" s="149" t="s">
        <v>514</v>
      </c>
    </row>
    <row r="139" spans="1:19" x14ac:dyDescent="0.2">
      <c r="A139" s="149" t="s">
        <v>377</v>
      </c>
      <c r="B139" s="149" t="s">
        <v>384</v>
      </c>
      <c r="C139" s="149" t="s">
        <v>385</v>
      </c>
      <c r="D139" s="140">
        <v>2</v>
      </c>
      <c r="E139" s="150" t="s">
        <v>30</v>
      </c>
      <c r="F139" s="150" t="s">
        <v>37</v>
      </c>
      <c r="G139" s="150" t="s">
        <v>514</v>
      </c>
      <c r="H139" s="149" t="s">
        <v>514</v>
      </c>
      <c r="I139" s="149" t="s">
        <v>514</v>
      </c>
      <c r="J139" s="149" t="s">
        <v>514</v>
      </c>
      <c r="K139" s="149" t="s">
        <v>514</v>
      </c>
      <c r="L139" s="149" t="s">
        <v>514</v>
      </c>
      <c r="M139" s="149" t="s">
        <v>514</v>
      </c>
      <c r="N139" s="149" t="s">
        <v>514</v>
      </c>
      <c r="O139" s="149" t="s">
        <v>514</v>
      </c>
      <c r="P139" s="149" t="s">
        <v>514</v>
      </c>
      <c r="Q139" s="149" t="s">
        <v>514</v>
      </c>
      <c r="R139" s="149" t="s">
        <v>514</v>
      </c>
      <c r="S139" s="149" t="s">
        <v>514</v>
      </c>
    </row>
    <row r="140" spans="1:19" ht="17.25" customHeight="1" x14ac:dyDescent="0.2">
      <c r="A140" s="149" t="s">
        <v>377</v>
      </c>
      <c r="B140" s="149" t="s">
        <v>386</v>
      </c>
      <c r="C140" s="161" t="s">
        <v>387</v>
      </c>
      <c r="D140" s="140">
        <v>1</v>
      </c>
      <c r="E140" s="150" t="s">
        <v>30</v>
      </c>
      <c r="F140" s="150" t="s">
        <v>37</v>
      </c>
      <c r="G140" s="150" t="s">
        <v>514</v>
      </c>
      <c r="H140" s="149" t="s">
        <v>514</v>
      </c>
      <c r="I140" s="149" t="s">
        <v>514</v>
      </c>
      <c r="J140" s="149" t="s">
        <v>514</v>
      </c>
      <c r="K140" s="149" t="s">
        <v>514</v>
      </c>
      <c r="L140" s="149" t="s">
        <v>514</v>
      </c>
      <c r="M140" s="149" t="s">
        <v>514</v>
      </c>
      <c r="N140" s="149" t="s">
        <v>514</v>
      </c>
      <c r="O140" s="149" t="s">
        <v>514</v>
      </c>
      <c r="P140" s="149" t="s">
        <v>514</v>
      </c>
      <c r="Q140" s="149" t="s">
        <v>514</v>
      </c>
      <c r="R140" s="149" t="s">
        <v>514</v>
      </c>
      <c r="S140" s="149" t="s">
        <v>514</v>
      </c>
    </row>
    <row r="141" spans="1:19" x14ac:dyDescent="0.2">
      <c r="A141" s="149" t="s">
        <v>377</v>
      </c>
      <c r="B141" s="149" t="s">
        <v>388</v>
      </c>
      <c r="C141" s="149" t="s">
        <v>389</v>
      </c>
      <c r="D141" s="140">
        <v>1</v>
      </c>
      <c r="E141" s="150" t="s">
        <v>30</v>
      </c>
      <c r="F141" s="150" t="s">
        <v>37</v>
      </c>
      <c r="G141" s="150" t="s">
        <v>514</v>
      </c>
      <c r="H141" s="149" t="s">
        <v>514</v>
      </c>
      <c r="I141" s="149" t="s">
        <v>514</v>
      </c>
      <c r="J141" s="149" t="s">
        <v>514</v>
      </c>
      <c r="K141" s="149" t="s">
        <v>514</v>
      </c>
      <c r="L141" s="149" t="s">
        <v>514</v>
      </c>
      <c r="M141" s="149" t="s">
        <v>514</v>
      </c>
      <c r="N141" s="149" t="s">
        <v>514</v>
      </c>
      <c r="O141" s="149" t="s">
        <v>514</v>
      </c>
      <c r="P141" s="149" t="s">
        <v>514</v>
      </c>
      <c r="Q141" s="149" t="s">
        <v>514</v>
      </c>
      <c r="R141" s="149" t="s">
        <v>514</v>
      </c>
      <c r="S141" s="149" t="s">
        <v>514</v>
      </c>
    </row>
    <row r="142" spans="1:19" ht="17.25" customHeight="1" x14ac:dyDescent="0.2">
      <c r="A142" s="149" t="s">
        <v>377</v>
      </c>
      <c r="B142" s="149" t="s">
        <v>390</v>
      </c>
      <c r="C142" s="161" t="s">
        <v>391</v>
      </c>
      <c r="D142" s="140">
        <v>1</v>
      </c>
      <c r="E142" s="150" t="s">
        <v>30</v>
      </c>
      <c r="F142" s="150" t="s">
        <v>37</v>
      </c>
      <c r="G142" s="150" t="s">
        <v>514</v>
      </c>
      <c r="H142" s="149" t="s">
        <v>514</v>
      </c>
      <c r="I142" s="149" t="s">
        <v>514</v>
      </c>
      <c r="J142" s="149" t="s">
        <v>514</v>
      </c>
      <c r="K142" s="149" t="s">
        <v>514</v>
      </c>
      <c r="L142" s="149" t="s">
        <v>514</v>
      </c>
      <c r="M142" s="149" t="s">
        <v>514</v>
      </c>
      <c r="N142" s="149" t="s">
        <v>514</v>
      </c>
      <c r="O142" s="149" t="s">
        <v>514</v>
      </c>
      <c r="P142" s="149" t="s">
        <v>514</v>
      </c>
      <c r="Q142" s="149" t="s">
        <v>514</v>
      </c>
      <c r="R142" s="149" t="s">
        <v>514</v>
      </c>
      <c r="S142" s="149" t="s">
        <v>514</v>
      </c>
    </row>
    <row r="143" spans="1:19" ht="17.25" customHeight="1" x14ac:dyDescent="0.2">
      <c r="A143" s="160" t="s">
        <v>377</v>
      </c>
      <c r="B143" s="160" t="s">
        <v>392</v>
      </c>
      <c r="C143" s="162" t="s">
        <v>393</v>
      </c>
      <c r="D143" s="141">
        <v>1</v>
      </c>
      <c r="E143" s="169" t="s">
        <v>30</v>
      </c>
      <c r="F143" s="169" t="s">
        <v>37</v>
      </c>
      <c r="G143" s="169" t="s">
        <v>514</v>
      </c>
      <c r="H143" s="160" t="s">
        <v>514</v>
      </c>
      <c r="I143" s="160" t="s">
        <v>514</v>
      </c>
      <c r="J143" s="160" t="s">
        <v>514</v>
      </c>
      <c r="K143" s="160" t="s">
        <v>514</v>
      </c>
      <c r="L143" s="160" t="s">
        <v>514</v>
      </c>
      <c r="M143" s="160" t="s">
        <v>514</v>
      </c>
      <c r="N143" s="160" t="s">
        <v>514</v>
      </c>
      <c r="O143" s="160" t="s">
        <v>514</v>
      </c>
      <c r="P143" s="160" t="s">
        <v>514</v>
      </c>
      <c r="Q143" s="160" t="s">
        <v>514</v>
      </c>
      <c r="R143" s="160" t="s">
        <v>514</v>
      </c>
      <c r="S143" s="160" t="s">
        <v>514</v>
      </c>
    </row>
    <row r="144" spans="1:19" x14ac:dyDescent="0.2">
      <c r="A144" s="33"/>
      <c r="B144" s="34">
        <f>COUNTA(B136:B143)</f>
        <v>8</v>
      </c>
      <c r="C144" s="124"/>
      <c r="D144" s="133"/>
      <c r="E144" s="60">
        <f t="shared" ref="E144:S144" si="12">COUNTIF(E136:E143,"Yes")</f>
        <v>8</v>
      </c>
      <c r="F144" s="60">
        <f t="shared" si="12"/>
        <v>0</v>
      </c>
      <c r="G144" s="60">
        <f t="shared" si="12"/>
        <v>0</v>
      </c>
      <c r="H144" s="34">
        <f t="shared" si="12"/>
        <v>0</v>
      </c>
      <c r="I144" s="34">
        <f t="shared" si="12"/>
        <v>0</v>
      </c>
      <c r="J144" s="34">
        <f t="shared" si="12"/>
        <v>0</v>
      </c>
      <c r="K144" s="34">
        <f t="shared" si="12"/>
        <v>0</v>
      </c>
      <c r="L144" s="34">
        <f t="shared" si="12"/>
        <v>0</v>
      </c>
      <c r="M144" s="34">
        <f t="shared" si="12"/>
        <v>0</v>
      </c>
      <c r="N144" s="34">
        <f t="shared" si="12"/>
        <v>0</v>
      </c>
      <c r="O144" s="34">
        <f t="shared" si="12"/>
        <v>0</v>
      </c>
      <c r="P144" s="34">
        <f t="shared" si="12"/>
        <v>0</v>
      </c>
      <c r="Q144" s="34">
        <f t="shared" si="12"/>
        <v>0</v>
      </c>
      <c r="R144" s="34">
        <f t="shared" si="12"/>
        <v>0</v>
      </c>
      <c r="S144" s="34">
        <f t="shared" si="12"/>
        <v>0</v>
      </c>
    </row>
    <row r="145" spans="1:19" x14ac:dyDescent="0.2">
      <c r="A145" s="50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</row>
    <row r="146" spans="1:19" x14ac:dyDescent="0.2">
      <c r="A146" s="50"/>
      <c r="C146" s="98" t="s">
        <v>62</v>
      </c>
      <c r="D146" s="98"/>
      <c r="E146" s="99"/>
      <c r="F146" s="99"/>
      <c r="G146" s="99"/>
      <c r="H146" s="99"/>
      <c r="I146" s="99"/>
      <c r="J146" s="50"/>
      <c r="K146" s="50"/>
      <c r="L146" s="50"/>
      <c r="M146" s="50"/>
      <c r="N146" s="50"/>
      <c r="O146" s="50"/>
      <c r="P146" s="50"/>
      <c r="Q146" s="50"/>
      <c r="R146" s="50"/>
      <c r="S146" s="50"/>
    </row>
    <row r="147" spans="1:19" x14ac:dyDescent="0.2">
      <c r="A147" s="50"/>
      <c r="B147" s="89"/>
      <c r="C147" s="100"/>
      <c r="D147" s="100"/>
      <c r="E147" s="101"/>
      <c r="F147" s="102"/>
      <c r="G147" s="103" t="s">
        <v>97</v>
      </c>
      <c r="H147" s="94">
        <f>SUM(B10+B29+B34+B67+B81+B88+B95+B99+B110+B121+B130+B134+B144)</f>
        <v>117</v>
      </c>
      <c r="I147" s="99"/>
      <c r="J147" s="50"/>
      <c r="K147" s="50"/>
      <c r="L147" s="50"/>
      <c r="M147" s="50"/>
      <c r="N147" s="50"/>
      <c r="O147" s="50"/>
      <c r="P147" s="50"/>
      <c r="Q147" s="50"/>
      <c r="R147" s="50"/>
      <c r="S147" s="50"/>
    </row>
    <row r="148" spans="1:19" x14ac:dyDescent="0.2">
      <c r="B148" s="88"/>
      <c r="C148" s="100"/>
      <c r="D148" s="100"/>
      <c r="E148" s="101"/>
      <c r="F148" s="101"/>
      <c r="G148" s="104" t="s">
        <v>100</v>
      </c>
      <c r="H148" s="94">
        <f>SUM(E10+E29+E34+E67+E81+E88+E95+E99+E110+E121+E130+E134+E144)</f>
        <v>117</v>
      </c>
      <c r="I148" s="100"/>
    </row>
    <row r="149" spans="1:19" x14ac:dyDescent="0.2">
      <c r="B149" s="88"/>
      <c r="C149" s="100"/>
      <c r="D149" s="100"/>
      <c r="E149" s="101"/>
      <c r="F149" s="101"/>
      <c r="G149" s="104" t="s">
        <v>101</v>
      </c>
      <c r="H149" s="94">
        <f>SUM(F10+F29+F34+F67+F81+F88+F95+F99+F110+F121+F130+F134+F144)</f>
        <v>81</v>
      </c>
      <c r="I149" s="100"/>
    </row>
    <row r="150" spans="1:19" x14ac:dyDescent="0.2">
      <c r="B150" s="88"/>
      <c r="C150" s="100"/>
      <c r="D150" s="100"/>
      <c r="E150" s="100"/>
      <c r="F150" s="100"/>
      <c r="G150" s="100"/>
      <c r="H150" s="100"/>
      <c r="I150" s="100"/>
    </row>
    <row r="151" spans="1:19" x14ac:dyDescent="0.2">
      <c r="B151" s="88"/>
      <c r="C151" s="98" t="s">
        <v>103</v>
      </c>
      <c r="D151" s="98"/>
      <c r="E151" s="100"/>
      <c r="F151" s="100"/>
      <c r="G151" s="100"/>
      <c r="H151" s="105" t="s">
        <v>92</v>
      </c>
      <c r="I151" s="105" t="s">
        <v>104</v>
      </c>
    </row>
    <row r="152" spans="1:19" x14ac:dyDescent="0.2">
      <c r="B152" s="88"/>
      <c r="C152" s="100"/>
      <c r="D152" s="100"/>
      <c r="E152" s="100"/>
      <c r="F152" s="100"/>
      <c r="G152" s="106" t="s">
        <v>110</v>
      </c>
      <c r="H152" s="94">
        <f>SUM(G10+G29+G34+G67+G81+G88+G95+G99+G110+G121+G130+G134+G144)</f>
        <v>4</v>
      </c>
      <c r="I152" s="108">
        <f>H152/(H165)</f>
        <v>4.9382716049382713E-2</v>
      </c>
    </row>
    <row r="153" spans="1:19" x14ac:dyDescent="0.2">
      <c r="B153" s="88"/>
      <c r="C153" s="100"/>
      <c r="D153" s="100"/>
      <c r="E153" s="100"/>
      <c r="F153" s="100"/>
      <c r="G153" s="106" t="s">
        <v>111</v>
      </c>
      <c r="H153" s="94">
        <f>SUM(H10+H29+H34+H67+H81+H88+H95+H99+H110+H121+H130+H134+H144)</f>
        <v>17</v>
      </c>
      <c r="I153" s="108">
        <f>H153/H165</f>
        <v>0.20987654320987653</v>
      </c>
    </row>
    <row r="154" spans="1:19" x14ac:dyDescent="0.2">
      <c r="B154" s="88"/>
      <c r="C154" s="100"/>
      <c r="D154" s="100"/>
      <c r="E154" s="100"/>
      <c r="F154" s="100"/>
      <c r="G154" s="106" t="s">
        <v>112</v>
      </c>
      <c r="H154" s="94">
        <f>SUM(I10+I29+I34+I67+I81+I88+I95+I99+I110+I121+I130+J134+J144)</f>
        <v>6</v>
      </c>
      <c r="I154" s="108">
        <f>H154/H165</f>
        <v>7.407407407407407E-2</v>
      </c>
    </row>
    <row r="155" spans="1:19" x14ac:dyDescent="0.2">
      <c r="B155" s="88"/>
      <c r="C155" s="100"/>
      <c r="D155" s="100"/>
      <c r="E155" s="100"/>
      <c r="F155" s="100"/>
      <c r="G155" s="106" t="s">
        <v>113</v>
      </c>
      <c r="H155" s="94">
        <f>SUM(J10+J29+J34+J67+J81+J88+J95+J99+J110+J121+J130+J134+J144)</f>
        <v>2</v>
      </c>
      <c r="I155" s="108">
        <f>H155/H165</f>
        <v>2.4691358024691357E-2</v>
      </c>
    </row>
    <row r="156" spans="1:19" x14ac:dyDescent="0.2">
      <c r="B156" s="88"/>
      <c r="C156" s="100"/>
      <c r="D156" s="100"/>
      <c r="E156" s="100"/>
      <c r="F156" s="100"/>
      <c r="G156" s="106" t="s">
        <v>114</v>
      </c>
      <c r="H156" s="94">
        <f>SUM(K10+K29+K34+K67+K81+K88+K95+K99+K110+K121+K130+K134+K144)</f>
        <v>0</v>
      </c>
      <c r="I156" s="108">
        <f>H156/H165</f>
        <v>0</v>
      </c>
    </row>
    <row r="157" spans="1:19" x14ac:dyDescent="0.2">
      <c r="B157" s="88"/>
      <c r="C157" s="100"/>
      <c r="D157" s="100"/>
      <c r="E157" s="100"/>
      <c r="F157" s="100"/>
      <c r="G157" s="106" t="s">
        <v>115</v>
      </c>
      <c r="H157" s="94">
        <f>SUM(L10+L29+L34+L67+L81+L88+L95+L99+L110+L121+L130+L134+L144)</f>
        <v>0</v>
      </c>
      <c r="I157" s="108">
        <f>H157/H165</f>
        <v>0</v>
      </c>
    </row>
    <row r="158" spans="1:19" x14ac:dyDescent="0.2">
      <c r="B158" s="88"/>
      <c r="C158" s="100"/>
      <c r="D158" s="100"/>
      <c r="E158" s="100"/>
      <c r="F158" s="100"/>
      <c r="G158" s="106" t="s">
        <v>116</v>
      </c>
      <c r="H158" s="94">
        <f>SUM(M10+M29+M34+M67+M81+M88+M95+M99+M110+M121+M130+M134+M144)</f>
        <v>0</v>
      </c>
      <c r="I158" s="108">
        <f>H158/H165</f>
        <v>0</v>
      </c>
    </row>
    <row r="159" spans="1:19" x14ac:dyDescent="0.2">
      <c r="B159" s="88"/>
      <c r="C159" s="100"/>
      <c r="D159" s="100"/>
      <c r="E159" s="100"/>
      <c r="F159" s="100"/>
      <c r="G159" s="106" t="s">
        <v>117</v>
      </c>
      <c r="H159" s="94">
        <f>SUM(N10+N29+N34+N67+N81+N88+N95+N99+N110+N121+N130+N134+N144)</f>
        <v>1</v>
      </c>
      <c r="I159" s="108">
        <f>H159/H165</f>
        <v>1.2345679012345678E-2</v>
      </c>
    </row>
    <row r="160" spans="1:19" x14ac:dyDescent="0.2">
      <c r="B160" s="88"/>
      <c r="C160" s="100"/>
      <c r="D160" s="100"/>
      <c r="E160" s="100"/>
      <c r="F160" s="100"/>
      <c r="G160" s="106" t="s">
        <v>118</v>
      </c>
      <c r="H160" s="94">
        <f>SUM(O10+O29+O34+O67+O81+O88+O95+O99+O110+O121+O130+O134+O144)</f>
        <v>0</v>
      </c>
      <c r="I160" s="108">
        <f>H160/H165</f>
        <v>0</v>
      </c>
    </row>
    <row r="161" spans="2:9" x14ac:dyDescent="0.2">
      <c r="B161" s="88"/>
      <c r="C161" s="100"/>
      <c r="D161" s="100"/>
      <c r="E161" s="100"/>
      <c r="F161" s="100"/>
      <c r="G161" s="106" t="s">
        <v>119</v>
      </c>
      <c r="H161" s="94">
        <f>SUM(P10+P29+P34+P67+P81+P88+P95+P99+P110+P121+P130+P134+P144)</f>
        <v>0</v>
      </c>
      <c r="I161" s="108">
        <f>H161/H165</f>
        <v>0</v>
      </c>
    </row>
    <row r="162" spans="2:9" x14ac:dyDescent="0.2">
      <c r="B162" s="88"/>
      <c r="C162" s="100"/>
      <c r="D162" s="100"/>
      <c r="E162" s="100"/>
      <c r="F162" s="100"/>
      <c r="G162" s="106" t="s">
        <v>120</v>
      </c>
      <c r="H162" s="94">
        <f>SUM(Q10+Q29+Q34+Q67+Q81+Q88+Q95+Q99+Q110+Q121+Q130+Q134+Q144)</f>
        <v>6</v>
      </c>
      <c r="I162" s="108">
        <f>H162/H165</f>
        <v>7.407407407407407E-2</v>
      </c>
    </row>
    <row r="163" spans="2:9" x14ac:dyDescent="0.2">
      <c r="B163" s="88"/>
      <c r="C163" s="100"/>
      <c r="D163" s="100"/>
      <c r="E163" s="100"/>
      <c r="F163" s="100"/>
      <c r="G163" s="106" t="s">
        <v>121</v>
      </c>
      <c r="H163" s="94">
        <f>SUM(R10+R29+R34+R67+R81+R88+R95+R99+R110+R121+R130+R134+R144)</f>
        <v>0</v>
      </c>
      <c r="I163" s="108">
        <f>H163/H165</f>
        <v>0</v>
      </c>
    </row>
    <row r="164" spans="2:9" x14ac:dyDescent="0.2">
      <c r="B164" s="88"/>
      <c r="C164" s="100"/>
      <c r="D164" s="100"/>
      <c r="E164" s="100"/>
      <c r="F164" s="100"/>
      <c r="G164" s="106" t="s">
        <v>122</v>
      </c>
      <c r="H164" s="120">
        <f>SUM(S10+S29+S34+S67+S81+S88+S95+S99+S110+S121+S130+S134+S144)</f>
        <v>45</v>
      </c>
      <c r="I164" s="110">
        <f>H164/H165</f>
        <v>0.55555555555555558</v>
      </c>
    </row>
    <row r="165" spans="2:9" x14ac:dyDescent="0.2">
      <c r="B165" s="88"/>
      <c r="C165" s="100"/>
      <c r="D165" s="100"/>
      <c r="E165" s="100"/>
      <c r="F165" s="100"/>
      <c r="G165" s="106"/>
      <c r="H165" s="118">
        <f>SUM(H152:H164)</f>
        <v>81</v>
      </c>
      <c r="I165" s="109">
        <f>SUM(I152:I164)</f>
        <v>1</v>
      </c>
    </row>
  </sheetData>
  <mergeCells count="2">
    <mergeCell ref="B1:C1"/>
    <mergeCell ref="G1:S1"/>
  </mergeCells>
  <phoneticPr fontId="3" type="noConversion"/>
  <printOptions gridLines="1"/>
  <pageMargins left="0.5" right="0.5" top="1.5" bottom="0.75" header="0.5" footer="0.5"/>
  <pageSetup scale="75" orientation="landscape" r:id="rId1"/>
  <headerFooter alignWithMargins="0">
    <oddHeader>&amp;C&amp;"Arial,Bold"&amp;16 2012 Swimming Season
Possible Pollution Sources for Monitored Wisconsin Beaches</oddHeader>
    <oddFooter>&amp;R&amp;P of &amp;N</oddFooter>
  </headerFooter>
  <rowBreaks count="2" manualBreakCount="2">
    <brk id="81" max="17" man="1"/>
    <brk id="144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605"/>
  <sheetViews>
    <sheetView zoomScaleNormal="100" workbookViewId="0">
      <pane ySplit="1" topLeftCell="A2" activePane="bottomLeft" state="frozen"/>
      <selection pane="bottomLeft"/>
    </sheetView>
  </sheetViews>
  <sheetFormatPr defaultRowHeight="9" x14ac:dyDescent="0.15"/>
  <cols>
    <col min="1" max="1" width="12.7109375" style="1" customWidth="1"/>
    <col min="2" max="2" width="8.28515625" style="1" customWidth="1"/>
    <col min="3" max="3" width="39" style="21" customWidth="1"/>
    <col min="4" max="4" width="10.42578125" style="21" customWidth="1"/>
    <col min="5" max="5" width="16.7109375" style="1" customWidth="1"/>
    <col min="6" max="7" width="13" style="22" customWidth="1"/>
    <col min="8" max="8" width="9.28515625" style="23" customWidth="1"/>
    <col min="9" max="11" width="12.28515625" style="1" customWidth="1"/>
    <col min="12" max="16384" width="9.140625" style="1"/>
  </cols>
  <sheetData>
    <row r="1" spans="1:11" ht="37.5" customHeight="1" x14ac:dyDescent="0.15">
      <c r="A1" s="25" t="s">
        <v>13</v>
      </c>
      <c r="B1" s="25" t="s">
        <v>14</v>
      </c>
      <c r="C1" s="25" t="s">
        <v>63</v>
      </c>
      <c r="D1" s="3" t="s">
        <v>66</v>
      </c>
      <c r="E1" s="25" t="s">
        <v>82</v>
      </c>
      <c r="F1" s="26" t="s">
        <v>83</v>
      </c>
      <c r="G1" s="26" t="s">
        <v>84</v>
      </c>
      <c r="H1" s="27" t="s">
        <v>85</v>
      </c>
      <c r="I1" s="25" t="s">
        <v>86</v>
      </c>
      <c r="J1" s="25" t="s">
        <v>87</v>
      </c>
      <c r="K1" s="25" t="s">
        <v>88</v>
      </c>
    </row>
    <row r="2" spans="1:11" ht="12.75" customHeight="1" x14ac:dyDescent="0.15">
      <c r="A2" s="150" t="s">
        <v>145</v>
      </c>
      <c r="B2" s="150" t="s">
        <v>146</v>
      </c>
      <c r="C2" s="150" t="s">
        <v>147</v>
      </c>
      <c r="D2" s="150">
        <v>2</v>
      </c>
      <c r="E2" s="150" t="s">
        <v>35</v>
      </c>
      <c r="F2" s="163">
        <v>41114</v>
      </c>
      <c r="G2" s="163">
        <v>41114</v>
      </c>
      <c r="H2" s="150">
        <v>1</v>
      </c>
      <c r="I2" s="150" t="s">
        <v>34</v>
      </c>
      <c r="J2" s="150" t="s">
        <v>143</v>
      </c>
      <c r="K2" s="150" t="s">
        <v>24</v>
      </c>
    </row>
    <row r="3" spans="1:11" ht="12.75" customHeight="1" x14ac:dyDescent="0.15">
      <c r="A3" s="150" t="s">
        <v>145</v>
      </c>
      <c r="B3" s="150" t="s">
        <v>154</v>
      </c>
      <c r="C3" s="150" t="s">
        <v>155</v>
      </c>
      <c r="D3" s="150">
        <v>2</v>
      </c>
      <c r="E3" s="150" t="s">
        <v>35</v>
      </c>
      <c r="F3" s="163">
        <v>41073</v>
      </c>
      <c r="G3" s="163">
        <v>41073</v>
      </c>
      <c r="H3" s="150">
        <v>1</v>
      </c>
      <c r="I3" s="150" t="s">
        <v>34</v>
      </c>
      <c r="J3" s="150" t="s">
        <v>143</v>
      </c>
      <c r="K3" s="150" t="s">
        <v>24</v>
      </c>
    </row>
    <row r="4" spans="1:11" ht="12.75" customHeight="1" x14ac:dyDescent="0.15">
      <c r="A4" s="150" t="s">
        <v>145</v>
      </c>
      <c r="B4" s="150" t="s">
        <v>154</v>
      </c>
      <c r="C4" s="150" t="s">
        <v>155</v>
      </c>
      <c r="D4" s="150">
        <v>2</v>
      </c>
      <c r="E4" s="150" t="s">
        <v>35</v>
      </c>
      <c r="F4" s="163">
        <v>41079</v>
      </c>
      <c r="G4" s="163">
        <v>41079</v>
      </c>
      <c r="H4" s="150">
        <v>1</v>
      </c>
      <c r="I4" s="150" t="s">
        <v>34</v>
      </c>
      <c r="J4" s="150" t="s">
        <v>143</v>
      </c>
      <c r="K4" s="150" t="s">
        <v>24</v>
      </c>
    </row>
    <row r="5" spans="1:11" ht="12.75" customHeight="1" x14ac:dyDescent="0.15">
      <c r="A5" s="150" t="s">
        <v>145</v>
      </c>
      <c r="B5" s="150" t="s">
        <v>154</v>
      </c>
      <c r="C5" s="150" t="s">
        <v>155</v>
      </c>
      <c r="D5" s="150">
        <v>2</v>
      </c>
      <c r="E5" s="150" t="s">
        <v>35</v>
      </c>
      <c r="F5" s="163">
        <v>41108</v>
      </c>
      <c r="G5" s="163">
        <v>41108</v>
      </c>
      <c r="H5" s="150">
        <v>1</v>
      </c>
      <c r="I5" s="150" t="s">
        <v>34</v>
      </c>
      <c r="J5" s="150" t="s">
        <v>143</v>
      </c>
      <c r="K5" s="150" t="s">
        <v>24</v>
      </c>
    </row>
    <row r="6" spans="1:11" ht="12.75" customHeight="1" x14ac:dyDescent="0.15">
      <c r="A6" s="150" t="s">
        <v>145</v>
      </c>
      <c r="B6" s="150" t="s">
        <v>154</v>
      </c>
      <c r="C6" s="150" t="s">
        <v>155</v>
      </c>
      <c r="D6" s="150">
        <v>2</v>
      </c>
      <c r="E6" s="150" t="s">
        <v>35</v>
      </c>
      <c r="F6" s="163">
        <v>41109</v>
      </c>
      <c r="G6" s="163">
        <v>41109</v>
      </c>
      <c r="H6" s="150">
        <v>1</v>
      </c>
      <c r="I6" s="150" t="s">
        <v>34</v>
      </c>
      <c r="J6" s="150" t="s">
        <v>143</v>
      </c>
      <c r="K6" s="150" t="s">
        <v>24</v>
      </c>
    </row>
    <row r="7" spans="1:11" ht="12.75" customHeight="1" x14ac:dyDescent="0.15">
      <c r="A7" s="150" t="s">
        <v>145</v>
      </c>
      <c r="B7" s="150" t="s">
        <v>154</v>
      </c>
      <c r="C7" s="150" t="s">
        <v>155</v>
      </c>
      <c r="D7" s="150">
        <v>2</v>
      </c>
      <c r="E7" s="150" t="s">
        <v>568</v>
      </c>
      <c r="F7" s="163">
        <v>41116</v>
      </c>
      <c r="G7" s="163">
        <v>41116</v>
      </c>
      <c r="H7" s="150">
        <v>1</v>
      </c>
      <c r="I7" s="150" t="s">
        <v>34</v>
      </c>
      <c r="J7" s="150" t="s">
        <v>143</v>
      </c>
      <c r="K7" s="150" t="s">
        <v>24</v>
      </c>
    </row>
    <row r="8" spans="1:11" ht="12.75" customHeight="1" x14ac:dyDescent="0.15">
      <c r="A8" s="150" t="s">
        <v>145</v>
      </c>
      <c r="B8" s="150" t="s">
        <v>158</v>
      </c>
      <c r="C8" s="150" t="s">
        <v>159</v>
      </c>
      <c r="D8" s="150">
        <v>2</v>
      </c>
      <c r="E8" s="150" t="s">
        <v>35</v>
      </c>
      <c r="F8" s="163">
        <v>41060</v>
      </c>
      <c r="G8" s="163">
        <v>41060</v>
      </c>
      <c r="H8" s="150">
        <v>1</v>
      </c>
      <c r="I8" s="150" t="s">
        <v>34</v>
      </c>
      <c r="J8" s="150" t="s">
        <v>143</v>
      </c>
      <c r="K8" s="150" t="s">
        <v>24</v>
      </c>
    </row>
    <row r="9" spans="1:11" ht="12.75" customHeight="1" x14ac:dyDescent="0.15">
      <c r="A9" s="150" t="s">
        <v>145</v>
      </c>
      <c r="B9" s="150" t="s">
        <v>158</v>
      </c>
      <c r="C9" s="150" t="s">
        <v>159</v>
      </c>
      <c r="D9" s="150">
        <v>2</v>
      </c>
      <c r="E9" s="150" t="s">
        <v>35</v>
      </c>
      <c r="F9" s="163">
        <v>41061</v>
      </c>
      <c r="G9" s="163">
        <v>41061</v>
      </c>
      <c r="H9" s="150">
        <v>1</v>
      </c>
      <c r="I9" s="150" t="s">
        <v>34</v>
      </c>
      <c r="J9" s="150" t="s">
        <v>143</v>
      </c>
      <c r="K9" s="150" t="s">
        <v>24</v>
      </c>
    </row>
    <row r="10" spans="1:11" ht="12.75" customHeight="1" x14ac:dyDescent="0.15">
      <c r="A10" s="150" t="s">
        <v>145</v>
      </c>
      <c r="B10" s="150" t="s">
        <v>158</v>
      </c>
      <c r="C10" s="150" t="s">
        <v>159</v>
      </c>
      <c r="D10" s="150">
        <v>2</v>
      </c>
      <c r="E10" s="150" t="s">
        <v>568</v>
      </c>
      <c r="F10" s="163">
        <v>41081</v>
      </c>
      <c r="G10" s="163">
        <v>41081</v>
      </c>
      <c r="H10" s="150">
        <v>1</v>
      </c>
      <c r="I10" s="150" t="s">
        <v>34</v>
      </c>
      <c r="J10" s="150" t="s">
        <v>143</v>
      </c>
      <c r="K10" s="150" t="s">
        <v>24</v>
      </c>
    </row>
    <row r="11" spans="1:11" ht="12.75" customHeight="1" x14ac:dyDescent="0.15">
      <c r="A11" s="150" t="s">
        <v>145</v>
      </c>
      <c r="B11" s="150" t="s">
        <v>158</v>
      </c>
      <c r="C11" s="150" t="s">
        <v>159</v>
      </c>
      <c r="D11" s="150">
        <v>2</v>
      </c>
      <c r="E11" s="150" t="s">
        <v>35</v>
      </c>
      <c r="F11" s="163">
        <v>41086</v>
      </c>
      <c r="G11" s="163">
        <v>41086</v>
      </c>
      <c r="H11" s="150">
        <v>1</v>
      </c>
      <c r="I11" s="150" t="s">
        <v>34</v>
      </c>
      <c r="J11" s="150" t="s">
        <v>143</v>
      </c>
      <c r="K11" s="150" t="s">
        <v>24</v>
      </c>
    </row>
    <row r="12" spans="1:11" ht="12.75" customHeight="1" x14ac:dyDescent="0.15">
      <c r="A12" s="150" t="s">
        <v>145</v>
      </c>
      <c r="B12" s="150" t="s">
        <v>158</v>
      </c>
      <c r="C12" s="150" t="s">
        <v>159</v>
      </c>
      <c r="D12" s="150">
        <v>2</v>
      </c>
      <c r="E12" s="150" t="s">
        <v>35</v>
      </c>
      <c r="F12" s="163">
        <v>41095</v>
      </c>
      <c r="G12" s="163">
        <v>41095</v>
      </c>
      <c r="H12" s="150">
        <v>1</v>
      </c>
      <c r="I12" s="150" t="s">
        <v>34</v>
      </c>
      <c r="J12" s="150" t="s">
        <v>143</v>
      </c>
      <c r="K12" s="150" t="s">
        <v>24</v>
      </c>
    </row>
    <row r="13" spans="1:11" ht="12.75" customHeight="1" x14ac:dyDescent="0.15">
      <c r="A13" s="150" t="s">
        <v>145</v>
      </c>
      <c r="B13" s="150" t="s">
        <v>158</v>
      </c>
      <c r="C13" s="150" t="s">
        <v>159</v>
      </c>
      <c r="D13" s="150">
        <v>2</v>
      </c>
      <c r="E13" s="150" t="s">
        <v>35</v>
      </c>
      <c r="F13" s="163">
        <v>41096</v>
      </c>
      <c r="G13" s="163">
        <v>41096</v>
      </c>
      <c r="H13" s="150">
        <v>1</v>
      </c>
      <c r="I13" s="150" t="s">
        <v>34</v>
      </c>
      <c r="J13" s="150" t="s">
        <v>143</v>
      </c>
      <c r="K13" s="150" t="s">
        <v>24</v>
      </c>
    </row>
    <row r="14" spans="1:11" ht="12.75" customHeight="1" x14ac:dyDescent="0.15">
      <c r="A14" s="150" t="s">
        <v>145</v>
      </c>
      <c r="B14" s="150" t="s">
        <v>158</v>
      </c>
      <c r="C14" s="150" t="s">
        <v>159</v>
      </c>
      <c r="D14" s="150">
        <v>2</v>
      </c>
      <c r="E14" s="150" t="s">
        <v>35</v>
      </c>
      <c r="F14" s="163">
        <v>41101</v>
      </c>
      <c r="G14" s="163">
        <v>41101</v>
      </c>
      <c r="H14" s="150">
        <v>1</v>
      </c>
      <c r="I14" s="150" t="s">
        <v>34</v>
      </c>
      <c r="J14" s="150" t="s">
        <v>143</v>
      </c>
      <c r="K14" s="150" t="s">
        <v>24</v>
      </c>
    </row>
    <row r="15" spans="1:11" ht="12.75" customHeight="1" x14ac:dyDescent="0.15">
      <c r="A15" s="150" t="s">
        <v>145</v>
      </c>
      <c r="B15" s="150" t="s">
        <v>158</v>
      </c>
      <c r="C15" s="150" t="s">
        <v>159</v>
      </c>
      <c r="D15" s="150">
        <v>2</v>
      </c>
      <c r="E15" s="150" t="s">
        <v>568</v>
      </c>
      <c r="F15" s="163">
        <v>41108</v>
      </c>
      <c r="G15" s="163">
        <v>41108</v>
      </c>
      <c r="H15" s="150">
        <v>1</v>
      </c>
      <c r="I15" s="150" t="s">
        <v>34</v>
      </c>
      <c r="J15" s="150" t="s">
        <v>143</v>
      </c>
      <c r="K15" s="150" t="s">
        <v>24</v>
      </c>
    </row>
    <row r="16" spans="1:11" ht="12.75" customHeight="1" x14ac:dyDescent="0.15">
      <c r="A16" s="150" t="s">
        <v>145</v>
      </c>
      <c r="B16" s="150" t="s">
        <v>158</v>
      </c>
      <c r="C16" s="150" t="s">
        <v>159</v>
      </c>
      <c r="D16" s="150">
        <v>2</v>
      </c>
      <c r="E16" s="150" t="s">
        <v>35</v>
      </c>
      <c r="F16" s="163">
        <v>41117</v>
      </c>
      <c r="G16" s="163">
        <v>41117</v>
      </c>
      <c r="H16" s="150">
        <v>1</v>
      </c>
      <c r="I16" s="150" t="s">
        <v>34</v>
      </c>
      <c r="J16" s="150" t="s">
        <v>143</v>
      </c>
      <c r="K16" s="150" t="s">
        <v>24</v>
      </c>
    </row>
    <row r="17" spans="1:11" ht="12.75" customHeight="1" x14ac:dyDescent="0.15">
      <c r="A17" s="150" t="s">
        <v>145</v>
      </c>
      <c r="B17" s="150" t="s">
        <v>158</v>
      </c>
      <c r="C17" s="150" t="s">
        <v>159</v>
      </c>
      <c r="D17" s="150">
        <v>2</v>
      </c>
      <c r="E17" s="150" t="s">
        <v>35</v>
      </c>
      <c r="F17" s="163">
        <v>41118</v>
      </c>
      <c r="G17" s="163">
        <v>41118</v>
      </c>
      <c r="H17" s="150">
        <v>1</v>
      </c>
      <c r="I17" s="150" t="s">
        <v>34</v>
      </c>
      <c r="J17" s="150" t="s">
        <v>143</v>
      </c>
      <c r="K17" s="150" t="s">
        <v>24</v>
      </c>
    </row>
    <row r="18" spans="1:11" ht="12.75" customHeight="1" x14ac:dyDescent="0.15">
      <c r="A18" s="150" t="s">
        <v>145</v>
      </c>
      <c r="B18" s="150" t="s">
        <v>158</v>
      </c>
      <c r="C18" s="150" t="s">
        <v>159</v>
      </c>
      <c r="D18" s="150">
        <v>2</v>
      </c>
      <c r="E18" s="150" t="s">
        <v>35</v>
      </c>
      <c r="F18" s="163">
        <v>41121</v>
      </c>
      <c r="G18" s="163">
        <v>41121</v>
      </c>
      <c r="H18" s="150">
        <v>1</v>
      </c>
      <c r="I18" s="150" t="s">
        <v>34</v>
      </c>
      <c r="J18" s="150" t="s">
        <v>143</v>
      </c>
      <c r="K18" s="150" t="s">
        <v>24</v>
      </c>
    </row>
    <row r="19" spans="1:11" ht="12.75" customHeight="1" x14ac:dyDescent="0.15">
      <c r="A19" s="150" t="s">
        <v>145</v>
      </c>
      <c r="B19" s="150" t="s">
        <v>158</v>
      </c>
      <c r="C19" s="150" t="s">
        <v>159</v>
      </c>
      <c r="D19" s="150">
        <v>2</v>
      </c>
      <c r="E19" s="150" t="s">
        <v>35</v>
      </c>
      <c r="F19" s="163">
        <v>41131</v>
      </c>
      <c r="G19" s="163">
        <v>41131</v>
      </c>
      <c r="H19" s="150">
        <v>1</v>
      </c>
      <c r="I19" s="150" t="s">
        <v>34</v>
      </c>
      <c r="J19" s="150" t="s">
        <v>143</v>
      </c>
      <c r="K19" s="150" t="s">
        <v>24</v>
      </c>
    </row>
    <row r="20" spans="1:11" ht="12.75" customHeight="1" x14ac:dyDescent="0.15">
      <c r="A20" s="150" t="s">
        <v>145</v>
      </c>
      <c r="B20" s="150" t="s">
        <v>158</v>
      </c>
      <c r="C20" s="150" t="s">
        <v>159</v>
      </c>
      <c r="D20" s="150">
        <v>2</v>
      </c>
      <c r="E20" s="150" t="s">
        <v>35</v>
      </c>
      <c r="F20" s="163">
        <v>41132</v>
      </c>
      <c r="G20" s="163">
        <v>41132</v>
      </c>
      <c r="H20" s="150">
        <v>1</v>
      </c>
      <c r="I20" s="150" t="s">
        <v>34</v>
      </c>
      <c r="J20" s="150" t="s">
        <v>143</v>
      </c>
      <c r="K20" s="150" t="s">
        <v>24</v>
      </c>
    </row>
    <row r="21" spans="1:11" ht="12.75" customHeight="1" x14ac:dyDescent="0.15">
      <c r="A21" s="150" t="s">
        <v>145</v>
      </c>
      <c r="B21" s="150" t="s">
        <v>158</v>
      </c>
      <c r="C21" s="150" t="s">
        <v>159</v>
      </c>
      <c r="D21" s="150">
        <v>2</v>
      </c>
      <c r="E21" s="150" t="s">
        <v>35</v>
      </c>
      <c r="F21" s="163">
        <v>41144</v>
      </c>
      <c r="G21" s="163">
        <v>41144</v>
      </c>
      <c r="H21" s="150">
        <v>1</v>
      </c>
      <c r="I21" s="150" t="s">
        <v>34</v>
      </c>
      <c r="J21" s="150" t="s">
        <v>143</v>
      </c>
      <c r="K21" s="150" t="s">
        <v>24</v>
      </c>
    </row>
    <row r="22" spans="1:11" ht="12.75" customHeight="1" x14ac:dyDescent="0.15">
      <c r="A22" s="150" t="s">
        <v>145</v>
      </c>
      <c r="B22" s="150" t="s">
        <v>158</v>
      </c>
      <c r="C22" s="150" t="s">
        <v>159</v>
      </c>
      <c r="D22" s="150">
        <v>2</v>
      </c>
      <c r="E22" s="150" t="s">
        <v>568</v>
      </c>
      <c r="F22" s="163">
        <v>41145</v>
      </c>
      <c r="G22" s="163">
        <v>41145</v>
      </c>
      <c r="H22" s="150">
        <v>1</v>
      </c>
      <c r="I22" s="150" t="s">
        <v>34</v>
      </c>
      <c r="J22" s="150" t="s">
        <v>143</v>
      </c>
      <c r="K22" s="150" t="s">
        <v>24</v>
      </c>
    </row>
    <row r="23" spans="1:11" ht="12.75" customHeight="1" x14ac:dyDescent="0.15">
      <c r="A23" s="150" t="s">
        <v>145</v>
      </c>
      <c r="B23" s="150" t="s">
        <v>158</v>
      </c>
      <c r="C23" s="150" t="s">
        <v>159</v>
      </c>
      <c r="D23" s="150">
        <v>2</v>
      </c>
      <c r="E23" s="150" t="s">
        <v>35</v>
      </c>
      <c r="F23" s="163">
        <v>41146</v>
      </c>
      <c r="G23" s="163">
        <v>41146</v>
      </c>
      <c r="H23" s="150">
        <v>1</v>
      </c>
      <c r="I23" s="150" t="s">
        <v>34</v>
      </c>
      <c r="J23" s="150" t="s">
        <v>143</v>
      </c>
      <c r="K23" s="150" t="s">
        <v>24</v>
      </c>
    </row>
    <row r="24" spans="1:11" ht="12.75" customHeight="1" x14ac:dyDescent="0.15">
      <c r="A24" s="150" t="s">
        <v>145</v>
      </c>
      <c r="B24" s="150" t="s">
        <v>158</v>
      </c>
      <c r="C24" s="150" t="s">
        <v>159</v>
      </c>
      <c r="D24" s="150">
        <v>2</v>
      </c>
      <c r="E24" s="150" t="s">
        <v>35</v>
      </c>
      <c r="F24" s="163">
        <v>41147</v>
      </c>
      <c r="G24" s="163">
        <v>41147</v>
      </c>
      <c r="H24" s="150">
        <v>1</v>
      </c>
      <c r="I24" s="150" t="s">
        <v>34</v>
      </c>
      <c r="J24" s="150" t="s">
        <v>143</v>
      </c>
      <c r="K24" s="150" t="s">
        <v>24</v>
      </c>
    </row>
    <row r="25" spans="1:11" ht="12.75" customHeight="1" x14ac:dyDescent="0.15">
      <c r="A25" s="150" t="s">
        <v>145</v>
      </c>
      <c r="B25" s="150" t="s">
        <v>158</v>
      </c>
      <c r="C25" s="150" t="s">
        <v>159</v>
      </c>
      <c r="D25" s="150">
        <v>2</v>
      </c>
      <c r="E25" s="150" t="s">
        <v>35</v>
      </c>
      <c r="F25" s="163">
        <v>41148</v>
      </c>
      <c r="G25" s="163">
        <v>41148</v>
      </c>
      <c r="H25" s="150">
        <v>1</v>
      </c>
      <c r="I25" s="150" t="s">
        <v>34</v>
      </c>
      <c r="J25" s="150" t="s">
        <v>143</v>
      </c>
      <c r="K25" s="150" t="s">
        <v>24</v>
      </c>
    </row>
    <row r="26" spans="1:11" ht="12.75" customHeight="1" x14ac:dyDescent="0.15">
      <c r="A26" s="150" t="s">
        <v>145</v>
      </c>
      <c r="B26" s="150" t="s">
        <v>158</v>
      </c>
      <c r="C26" s="150" t="s">
        <v>159</v>
      </c>
      <c r="D26" s="150">
        <v>2</v>
      </c>
      <c r="E26" s="150" t="s">
        <v>35</v>
      </c>
      <c r="F26" s="163">
        <v>41149</v>
      </c>
      <c r="G26" s="163">
        <v>41149</v>
      </c>
      <c r="H26" s="150">
        <v>1</v>
      </c>
      <c r="I26" s="150" t="s">
        <v>34</v>
      </c>
      <c r="J26" s="150" t="s">
        <v>143</v>
      </c>
      <c r="K26" s="150" t="s">
        <v>24</v>
      </c>
    </row>
    <row r="27" spans="1:11" ht="12.75" customHeight="1" x14ac:dyDescent="0.15">
      <c r="A27" s="169" t="s">
        <v>145</v>
      </c>
      <c r="B27" s="169" t="s">
        <v>158</v>
      </c>
      <c r="C27" s="169" t="s">
        <v>159</v>
      </c>
      <c r="D27" s="169">
        <v>2</v>
      </c>
      <c r="E27" s="169" t="s">
        <v>35</v>
      </c>
      <c r="F27" s="170">
        <v>41150</v>
      </c>
      <c r="G27" s="170">
        <v>41150</v>
      </c>
      <c r="H27" s="169">
        <v>1</v>
      </c>
      <c r="I27" s="169" t="s">
        <v>34</v>
      </c>
      <c r="J27" s="169" t="s">
        <v>143</v>
      </c>
      <c r="K27" s="169" t="s">
        <v>24</v>
      </c>
    </row>
    <row r="28" spans="1:11" ht="12.75" customHeight="1" x14ac:dyDescent="0.15">
      <c r="A28" s="33"/>
      <c r="B28" s="61">
        <f>SUM(IF(FREQUENCY(MATCH(B2:B27,B2:B27,0),MATCH(B2:B27,B2:B27,0))&gt;0,1))</f>
        <v>3</v>
      </c>
      <c r="C28" s="61"/>
      <c r="D28" s="61"/>
      <c r="E28" s="29">
        <f>COUNTA(E2:E27)</f>
        <v>26</v>
      </c>
      <c r="F28" s="164"/>
      <c r="G28" s="164"/>
      <c r="H28" s="29">
        <f>SUM(H2:H27)</f>
        <v>26</v>
      </c>
      <c r="I28" s="33"/>
      <c r="J28" s="33"/>
      <c r="K28" s="33"/>
    </row>
    <row r="29" spans="1:11" ht="9" customHeight="1" x14ac:dyDescent="0.15">
      <c r="A29" s="33"/>
      <c r="B29" s="33"/>
      <c r="C29" s="33"/>
      <c r="D29" s="33"/>
      <c r="E29" s="33"/>
      <c r="F29" s="165"/>
      <c r="G29" s="165"/>
      <c r="H29" s="33"/>
      <c r="I29" s="33"/>
      <c r="J29" s="33"/>
      <c r="K29" s="33"/>
    </row>
    <row r="30" spans="1:11" ht="12.75" customHeight="1" x14ac:dyDescent="0.15">
      <c r="A30" s="149" t="s">
        <v>160</v>
      </c>
      <c r="B30" s="149" t="s">
        <v>163</v>
      </c>
      <c r="C30" s="149" t="s">
        <v>164</v>
      </c>
      <c r="D30" s="140">
        <v>3</v>
      </c>
      <c r="E30" s="149" t="s">
        <v>568</v>
      </c>
      <c r="F30" s="166">
        <v>41079</v>
      </c>
      <c r="G30" s="166">
        <v>41079</v>
      </c>
      <c r="H30" s="149">
        <v>1</v>
      </c>
      <c r="I30" s="149" t="s">
        <v>34</v>
      </c>
      <c r="J30" s="149" t="s">
        <v>143</v>
      </c>
      <c r="K30" s="149" t="s">
        <v>24</v>
      </c>
    </row>
    <row r="31" spans="1:11" ht="12.75" customHeight="1" x14ac:dyDescent="0.15">
      <c r="A31" s="149" t="s">
        <v>160</v>
      </c>
      <c r="B31" s="149" t="s">
        <v>163</v>
      </c>
      <c r="C31" s="149" t="s">
        <v>164</v>
      </c>
      <c r="D31" s="140">
        <v>3</v>
      </c>
      <c r="E31" s="149" t="s">
        <v>568</v>
      </c>
      <c r="F31" s="166">
        <v>41080</v>
      </c>
      <c r="G31" s="166">
        <v>41081</v>
      </c>
      <c r="H31" s="149">
        <v>2</v>
      </c>
      <c r="I31" s="149" t="s">
        <v>34</v>
      </c>
      <c r="J31" s="149" t="s">
        <v>143</v>
      </c>
      <c r="K31" s="149" t="s">
        <v>24</v>
      </c>
    </row>
    <row r="32" spans="1:11" ht="12.75" customHeight="1" x14ac:dyDescent="0.15">
      <c r="A32" s="149" t="s">
        <v>160</v>
      </c>
      <c r="B32" s="149" t="s">
        <v>163</v>
      </c>
      <c r="C32" s="149" t="s">
        <v>164</v>
      </c>
      <c r="D32" s="140">
        <v>3</v>
      </c>
      <c r="E32" s="149" t="s">
        <v>35</v>
      </c>
      <c r="F32" s="166">
        <v>41082</v>
      </c>
      <c r="G32" s="166">
        <v>41082</v>
      </c>
      <c r="H32" s="149">
        <v>1</v>
      </c>
      <c r="I32" s="149" t="s">
        <v>34</v>
      </c>
      <c r="J32" s="149" t="s">
        <v>143</v>
      </c>
      <c r="K32" s="149" t="s">
        <v>24</v>
      </c>
    </row>
    <row r="33" spans="1:12" ht="12.75" customHeight="1" x14ac:dyDescent="0.15">
      <c r="A33" s="149" t="s">
        <v>160</v>
      </c>
      <c r="B33" s="149" t="s">
        <v>167</v>
      </c>
      <c r="C33" s="149" t="s">
        <v>168</v>
      </c>
      <c r="D33" s="140">
        <v>3</v>
      </c>
      <c r="E33" s="149" t="s">
        <v>35</v>
      </c>
      <c r="F33" s="166">
        <v>41059</v>
      </c>
      <c r="G33" s="166">
        <v>41060</v>
      </c>
      <c r="H33" s="149">
        <v>2</v>
      </c>
      <c r="I33" s="149" t="s">
        <v>34</v>
      </c>
      <c r="J33" s="149" t="s">
        <v>143</v>
      </c>
      <c r="K33" s="149" t="s">
        <v>24</v>
      </c>
    </row>
    <row r="34" spans="1:12" ht="12.75" customHeight="1" x14ac:dyDescent="0.15">
      <c r="A34" s="149" t="s">
        <v>160</v>
      </c>
      <c r="B34" s="149" t="s">
        <v>173</v>
      </c>
      <c r="C34" s="149" t="s">
        <v>174</v>
      </c>
      <c r="D34" s="140">
        <v>3</v>
      </c>
      <c r="E34" s="149" t="s">
        <v>35</v>
      </c>
      <c r="F34" s="166">
        <v>41060</v>
      </c>
      <c r="G34" s="166">
        <v>41060</v>
      </c>
      <c r="H34" s="149">
        <v>1</v>
      </c>
      <c r="I34" s="149" t="s">
        <v>34</v>
      </c>
      <c r="J34" s="149" t="s">
        <v>143</v>
      </c>
      <c r="K34" s="149" t="s">
        <v>24</v>
      </c>
    </row>
    <row r="35" spans="1:12" ht="12.75" customHeight="1" x14ac:dyDescent="0.15">
      <c r="A35" s="149" t="s">
        <v>160</v>
      </c>
      <c r="B35" s="149" t="s">
        <v>173</v>
      </c>
      <c r="C35" s="149" t="s">
        <v>174</v>
      </c>
      <c r="D35" s="140">
        <v>3</v>
      </c>
      <c r="E35" s="149" t="s">
        <v>35</v>
      </c>
      <c r="F35" s="166">
        <v>41080</v>
      </c>
      <c r="G35" s="166">
        <v>41080</v>
      </c>
      <c r="H35" s="149">
        <v>1</v>
      </c>
      <c r="I35" s="149" t="s">
        <v>34</v>
      </c>
      <c r="J35" s="149" t="s">
        <v>143</v>
      </c>
      <c r="K35" s="149" t="s">
        <v>24</v>
      </c>
    </row>
    <row r="36" spans="1:12" ht="12.75" customHeight="1" x14ac:dyDescent="0.15">
      <c r="A36" s="149" t="s">
        <v>160</v>
      </c>
      <c r="B36" s="149" t="s">
        <v>173</v>
      </c>
      <c r="C36" s="149" t="s">
        <v>174</v>
      </c>
      <c r="D36" s="140">
        <v>3</v>
      </c>
      <c r="E36" s="149" t="s">
        <v>35</v>
      </c>
      <c r="F36" s="166">
        <v>41081</v>
      </c>
      <c r="G36" s="166">
        <v>41081</v>
      </c>
      <c r="H36" s="149">
        <v>1</v>
      </c>
      <c r="I36" s="149" t="s">
        <v>34</v>
      </c>
      <c r="J36" s="149" t="s">
        <v>143</v>
      </c>
      <c r="K36" s="149" t="s">
        <v>24</v>
      </c>
    </row>
    <row r="37" spans="1:12" ht="12.75" customHeight="1" x14ac:dyDescent="0.15">
      <c r="A37" s="149" t="s">
        <v>160</v>
      </c>
      <c r="B37" s="149" t="s">
        <v>173</v>
      </c>
      <c r="C37" s="149" t="s">
        <v>174</v>
      </c>
      <c r="D37" s="140">
        <v>3</v>
      </c>
      <c r="E37" s="149" t="s">
        <v>35</v>
      </c>
      <c r="F37" s="166">
        <v>41082</v>
      </c>
      <c r="G37" s="166">
        <v>41082</v>
      </c>
      <c r="H37" s="149">
        <v>1</v>
      </c>
      <c r="I37" s="149" t="s">
        <v>34</v>
      </c>
      <c r="J37" s="149" t="s">
        <v>143</v>
      </c>
      <c r="K37" s="149" t="s">
        <v>24</v>
      </c>
    </row>
    <row r="38" spans="1:12" ht="12.75" customHeight="1" x14ac:dyDescent="0.15">
      <c r="A38" s="149" t="s">
        <v>160</v>
      </c>
      <c r="B38" s="149" t="s">
        <v>173</v>
      </c>
      <c r="C38" s="149" t="s">
        <v>174</v>
      </c>
      <c r="D38" s="140">
        <v>3</v>
      </c>
      <c r="E38" s="149" t="s">
        <v>35</v>
      </c>
      <c r="F38" s="166">
        <v>41083</v>
      </c>
      <c r="G38" s="166">
        <v>41083</v>
      </c>
      <c r="H38" s="149">
        <v>1</v>
      </c>
      <c r="I38" s="149" t="s">
        <v>34</v>
      </c>
      <c r="J38" s="149" t="s">
        <v>143</v>
      </c>
      <c r="K38" s="149" t="s">
        <v>24</v>
      </c>
    </row>
    <row r="39" spans="1:12" ht="12.75" customHeight="1" x14ac:dyDescent="0.15">
      <c r="A39" s="149" t="s">
        <v>160</v>
      </c>
      <c r="B39" s="149" t="s">
        <v>175</v>
      </c>
      <c r="C39" s="149" t="s">
        <v>176</v>
      </c>
      <c r="D39" s="140">
        <v>3</v>
      </c>
      <c r="E39" s="149" t="s">
        <v>35</v>
      </c>
      <c r="F39" s="166">
        <v>41060</v>
      </c>
      <c r="G39" s="166">
        <v>41060</v>
      </c>
      <c r="H39" s="149">
        <v>1</v>
      </c>
      <c r="I39" s="149" t="s">
        <v>34</v>
      </c>
      <c r="J39" s="149" t="s">
        <v>143</v>
      </c>
      <c r="K39" s="149" t="s">
        <v>24</v>
      </c>
    </row>
    <row r="40" spans="1:12" ht="12.75" customHeight="1" x14ac:dyDescent="0.15">
      <c r="A40" s="149" t="s">
        <v>160</v>
      </c>
      <c r="B40" s="149" t="s">
        <v>183</v>
      </c>
      <c r="C40" s="149" t="s">
        <v>184</v>
      </c>
      <c r="D40" s="140">
        <v>3</v>
      </c>
      <c r="E40" s="149" t="s">
        <v>568</v>
      </c>
      <c r="F40" s="166">
        <v>41080</v>
      </c>
      <c r="G40" s="166">
        <v>41080</v>
      </c>
      <c r="H40" s="149">
        <v>1</v>
      </c>
      <c r="I40" s="149" t="s">
        <v>34</v>
      </c>
      <c r="J40" s="149" t="s">
        <v>143</v>
      </c>
      <c r="K40" s="149" t="s">
        <v>24</v>
      </c>
    </row>
    <row r="41" spans="1:12" ht="12.75" customHeight="1" x14ac:dyDescent="0.15">
      <c r="A41" s="149" t="s">
        <v>160</v>
      </c>
      <c r="B41" s="149" t="s">
        <v>183</v>
      </c>
      <c r="C41" s="149" t="s">
        <v>184</v>
      </c>
      <c r="D41" s="140">
        <v>3</v>
      </c>
      <c r="E41" s="149" t="s">
        <v>35</v>
      </c>
      <c r="F41" s="166">
        <v>41081</v>
      </c>
      <c r="G41" s="166">
        <v>41081</v>
      </c>
      <c r="H41" s="149">
        <v>1</v>
      </c>
      <c r="I41" s="149" t="s">
        <v>34</v>
      </c>
      <c r="J41" s="149" t="s">
        <v>143</v>
      </c>
      <c r="K41" s="149" t="s">
        <v>24</v>
      </c>
    </row>
    <row r="42" spans="1:12" ht="12.75" customHeight="1" x14ac:dyDescent="0.15">
      <c r="A42" s="149" t="s">
        <v>160</v>
      </c>
      <c r="B42" s="149" t="s">
        <v>183</v>
      </c>
      <c r="C42" s="149" t="s">
        <v>184</v>
      </c>
      <c r="D42" s="140">
        <v>3</v>
      </c>
      <c r="E42" s="149" t="s">
        <v>35</v>
      </c>
      <c r="F42" s="166">
        <v>41082</v>
      </c>
      <c r="G42" s="166">
        <v>41082</v>
      </c>
      <c r="H42" s="149">
        <v>1</v>
      </c>
      <c r="I42" s="149" t="s">
        <v>34</v>
      </c>
      <c r="J42" s="149" t="s">
        <v>143</v>
      </c>
      <c r="K42" s="149" t="s">
        <v>24</v>
      </c>
    </row>
    <row r="43" spans="1:12" ht="12.75" customHeight="1" x14ac:dyDescent="0.15">
      <c r="A43" s="160" t="s">
        <v>160</v>
      </c>
      <c r="B43" s="160" t="s">
        <v>183</v>
      </c>
      <c r="C43" s="160" t="s">
        <v>184</v>
      </c>
      <c r="D43" s="141">
        <v>3</v>
      </c>
      <c r="E43" s="160" t="s">
        <v>35</v>
      </c>
      <c r="F43" s="171">
        <v>41116</v>
      </c>
      <c r="G43" s="171">
        <v>41116</v>
      </c>
      <c r="H43" s="160">
        <v>1</v>
      </c>
      <c r="I43" s="160" t="s">
        <v>34</v>
      </c>
      <c r="J43" s="160" t="s">
        <v>143</v>
      </c>
      <c r="K43" s="160" t="s">
        <v>24</v>
      </c>
    </row>
    <row r="44" spans="1:12" ht="12.75" customHeight="1" x14ac:dyDescent="0.15">
      <c r="A44" s="54"/>
      <c r="B44" s="12">
        <f>SUM(IF(FREQUENCY(MATCH(B30:B43,B30:B43,0),MATCH(B30:B43,B30:B43,0))&gt;0,1))</f>
        <v>5</v>
      </c>
      <c r="C44" s="12"/>
      <c r="D44" s="12"/>
      <c r="E44" s="20">
        <f>COUNTA(E30:E43)</f>
        <v>14</v>
      </c>
      <c r="F44" s="167"/>
      <c r="G44" s="167"/>
      <c r="H44" s="20">
        <f>SUM(H30:H43)</f>
        <v>16</v>
      </c>
      <c r="I44" s="54"/>
      <c r="J44" s="54"/>
      <c r="K44" s="54"/>
    </row>
    <row r="45" spans="1:12" ht="9" customHeight="1" x14ac:dyDescent="0.15">
      <c r="A45" s="54"/>
      <c r="B45" s="54"/>
      <c r="C45" s="54"/>
      <c r="D45" s="54"/>
      <c r="E45" s="54"/>
      <c r="F45" s="168"/>
      <c r="G45" s="168"/>
      <c r="H45" s="54"/>
      <c r="I45" s="54"/>
      <c r="J45" s="54"/>
      <c r="K45" s="54"/>
    </row>
    <row r="46" spans="1:12" ht="12.75" customHeight="1" x14ac:dyDescent="0.15">
      <c r="A46" s="149" t="s">
        <v>193</v>
      </c>
      <c r="B46" s="149" t="s">
        <v>194</v>
      </c>
      <c r="C46" s="149" t="s">
        <v>195</v>
      </c>
      <c r="D46" s="140">
        <v>3</v>
      </c>
      <c r="E46" s="149" t="s">
        <v>35</v>
      </c>
      <c r="F46" s="166">
        <v>41101</v>
      </c>
      <c r="G46" s="166">
        <v>41101</v>
      </c>
      <c r="H46" s="149">
        <v>1</v>
      </c>
      <c r="I46" s="149" t="s">
        <v>34</v>
      </c>
      <c r="J46" s="149" t="s">
        <v>143</v>
      </c>
      <c r="K46" s="149" t="s">
        <v>24</v>
      </c>
      <c r="L46" s="149"/>
    </row>
    <row r="47" spans="1:12" ht="12.75" customHeight="1" x14ac:dyDescent="0.15">
      <c r="A47" s="149" t="s">
        <v>193</v>
      </c>
      <c r="B47" s="149" t="s">
        <v>194</v>
      </c>
      <c r="C47" s="149" t="s">
        <v>195</v>
      </c>
      <c r="D47" s="140">
        <v>3</v>
      </c>
      <c r="E47" s="149" t="s">
        <v>35</v>
      </c>
      <c r="F47" s="166">
        <v>41122</v>
      </c>
      <c r="G47" s="166">
        <v>41122</v>
      </c>
      <c r="H47" s="149">
        <v>1</v>
      </c>
      <c r="I47" s="149" t="s">
        <v>34</v>
      </c>
      <c r="J47" s="149" t="s">
        <v>143</v>
      </c>
      <c r="K47" s="149" t="s">
        <v>24</v>
      </c>
      <c r="L47" s="149"/>
    </row>
    <row r="48" spans="1:12" ht="12.75" customHeight="1" x14ac:dyDescent="0.15">
      <c r="A48" s="149" t="s">
        <v>193</v>
      </c>
      <c r="B48" s="149" t="s">
        <v>196</v>
      </c>
      <c r="C48" s="149" t="s">
        <v>197</v>
      </c>
      <c r="D48" s="140">
        <v>3</v>
      </c>
      <c r="E48" s="149" t="s">
        <v>35</v>
      </c>
      <c r="F48" s="166">
        <v>41073</v>
      </c>
      <c r="G48" s="166">
        <v>41073</v>
      </c>
      <c r="H48" s="149">
        <v>1</v>
      </c>
      <c r="I48" s="149" t="s">
        <v>34</v>
      </c>
      <c r="J48" s="149" t="s">
        <v>143</v>
      </c>
      <c r="K48" s="149" t="s">
        <v>24</v>
      </c>
      <c r="L48" s="149"/>
    </row>
    <row r="49" spans="1:12" ht="12.75" customHeight="1" x14ac:dyDescent="0.15">
      <c r="A49" s="149" t="s">
        <v>193</v>
      </c>
      <c r="B49" s="149" t="s">
        <v>196</v>
      </c>
      <c r="C49" s="149" t="s">
        <v>197</v>
      </c>
      <c r="D49" s="140">
        <v>3</v>
      </c>
      <c r="E49" s="149" t="s">
        <v>35</v>
      </c>
      <c r="F49" s="166">
        <v>41080</v>
      </c>
      <c r="G49" s="166">
        <v>41080</v>
      </c>
      <c r="H49" s="149">
        <v>1</v>
      </c>
      <c r="I49" s="149" t="s">
        <v>34</v>
      </c>
      <c r="J49" s="149" t="s">
        <v>143</v>
      </c>
      <c r="K49" s="149" t="s">
        <v>24</v>
      </c>
      <c r="L49" s="149"/>
    </row>
    <row r="50" spans="1:12" ht="12.75" customHeight="1" x14ac:dyDescent="0.15">
      <c r="A50" s="149" t="s">
        <v>193</v>
      </c>
      <c r="B50" s="149" t="s">
        <v>196</v>
      </c>
      <c r="C50" s="149" t="s">
        <v>197</v>
      </c>
      <c r="D50" s="140">
        <v>3</v>
      </c>
      <c r="E50" s="149" t="s">
        <v>35</v>
      </c>
      <c r="F50" s="166">
        <v>41115</v>
      </c>
      <c r="G50" s="166">
        <v>41115</v>
      </c>
      <c r="H50" s="149">
        <v>1</v>
      </c>
      <c r="I50" s="149" t="s">
        <v>34</v>
      </c>
      <c r="J50" s="149" t="s">
        <v>143</v>
      </c>
      <c r="K50" s="149" t="s">
        <v>24</v>
      </c>
      <c r="L50" s="149"/>
    </row>
    <row r="51" spans="1:12" ht="12.75" customHeight="1" x14ac:dyDescent="0.15">
      <c r="A51" s="160" t="s">
        <v>193</v>
      </c>
      <c r="B51" s="160" t="s">
        <v>196</v>
      </c>
      <c r="C51" s="160" t="s">
        <v>197</v>
      </c>
      <c r="D51" s="141">
        <v>3</v>
      </c>
      <c r="E51" s="160" t="s">
        <v>35</v>
      </c>
      <c r="F51" s="171">
        <v>41122</v>
      </c>
      <c r="G51" s="171">
        <v>41122</v>
      </c>
      <c r="H51" s="160">
        <v>1</v>
      </c>
      <c r="I51" s="160" t="s">
        <v>34</v>
      </c>
      <c r="J51" s="160" t="s">
        <v>143</v>
      </c>
      <c r="K51" s="160" t="s">
        <v>24</v>
      </c>
      <c r="L51" s="149"/>
    </row>
    <row r="52" spans="1:12" ht="12.75" customHeight="1" x14ac:dyDescent="0.15">
      <c r="A52" s="54"/>
      <c r="B52" s="12">
        <f>SUM(IF(FREQUENCY(MATCH(B46:B51,B46:B51,0),MATCH(B46:B51,B46:B51,0))&gt;0,1))</f>
        <v>2</v>
      </c>
      <c r="C52" s="60"/>
      <c r="D52" s="60"/>
      <c r="E52" s="20">
        <f>COUNTA(E46:E51)</f>
        <v>6</v>
      </c>
      <c r="F52" s="167"/>
      <c r="G52" s="167"/>
      <c r="H52" s="20">
        <f>SUM(H46:H51)</f>
        <v>6</v>
      </c>
      <c r="I52" s="54"/>
      <c r="J52" s="54"/>
      <c r="K52" s="54"/>
    </row>
    <row r="53" spans="1:12" ht="9" customHeight="1" x14ac:dyDescent="0.15">
      <c r="A53" s="54"/>
      <c r="B53" s="12"/>
      <c r="C53" s="60"/>
      <c r="D53" s="60"/>
      <c r="E53" s="20"/>
      <c r="F53" s="167"/>
      <c r="G53" s="167"/>
      <c r="H53" s="20"/>
      <c r="I53" s="54"/>
      <c r="J53" s="54"/>
      <c r="K53" s="54"/>
    </row>
    <row r="54" spans="1:12" ht="12.75" customHeight="1" x14ac:dyDescent="0.15">
      <c r="A54" s="149" t="s">
        <v>200</v>
      </c>
      <c r="B54" s="149" t="s">
        <v>201</v>
      </c>
      <c r="C54" s="149" t="s">
        <v>202</v>
      </c>
      <c r="D54" s="149">
        <v>2</v>
      </c>
      <c r="E54" s="149" t="s">
        <v>142</v>
      </c>
      <c r="F54" s="166">
        <v>41078</v>
      </c>
      <c r="G54" s="166">
        <v>41079</v>
      </c>
      <c r="H54" s="149">
        <v>2</v>
      </c>
      <c r="I54" s="149" t="s">
        <v>32</v>
      </c>
      <c r="J54" s="149" t="s">
        <v>33</v>
      </c>
      <c r="K54" s="149" t="s">
        <v>24</v>
      </c>
    </row>
    <row r="55" spans="1:12" ht="12.75" customHeight="1" x14ac:dyDescent="0.15">
      <c r="A55" s="149" t="s">
        <v>200</v>
      </c>
      <c r="B55" s="149" t="s">
        <v>201</v>
      </c>
      <c r="C55" s="149" t="s">
        <v>202</v>
      </c>
      <c r="D55" s="149">
        <v>2</v>
      </c>
      <c r="E55" s="149" t="s">
        <v>142</v>
      </c>
      <c r="F55" s="166">
        <v>41109</v>
      </c>
      <c r="G55" s="166">
        <v>41109</v>
      </c>
      <c r="H55" s="149">
        <v>1</v>
      </c>
      <c r="I55" s="149" t="s">
        <v>32</v>
      </c>
      <c r="J55" s="149" t="s">
        <v>33</v>
      </c>
      <c r="K55" s="149" t="s">
        <v>24</v>
      </c>
    </row>
    <row r="56" spans="1:12" ht="12.75" customHeight="1" x14ac:dyDescent="0.15">
      <c r="A56" s="149" t="s">
        <v>200</v>
      </c>
      <c r="B56" s="149" t="s">
        <v>201</v>
      </c>
      <c r="C56" s="149" t="s">
        <v>202</v>
      </c>
      <c r="D56" s="149">
        <v>2</v>
      </c>
      <c r="E56" s="149" t="s">
        <v>568</v>
      </c>
      <c r="F56" s="166">
        <v>41110</v>
      </c>
      <c r="G56" s="166">
        <v>41110</v>
      </c>
      <c r="H56" s="149">
        <v>1</v>
      </c>
      <c r="I56" s="149" t="s">
        <v>34</v>
      </c>
      <c r="J56" s="149" t="s">
        <v>143</v>
      </c>
      <c r="K56" s="149" t="s">
        <v>24</v>
      </c>
    </row>
    <row r="57" spans="1:12" ht="12.75" customHeight="1" x14ac:dyDescent="0.15">
      <c r="A57" s="149" t="s">
        <v>200</v>
      </c>
      <c r="B57" s="149" t="s">
        <v>201</v>
      </c>
      <c r="C57" s="149" t="s">
        <v>202</v>
      </c>
      <c r="D57" s="149">
        <v>2</v>
      </c>
      <c r="E57" s="149" t="s">
        <v>142</v>
      </c>
      <c r="F57" s="166">
        <v>41121</v>
      </c>
      <c r="G57" s="166">
        <v>41121</v>
      </c>
      <c r="H57" s="149">
        <v>1</v>
      </c>
      <c r="I57" s="149" t="s">
        <v>32</v>
      </c>
      <c r="J57" s="149" t="s">
        <v>33</v>
      </c>
      <c r="K57" s="149" t="s">
        <v>24</v>
      </c>
    </row>
    <row r="58" spans="1:12" ht="12.75" customHeight="1" x14ac:dyDescent="0.15">
      <c r="A58" s="149" t="s">
        <v>200</v>
      </c>
      <c r="B58" s="149" t="s">
        <v>203</v>
      </c>
      <c r="C58" s="149" t="s">
        <v>204</v>
      </c>
      <c r="D58" s="149">
        <v>1</v>
      </c>
      <c r="E58" s="149" t="s">
        <v>35</v>
      </c>
      <c r="F58" s="166">
        <v>41098</v>
      </c>
      <c r="G58" s="166">
        <v>41098</v>
      </c>
      <c r="H58" s="149">
        <v>1</v>
      </c>
      <c r="I58" s="149" t="s">
        <v>34</v>
      </c>
      <c r="J58" s="149" t="s">
        <v>143</v>
      </c>
      <c r="K58" s="149" t="s">
        <v>24</v>
      </c>
    </row>
    <row r="59" spans="1:12" ht="12.75" customHeight="1" x14ac:dyDescent="0.15">
      <c r="A59" s="149" t="s">
        <v>200</v>
      </c>
      <c r="B59" s="149" t="s">
        <v>203</v>
      </c>
      <c r="C59" s="149" t="s">
        <v>204</v>
      </c>
      <c r="D59" s="149">
        <v>1</v>
      </c>
      <c r="E59" s="149" t="s">
        <v>35</v>
      </c>
      <c r="F59" s="166">
        <v>41122</v>
      </c>
      <c r="G59" s="166">
        <v>41122</v>
      </c>
      <c r="H59" s="149">
        <v>1</v>
      </c>
      <c r="I59" s="149" t="s">
        <v>34</v>
      </c>
      <c r="J59" s="149" t="s">
        <v>143</v>
      </c>
      <c r="K59" s="149" t="s">
        <v>24</v>
      </c>
    </row>
    <row r="60" spans="1:12" ht="12.75" customHeight="1" x14ac:dyDescent="0.15">
      <c r="A60" s="149" t="s">
        <v>200</v>
      </c>
      <c r="B60" s="149" t="s">
        <v>203</v>
      </c>
      <c r="C60" s="149" t="s">
        <v>204</v>
      </c>
      <c r="D60" s="149">
        <v>1</v>
      </c>
      <c r="E60" s="149" t="s">
        <v>35</v>
      </c>
      <c r="F60" s="166">
        <v>41148</v>
      </c>
      <c r="G60" s="166">
        <v>41148</v>
      </c>
      <c r="H60" s="149">
        <v>1</v>
      </c>
      <c r="I60" s="149" t="s">
        <v>34</v>
      </c>
      <c r="J60" s="149" t="s">
        <v>143</v>
      </c>
      <c r="K60" s="149" t="s">
        <v>24</v>
      </c>
    </row>
    <row r="61" spans="1:12" ht="12.75" customHeight="1" x14ac:dyDescent="0.15">
      <c r="A61" s="149" t="s">
        <v>200</v>
      </c>
      <c r="B61" s="149" t="s">
        <v>205</v>
      </c>
      <c r="C61" s="149" t="s">
        <v>206</v>
      </c>
      <c r="D61" s="149">
        <v>3</v>
      </c>
      <c r="E61" s="149" t="s">
        <v>568</v>
      </c>
      <c r="F61" s="166">
        <v>41096</v>
      </c>
      <c r="G61" s="166">
        <v>41096</v>
      </c>
      <c r="H61" s="149">
        <v>1</v>
      </c>
      <c r="I61" s="149" t="s">
        <v>34</v>
      </c>
      <c r="J61" s="149" t="s">
        <v>143</v>
      </c>
      <c r="K61" s="149" t="s">
        <v>24</v>
      </c>
    </row>
    <row r="62" spans="1:12" ht="12.75" customHeight="1" x14ac:dyDescent="0.15">
      <c r="A62" s="149" t="s">
        <v>200</v>
      </c>
      <c r="B62" s="149" t="s">
        <v>207</v>
      </c>
      <c r="C62" s="149" t="s">
        <v>208</v>
      </c>
      <c r="D62" s="149">
        <v>1</v>
      </c>
      <c r="E62" s="149" t="s">
        <v>35</v>
      </c>
      <c r="F62" s="166">
        <v>41065</v>
      </c>
      <c r="G62" s="166">
        <v>41065</v>
      </c>
      <c r="H62" s="149">
        <v>1</v>
      </c>
      <c r="I62" s="149" t="s">
        <v>34</v>
      </c>
      <c r="J62" s="149" t="s">
        <v>143</v>
      </c>
      <c r="K62" s="149" t="s">
        <v>24</v>
      </c>
    </row>
    <row r="63" spans="1:12" ht="12.75" customHeight="1" x14ac:dyDescent="0.15">
      <c r="A63" s="149" t="s">
        <v>200</v>
      </c>
      <c r="B63" s="149" t="s">
        <v>207</v>
      </c>
      <c r="C63" s="149" t="s">
        <v>208</v>
      </c>
      <c r="D63" s="149">
        <v>1</v>
      </c>
      <c r="E63" s="149" t="s">
        <v>35</v>
      </c>
      <c r="F63" s="166">
        <v>41080</v>
      </c>
      <c r="G63" s="166">
        <v>41080</v>
      </c>
      <c r="H63" s="149">
        <v>1</v>
      </c>
      <c r="I63" s="149" t="s">
        <v>34</v>
      </c>
      <c r="J63" s="149" t="s">
        <v>143</v>
      </c>
      <c r="K63" s="149" t="s">
        <v>24</v>
      </c>
    </row>
    <row r="64" spans="1:12" ht="12.75" customHeight="1" x14ac:dyDescent="0.15">
      <c r="A64" s="149" t="s">
        <v>200</v>
      </c>
      <c r="B64" s="149" t="s">
        <v>207</v>
      </c>
      <c r="C64" s="149" t="s">
        <v>208</v>
      </c>
      <c r="D64" s="149">
        <v>1</v>
      </c>
      <c r="E64" s="149" t="s">
        <v>35</v>
      </c>
      <c r="F64" s="166">
        <v>41108</v>
      </c>
      <c r="G64" s="166">
        <v>41108</v>
      </c>
      <c r="H64" s="149">
        <v>1</v>
      </c>
      <c r="I64" s="149" t="s">
        <v>34</v>
      </c>
      <c r="J64" s="149" t="s">
        <v>143</v>
      </c>
      <c r="K64" s="149" t="s">
        <v>24</v>
      </c>
    </row>
    <row r="65" spans="1:11" ht="12.75" customHeight="1" x14ac:dyDescent="0.15">
      <c r="A65" s="149" t="s">
        <v>200</v>
      </c>
      <c r="B65" s="149" t="s">
        <v>207</v>
      </c>
      <c r="C65" s="149" t="s">
        <v>208</v>
      </c>
      <c r="D65" s="149">
        <v>1</v>
      </c>
      <c r="E65" s="149" t="s">
        <v>142</v>
      </c>
      <c r="F65" s="166">
        <v>41109</v>
      </c>
      <c r="G65" s="166">
        <v>41109</v>
      </c>
      <c r="H65" s="149">
        <v>1</v>
      </c>
      <c r="I65" s="149" t="s">
        <v>32</v>
      </c>
      <c r="J65" s="149" t="s">
        <v>33</v>
      </c>
      <c r="K65" s="149" t="s">
        <v>24</v>
      </c>
    </row>
    <row r="66" spans="1:11" ht="12.75" customHeight="1" x14ac:dyDescent="0.15">
      <c r="A66" s="149" t="s">
        <v>200</v>
      </c>
      <c r="B66" s="149" t="s">
        <v>207</v>
      </c>
      <c r="C66" s="149" t="s">
        <v>208</v>
      </c>
      <c r="D66" s="149">
        <v>1</v>
      </c>
      <c r="E66" s="149" t="s">
        <v>568</v>
      </c>
      <c r="F66" s="166">
        <v>41110</v>
      </c>
      <c r="G66" s="166">
        <v>41110</v>
      </c>
      <c r="H66" s="149">
        <v>1</v>
      </c>
      <c r="I66" s="149" t="s">
        <v>34</v>
      </c>
      <c r="J66" s="149" t="s">
        <v>143</v>
      </c>
      <c r="K66" s="149" t="s">
        <v>24</v>
      </c>
    </row>
    <row r="67" spans="1:11" ht="12.75" customHeight="1" x14ac:dyDescent="0.15">
      <c r="A67" s="149" t="s">
        <v>200</v>
      </c>
      <c r="B67" s="149" t="s">
        <v>211</v>
      </c>
      <c r="C67" s="149" t="s">
        <v>212</v>
      </c>
      <c r="D67" s="149">
        <v>1</v>
      </c>
      <c r="E67" s="149" t="s">
        <v>142</v>
      </c>
      <c r="F67" s="166">
        <v>41078</v>
      </c>
      <c r="G67" s="166">
        <v>41079</v>
      </c>
      <c r="H67" s="149">
        <v>2</v>
      </c>
      <c r="I67" s="149" t="s">
        <v>32</v>
      </c>
      <c r="J67" s="149" t="s">
        <v>33</v>
      </c>
      <c r="K67" s="149" t="s">
        <v>24</v>
      </c>
    </row>
    <row r="68" spans="1:11" ht="12.75" customHeight="1" x14ac:dyDescent="0.15">
      <c r="A68" s="149" t="s">
        <v>200</v>
      </c>
      <c r="B68" s="149" t="s">
        <v>211</v>
      </c>
      <c r="C68" s="149" t="s">
        <v>212</v>
      </c>
      <c r="D68" s="149">
        <v>1</v>
      </c>
      <c r="E68" s="149" t="s">
        <v>35</v>
      </c>
      <c r="F68" s="166">
        <v>41080</v>
      </c>
      <c r="G68" s="166">
        <v>41080</v>
      </c>
      <c r="H68" s="149">
        <v>1</v>
      </c>
      <c r="I68" s="149" t="s">
        <v>34</v>
      </c>
      <c r="J68" s="149" t="s">
        <v>143</v>
      </c>
      <c r="K68" s="149" t="s">
        <v>24</v>
      </c>
    </row>
    <row r="69" spans="1:11" ht="12.75" customHeight="1" x14ac:dyDescent="0.15">
      <c r="A69" s="149" t="s">
        <v>200</v>
      </c>
      <c r="B69" s="149" t="s">
        <v>211</v>
      </c>
      <c r="C69" s="149" t="s">
        <v>212</v>
      </c>
      <c r="D69" s="149">
        <v>1</v>
      </c>
      <c r="E69" s="149" t="s">
        <v>142</v>
      </c>
      <c r="F69" s="166">
        <v>41109</v>
      </c>
      <c r="G69" s="166">
        <v>41109</v>
      </c>
      <c r="H69" s="149">
        <v>1</v>
      </c>
      <c r="I69" s="149" t="s">
        <v>32</v>
      </c>
      <c r="J69" s="149" t="s">
        <v>33</v>
      </c>
      <c r="K69" s="149" t="s">
        <v>24</v>
      </c>
    </row>
    <row r="70" spans="1:11" ht="12.75" customHeight="1" x14ac:dyDescent="0.15">
      <c r="A70" s="149" t="s">
        <v>200</v>
      </c>
      <c r="B70" s="149" t="s">
        <v>211</v>
      </c>
      <c r="C70" s="149" t="s">
        <v>212</v>
      </c>
      <c r="D70" s="149">
        <v>1</v>
      </c>
      <c r="E70" s="149" t="s">
        <v>35</v>
      </c>
      <c r="F70" s="166">
        <v>41110</v>
      </c>
      <c r="G70" s="166">
        <v>41110</v>
      </c>
      <c r="H70" s="149">
        <v>1</v>
      </c>
      <c r="I70" s="149" t="s">
        <v>34</v>
      </c>
      <c r="J70" s="149" t="s">
        <v>143</v>
      </c>
      <c r="K70" s="149" t="s">
        <v>24</v>
      </c>
    </row>
    <row r="71" spans="1:11" ht="12.75" customHeight="1" x14ac:dyDescent="0.15">
      <c r="A71" s="149" t="s">
        <v>200</v>
      </c>
      <c r="B71" s="149" t="s">
        <v>211</v>
      </c>
      <c r="C71" s="149" t="s">
        <v>212</v>
      </c>
      <c r="D71" s="149">
        <v>1</v>
      </c>
      <c r="E71" s="149" t="s">
        <v>142</v>
      </c>
      <c r="F71" s="166">
        <v>41137</v>
      </c>
      <c r="G71" s="166">
        <v>41137</v>
      </c>
      <c r="H71" s="149">
        <v>1</v>
      </c>
      <c r="I71" s="149" t="s">
        <v>32</v>
      </c>
      <c r="J71" s="149" t="s">
        <v>33</v>
      </c>
      <c r="K71" s="149" t="s">
        <v>24</v>
      </c>
    </row>
    <row r="72" spans="1:11" ht="12.75" customHeight="1" x14ac:dyDescent="0.15">
      <c r="A72" s="149" t="s">
        <v>200</v>
      </c>
      <c r="B72" s="149" t="s">
        <v>213</v>
      </c>
      <c r="C72" s="149" t="s">
        <v>214</v>
      </c>
      <c r="D72" s="149">
        <v>2</v>
      </c>
      <c r="E72" s="149" t="s">
        <v>35</v>
      </c>
      <c r="F72" s="166">
        <v>41098</v>
      </c>
      <c r="G72" s="166">
        <v>41098</v>
      </c>
      <c r="H72" s="149">
        <v>1</v>
      </c>
      <c r="I72" s="149" t="s">
        <v>34</v>
      </c>
      <c r="J72" s="149" t="s">
        <v>143</v>
      </c>
      <c r="K72" s="149" t="s">
        <v>24</v>
      </c>
    </row>
    <row r="73" spans="1:11" ht="12.75" customHeight="1" x14ac:dyDescent="0.15">
      <c r="A73" s="149" t="s">
        <v>200</v>
      </c>
      <c r="B73" s="149" t="s">
        <v>219</v>
      </c>
      <c r="C73" s="149" t="s">
        <v>220</v>
      </c>
      <c r="D73" s="149">
        <v>1</v>
      </c>
      <c r="E73" s="149" t="s">
        <v>142</v>
      </c>
      <c r="F73" s="166">
        <v>41078</v>
      </c>
      <c r="G73" s="166">
        <v>41079</v>
      </c>
      <c r="H73" s="149">
        <v>2</v>
      </c>
      <c r="I73" s="149" t="s">
        <v>32</v>
      </c>
      <c r="J73" s="149" t="s">
        <v>33</v>
      </c>
      <c r="K73" s="149" t="s">
        <v>24</v>
      </c>
    </row>
    <row r="74" spans="1:11" ht="12.75" customHeight="1" x14ac:dyDescent="0.15">
      <c r="A74" s="149" t="s">
        <v>200</v>
      </c>
      <c r="B74" s="149" t="s">
        <v>219</v>
      </c>
      <c r="C74" s="149" t="s">
        <v>220</v>
      </c>
      <c r="D74" s="149">
        <v>1</v>
      </c>
      <c r="E74" s="149" t="s">
        <v>568</v>
      </c>
      <c r="F74" s="166">
        <v>41080</v>
      </c>
      <c r="G74" s="166">
        <v>41080</v>
      </c>
      <c r="H74" s="149">
        <v>1</v>
      </c>
      <c r="I74" s="149" t="s">
        <v>34</v>
      </c>
      <c r="J74" s="149" t="s">
        <v>143</v>
      </c>
      <c r="K74" s="149" t="s">
        <v>24</v>
      </c>
    </row>
    <row r="75" spans="1:11" ht="12.75" customHeight="1" x14ac:dyDescent="0.15">
      <c r="A75" s="149" t="s">
        <v>200</v>
      </c>
      <c r="B75" s="149" t="s">
        <v>219</v>
      </c>
      <c r="C75" s="149" t="s">
        <v>220</v>
      </c>
      <c r="D75" s="149">
        <v>1</v>
      </c>
      <c r="E75" s="149" t="s">
        <v>35</v>
      </c>
      <c r="F75" s="166">
        <v>41096</v>
      </c>
      <c r="G75" s="166">
        <v>41096</v>
      </c>
      <c r="H75" s="149">
        <v>1</v>
      </c>
      <c r="I75" s="149" t="s">
        <v>34</v>
      </c>
      <c r="J75" s="149" t="s">
        <v>143</v>
      </c>
      <c r="K75" s="149" t="s">
        <v>24</v>
      </c>
    </row>
    <row r="76" spans="1:11" ht="12.75" customHeight="1" x14ac:dyDescent="0.15">
      <c r="A76" s="149" t="s">
        <v>200</v>
      </c>
      <c r="B76" s="149" t="s">
        <v>219</v>
      </c>
      <c r="C76" s="149" t="s">
        <v>220</v>
      </c>
      <c r="D76" s="149">
        <v>1</v>
      </c>
      <c r="E76" s="149" t="s">
        <v>35</v>
      </c>
      <c r="F76" s="166">
        <v>41110</v>
      </c>
      <c r="G76" s="166">
        <v>41110</v>
      </c>
      <c r="H76" s="149">
        <v>1</v>
      </c>
      <c r="I76" s="149" t="s">
        <v>34</v>
      </c>
      <c r="J76" s="149" t="s">
        <v>143</v>
      </c>
      <c r="K76" s="149" t="s">
        <v>24</v>
      </c>
    </row>
    <row r="77" spans="1:11" ht="12.75" customHeight="1" x14ac:dyDescent="0.15">
      <c r="A77" s="149" t="s">
        <v>200</v>
      </c>
      <c r="B77" s="149" t="s">
        <v>219</v>
      </c>
      <c r="C77" s="149" t="s">
        <v>220</v>
      </c>
      <c r="D77" s="149">
        <v>1</v>
      </c>
      <c r="E77" s="149" t="s">
        <v>35</v>
      </c>
      <c r="F77" s="166">
        <v>41130</v>
      </c>
      <c r="G77" s="166">
        <v>41130</v>
      </c>
      <c r="H77" s="149">
        <v>1</v>
      </c>
      <c r="I77" s="149" t="s">
        <v>34</v>
      </c>
      <c r="J77" s="149" t="s">
        <v>143</v>
      </c>
      <c r="K77" s="149" t="s">
        <v>24</v>
      </c>
    </row>
    <row r="78" spans="1:11" ht="12.75" customHeight="1" x14ac:dyDescent="0.15">
      <c r="A78" s="149" t="s">
        <v>200</v>
      </c>
      <c r="B78" s="149" t="s">
        <v>219</v>
      </c>
      <c r="C78" s="149" t="s">
        <v>220</v>
      </c>
      <c r="D78" s="149">
        <v>1</v>
      </c>
      <c r="E78" s="149" t="s">
        <v>142</v>
      </c>
      <c r="F78" s="166">
        <v>41137</v>
      </c>
      <c r="G78" s="166">
        <v>41137</v>
      </c>
      <c r="H78" s="149">
        <v>1</v>
      </c>
      <c r="I78" s="149" t="s">
        <v>32</v>
      </c>
      <c r="J78" s="149" t="s">
        <v>33</v>
      </c>
      <c r="K78" s="149" t="s">
        <v>24</v>
      </c>
    </row>
    <row r="79" spans="1:11" ht="12.75" customHeight="1" x14ac:dyDescent="0.15">
      <c r="A79" s="149" t="s">
        <v>200</v>
      </c>
      <c r="B79" s="149" t="s">
        <v>221</v>
      </c>
      <c r="C79" s="149" t="s">
        <v>222</v>
      </c>
      <c r="D79" s="149">
        <v>3</v>
      </c>
      <c r="E79" s="149" t="s">
        <v>35</v>
      </c>
      <c r="F79" s="166">
        <v>41080</v>
      </c>
      <c r="G79" s="166">
        <v>41081</v>
      </c>
      <c r="H79" s="149">
        <v>2</v>
      </c>
      <c r="I79" s="149" t="s">
        <v>34</v>
      </c>
      <c r="J79" s="149" t="s">
        <v>143</v>
      </c>
      <c r="K79" s="149" t="s">
        <v>24</v>
      </c>
    </row>
    <row r="80" spans="1:11" ht="12.75" customHeight="1" x14ac:dyDescent="0.15">
      <c r="A80" s="149" t="s">
        <v>200</v>
      </c>
      <c r="B80" s="149" t="s">
        <v>223</v>
      </c>
      <c r="C80" s="149" t="s">
        <v>224</v>
      </c>
      <c r="D80" s="149">
        <v>2</v>
      </c>
      <c r="E80" s="149" t="s">
        <v>35</v>
      </c>
      <c r="F80" s="166">
        <v>41130</v>
      </c>
      <c r="G80" s="166">
        <v>41130</v>
      </c>
      <c r="H80" s="149">
        <v>1</v>
      </c>
      <c r="I80" s="149" t="s">
        <v>34</v>
      </c>
      <c r="J80" s="149" t="s">
        <v>143</v>
      </c>
      <c r="K80" s="149" t="s">
        <v>24</v>
      </c>
    </row>
    <row r="81" spans="1:11" ht="12.75" customHeight="1" x14ac:dyDescent="0.15">
      <c r="A81" s="149" t="s">
        <v>200</v>
      </c>
      <c r="B81" s="149" t="s">
        <v>225</v>
      </c>
      <c r="C81" s="149" t="s">
        <v>226</v>
      </c>
      <c r="D81" s="149">
        <v>3</v>
      </c>
      <c r="E81" s="149" t="s">
        <v>35</v>
      </c>
      <c r="F81" s="166">
        <v>41073</v>
      </c>
      <c r="G81" s="166">
        <v>41074</v>
      </c>
      <c r="H81" s="149">
        <v>2</v>
      </c>
      <c r="I81" s="149" t="s">
        <v>34</v>
      </c>
      <c r="J81" s="149" t="s">
        <v>143</v>
      </c>
      <c r="K81" s="149" t="s">
        <v>24</v>
      </c>
    </row>
    <row r="82" spans="1:11" ht="12.75" customHeight="1" x14ac:dyDescent="0.15">
      <c r="A82" s="149" t="s">
        <v>200</v>
      </c>
      <c r="B82" s="149" t="s">
        <v>227</v>
      </c>
      <c r="C82" s="149" t="s">
        <v>228</v>
      </c>
      <c r="D82" s="149">
        <v>2</v>
      </c>
      <c r="E82" s="149" t="s">
        <v>142</v>
      </c>
      <c r="F82" s="166">
        <v>41078</v>
      </c>
      <c r="G82" s="166">
        <v>41078</v>
      </c>
      <c r="H82" s="149">
        <v>1</v>
      </c>
      <c r="I82" s="149" t="s">
        <v>32</v>
      </c>
      <c r="J82" s="149" t="s">
        <v>33</v>
      </c>
      <c r="K82" s="149" t="s">
        <v>24</v>
      </c>
    </row>
    <row r="83" spans="1:11" ht="12.75" customHeight="1" x14ac:dyDescent="0.15">
      <c r="A83" s="149" t="s">
        <v>200</v>
      </c>
      <c r="B83" s="149" t="s">
        <v>227</v>
      </c>
      <c r="C83" s="149" t="s">
        <v>228</v>
      </c>
      <c r="D83" s="149">
        <v>2</v>
      </c>
      <c r="E83" s="149" t="s">
        <v>35</v>
      </c>
      <c r="F83" s="166">
        <v>41079</v>
      </c>
      <c r="G83" s="166">
        <v>41079</v>
      </c>
      <c r="H83" s="149">
        <v>1</v>
      </c>
      <c r="I83" s="149" t="s">
        <v>34</v>
      </c>
      <c r="J83" s="149" t="s">
        <v>143</v>
      </c>
      <c r="K83" s="149" t="s">
        <v>24</v>
      </c>
    </row>
    <row r="84" spans="1:11" ht="12.75" customHeight="1" x14ac:dyDescent="0.15">
      <c r="A84" s="149" t="s">
        <v>200</v>
      </c>
      <c r="B84" s="149" t="s">
        <v>227</v>
      </c>
      <c r="C84" s="149" t="s">
        <v>228</v>
      </c>
      <c r="D84" s="149">
        <v>2</v>
      </c>
      <c r="E84" s="149" t="s">
        <v>35</v>
      </c>
      <c r="F84" s="166">
        <v>41098</v>
      </c>
      <c r="G84" s="166">
        <v>41098</v>
      </c>
      <c r="H84" s="149">
        <v>1</v>
      </c>
      <c r="I84" s="149" t="s">
        <v>34</v>
      </c>
      <c r="J84" s="149" t="s">
        <v>143</v>
      </c>
      <c r="K84" s="149" t="s">
        <v>24</v>
      </c>
    </row>
    <row r="85" spans="1:11" ht="12.75" customHeight="1" x14ac:dyDescent="0.15">
      <c r="A85" s="149" t="s">
        <v>200</v>
      </c>
      <c r="B85" s="149" t="s">
        <v>227</v>
      </c>
      <c r="C85" s="149" t="s">
        <v>228</v>
      </c>
      <c r="D85" s="149">
        <v>2</v>
      </c>
      <c r="E85" s="149" t="s">
        <v>142</v>
      </c>
      <c r="F85" s="166">
        <v>41109</v>
      </c>
      <c r="G85" s="166">
        <v>41109</v>
      </c>
      <c r="H85" s="149">
        <v>1</v>
      </c>
      <c r="I85" s="149" t="s">
        <v>32</v>
      </c>
      <c r="J85" s="149" t="s">
        <v>33</v>
      </c>
      <c r="K85" s="149" t="s">
        <v>24</v>
      </c>
    </row>
    <row r="86" spans="1:11" ht="12.75" customHeight="1" x14ac:dyDescent="0.15">
      <c r="A86" s="149" t="s">
        <v>200</v>
      </c>
      <c r="B86" s="149" t="s">
        <v>227</v>
      </c>
      <c r="C86" s="149" t="s">
        <v>228</v>
      </c>
      <c r="D86" s="149">
        <v>2</v>
      </c>
      <c r="E86" s="149" t="s">
        <v>35</v>
      </c>
      <c r="F86" s="166">
        <v>41110</v>
      </c>
      <c r="G86" s="166">
        <v>41110</v>
      </c>
      <c r="H86" s="149">
        <v>1</v>
      </c>
      <c r="I86" s="149" t="s">
        <v>34</v>
      </c>
      <c r="J86" s="149" t="s">
        <v>143</v>
      </c>
      <c r="K86" s="149" t="s">
        <v>24</v>
      </c>
    </row>
    <row r="87" spans="1:11" ht="12.75" customHeight="1" x14ac:dyDescent="0.15">
      <c r="A87" s="149" t="s">
        <v>200</v>
      </c>
      <c r="B87" s="149" t="s">
        <v>227</v>
      </c>
      <c r="C87" s="149" t="s">
        <v>228</v>
      </c>
      <c r="D87" s="149">
        <v>2</v>
      </c>
      <c r="E87" s="149" t="s">
        <v>142</v>
      </c>
      <c r="F87" s="166">
        <v>41121</v>
      </c>
      <c r="G87" s="166">
        <v>41121</v>
      </c>
      <c r="H87" s="149">
        <v>1</v>
      </c>
      <c r="I87" s="149" t="s">
        <v>32</v>
      </c>
      <c r="J87" s="149" t="s">
        <v>33</v>
      </c>
      <c r="K87" s="149" t="s">
        <v>24</v>
      </c>
    </row>
    <row r="88" spans="1:11" ht="12.75" customHeight="1" x14ac:dyDescent="0.15">
      <c r="A88" s="149" t="s">
        <v>200</v>
      </c>
      <c r="B88" s="149" t="s">
        <v>229</v>
      </c>
      <c r="C88" s="149" t="s">
        <v>230</v>
      </c>
      <c r="D88" s="149">
        <v>3</v>
      </c>
      <c r="E88" s="149" t="s">
        <v>35</v>
      </c>
      <c r="F88" s="166">
        <v>41097</v>
      </c>
      <c r="G88" s="166">
        <v>41097</v>
      </c>
      <c r="H88" s="149">
        <v>1</v>
      </c>
      <c r="I88" s="149" t="s">
        <v>34</v>
      </c>
      <c r="J88" s="149" t="s">
        <v>143</v>
      </c>
      <c r="K88" s="149" t="s">
        <v>24</v>
      </c>
    </row>
    <row r="89" spans="1:11" ht="12.75" customHeight="1" x14ac:dyDescent="0.15">
      <c r="A89" s="149" t="s">
        <v>200</v>
      </c>
      <c r="B89" s="149" t="s">
        <v>231</v>
      </c>
      <c r="C89" s="149" t="s">
        <v>232</v>
      </c>
      <c r="D89" s="149">
        <v>1</v>
      </c>
      <c r="E89" s="149" t="s">
        <v>35</v>
      </c>
      <c r="F89" s="166">
        <v>41138</v>
      </c>
      <c r="G89" s="166">
        <v>41138</v>
      </c>
      <c r="H89" s="149">
        <v>1</v>
      </c>
      <c r="I89" s="149" t="s">
        <v>34</v>
      </c>
      <c r="J89" s="149" t="s">
        <v>143</v>
      </c>
      <c r="K89" s="149" t="s">
        <v>24</v>
      </c>
    </row>
    <row r="90" spans="1:11" ht="12.75" customHeight="1" x14ac:dyDescent="0.15">
      <c r="A90" s="149" t="s">
        <v>200</v>
      </c>
      <c r="B90" s="149" t="s">
        <v>231</v>
      </c>
      <c r="C90" s="149" t="s">
        <v>232</v>
      </c>
      <c r="D90" s="149">
        <v>1</v>
      </c>
      <c r="E90" s="149" t="s">
        <v>35</v>
      </c>
      <c r="F90" s="166">
        <v>41148</v>
      </c>
      <c r="G90" s="166">
        <v>41148</v>
      </c>
      <c r="H90" s="149">
        <v>1</v>
      </c>
      <c r="I90" s="149" t="s">
        <v>34</v>
      </c>
      <c r="J90" s="149" t="s">
        <v>143</v>
      </c>
      <c r="K90" s="149" t="s">
        <v>24</v>
      </c>
    </row>
    <row r="91" spans="1:11" ht="12.75" customHeight="1" x14ac:dyDescent="0.15">
      <c r="A91" s="149" t="s">
        <v>200</v>
      </c>
      <c r="B91" s="149" t="s">
        <v>233</v>
      </c>
      <c r="C91" s="149" t="s">
        <v>234</v>
      </c>
      <c r="D91" s="149">
        <v>1</v>
      </c>
      <c r="E91" s="149" t="s">
        <v>568</v>
      </c>
      <c r="F91" s="166">
        <v>41110</v>
      </c>
      <c r="G91" s="166">
        <v>41110</v>
      </c>
      <c r="H91" s="149">
        <v>1</v>
      </c>
      <c r="I91" s="149" t="s">
        <v>34</v>
      </c>
      <c r="J91" s="149" t="s">
        <v>143</v>
      </c>
      <c r="K91" s="149" t="s">
        <v>24</v>
      </c>
    </row>
    <row r="92" spans="1:11" ht="12.75" customHeight="1" x14ac:dyDescent="0.15">
      <c r="A92" s="149" t="s">
        <v>200</v>
      </c>
      <c r="B92" s="149" t="s">
        <v>237</v>
      </c>
      <c r="C92" s="149" t="s">
        <v>238</v>
      </c>
      <c r="D92" s="149">
        <v>1</v>
      </c>
      <c r="E92" s="149" t="s">
        <v>142</v>
      </c>
      <c r="F92" s="166">
        <v>41078</v>
      </c>
      <c r="G92" s="166">
        <v>41078</v>
      </c>
      <c r="H92" s="149">
        <v>1</v>
      </c>
      <c r="I92" s="149" t="s">
        <v>32</v>
      </c>
      <c r="J92" s="149" t="s">
        <v>33</v>
      </c>
      <c r="K92" s="149" t="s">
        <v>24</v>
      </c>
    </row>
    <row r="93" spans="1:11" ht="12.75" customHeight="1" x14ac:dyDescent="0.15">
      <c r="A93" s="149" t="s">
        <v>200</v>
      </c>
      <c r="B93" s="149" t="s">
        <v>237</v>
      </c>
      <c r="C93" s="149" t="s">
        <v>238</v>
      </c>
      <c r="D93" s="149">
        <v>1</v>
      </c>
      <c r="E93" s="149" t="s">
        <v>35</v>
      </c>
      <c r="F93" s="166">
        <v>41079</v>
      </c>
      <c r="G93" s="166">
        <v>41080</v>
      </c>
      <c r="H93" s="149">
        <v>2</v>
      </c>
      <c r="I93" s="149" t="s">
        <v>34</v>
      </c>
      <c r="J93" s="149" t="s">
        <v>143</v>
      </c>
      <c r="K93" s="149" t="s">
        <v>24</v>
      </c>
    </row>
    <row r="94" spans="1:11" ht="12.75" customHeight="1" x14ac:dyDescent="0.15">
      <c r="A94" s="149" t="s">
        <v>200</v>
      </c>
      <c r="B94" s="149" t="s">
        <v>237</v>
      </c>
      <c r="C94" s="149" t="s">
        <v>238</v>
      </c>
      <c r="D94" s="149">
        <v>1</v>
      </c>
      <c r="E94" s="149" t="s">
        <v>142</v>
      </c>
      <c r="F94" s="166">
        <v>41109</v>
      </c>
      <c r="G94" s="166">
        <v>41109</v>
      </c>
      <c r="H94" s="149">
        <v>1</v>
      </c>
      <c r="I94" s="149" t="s">
        <v>32</v>
      </c>
      <c r="J94" s="149" t="s">
        <v>33</v>
      </c>
      <c r="K94" s="149" t="s">
        <v>24</v>
      </c>
    </row>
    <row r="95" spans="1:11" ht="12.75" customHeight="1" x14ac:dyDescent="0.15">
      <c r="A95" s="149" t="s">
        <v>200</v>
      </c>
      <c r="B95" s="149" t="s">
        <v>237</v>
      </c>
      <c r="C95" s="149" t="s">
        <v>238</v>
      </c>
      <c r="D95" s="149">
        <v>1</v>
      </c>
      <c r="E95" s="149" t="s">
        <v>35</v>
      </c>
      <c r="F95" s="166">
        <v>41110</v>
      </c>
      <c r="G95" s="166">
        <v>41110</v>
      </c>
      <c r="H95" s="149">
        <v>1</v>
      </c>
      <c r="I95" s="149" t="s">
        <v>34</v>
      </c>
      <c r="J95" s="149" t="s">
        <v>143</v>
      </c>
      <c r="K95" s="149" t="s">
        <v>24</v>
      </c>
    </row>
    <row r="96" spans="1:11" ht="12.75" customHeight="1" x14ac:dyDescent="0.15">
      <c r="A96" s="149" t="s">
        <v>200</v>
      </c>
      <c r="B96" s="149" t="s">
        <v>237</v>
      </c>
      <c r="C96" s="149" t="s">
        <v>238</v>
      </c>
      <c r="D96" s="149">
        <v>1</v>
      </c>
      <c r="E96" s="149" t="s">
        <v>35</v>
      </c>
      <c r="F96" s="166">
        <v>41116</v>
      </c>
      <c r="G96" s="166">
        <v>41116</v>
      </c>
      <c r="H96" s="149">
        <v>1</v>
      </c>
      <c r="I96" s="149" t="s">
        <v>34</v>
      </c>
      <c r="J96" s="149" t="s">
        <v>143</v>
      </c>
      <c r="K96" s="149" t="s">
        <v>24</v>
      </c>
    </row>
    <row r="97" spans="1:11" ht="12.75" customHeight="1" x14ac:dyDescent="0.15">
      <c r="A97" s="149" t="s">
        <v>200</v>
      </c>
      <c r="B97" s="149" t="s">
        <v>237</v>
      </c>
      <c r="C97" s="149" t="s">
        <v>238</v>
      </c>
      <c r="D97" s="149">
        <v>1</v>
      </c>
      <c r="E97" s="149" t="s">
        <v>142</v>
      </c>
      <c r="F97" s="166">
        <v>41137</v>
      </c>
      <c r="G97" s="166">
        <v>41137</v>
      </c>
      <c r="H97" s="149">
        <v>1</v>
      </c>
      <c r="I97" s="149" t="s">
        <v>32</v>
      </c>
      <c r="J97" s="149" t="s">
        <v>33</v>
      </c>
      <c r="K97" s="149" t="s">
        <v>24</v>
      </c>
    </row>
    <row r="98" spans="1:11" ht="12.75" customHeight="1" x14ac:dyDescent="0.15">
      <c r="A98" s="149" t="s">
        <v>200</v>
      </c>
      <c r="B98" s="149" t="s">
        <v>237</v>
      </c>
      <c r="C98" s="149" t="s">
        <v>238</v>
      </c>
      <c r="D98" s="149">
        <v>1</v>
      </c>
      <c r="E98" s="149" t="s">
        <v>35</v>
      </c>
      <c r="F98" s="166">
        <v>41138</v>
      </c>
      <c r="G98" s="166">
        <v>41138</v>
      </c>
      <c r="H98" s="149">
        <v>1</v>
      </c>
      <c r="I98" s="149" t="s">
        <v>34</v>
      </c>
      <c r="J98" s="149" t="s">
        <v>143</v>
      </c>
      <c r="K98" s="149" t="s">
        <v>24</v>
      </c>
    </row>
    <row r="99" spans="1:11" ht="12.75" customHeight="1" x14ac:dyDescent="0.15">
      <c r="A99" s="149" t="s">
        <v>200</v>
      </c>
      <c r="B99" s="149" t="s">
        <v>239</v>
      </c>
      <c r="C99" s="149" t="s">
        <v>240</v>
      </c>
      <c r="D99" s="149">
        <v>3</v>
      </c>
      <c r="E99" s="149" t="s">
        <v>35</v>
      </c>
      <c r="F99" s="166">
        <v>41122</v>
      </c>
      <c r="G99" s="166">
        <v>41122</v>
      </c>
      <c r="H99" s="149">
        <v>1</v>
      </c>
      <c r="I99" s="149" t="s">
        <v>34</v>
      </c>
      <c r="J99" s="149" t="s">
        <v>143</v>
      </c>
      <c r="K99" s="149" t="s">
        <v>24</v>
      </c>
    </row>
    <row r="100" spans="1:11" ht="12.75" customHeight="1" x14ac:dyDescent="0.15">
      <c r="A100" s="149" t="s">
        <v>200</v>
      </c>
      <c r="B100" s="149" t="s">
        <v>241</v>
      </c>
      <c r="C100" s="149" t="s">
        <v>242</v>
      </c>
      <c r="D100" s="149">
        <v>2</v>
      </c>
      <c r="E100" s="149" t="s">
        <v>35</v>
      </c>
      <c r="F100" s="166">
        <v>41079</v>
      </c>
      <c r="G100" s="166">
        <v>41079</v>
      </c>
      <c r="H100" s="149">
        <v>1</v>
      </c>
      <c r="I100" s="149" t="s">
        <v>34</v>
      </c>
      <c r="J100" s="149" t="s">
        <v>143</v>
      </c>
      <c r="K100" s="149" t="s">
        <v>24</v>
      </c>
    </row>
    <row r="101" spans="1:11" ht="12.75" customHeight="1" x14ac:dyDescent="0.15">
      <c r="A101" s="149" t="s">
        <v>200</v>
      </c>
      <c r="B101" s="149" t="s">
        <v>241</v>
      </c>
      <c r="C101" s="149" t="s">
        <v>242</v>
      </c>
      <c r="D101" s="149">
        <v>2</v>
      </c>
      <c r="E101" s="149" t="s">
        <v>35</v>
      </c>
      <c r="F101" s="166">
        <v>41098</v>
      </c>
      <c r="G101" s="166">
        <v>41098</v>
      </c>
      <c r="H101" s="149">
        <v>1</v>
      </c>
      <c r="I101" s="149" t="s">
        <v>34</v>
      </c>
      <c r="J101" s="149" t="s">
        <v>143</v>
      </c>
      <c r="K101" s="149" t="s">
        <v>24</v>
      </c>
    </row>
    <row r="102" spans="1:11" ht="12.75" customHeight="1" x14ac:dyDescent="0.15">
      <c r="A102" s="149" t="s">
        <v>200</v>
      </c>
      <c r="B102" s="149" t="s">
        <v>251</v>
      </c>
      <c r="C102" s="149" t="s">
        <v>252</v>
      </c>
      <c r="D102" s="149">
        <v>3</v>
      </c>
      <c r="E102" s="149" t="s">
        <v>35</v>
      </c>
      <c r="F102" s="166">
        <v>41080</v>
      </c>
      <c r="G102" s="166">
        <v>41081</v>
      </c>
      <c r="H102" s="149">
        <v>2</v>
      </c>
      <c r="I102" s="149" t="s">
        <v>34</v>
      </c>
      <c r="J102" s="149" t="s">
        <v>143</v>
      </c>
      <c r="K102" s="149" t="s">
        <v>24</v>
      </c>
    </row>
    <row r="103" spans="1:11" ht="12.75" customHeight="1" x14ac:dyDescent="0.15">
      <c r="A103" s="149" t="s">
        <v>200</v>
      </c>
      <c r="B103" s="149" t="s">
        <v>253</v>
      </c>
      <c r="C103" s="149" t="s">
        <v>254</v>
      </c>
      <c r="D103" s="149">
        <v>1</v>
      </c>
      <c r="E103" s="149" t="s">
        <v>568</v>
      </c>
      <c r="F103" s="166">
        <v>41080</v>
      </c>
      <c r="G103" s="166">
        <v>41080</v>
      </c>
      <c r="H103" s="149">
        <v>1</v>
      </c>
      <c r="I103" s="149" t="s">
        <v>34</v>
      </c>
      <c r="J103" s="149" t="s">
        <v>143</v>
      </c>
      <c r="K103" s="149" t="s">
        <v>24</v>
      </c>
    </row>
    <row r="104" spans="1:11" ht="12.75" customHeight="1" x14ac:dyDescent="0.15">
      <c r="A104" s="149" t="s">
        <v>200</v>
      </c>
      <c r="B104" s="149" t="s">
        <v>255</v>
      </c>
      <c r="C104" s="149" t="s">
        <v>256</v>
      </c>
      <c r="D104" s="149">
        <v>2</v>
      </c>
      <c r="E104" s="149" t="s">
        <v>35</v>
      </c>
      <c r="F104" s="166">
        <v>41079</v>
      </c>
      <c r="G104" s="166">
        <v>41079</v>
      </c>
      <c r="H104" s="149">
        <v>1</v>
      </c>
      <c r="I104" s="149" t="s">
        <v>34</v>
      </c>
      <c r="J104" s="149" t="s">
        <v>143</v>
      </c>
      <c r="K104" s="149" t="s">
        <v>24</v>
      </c>
    </row>
    <row r="105" spans="1:11" ht="12.75" customHeight="1" x14ac:dyDescent="0.15">
      <c r="A105" s="149" t="s">
        <v>200</v>
      </c>
      <c r="B105" s="149" t="s">
        <v>255</v>
      </c>
      <c r="C105" s="149" t="s">
        <v>256</v>
      </c>
      <c r="D105" s="149">
        <v>2</v>
      </c>
      <c r="E105" s="149" t="s">
        <v>35</v>
      </c>
      <c r="F105" s="166">
        <v>41088</v>
      </c>
      <c r="G105" s="166">
        <v>41088</v>
      </c>
      <c r="H105" s="149">
        <v>1</v>
      </c>
      <c r="I105" s="149" t="s">
        <v>34</v>
      </c>
      <c r="J105" s="149" t="s">
        <v>143</v>
      </c>
      <c r="K105" s="149" t="s">
        <v>24</v>
      </c>
    </row>
    <row r="106" spans="1:11" ht="12.75" customHeight="1" x14ac:dyDescent="0.15">
      <c r="A106" s="149" t="s">
        <v>200</v>
      </c>
      <c r="B106" s="149" t="s">
        <v>255</v>
      </c>
      <c r="C106" s="149" t="s">
        <v>256</v>
      </c>
      <c r="D106" s="149">
        <v>2</v>
      </c>
      <c r="E106" s="149" t="s">
        <v>568</v>
      </c>
      <c r="F106" s="166">
        <v>41096</v>
      </c>
      <c r="G106" s="166">
        <v>41096</v>
      </c>
      <c r="H106" s="149">
        <v>1</v>
      </c>
      <c r="I106" s="149" t="s">
        <v>34</v>
      </c>
      <c r="J106" s="149" t="s">
        <v>143</v>
      </c>
      <c r="K106" s="149" t="s">
        <v>24</v>
      </c>
    </row>
    <row r="107" spans="1:11" ht="12.75" customHeight="1" x14ac:dyDescent="0.15">
      <c r="A107" s="149" t="s">
        <v>200</v>
      </c>
      <c r="B107" s="149" t="s">
        <v>257</v>
      </c>
      <c r="C107" s="149" t="s">
        <v>258</v>
      </c>
      <c r="D107" s="149">
        <v>1</v>
      </c>
      <c r="E107" s="149" t="s">
        <v>35</v>
      </c>
      <c r="F107" s="166">
        <v>41107</v>
      </c>
      <c r="G107" s="166">
        <v>41107</v>
      </c>
      <c r="H107" s="149">
        <v>1</v>
      </c>
      <c r="I107" s="149" t="s">
        <v>34</v>
      </c>
      <c r="J107" s="149" t="s">
        <v>143</v>
      </c>
      <c r="K107" s="149" t="s">
        <v>24</v>
      </c>
    </row>
    <row r="108" spans="1:11" ht="12.75" customHeight="1" x14ac:dyDescent="0.15">
      <c r="A108" s="149" t="s">
        <v>200</v>
      </c>
      <c r="B108" s="149" t="s">
        <v>257</v>
      </c>
      <c r="C108" s="149" t="s">
        <v>258</v>
      </c>
      <c r="D108" s="149">
        <v>1</v>
      </c>
      <c r="E108" s="149" t="s">
        <v>35</v>
      </c>
      <c r="F108" s="166">
        <v>41122</v>
      </c>
      <c r="G108" s="166">
        <v>41122</v>
      </c>
      <c r="H108" s="149">
        <v>1</v>
      </c>
      <c r="I108" s="149" t="s">
        <v>34</v>
      </c>
      <c r="J108" s="149" t="s">
        <v>143</v>
      </c>
      <c r="K108" s="149" t="s">
        <v>24</v>
      </c>
    </row>
    <row r="109" spans="1:11" ht="12.75" customHeight="1" x14ac:dyDescent="0.15">
      <c r="A109" s="160" t="s">
        <v>200</v>
      </c>
      <c r="B109" s="160" t="s">
        <v>261</v>
      </c>
      <c r="C109" s="160" t="s">
        <v>262</v>
      </c>
      <c r="D109" s="160">
        <v>1</v>
      </c>
      <c r="E109" s="160" t="s">
        <v>568</v>
      </c>
      <c r="F109" s="171">
        <v>41086</v>
      </c>
      <c r="G109" s="171">
        <v>41086</v>
      </c>
      <c r="H109" s="160">
        <v>1</v>
      </c>
      <c r="I109" s="160" t="s">
        <v>34</v>
      </c>
      <c r="J109" s="160" t="s">
        <v>143</v>
      </c>
      <c r="K109" s="160" t="s">
        <v>24</v>
      </c>
    </row>
    <row r="110" spans="1:11" ht="12.75" customHeight="1" x14ac:dyDescent="0.15">
      <c r="A110" s="54"/>
      <c r="B110" s="12">
        <f>SUM(IF(FREQUENCY(MATCH(B54:B109,B54:B109,0),MATCH(B54:B109,B54:B109,0))&gt;0,1))</f>
        <v>22</v>
      </c>
      <c r="C110" s="60"/>
      <c r="D110" s="60"/>
      <c r="E110" s="20">
        <f>COUNTA(E54:E109)</f>
        <v>56</v>
      </c>
      <c r="F110" s="167"/>
      <c r="G110" s="167"/>
      <c r="H110" s="20">
        <f>SUM(H54:H109)</f>
        <v>63</v>
      </c>
      <c r="I110" s="54"/>
      <c r="J110" s="54"/>
      <c r="K110" s="54"/>
    </row>
    <row r="111" spans="1:11" ht="9" customHeight="1" x14ac:dyDescent="0.15">
      <c r="A111" s="54"/>
      <c r="B111" s="12"/>
      <c r="C111" s="60"/>
      <c r="D111" s="60"/>
      <c r="E111" s="20"/>
      <c r="F111" s="167"/>
      <c r="G111" s="167"/>
      <c r="H111" s="20"/>
      <c r="I111" s="54"/>
      <c r="J111" s="54"/>
      <c r="K111" s="54"/>
    </row>
    <row r="112" spans="1:11" ht="12.75" customHeight="1" x14ac:dyDescent="0.15">
      <c r="A112" s="149" t="s">
        <v>263</v>
      </c>
      <c r="B112" s="149" t="s">
        <v>264</v>
      </c>
      <c r="C112" s="149" t="s">
        <v>265</v>
      </c>
      <c r="D112" s="149">
        <v>3</v>
      </c>
      <c r="E112" s="149" t="s">
        <v>568</v>
      </c>
      <c r="F112" s="166">
        <v>41059</v>
      </c>
      <c r="G112" s="166">
        <v>41059</v>
      </c>
      <c r="H112" s="149">
        <v>1</v>
      </c>
      <c r="I112" s="149" t="s">
        <v>34</v>
      </c>
      <c r="J112" s="149" t="s">
        <v>143</v>
      </c>
      <c r="K112" s="149" t="s">
        <v>24</v>
      </c>
    </row>
    <row r="113" spans="1:11" ht="12.75" customHeight="1" x14ac:dyDescent="0.15">
      <c r="A113" s="149" t="s">
        <v>263</v>
      </c>
      <c r="B113" s="149" t="s">
        <v>264</v>
      </c>
      <c r="C113" s="149" t="s">
        <v>265</v>
      </c>
      <c r="D113" s="149">
        <v>3</v>
      </c>
      <c r="E113" s="149" t="s">
        <v>35</v>
      </c>
      <c r="F113" s="166">
        <v>41060</v>
      </c>
      <c r="G113" s="166">
        <v>41060</v>
      </c>
      <c r="H113" s="149">
        <v>1</v>
      </c>
      <c r="I113" s="149" t="s">
        <v>34</v>
      </c>
      <c r="J113" s="149" t="s">
        <v>143</v>
      </c>
      <c r="K113" s="149" t="s">
        <v>24</v>
      </c>
    </row>
    <row r="114" spans="1:11" ht="12.75" customHeight="1" x14ac:dyDescent="0.15">
      <c r="A114" s="149" t="s">
        <v>263</v>
      </c>
      <c r="B114" s="149" t="s">
        <v>264</v>
      </c>
      <c r="C114" s="149" t="s">
        <v>265</v>
      </c>
      <c r="D114" s="149">
        <v>3</v>
      </c>
      <c r="E114" s="149" t="s">
        <v>568</v>
      </c>
      <c r="F114" s="166">
        <v>41081</v>
      </c>
      <c r="G114" s="166">
        <v>41081</v>
      </c>
      <c r="H114" s="149">
        <v>1</v>
      </c>
      <c r="I114" s="149" t="s">
        <v>34</v>
      </c>
      <c r="J114" s="149" t="s">
        <v>143</v>
      </c>
      <c r="K114" s="149" t="s">
        <v>24</v>
      </c>
    </row>
    <row r="115" spans="1:11" ht="12.75" customHeight="1" x14ac:dyDescent="0.15">
      <c r="A115" s="149" t="s">
        <v>263</v>
      </c>
      <c r="B115" s="149" t="s">
        <v>264</v>
      </c>
      <c r="C115" s="149" t="s">
        <v>265</v>
      </c>
      <c r="D115" s="149">
        <v>3</v>
      </c>
      <c r="E115" s="149" t="s">
        <v>35</v>
      </c>
      <c r="F115" s="166">
        <v>41082</v>
      </c>
      <c r="G115" s="166">
        <v>41082</v>
      </c>
      <c r="H115" s="149">
        <v>1</v>
      </c>
      <c r="I115" s="149" t="s">
        <v>34</v>
      </c>
      <c r="J115" s="149" t="s">
        <v>143</v>
      </c>
      <c r="K115" s="149" t="s">
        <v>24</v>
      </c>
    </row>
    <row r="116" spans="1:11" ht="12.75" customHeight="1" x14ac:dyDescent="0.15">
      <c r="A116" s="149" t="s">
        <v>263</v>
      </c>
      <c r="B116" s="149" t="s">
        <v>264</v>
      </c>
      <c r="C116" s="149" t="s">
        <v>265</v>
      </c>
      <c r="D116" s="149">
        <v>3</v>
      </c>
      <c r="E116" s="149" t="s">
        <v>35</v>
      </c>
      <c r="F116" s="166">
        <v>41083</v>
      </c>
      <c r="G116" s="166">
        <v>41083</v>
      </c>
      <c r="H116" s="149">
        <v>1</v>
      </c>
      <c r="I116" s="149" t="s">
        <v>34</v>
      </c>
      <c r="J116" s="149" t="s">
        <v>143</v>
      </c>
      <c r="K116" s="149" t="s">
        <v>24</v>
      </c>
    </row>
    <row r="117" spans="1:11" ht="12.75" customHeight="1" x14ac:dyDescent="0.15">
      <c r="A117" s="149" t="s">
        <v>263</v>
      </c>
      <c r="B117" s="149" t="s">
        <v>264</v>
      </c>
      <c r="C117" s="149" t="s">
        <v>265</v>
      </c>
      <c r="D117" s="149">
        <v>3</v>
      </c>
      <c r="E117" s="149" t="s">
        <v>35</v>
      </c>
      <c r="F117" s="166">
        <v>41094</v>
      </c>
      <c r="G117" s="166">
        <v>41094</v>
      </c>
      <c r="H117" s="149">
        <v>1</v>
      </c>
      <c r="I117" s="149" t="s">
        <v>34</v>
      </c>
      <c r="J117" s="149" t="s">
        <v>143</v>
      </c>
      <c r="K117" s="149" t="s">
        <v>24</v>
      </c>
    </row>
    <row r="118" spans="1:11" ht="12.75" customHeight="1" x14ac:dyDescent="0.15">
      <c r="A118" s="149" t="s">
        <v>263</v>
      </c>
      <c r="B118" s="149" t="s">
        <v>264</v>
      </c>
      <c r="C118" s="149" t="s">
        <v>265</v>
      </c>
      <c r="D118" s="149">
        <v>3</v>
      </c>
      <c r="E118" s="149" t="s">
        <v>568</v>
      </c>
      <c r="F118" s="166">
        <v>41107</v>
      </c>
      <c r="G118" s="166">
        <v>41107</v>
      </c>
      <c r="H118" s="149">
        <v>1</v>
      </c>
      <c r="I118" s="149" t="s">
        <v>34</v>
      </c>
      <c r="J118" s="149" t="s">
        <v>143</v>
      </c>
      <c r="K118" s="149" t="s">
        <v>24</v>
      </c>
    </row>
    <row r="119" spans="1:11" ht="12.75" customHeight="1" x14ac:dyDescent="0.15">
      <c r="A119" s="149" t="s">
        <v>263</v>
      </c>
      <c r="B119" s="149" t="s">
        <v>266</v>
      </c>
      <c r="C119" s="149" t="s">
        <v>267</v>
      </c>
      <c r="D119" s="149">
        <v>3</v>
      </c>
      <c r="E119" s="149" t="s">
        <v>35</v>
      </c>
      <c r="F119" s="166">
        <v>41059</v>
      </c>
      <c r="G119" s="166">
        <v>41059</v>
      </c>
      <c r="H119" s="149">
        <v>1</v>
      </c>
      <c r="I119" s="149" t="s">
        <v>34</v>
      </c>
      <c r="J119" s="149" t="s">
        <v>143</v>
      </c>
      <c r="K119" s="149" t="s">
        <v>24</v>
      </c>
    </row>
    <row r="120" spans="1:11" ht="12.75" customHeight="1" x14ac:dyDescent="0.15">
      <c r="A120" s="149" t="s">
        <v>263</v>
      </c>
      <c r="B120" s="149" t="s">
        <v>266</v>
      </c>
      <c r="C120" s="149" t="s">
        <v>267</v>
      </c>
      <c r="D120" s="149">
        <v>3</v>
      </c>
      <c r="E120" s="149" t="s">
        <v>35</v>
      </c>
      <c r="F120" s="166">
        <v>41082</v>
      </c>
      <c r="G120" s="166">
        <v>41082</v>
      </c>
      <c r="H120" s="149">
        <v>1</v>
      </c>
      <c r="I120" s="149" t="s">
        <v>34</v>
      </c>
      <c r="J120" s="149" t="s">
        <v>143</v>
      </c>
      <c r="K120" s="149" t="s">
        <v>24</v>
      </c>
    </row>
    <row r="121" spans="1:11" ht="12.75" customHeight="1" x14ac:dyDescent="0.15">
      <c r="A121" s="149" t="s">
        <v>263</v>
      </c>
      <c r="B121" s="149" t="s">
        <v>266</v>
      </c>
      <c r="C121" s="149" t="s">
        <v>267</v>
      </c>
      <c r="D121" s="149">
        <v>3</v>
      </c>
      <c r="E121" s="149" t="s">
        <v>35</v>
      </c>
      <c r="F121" s="166">
        <v>41083</v>
      </c>
      <c r="G121" s="166">
        <v>41083</v>
      </c>
      <c r="H121" s="149">
        <v>1</v>
      </c>
      <c r="I121" s="149" t="s">
        <v>34</v>
      </c>
      <c r="J121" s="149" t="s">
        <v>143</v>
      </c>
      <c r="K121" s="149" t="s">
        <v>24</v>
      </c>
    </row>
    <row r="122" spans="1:11" ht="12.75" customHeight="1" x14ac:dyDescent="0.15">
      <c r="A122" s="149" t="s">
        <v>263</v>
      </c>
      <c r="B122" s="149" t="s">
        <v>268</v>
      </c>
      <c r="C122" s="149" t="s">
        <v>269</v>
      </c>
      <c r="D122" s="149">
        <v>2</v>
      </c>
      <c r="E122" s="149" t="s">
        <v>568</v>
      </c>
      <c r="F122" s="166">
        <v>41080</v>
      </c>
      <c r="G122" s="166">
        <v>41081</v>
      </c>
      <c r="H122" s="149">
        <v>2</v>
      </c>
      <c r="I122" s="149" t="s">
        <v>34</v>
      </c>
      <c r="J122" s="149" t="s">
        <v>143</v>
      </c>
      <c r="K122" s="149" t="s">
        <v>24</v>
      </c>
    </row>
    <row r="123" spans="1:11" ht="12.75" customHeight="1" x14ac:dyDescent="0.15">
      <c r="A123" s="149" t="s">
        <v>263</v>
      </c>
      <c r="B123" s="149" t="s">
        <v>268</v>
      </c>
      <c r="C123" s="149" t="s">
        <v>269</v>
      </c>
      <c r="D123" s="149">
        <v>2</v>
      </c>
      <c r="E123" s="149" t="s">
        <v>568</v>
      </c>
      <c r="F123" s="166">
        <v>41082</v>
      </c>
      <c r="G123" s="166">
        <v>41082</v>
      </c>
      <c r="H123" s="149">
        <v>1</v>
      </c>
      <c r="I123" s="149" t="s">
        <v>34</v>
      </c>
      <c r="J123" s="149" t="s">
        <v>143</v>
      </c>
      <c r="K123" s="149" t="s">
        <v>24</v>
      </c>
    </row>
    <row r="124" spans="1:11" ht="12.75" customHeight="1" x14ac:dyDescent="0.15">
      <c r="A124" s="149" t="s">
        <v>263</v>
      </c>
      <c r="B124" s="149" t="s">
        <v>268</v>
      </c>
      <c r="C124" s="149" t="s">
        <v>269</v>
      </c>
      <c r="D124" s="149">
        <v>2</v>
      </c>
      <c r="E124" s="149" t="s">
        <v>35</v>
      </c>
      <c r="F124" s="166">
        <v>41083</v>
      </c>
      <c r="G124" s="166">
        <v>41083</v>
      </c>
      <c r="H124" s="149">
        <v>1</v>
      </c>
      <c r="I124" s="149" t="s">
        <v>34</v>
      </c>
      <c r="J124" s="149" t="s">
        <v>143</v>
      </c>
      <c r="K124" s="149" t="s">
        <v>24</v>
      </c>
    </row>
    <row r="125" spans="1:11" ht="12.75" customHeight="1" x14ac:dyDescent="0.15">
      <c r="A125" s="149" t="s">
        <v>263</v>
      </c>
      <c r="B125" s="149" t="s">
        <v>268</v>
      </c>
      <c r="C125" s="149" t="s">
        <v>269</v>
      </c>
      <c r="D125" s="149">
        <v>2</v>
      </c>
      <c r="E125" s="149" t="s">
        <v>568</v>
      </c>
      <c r="F125" s="166">
        <v>41094</v>
      </c>
      <c r="G125" s="166">
        <v>41094</v>
      </c>
      <c r="H125" s="149">
        <v>1</v>
      </c>
      <c r="I125" s="149" t="s">
        <v>34</v>
      </c>
      <c r="J125" s="149" t="s">
        <v>143</v>
      </c>
      <c r="K125" s="149" t="s">
        <v>24</v>
      </c>
    </row>
    <row r="126" spans="1:11" ht="12.75" customHeight="1" x14ac:dyDescent="0.15">
      <c r="A126" s="149" t="s">
        <v>263</v>
      </c>
      <c r="B126" s="149" t="s">
        <v>268</v>
      </c>
      <c r="C126" s="149" t="s">
        <v>269</v>
      </c>
      <c r="D126" s="149">
        <v>2</v>
      </c>
      <c r="E126" s="149" t="s">
        <v>35</v>
      </c>
      <c r="F126" s="166">
        <v>41095</v>
      </c>
      <c r="G126" s="166">
        <v>41095</v>
      </c>
      <c r="H126" s="149">
        <v>1</v>
      </c>
      <c r="I126" s="149" t="s">
        <v>34</v>
      </c>
      <c r="J126" s="149" t="s">
        <v>143</v>
      </c>
      <c r="K126" s="149" t="s">
        <v>24</v>
      </c>
    </row>
    <row r="127" spans="1:11" ht="12.75" customHeight="1" x14ac:dyDescent="0.15">
      <c r="A127" s="149" t="s">
        <v>263</v>
      </c>
      <c r="B127" s="149" t="s">
        <v>268</v>
      </c>
      <c r="C127" s="149" t="s">
        <v>269</v>
      </c>
      <c r="D127" s="149">
        <v>2</v>
      </c>
      <c r="E127" s="149" t="s">
        <v>35</v>
      </c>
      <c r="F127" s="166">
        <v>41109</v>
      </c>
      <c r="G127" s="166">
        <v>41109</v>
      </c>
      <c r="H127" s="149">
        <v>1</v>
      </c>
      <c r="I127" s="149" t="s">
        <v>34</v>
      </c>
      <c r="J127" s="149" t="s">
        <v>143</v>
      </c>
      <c r="K127" s="149" t="s">
        <v>24</v>
      </c>
    </row>
    <row r="128" spans="1:11" ht="12.75" customHeight="1" x14ac:dyDescent="0.15">
      <c r="A128" s="149" t="s">
        <v>263</v>
      </c>
      <c r="B128" s="149" t="s">
        <v>268</v>
      </c>
      <c r="C128" s="149" t="s">
        <v>269</v>
      </c>
      <c r="D128" s="149">
        <v>2</v>
      </c>
      <c r="E128" s="149" t="s">
        <v>35</v>
      </c>
      <c r="F128" s="166">
        <v>41110</v>
      </c>
      <c r="G128" s="166">
        <v>41110</v>
      </c>
      <c r="H128" s="149">
        <v>1</v>
      </c>
      <c r="I128" s="149" t="s">
        <v>34</v>
      </c>
      <c r="J128" s="149" t="s">
        <v>143</v>
      </c>
      <c r="K128" s="149" t="s">
        <v>24</v>
      </c>
    </row>
    <row r="129" spans="1:11" ht="12.75" customHeight="1" x14ac:dyDescent="0.15">
      <c r="A129" s="149" t="s">
        <v>263</v>
      </c>
      <c r="B129" s="149" t="s">
        <v>268</v>
      </c>
      <c r="C129" s="149" t="s">
        <v>269</v>
      </c>
      <c r="D129" s="149">
        <v>2</v>
      </c>
      <c r="E129" s="149" t="s">
        <v>35</v>
      </c>
      <c r="F129" s="166">
        <v>41116</v>
      </c>
      <c r="G129" s="166">
        <v>41116</v>
      </c>
      <c r="H129" s="149">
        <v>1</v>
      </c>
      <c r="I129" s="149" t="s">
        <v>34</v>
      </c>
      <c r="J129" s="149" t="s">
        <v>143</v>
      </c>
      <c r="K129" s="149" t="s">
        <v>24</v>
      </c>
    </row>
    <row r="130" spans="1:11" ht="12.75" customHeight="1" x14ac:dyDescent="0.15">
      <c r="A130" s="149" t="s">
        <v>263</v>
      </c>
      <c r="B130" s="149" t="s">
        <v>268</v>
      </c>
      <c r="C130" s="149" t="s">
        <v>269</v>
      </c>
      <c r="D130" s="149">
        <v>2</v>
      </c>
      <c r="E130" s="149" t="s">
        <v>35</v>
      </c>
      <c r="F130" s="166">
        <v>41117</v>
      </c>
      <c r="G130" s="166">
        <v>41118</v>
      </c>
      <c r="H130" s="149">
        <v>2</v>
      </c>
      <c r="I130" s="149" t="s">
        <v>34</v>
      </c>
      <c r="J130" s="149" t="s">
        <v>143</v>
      </c>
      <c r="K130" s="149" t="s">
        <v>24</v>
      </c>
    </row>
    <row r="131" spans="1:11" ht="12.75" customHeight="1" x14ac:dyDescent="0.15">
      <c r="A131" s="149" t="s">
        <v>263</v>
      </c>
      <c r="B131" s="149" t="s">
        <v>268</v>
      </c>
      <c r="C131" s="149" t="s">
        <v>269</v>
      </c>
      <c r="D131" s="149">
        <v>2</v>
      </c>
      <c r="E131" s="149" t="s">
        <v>35</v>
      </c>
      <c r="F131" s="166">
        <v>41119</v>
      </c>
      <c r="G131" s="166">
        <v>41119</v>
      </c>
      <c r="H131" s="149">
        <v>1</v>
      </c>
      <c r="I131" s="149" t="s">
        <v>34</v>
      </c>
      <c r="J131" s="149" t="s">
        <v>143</v>
      </c>
      <c r="K131" s="149" t="s">
        <v>24</v>
      </c>
    </row>
    <row r="132" spans="1:11" ht="12.75" customHeight="1" x14ac:dyDescent="0.15">
      <c r="A132" s="149" t="s">
        <v>263</v>
      </c>
      <c r="B132" s="149" t="s">
        <v>268</v>
      </c>
      <c r="C132" s="149" t="s">
        <v>269</v>
      </c>
      <c r="D132" s="149">
        <v>2</v>
      </c>
      <c r="E132" s="149" t="s">
        <v>35</v>
      </c>
      <c r="F132" s="166">
        <v>41122</v>
      </c>
      <c r="G132" s="166">
        <v>41122</v>
      </c>
      <c r="H132" s="149">
        <v>1</v>
      </c>
      <c r="I132" s="149" t="s">
        <v>34</v>
      </c>
      <c r="J132" s="149" t="s">
        <v>143</v>
      </c>
      <c r="K132" s="149" t="s">
        <v>24</v>
      </c>
    </row>
    <row r="133" spans="1:11" ht="12.75" customHeight="1" x14ac:dyDescent="0.15">
      <c r="A133" s="149" t="s">
        <v>263</v>
      </c>
      <c r="B133" s="149" t="s">
        <v>270</v>
      </c>
      <c r="C133" s="149" t="s">
        <v>271</v>
      </c>
      <c r="D133" s="149">
        <v>3</v>
      </c>
      <c r="E133" s="149" t="s">
        <v>35</v>
      </c>
      <c r="F133" s="166">
        <v>41059</v>
      </c>
      <c r="G133" s="166">
        <v>41060</v>
      </c>
      <c r="H133" s="149">
        <v>2</v>
      </c>
      <c r="I133" s="149" t="s">
        <v>34</v>
      </c>
      <c r="J133" s="149" t="s">
        <v>143</v>
      </c>
      <c r="K133" s="149" t="s">
        <v>24</v>
      </c>
    </row>
    <row r="134" spans="1:11" ht="12.75" customHeight="1" x14ac:dyDescent="0.15">
      <c r="A134" s="149" t="s">
        <v>263</v>
      </c>
      <c r="B134" s="149" t="s">
        <v>270</v>
      </c>
      <c r="C134" s="149" t="s">
        <v>271</v>
      </c>
      <c r="D134" s="149">
        <v>3</v>
      </c>
      <c r="E134" s="149" t="s">
        <v>568</v>
      </c>
      <c r="F134" s="166">
        <v>41082</v>
      </c>
      <c r="G134" s="166">
        <v>41082</v>
      </c>
      <c r="H134" s="149">
        <v>1</v>
      </c>
      <c r="I134" s="149" t="s">
        <v>34</v>
      </c>
      <c r="J134" s="149" t="s">
        <v>143</v>
      </c>
      <c r="K134" s="149" t="s">
        <v>24</v>
      </c>
    </row>
    <row r="135" spans="1:11" ht="12.75" customHeight="1" x14ac:dyDescent="0.15">
      <c r="A135" s="149" t="s">
        <v>263</v>
      </c>
      <c r="B135" s="149" t="s">
        <v>270</v>
      </c>
      <c r="C135" s="149" t="s">
        <v>271</v>
      </c>
      <c r="D135" s="149">
        <v>3</v>
      </c>
      <c r="E135" s="149" t="s">
        <v>35</v>
      </c>
      <c r="F135" s="166">
        <v>41083</v>
      </c>
      <c r="G135" s="166">
        <v>41083</v>
      </c>
      <c r="H135" s="149">
        <v>1</v>
      </c>
      <c r="I135" s="149" t="s">
        <v>34</v>
      </c>
      <c r="J135" s="149" t="s">
        <v>143</v>
      </c>
      <c r="K135" s="149" t="s">
        <v>24</v>
      </c>
    </row>
    <row r="136" spans="1:11" ht="12.75" customHeight="1" x14ac:dyDescent="0.15">
      <c r="A136" s="149" t="s">
        <v>263</v>
      </c>
      <c r="B136" s="149" t="s">
        <v>272</v>
      </c>
      <c r="C136" s="149" t="s">
        <v>273</v>
      </c>
      <c r="D136" s="149">
        <v>3</v>
      </c>
      <c r="E136" s="149" t="s">
        <v>35</v>
      </c>
      <c r="F136" s="166">
        <v>41082</v>
      </c>
      <c r="G136" s="166">
        <v>41082</v>
      </c>
      <c r="H136" s="149">
        <v>1</v>
      </c>
      <c r="I136" s="149" t="s">
        <v>34</v>
      </c>
      <c r="J136" s="149" t="s">
        <v>143</v>
      </c>
      <c r="K136" s="149" t="s">
        <v>24</v>
      </c>
    </row>
    <row r="137" spans="1:11" ht="12.75" customHeight="1" x14ac:dyDescent="0.15">
      <c r="A137" s="149" t="s">
        <v>263</v>
      </c>
      <c r="B137" s="149" t="s">
        <v>272</v>
      </c>
      <c r="C137" s="149" t="s">
        <v>273</v>
      </c>
      <c r="D137" s="149">
        <v>3</v>
      </c>
      <c r="E137" s="149" t="s">
        <v>568</v>
      </c>
      <c r="F137" s="166">
        <v>41083</v>
      </c>
      <c r="G137" s="166">
        <v>41083</v>
      </c>
      <c r="H137" s="149">
        <v>1</v>
      </c>
      <c r="I137" s="149" t="s">
        <v>34</v>
      </c>
      <c r="J137" s="149" t="s">
        <v>143</v>
      </c>
      <c r="K137" s="149" t="s">
        <v>24</v>
      </c>
    </row>
    <row r="138" spans="1:11" ht="12.75" customHeight="1" x14ac:dyDescent="0.15">
      <c r="A138" s="149" t="s">
        <v>263</v>
      </c>
      <c r="B138" s="149" t="s">
        <v>274</v>
      </c>
      <c r="C138" s="149" t="s">
        <v>275</v>
      </c>
      <c r="D138" s="149">
        <v>3</v>
      </c>
      <c r="E138" s="149" t="s">
        <v>35</v>
      </c>
      <c r="F138" s="166">
        <v>41060</v>
      </c>
      <c r="G138" s="166">
        <v>41060</v>
      </c>
      <c r="H138" s="149">
        <v>1</v>
      </c>
      <c r="I138" s="149" t="s">
        <v>34</v>
      </c>
      <c r="J138" s="149" t="s">
        <v>143</v>
      </c>
      <c r="K138" s="149" t="s">
        <v>24</v>
      </c>
    </row>
    <row r="139" spans="1:11" ht="12.75" customHeight="1" x14ac:dyDescent="0.15">
      <c r="A139" s="149" t="s">
        <v>263</v>
      </c>
      <c r="B139" s="149" t="s">
        <v>274</v>
      </c>
      <c r="C139" s="149" t="s">
        <v>275</v>
      </c>
      <c r="D139" s="149">
        <v>3</v>
      </c>
      <c r="E139" s="149" t="s">
        <v>568</v>
      </c>
      <c r="F139" s="166">
        <v>41082</v>
      </c>
      <c r="G139" s="166">
        <v>41082</v>
      </c>
      <c r="H139" s="149">
        <v>1</v>
      </c>
      <c r="I139" s="149" t="s">
        <v>34</v>
      </c>
      <c r="J139" s="149" t="s">
        <v>143</v>
      </c>
      <c r="K139" s="149" t="s">
        <v>24</v>
      </c>
    </row>
    <row r="140" spans="1:11" ht="12.75" customHeight="1" x14ac:dyDescent="0.15">
      <c r="A140" s="149" t="s">
        <v>263</v>
      </c>
      <c r="B140" s="149" t="s">
        <v>274</v>
      </c>
      <c r="C140" s="149" t="s">
        <v>275</v>
      </c>
      <c r="D140" s="149">
        <v>3</v>
      </c>
      <c r="E140" s="149" t="s">
        <v>35</v>
      </c>
      <c r="F140" s="166">
        <v>41083</v>
      </c>
      <c r="G140" s="166">
        <v>41083</v>
      </c>
      <c r="H140" s="149">
        <v>1</v>
      </c>
      <c r="I140" s="149" t="s">
        <v>34</v>
      </c>
      <c r="J140" s="149" t="s">
        <v>143</v>
      </c>
      <c r="K140" s="149" t="s">
        <v>24</v>
      </c>
    </row>
    <row r="141" spans="1:11" ht="12.75" customHeight="1" x14ac:dyDescent="0.15">
      <c r="A141" s="149" t="s">
        <v>263</v>
      </c>
      <c r="B141" s="149" t="s">
        <v>276</v>
      </c>
      <c r="C141" s="149" t="s">
        <v>277</v>
      </c>
      <c r="D141" s="149">
        <v>3</v>
      </c>
      <c r="E141" s="149" t="s">
        <v>35</v>
      </c>
      <c r="F141" s="166">
        <v>41059</v>
      </c>
      <c r="G141" s="166">
        <v>41059</v>
      </c>
      <c r="H141" s="149">
        <v>1</v>
      </c>
      <c r="I141" s="149" t="s">
        <v>34</v>
      </c>
      <c r="J141" s="149" t="s">
        <v>143</v>
      </c>
      <c r="K141" s="149" t="s">
        <v>24</v>
      </c>
    </row>
    <row r="142" spans="1:11" ht="12.75" customHeight="1" x14ac:dyDescent="0.15">
      <c r="A142" s="149" t="s">
        <v>263</v>
      </c>
      <c r="B142" s="149" t="s">
        <v>276</v>
      </c>
      <c r="C142" s="149" t="s">
        <v>277</v>
      </c>
      <c r="D142" s="149">
        <v>3</v>
      </c>
      <c r="E142" s="149" t="s">
        <v>35</v>
      </c>
      <c r="F142" s="166">
        <v>41082</v>
      </c>
      <c r="G142" s="166">
        <v>41082</v>
      </c>
      <c r="H142" s="149">
        <v>1</v>
      </c>
      <c r="I142" s="149" t="s">
        <v>34</v>
      </c>
      <c r="J142" s="149" t="s">
        <v>143</v>
      </c>
      <c r="K142" s="149" t="s">
        <v>24</v>
      </c>
    </row>
    <row r="143" spans="1:11" ht="12.75" customHeight="1" x14ac:dyDescent="0.15">
      <c r="A143" s="149" t="s">
        <v>263</v>
      </c>
      <c r="B143" s="149" t="s">
        <v>278</v>
      </c>
      <c r="C143" s="149" t="s">
        <v>279</v>
      </c>
      <c r="D143" s="149">
        <v>2</v>
      </c>
      <c r="E143" s="149" t="s">
        <v>568</v>
      </c>
      <c r="F143" s="166">
        <v>41065</v>
      </c>
      <c r="G143" s="166">
        <v>41065</v>
      </c>
      <c r="H143" s="149">
        <v>1</v>
      </c>
      <c r="I143" s="149" t="s">
        <v>34</v>
      </c>
      <c r="J143" s="149" t="s">
        <v>143</v>
      </c>
      <c r="K143" s="149" t="s">
        <v>24</v>
      </c>
    </row>
    <row r="144" spans="1:11" ht="12.75" customHeight="1" x14ac:dyDescent="0.15">
      <c r="A144" s="149" t="s">
        <v>263</v>
      </c>
      <c r="B144" s="149" t="s">
        <v>278</v>
      </c>
      <c r="C144" s="149" t="s">
        <v>279</v>
      </c>
      <c r="D144" s="149">
        <v>2</v>
      </c>
      <c r="E144" s="149" t="s">
        <v>35</v>
      </c>
      <c r="F144" s="166">
        <v>41066</v>
      </c>
      <c r="G144" s="166">
        <v>41067</v>
      </c>
      <c r="H144" s="149">
        <v>2</v>
      </c>
      <c r="I144" s="149" t="s">
        <v>34</v>
      </c>
      <c r="J144" s="149" t="s">
        <v>143</v>
      </c>
      <c r="K144" s="149" t="s">
        <v>24</v>
      </c>
    </row>
    <row r="145" spans="1:11" ht="12.75" customHeight="1" x14ac:dyDescent="0.15">
      <c r="A145" s="149" t="s">
        <v>263</v>
      </c>
      <c r="B145" s="149" t="s">
        <v>278</v>
      </c>
      <c r="C145" s="149" t="s">
        <v>279</v>
      </c>
      <c r="D145" s="149">
        <v>2</v>
      </c>
      <c r="E145" s="149" t="s">
        <v>35</v>
      </c>
      <c r="F145" s="166">
        <v>41086</v>
      </c>
      <c r="G145" s="166">
        <v>41086</v>
      </c>
      <c r="H145" s="149">
        <v>1</v>
      </c>
      <c r="I145" s="149" t="s">
        <v>34</v>
      </c>
      <c r="J145" s="149" t="s">
        <v>143</v>
      </c>
      <c r="K145" s="149" t="s">
        <v>24</v>
      </c>
    </row>
    <row r="146" spans="1:11" ht="12.75" customHeight="1" x14ac:dyDescent="0.15">
      <c r="A146" s="149" t="s">
        <v>263</v>
      </c>
      <c r="B146" s="149" t="s">
        <v>278</v>
      </c>
      <c r="C146" s="149" t="s">
        <v>279</v>
      </c>
      <c r="D146" s="149">
        <v>2</v>
      </c>
      <c r="E146" s="149" t="s">
        <v>568</v>
      </c>
      <c r="F146" s="166">
        <v>41107</v>
      </c>
      <c r="G146" s="166">
        <v>41107</v>
      </c>
      <c r="H146" s="149">
        <v>1</v>
      </c>
      <c r="I146" s="149" t="s">
        <v>34</v>
      </c>
      <c r="J146" s="149" t="s">
        <v>143</v>
      </c>
      <c r="K146" s="149" t="s">
        <v>24</v>
      </c>
    </row>
    <row r="147" spans="1:11" ht="12.75" customHeight="1" x14ac:dyDescent="0.15">
      <c r="A147" s="149" t="s">
        <v>263</v>
      </c>
      <c r="B147" s="149" t="s">
        <v>278</v>
      </c>
      <c r="C147" s="149" t="s">
        <v>279</v>
      </c>
      <c r="D147" s="149">
        <v>2</v>
      </c>
      <c r="E147" s="149" t="s">
        <v>568</v>
      </c>
      <c r="F147" s="166">
        <v>41108</v>
      </c>
      <c r="G147" s="166">
        <v>41108</v>
      </c>
      <c r="H147" s="149">
        <v>1</v>
      </c>
      <c r="I147" s="149" t="s">
        <v>34</v>
      </c>
      <c r="J147" s="149" t="s">
        <v>143</v>
      </c>
      <c r="K147" s="149" t="s">
        <v>24</v>
      </c>
    </row>
    <row r="148" spans="1:11" ht="12.75" customHeight="1" x14ac:dyDescent="0.15">
      <c r="A148" s="149" t="s">
        <v>263</v>
      </c>
      <c r="B148" s="149" t="s">
        <v>278</v>
      </c>
      <c r="C148" s="149" t="s">
        <v>279</v>
      </c>
      <c r="D148" s="149">
        <v>2</v>
      </c>
      <c r="E148" s="149" t="s">
        <v>35</v>
      </c>
      <c r="F148" s="166">
        <v>41109</v>
      </c>
      <c r="G148" s="166">
        <v>41109</v>
      </c>
      <c r="H148" s="149">
        <v>1</v>
      </c>
      <c r="I148" s="149" t="s">
        <v>34</v>
      </c>
      <c r="J148" s="149" t="s">
        <v>143</v>
      </c>
      <c r="K148" s="149" t="s">
        <v>24</v>
      </c>
    </row>
    <row r="149" spans="1:11" ht="12.75" customHeight="1" x14ac:dyDescent="0.15">
      <c r="A149" s="149" t="s">
        <v>263</v>
      </c>
      <c r="B149" s="149" t="s">
        <v>280</v>
      </c>
      <c r="C149" s="149" t="s">
        <v>281</v>
      </c>
      <c r="D149" s="149">
        <v>3</v>
      </c>
      <c r="E149" s="149" t="s">
        <v>35</v>
      </c>
      <c r="F149" s="166">
        <v>41059</v>
      </c>
      <c r="G149" s="166">
        <v>41059</v>
      </c>
      <c r="H149" s="149">
        <v>1</v>
      </c>
      <c r="I149" s="149" t="s">
        <v>34</v>
      </c>
      <c r="J149" s="149" t="s">
        <v>143</v>
      </c>
      <c r="K149" s="149" t="s">
        <v>24</v>
      </c>
    </row>
    <row r="150" spans="1:11" ht="12.75" customHeight="1" x14ac:dyDescent="0.15">
      <c r="A150" s="149" t="s">
        <v>263</v>
      </c>
      <c r="B150" s="149" t="s">
        <v>280</v>
      </c>
      <c r="C150" s="149" t="s">
        <v>281</v>
      </c>
      <c r="D150" s="149">
        <v>3</v>
      </c>
      <c r="E150" s="149" t="s">
        <v>35</v>
      </c>
      <c r="F150" s="166">
        <v>41065</v>
      </c>
      <c r="G150" s="166">
        <v>41065</v>
      </c>
      <c r="H150" s="149">
        <v>1</v>
      </c>
      <c r="I150" s="149" t="s">
        <v>34</v>
      </c>
      <c r="J150" s="149" t="s">
        <v>143</v>
      </c>
      <c r="K150" s="149" t="s">
        <v>24</v>
      </c>
    </row>
    <row r="151" spans="1:11" ht="12.75" customHeight="1" x14ac:dyDescent="0.15">
      <c r="A151" s="149" t="s">
        <v>263</v>
      </c>
      <c r="B151" s="149" t="s">
        <v>280</v>
      </c>
      <c r="C151" s="149" t="s">
        <v>281</v>
      </c>
      <c r="D151" s="149">
        <v>3</v>
      </c>
      <c r="E151" s="149" t="s">
        <v>35</v>
      </c>
      <c r="F151" s="166">
        <v>41079</v>
      </c>
      <c r="G151" s="166">
        <v>41079</v>
      </c>
      <c r="H151" s="149">
        <v>1</v>
      </c>
      <c r="I151" s="149" t="s">
        <v>34</v>
      </c>
      <c r="J151" s="149" t="s">
        <v>143</v>
      </c>
      <c r="K151" s="149" t="s">
        <v>24</v>
      </c>
    </row>
    <row r="152" spans="1:11" ht="12.75" customHeight="1" x14ac:dyDescent="0.15">
      <c r="A152" s="149" t="s">
        <v>263</v>
      </c>
      <c r="B152" s="149" t="s">
        <v>280</v>
      </c>
      <c r="C152" s="149" t="s">
        <v>281</v>
      </c>
      <c r="D152" s="149">
        <v>3</v>
      </c>
      <c r="E152" s="149" t="s">
        <v>35</v>
      </c>
      <c r="F152" s="166">
        <v>41080</v>
      </c>
      <c r="G152" s="166">
        <v>41080</v>
      </c>
      <c r="H152" s="149">
        <v>1</v>
      </c>
      <c r="I152" s="149" t="s">
        <v>34</v>
      </c>
      <c r="J152" s="149" t="s">
        <v>143</v>
      </c>
      <c r="K152" s="149" t="s">
        <v>24</v>
      </c>
    </row>
    <row r="153" spans="1:11" ht="12.75" customHeight="1" x14ac:dyDescent="0.15">
      <c r="A153" s="149" t="s">
        <v>263</v>
      </c>
      <c r="B153" s="149" t="s">
        <v>280</v>
      </c>
      <c r="C153" s="149" t="s">
        <v>281</v>
      </c>
      <c r="D153" s="149">
        <v>3</v>
      </c>
      <c r="E153" s="149" t="s">
        <v>35</v>
      </c>
      <c r="F153" s="166">
        <v>41081</v>
      </c>
      <c r="G153" s="166">
        <v>41081</v>
      </c>
      <c r="H153" s="149">
        <v>1</v>
      </c>
      <c r="I153" s="149" t="s">
        <v>34</v>
      </c>
      <c r="J153" s="149" t="s">
        <v>143</v>
      </c>
      <c r="K153" s="149" t="s">
        <v>24</v>
      </c>
    </row>
    <row r="154" spans="1:11" ht="12.75" customHeight="1" x14ac:dyDescent="0.15">
      <c r="A154" s="149" t="s">
        <v>263</v>
      </c>
      <c r="B154" s="149" t="s">
        <v>280</v>
      </c>
      <c r="C154" s="149" t="s">
        <v>281</v>
      </c>
      <c r="D154" s="149">
        <v>3</v>
      </c>
      <c r="E154" s="149" t="s">
        <v>568</v>
      </c>
      <c r="F154" s="166">
        <v>41082</v>
      </c>
      <c r="G154" s="166">
        <v>41082</v>
      </c>
      <c r="H154" s="149">
        <v>1</v>
      </c>
      <c r="I154" s="149" t="s">
        <v>34</v>
      </c>
      <c r="J154" s="149" t="s">
        <v>143</v>
      </c>
      <c r="K154" s="149" t="s">
        <v>24</v>
      </c>
    </row>
    <row r="155" spans="1:11" ht="12.75" customHeight="1" x14ac:dyDescent="0.15">
      <c r="A155" s="149" t="s">
        <v>263</v>
      </c>
      <c r="B155" s="149" t="s">
        <v>280</v>
      </c>
      <c r="C155" s="149" t="s">
        <v>281</v>
      </c>
      <c r="D155" s="149">
        <v>3</v>
      </c>
      <c r="E155" s="149" t="s">
        <v>35</v>
      </c>
      <c r="F155" s="166">
        <v>41083</v>
      </c>
      <c r="G155" s="166">
        <v>41083</v>
      </c>
      <c r="H155" s="149">
        <v>1</v>
      </c>
      <c r="I155" s="149" t="s">
        <v>34</v>
      </c>
      <c r="J155" s="149" t="s">
        <v>143</v>
      </c>
      <c r="K155" s="149" t="s">
        <v>24</v>
      </c>
    </row>
    <row r="156" spans="1:11" ht="12.75" customHeight="1" x14ac:dyDescent="0.15">
      <c r="A156" s="149" t="s">
        <v>263</v>
      </c>
      <c r="B156" s="149" t="s">
        <v>280</v>
      </c>
      <c r="C156" s="149" t="s">
        <v>281</v>
      </c>
      <c r="D156" s="149">
        <v>3</v>
      </c>
      <c r="E156" s="149" t="s">
        <v>568</v>
      </c>
      <c r="F156" s="166">
        <v>41084</v>
      </c>
      <c r="G156" s="166">
        <v>41084</v>
      </c>
      <c r="H156" s="149">
        <v>1</v>
      </c>
      <c r="I156" s="149" t="s">
        <v>34</v>
      </c>
      <c r="J156" s="149" t="s">
        <v>143</v>
      </c>
      <c r="K156" s="149" t="s">
        <v>24</v>
      </c>
    </row>
    <row r="157" spans="1:11" ht="12.75" customHeight="1" x14ac:dyDescent="0.15">
      <c r="A157" s="149" t="s">
        <v>263</v>
      </c>
      <c r="B157" s="149" t="s">
        <v>280</v>
      </c>
      <c r="C157" s="149" t="s">
        <v>281</v>
      </c>
      <c r="D157" s="149">
        <v>3</v>
      </c>
      <c r="E157" s="149" t="s">
        <v>568</v>
      </c>
      <c r="F157" s="166">
        <v>41085</v>
      </c>
      <c r="G157" s="166">
        <v>41085</v>
      </c>
      <c r="H157" s="149">
        <v>1</v>
      </c>
      <c r="I157" s="149" t="s">
        <v>34</v>
      </c>
      <c r="J157" s="149" t="s">
        <v>143</v>
      </c>
      <c r="K157" s="149" t="s">
        <v>24</v>
      </c>
    </row>
    <row r="158" spans="1:11" ht="12.75" customHeight="1" x14ac:dyDescent="0.15">
      <c r="A158" s="149" t="s">
        <v>263</v>
      </c>
      <c r="B158" s="149" t="s">
        <v>280</v>
      </c>
      <c r="C158" s="149" t="s">
        <v>281</v>
      </c>
      <c r="D158" s="149">
        <v>3</v>
      </c>
      <c r="E158" s="149" t="s">
        <v>35</v>
      </c>
      <c r="F158" s="166">
        <v>41086</v>
      </c>
      <c r="G158" s="166">
        <v>41086</v>
      </c>
      <c r="H158" s="149">
        <v>1</v>
      </c>
      <c r="I158" s="149" t="s">
        <v>34</v>
      </c>
      <c r="J158" s="149" t="s">
        <v>143</v>
      </c>
      <c r="K158" s="149" t="s">
        <v>24</v>
      </c>
    </row>
    <row r="159" spans="1:11" ht="12.75" customHeight="1" x14ac:dyDescent="0.15">
      <c r="A159" s="149" t="s">
        <v>263</v>
      </c>
      <c r="B159" s="149" t="s">
        <v>280</v>
      </c>
      <c r="C159" s="149" t="s">
        <v>281</v>
      </c>
      <c r="D159" s="149">
        <v>3</v>
      </c>
      <c r="E159" s="149" t="s">
        <v>35</v>
      </c>
      <c r="F159" s="166">
        <v>41087</v>
      </c>
      <c r="G159" s="166">
        <v>41087</v>
      </c>
      <c r="H159" s="149">
        <v>1</v>
      </c>
      <c r="I159" s="149" t="s">
        <v>34</v>
      </c>
      <c r="J159" s="149" t="s">
        <v>143</v>
      </c>
      <c r="K159" s="149" t="s">
        <v>24</v>
      </c>
    </row>
    <row r="160" spans="1:11" ht="12.75" customHeight="1" x14ac:dyDescent="0.15">
      <c r="A160" s="149" t="s">
        <v>263</v>
      </c>
      <c r="B160" s="149" t="s">
        <v>280</v>
      </c>
      <c r="C160" s="149" t="s">
        <v>281</v>
      </c>
      <c r="D160" s="149">
        <v>3</v>
      </c>
      <c r="E160" s="149" t="s">
        <v>568</v>
      </c>
      <c r="F160" s="166">
        <v>41088</v>
      </c>
      <c r="G160" s="166">
        <v>41088</v>
      </c>
      <c r="H160" s="149">
        <v>1</v>
      </c>
      <c r="I160" s="149" t="s">
        <v>34</v>
      </c>
      <c r="J160" s="149" t="s">
        <v>143</v>
      </c>
      <c r="K160" s="149" t="s">
        <v>24</v>
      </c>
    </row>
    <row r="161" spans="1:11" ht="12.75" customHeight="1" x14ac:dyDescent="0.15">
      <c r="A161" s="149" t="s">
        <v>263</v>
      </c>
      <c r="B161" s="149" t="s">
        <v>280</v>
      </c>
      <c r="C161" s="149" t="s">
        <v>281</v>
      </c>
      <c r="D161" s="149">
        <v>3</v>
      </c>
      <c r="E161" s="149" t="s">
        <v>35</v>
      </c>
      <c r="F161" s="166">
        <v>41089</v>
      </c>
      <c r="G161" s="166">
        <v>41089</v>
      </c>
      <c r="H161" s="149">
        <v>1</v>
      </c>
      <c r="I161" s="149" t="s">
        <v>34</v>
      </c>
      <c r="J161" s="149" t="s">
        <v>143</v>
      </c>
      <c r="K161" s="149" t="s">
        <v>24</v>
      </c>
    </row>
    <row r="162" spans="1:11" ht="12.75" customHeight="1" x14ac:dyDescent="0.15">
      <c r="A162" s="149" t="s">
        <v>263</v>
      </c>
      <c r="B162" s="149" t="s">
        <v>280</v>
      </c>
      <c r="C162" s="149" t="s">
        <v>281</v>
      </c>
      <c r="D162" s="149">
        <v>3</v>
      </c>
      <c r="E162" s="149" t="s">
        <v>568</v>
      </c>
      <c r="F162" s="166">
        <v>41090</v>
      </c>
      <c r="G162" s="166">
        <v>41090</v>
      </c>
      <c r="H162" s="149">
        <v>1</v>
      </c>
      <c r="I162" s="149" t="s">
        <v>34</v>
      </c>
      <c r="J162" s="149" t="s">
        <v>143</v>
      </c>
      <c r="K162" s="149" t="s">
        <v>24</v>
      </c>
    </row>
    <row r="163" spans="1:11" ht="12.75" customHeight="1" x14ac:dyDescent="0.15">
      <c r="A163" s="149" t="s">
        <v>263</v>
      </c>
      <c r="B163" s="149" t="s">
        <v>280</v>
      </c>
      <c r="C163" s="149" t="s">
        <v>281</v>
      </c>
      <c r="D163" s="149">
        <v>3</v>
      </c>
      <c r="E163" s="149" t="s">
        <v>35</v>
      </c>
      <c r="F163" s="166">
        <v>41091</v>
      </c>
      <c r="G163" s="166">
        <v>41091</v>
      </c>
      <c r="H163" s="149">
        <v>1</v>
      </c>
      <c r="I163" s="149" t="s">
        <v>34</v>
      </c>
      <c r="J163" s="149" t="s">
        <v>143</v>
      </c>
      <c r="K163" s="149" t="s">
        <v>24</v>
      </c>
    </row>
    <row r="164" spans="1:11" ht="12.75" customHeight="1" x14ac:dyDescent="0.15">
      <c r="A164" s="149" t="s">
        <v>263</v>
      </c>
      <c r="B164" s="149" t="s">
        <v>280</v>
      </c>
      <c r="C164" s="149" t="s">
        <v>281</v>
      </c>
      <c r="D164" s="149">
        <v>3</v>
      </c>
      <c r="E164" s="149" t="s">
        <v>35</v>
      </c>
      <c r="F164" s="166">
        <v>41092</v>
      </c>
      <c r="G164" s="166">
        <v>41092</v>
      </c>
      <c r="H164" s="149">
        <v>1</v>
      </c>
      <c r="I164" s="149" t="s">
        <v>34</v>
      </c>
      <c r="J164" s="149" t="s">
        <v>143</v>
      </c>
      <c r="K164" s="149" t="s">
        <v>24</v>
      </c>
    </row>
    <row r="165" spans="1:11" ht="12.75" customHeight="1" x14ac:dyDescent="0.15">
      <c r="A165" s="149" t="s">
        <v>263</v>
      </c>
      <c r="B165" s="149" t="s">
        <v>280</v>
      </c>
      <c r="C165" s="149" t="s">
        <v>281</v>
      </c>
      <c r="D165" s="149">
        <v>3</v>
      </c>
      <c r="E165" s="149" t="s">
        <v>568</v>
      </c>
      <c r="F165" s="166">
        <v>41093</v>
      </c>
      <c r="G165" s="166">
        <v>41093</v>
      </c>
      <c r="H165" s="149">
        <v>1</v>
      </c>
      <c r="I165" s="149" t="s">
        <v>34</v>
      </c>
      <c r="J165" s="149" t="s">
        <v>143</v>
      </c>
      <c r="K165" s="149" t="s">
        <v>24</v>
      </c>
    </row>
    <row r="166" spans="1:11" ht="12.75" customHeight="1" x14ac:dyDescent="0.15">
      <c r="A166" s="149" t="s">
        <v>263</v>
      </c>
      <c r="B166" s="149" t="s">
        <v>280</v>
      </c>
      <c r="C166" s="149" t="s">
        <v>281</v>
      </c>
      <c r="D166" s="149">
        <v>3</v>
      </c>
      <c r="E166" s="149" t="s">
        <v>35</v>
      </c>
      <c r="F166" s="166">
        <v>41094</v>
      </c>
      <c r="G166" s="166">
        <v>41094</v>
      </c>
      <c r="H166" s="149">
        <v>1</v>
      </c>
      <c r="I166" s="149" t="s">
        <v>34</v>
      </c>
      <c r="J166" s="149" t="s">
        <v>143</v>
      </c>
      <c r="K166" s="149" t="s">
        <v>24</v>
      </c>
    </row>
    <row r="167" spans="1:11" ht="12.75" customHeight="1" x14ac:dyDescent="0.15">
      <c r="A167" s="149" t="s">
        <v>263</v>
      </c>
      <c r="B167" s="149" t="s">
        <v>280</v>
      </c>
      <c r="C167" s="149" t="s">
        <v>281</v>
      </c>
      <c r="D167" s="149">
        <v>3</v>
      </c>
      <c r="E167" s="149" t="s">
        <v>568</v>
      </c>
      <c r="F167" s="166">
        <v>41095</v>
      </c>
      <c r="G167" s="166">
        <v>41095</v>
      </c>
      <c r="H167" s="149">
        <v>1</v>
      </c>
      <c r="I167" s="149" t="s">
        <v>34</v>
      </c>
      <c r="J167" s="149" t="s">
        <v>143</v>
      </c>
      <c r="K167" s="149" t="s">
        <v>24</v>
      </c>
    </row>
    <row r="168" spans="1:11" ht="12.75" customHeight="1" x14ac:dyDescent="0.15">
      <c r="A168" s="149" t="s">
        <v>263</v>
      </c>
      <c r="B168" s="149" t="s">
        <v>280</v>
      </c>
      <c r="C168" s="149" t="s">
        <v>281</v>
      </c>
      <c r="D168" s="149">
        <v>3</v>
      </c>
      <c r="E168" s="149" t="s">
        <v>35</v>
      </c>
      <c r="F168" s="166">
        <v>41096</v>
      </c>
      <c r="G168" s="166">
        <v>41097</v>
      </c>
      <c r="H168" s="149">
        <v>2</v>
      </c>
      <c r="I168" s="149" t="s">
        <v>34</v>
      </c>
      <c r="J168" s="149" t="s">
        <v>143</v>
      </c>
      <c r="K168" s="149" t="s">
        <v>24</v>
      </c>
    </row>
    <row r="169" spans="1:11" ht="12.75" customHeight="1" x14ac:dyDescent="0.15">
      <c r="A169" s="149" t="s">
        <v>263</v>
      </c>
      <c r="B169" s="149" t="s">
        <v>280</v>
      </c>
      <c r="C169" s="149" t="s">
        <v>281</v>
      </c>
      <c r="D169" s="149">
        <v>3</v>
      </c>
      <c r="E169" s="149" t="s">
        <v>568</v>
      </c>
      <c r="F169" s="166">
        <v>41107</v>
      </c>
      <c r="G169" s="166">
        <v>41107</v>
      </c>
      <c r="H169" s="149">
        <v>1</v>
      </c>
      <c r="I169" s="149" t="s">
        <v>34</v>
      </c>
      <c r="J169" s="149" t="s">
        <v>143</v>
      </c>
      <c r="K169" s="149" t="s">
        <v>24</v>
      </c>
    </row>
    <row r="170" spans="1:11" ht="12.75" customHeight="1" x14ac:dyDescent="0.15">
      <c r="A170" s="149" t="s">
        <v>263</v>
      </c>
      <c r="B170" s="149" t="s">
        <v>280</v>
      </c>
      <c r="C170" s="149" t="s">
        <v>281</v>
      </c>
      <c r="D170" s="149">
        <v>3</v>
      </c>
      <c r="E170" s="149" t="s">
        <v>35</v>
      </c>
      <c r="F170" s="166">
        <v>41108</v>
      </c>
      <c r="G170" s="166">
        <v>41108</v>
      </c>
      <c r="H170" s="149">
        <v>1</v>
      </c>
      <c r="I170" s="149" t="s">
        <v>34</v>
      </c>
      <c r="J170" s="149" t="s">
        <v>143</v>
      </c>
      <c r="K170" s="149" t="s">
        <v>24</v>
      </c>
    </row>
    <row r="171" spans="1:11" ht="12.75" customHeight="1" x14ac:dyDescent="0.15">
      <c r="A171" s="149" t="s">
        <v>263</v>
      </c>
      <c r="B171" s="149" t="s">
        <v>280</v>
      </c>
      <c r="C171" s="149" t="s">
        <v>281</v>
      </c>
      <c r="D171" s="149">
        <v>3</v>
      </c>
      <c r="E171" s="149" t="s">
        <v>568</v>
      </c>
      <c r="F171" s="166">
        <v>41121</v>
      </c>
      <c r="G171" s="166">
        <v>41121</v>
      </c>
      <c r="H171" s="149">
        <v>1</v>
      </c>
      <c r="I171" s="149" t="s">
        <v>34</v>
      </c>
      <c r="J171" s="149" t="s">
        <v>143</v>
      </c>
      <c r="K171" s="149" t="s">
        <v>24</v>
      </c>
    </row>
    <row r="172" spans="1:11" ht="12.75" customHeight="1" x14ac:dyDescent="0.15">
      <c r="A172" s="149" t="s">
        <v>263</v>
      </c>
      <c r="B172" s="149" t="s">
        <v>282</v>
      </c>
      <c r="C172" s="149" t="s">
        <v>283</v>
      </c>
      <c r="D172" s="149">
        <v>3</v>
      </c>
      <c r="E172" s="149" t="s">
        <v>35</v>
      </c>
      <c r="F172" s="166">
        <v>41059</v>
      </c>
      <c r="G172" s="166">
        <v>41059</v>
      </c>
      <c r="H172" s="149">
        <v>1</v>
      </c>
      <c r="I172" s="149" t="s">
        <v>34</v>
      </c>
      <c r="J172" s="149" t="s">
        <v>143</v>
      </c>
      <c r="K172" s="149" t="s">
        <v>24</v>
      </c>
    </row>
    <row r="173" spans="1:11" ht="12.75" customHeight="1" x14ac:dyDescent="0.15">
      <c r="A173" s="149" t="s">
        <v>263</v>
      </c>
      <c r="B173" s="149" t="s">
        <v>282</v>
      </c>
      <c r="C173" s="149" t="s">
        <v>283</v>
      </c>
      <c r="D173" s="149">
        <v>3</v>
      </c>
      <c r="E173" s="149" t="s">
        <v>35</v>
      </c>
      <c r="F173" s="166">
        <v>41080</v>
      </c>
      <c r="G173" s="166">
        <v>41080</v>
      </c>
      <c r="H173" s="149">
        <v>1</v>
      </c>
      <c r="I173" s="149" t="s">
        <v>34</v>
      </c>
      <c r="J173" s="149" t="s">
        <v>143</v>
      </c>
      <c r="K173" s="149" t="s">
        <v>24</v>
      </c>
    </row>
    <row r="174" spans="1:11" ht="12.75" customHeight="1" x14ac:dyDescent="0.15">
      <c r="A174" s="149" t="s">
        <v>263</v>
      </c>
      <c r="B174" s="149" t="s">
        <v>282</v>
      </c>
      <c r="C174" s="149" t="s">
        <v>283</v>
      </c>
      <c r="D174" s="149">
        <v>3</v>
      </c>
      <c r="E174" s="149" t="s">
        <v>35</v>
      </c>
      <c r="F174" s="166">
        <v>41081</v>
      </c>
      <c r="G174" s="166">
        <v>41081</v>
      </c>
      <c r="H174" s="149">
        <v>1</v>
      </c>
      <c r="I174" s="149" t="s">
        <v>34</v>
      </c>
      <c r="J174" s="149" t="s">
        <v>143</v>
      </c>
      <c r="K174" s="149" t="s">
        <v>24</v>
      </c>
    </row>
    <row r="175" spans="1:11" ht="12.75" customHeight="1" x14ac:dyDescent="0.15">
      <c r="A175" s="149" t="s">
        <v>263</v>
      </c>
      <c r="B175" s="149" t="s">
        <v>282</v>
      </c>
      <c r="C175" s="149" t="s">
        <v>283</v>
      </c>
      <c r="D175" s="149">
        <v>3</v>
      </c>
      <c r="E175" s="149" t="s">
        <v>568</v>
      </c>
      <c r="F175" s="166">
        <v>41082</v>
      </c>
      <c r="G175" s="166">
        <v>41082</v>
      </c>
      <c r="H175" s="149">
        <v>1</v>
      </c>
      <c r="I175" s="149" t="s">
        <v>34</v>
      </c>
      <c r="J175" s="149" t="s">
        <v>143</v>
      </c>
      <c r="K175" s="149" t="s">
        <v>24</v>
      </c>
    </row>
    <row r="176" spans="1:11" ht="12.75" customHeight="1" x14ac:dyDescent="0.15">
      <c r="A176" s="149" t="s">
        <v>263</v>
      </c>
      <c r="B176" s="149" t="s">
        <v>282</v>
      </c>
      <c r="C176" s="149" t="s">
        <v>283</v>
      </c>
      <c r="D176" s="149">
        <v>3</v>
      </c>
      <c r="E176" s="149" t="s">
        <v>35</v>
      </c>
      <c r="F176" s="166">
        <v>41083</v>
      </c>
      <c r="G176" s="166">
        <v>41083</v>
      </c>
      <c r="H176" s="149">
        <v>1</v>
      </c>
      <c r="I176" s="149" t="s">
        <v>34</v>
      </c>
      <c r="J176" s="149" t="s">
        <v>143</v>
      </c>
      <c r="K176" s="149" t="s">
        <v>24</v>
      </c>
    </row>
    <row r="177" spans="1:11" ht="12.75" customHeight="1" x14ac:dyDescent="0.15">
      <c r="A177" s="149" t="s">
        <v>263</v>
      </c>
      <c r="B177" s="149" t="s">
        <v>282</v>
      </c>
      <c r="C177" s="149" t="s">
        <v>283</v>
      </c>
      <c r="D177" s="149">
        <v>3</v>
      </c>
      <c r="E177" s="149" t="s">
        <v>35</v>
      </c>
      <c r="F177" s="166">
        <v>41084</v>
      </c>
      <c r="G177" s="166">
        <v>41084</v>
      </c>
      <c r="H177" s="149">
        <v>1</v>
      </c>
      <c r="I177" s="149" t="s">
        <v>34</v>
      </c>
      <c r="J177" s="149" t="s">
        <v>143</v>
      </c>
      <c r="K177" s="149" t="s">
        <v>24</v>
      </c>
    </row>
    <row r="178" spans="1:11" ht="12.75" customHeight="1" x14ac:dyDescent="0.15">
      <c r="A178" s="149" t="s">
        <v>263</v>
      </c>
      <c r="B178" s="149" t="s">
        <v>282</v>
      </c>
      <c r="C178" s="149" t="s">
        <v>283</v>
      </c>
      <c r="D178" s="149">
        <v>3</v>
      </c>
      <c r="E178" s="149" t="s">
        <v>35</v>
      </c>
      <c r="F178" s="166">
        <v>41085</v>
      </c>
      <c r="G178" s="166">
        <v>41085</v>
      </c>
      <c r="H178" s="149">
        <v>1</v>
      </c>
      <c r="I178" s="149" t="s">
        <v>34</v>
      </c>
      <c r="J178" s="149" t="s">
        <v>143</v>
      </c>
      <c r="K178" s="149" t="s">
        <v>24</v>
      </c>
    </row>
    <row r="179" spans="1:11" ht="12.75" customHeight="1" x14ac:dyDescent="0.15">
      <c r="A179" s="149" t="s">
        <v>263</v>
      </c>
      <c r="B179" s="149" t="s">
        <v>282</v>
      </c>
      <c r="C179" s="149" t="s">
        <v>283</v>
      </c>
      <c r="D179" s="149">
        <v>3</v>
      </c>
      <c r="E179" s="149" t="s">
        <v>35</v>
      </c>
      <c r="F179" s="166">
        <v>41107</v>
      </c>
      <c r="G179" s="166">
        <v>41107</v>
      </c>
      <c r="H179" s="149">
        <v>1</v>
      </c>
      <c r="I179" s="149" t="s">
        <v>34</v>
      </c>
      <c r="J179" s="149" t="s">
        <v>143</v>
      </c>
      <c r="K179" s="149" t="s">
        <v>24</v>
      </c>
    </row>
    <row r="180" spans="1:11" ht="12.75" customHeight="1" x14ac:dyDescent="0.15">
      <c r="A180" s="149" t="s">
        <v>263</v>
      </c>
      <c r="B180" s="149" t="s">
        <v>284</v>
      </c>
      <c r="C180" s="149" t="s">
        <v>285</v>
      </c>
      <c r="D180" s="149">
        <v>3</v>
      </c>
      <c r="E180" s="149" t="s">
        <v>35</v>
      </c>
      <c r="F180" s="166">
        <v>41065</v>
      </c>
      <c r="G180" s="166">
        <v>41065</v>
      </c>
      <c r="H180" s="149">
        <v>1</v>
      </c>
      <c r="I180" s="149" t="s">
        <v>34</v>
      </c>
      <c r="J180" s="149" t="s">
        <v>143</v>
      </c>
      <c r="K180" s="149" t="s">
        <v>24</v>
      </c>
    </row>
    <row r="181" spans="1:11" ht="12.75" customHeight="1" x14ac:dyDescent="0.15">
      <c r="A181" s="149" t="s">
        <v>263</v>
      </c>
      <c r="B181" s="149" t="s">
        <v>284</v>
      </c>
      <c r="C181" s="149" t="s">
        <v>285</v>
      </c>
      <c r="D181" s="149">
        <v>3</v>
      </c>
      <c r="E181" s="149" t="s">
        <v>35</v>
      </c>
      <c r="F181" s="166">
        <v>41067</v>
      </c>
      <c r="G181" s="166">
        <v>41067</v>
      </c>
      <c r="H181" s="149">
        <v>1</v>
      </c>
      <c r="I181" s="149" t="s">
        <v>34</v>
      </c>
      <c r="J181" s="149" t="s">
        <v>143</v>
      </c>
      <c r="K181" s="149" t="s">
        <v>24</v>
      </c>
    </row>
    <row r="182" spans="1:11" ht="12.75" customHeight="1" x14ac:dyDescent="0.15">
      <c r="A182" s="149" t="s">
        <v>263</v>
      </c>
      <c r="B182" s="149" t="s">
        <v>284</v>
      </c>
      <c r="C182" s="149" t="s">
        <v>285</v>
      </c>
      <c r="D182" s="149">
        <v>3</v>
      </c>
      <c r="E182" s="149" t="s">
        <v>35</v>
      </c>
      <c r="F182" s="166">
        <v>41086</v>
      </c>
      <c r="G182" s="166">
        <v>41086</v>
      </c>
      <c r="H182" s="149">
        <v>1</v>
      </c>
      <c r="I182" s="149" t="s">
        <v>34</v>
      </c>
      <c r="J182" s="149" t="s">
        <v>143</v>
      </c>
      <c r="K182" s="149" t="s">
        <v>24</v>
      </c>
    </row>
    <row r="183" spans="1:11" ht="12.75" customHeight="1" x14ac:dyDescent="0.15">
      <c r="A183" s="149" t="s">
        <v>263</v>
      </c>
      <c r="B183" s="149" t="s">
        <v>284</v>
      </c>
      <c r="C183" s="149" t="s">
        <v>285</v>
      </c>
      <c r="D183" s="149">
        <v>3</v>
      </c>
      <c r="E183" s="149" t="s">
        <v>35</v>
      </c>
      <c r="F183" s="166">
        <v>41087</v>
      </c>
      <c r="G183" s="166">
        <v>41088</v>
      </c>
      <c r="H183" s="149">
        <v>2</v>
      </c>
      <c r="I183" s="149" t="s">
        <v>34</v>
      </c>
      <c r="J183" s="149" t="s">
        <v>143</v>
      </c>
      <c r="K183" s="149" t="s">
        <v>24</v>
      </c>
    </row>
    <row r="184" spans="1:11" ht="12.75" customHeight="1" x14ac:dyDescent="0.15">
      <c r="A184" s="149" t="s">
        <v>263</v>
      </c>
      <c r="B184" s="149" t="s">
        <v>286</v>
      </c>
      <c r="C184" s="149" t="s">
        <v>287</v>
      </c>
      <c r="D184" s="149">
        <v>3</v>
      </c>
      <c r="E184" s="149" t="s">
        <v>35</v>
      </c>
      <c r="F184" s="166">
        <v>41081</v>
      </c>
      <c r="G184" s="166">
        <v>41081</v>
      </c>
      <c r="H184" s="149">
        <v>1</v>
      </c>
      <c r="I184" s="149" t="s">
        <v>34</v>
      </c>
      <c r="J184" s="149" t="s">
        <v>143</v>
      </c>
      <c r="K184" s="149" t="s">
        <v>24</v>
      </c>
    </row>
    <row r="185" spans="1:11" ht="12.75" customHeight="1" x14ac:dyDescent="0.15">
      <c r="A185" s="149" t="s">
        <v>263</v>
      </c>
      <c r="B185" s="149" t="s">
        <v>286</v>
      </c>
      <c r="C185" s="149" t="s">
        <v>287</v>
      </c>
      <c r="D185" s="149">
        <v>3</v>
      </c>
      <c r="E185" s="149" t="s">
        <v>568</v>
      </c>
      <c r="F185" s="166">
        <v>41082</v>
      </c>
      <c r="G185" s="166">
        <v>41082</v>
      </c>
      <c r="H185" s="149">
        <v>1</v>
      </c>
      <c r="I185" s="149" t="s">
        <v>34</v>
      </c>
      <c r="J185" s="149" t="s">
        <v>143</v>
      </c>
      <c r="K185" s="149" t="s">
        <v>24</v>
      </c>
    </row>
    <row r="186" spans="1:11" ht="12.75" customHeight="1" x14ac:dyDescent="0.15">
      <c r="A186" s="160" t="s">
        <v>263</v>
      </c>
      <c r="B186" s="160" t="s">
        <v>286</v>
      </c>
      <c r="C186" s="160" t="s">
        <v>287</v>
      </c>
      <c r="D186" s="160">
        <v>3</v>
      </c>
      <c r="E186" s="160" t="s">
        <v>35</v>
      </c>
      <c r="F186" s="171">
        <v>41083</v>
      </c>
      <c r="G186" s="171">
        <v>41083</v>
      </c>
      <c r="H186" s="160">
        <v>1</v>
      </c>
      <c r="I186" s="160" t="s">
        <v>34</v>
      </c>
      <c r="J186" s="160" t="s">
        <v>143</v>
      </c>
      <c r="K186" s="160" t="s">
        <v>24</v>
      </c>
    </row>
    <row r="187" spans="1:11" ht="12.75" customHeight="1" x14ac:dyDescent="0.15">
      <c r="A187" s="54"/>
      <c r="B187" s="12">
        <f>SUM(IF(FREQUENCY(MATCH(B112:B186,B112:B186,0),MATCH(B112:B186,B112:B186,0))&gt;0,1))</f>
        <v>12</v>
      </c>
      <c r="C187" s="60"/>
      <c r="D187" s="60"/>
      <c r="E187" s="20">
        <f>COUNTA(E112:E186)</f>
        <v>75</v>
      </c>
      <c r="F187" s="167"/>
      <c r="G187" s="167"/>
      <c r="H187" s="20">
        <f>SUM(H112:H186)</f>
        <v>81</v>
      </c>
      <c r="I187" s="54"/>
      <c r="J187" s="54"/>
      <c r="K187" s="54"/>
    </row>
    <row r="188" spans="1:11" ht="9" customHeight="1" x14ac:dyDescent="0.15">
      <c r="A188" s="54"/>
      <c r="B188" s="12"/>
      <c r="C188" s="60"/>
      <c r="D188" s="60"/>
      <c r="E188" s="20"/>
      <c r="F188" s="167"/>
      <c r="G188" s="167"/>
      <c r="H188" s="20"/>
      <c r="I188" s="54"/>
      <c r="J188" s="54"/>
      <c r="K188" s="54"/>
    </row>
    <row r="189" spans="1:11" ht="12.75" customHeight="1" x14ac:dyDescent="0.15">
      <c r="A189" s="149" t="s">
        <v>288</v>
      </c>
      <c r="B189" s="149" t="s">
        <v>289</v>
      </c>
      <c r="C189" s="149" t="s">
        <v>290</v>
      </c>
      <c r="D189" s="149">
        <v>3</v>
      </c>
      <c r="E189" s="149" t="s">
        <v>35</v>
      </c>
      <c r="F189" s="166">
        <v>41081</v>
      </c>
      <c r="G189" s="166">
        <v>41082</v>
      </c>
      <c r="H189" s="149">
        <v>2</v>
      </c>
      <c r="I189" s="149" t="s">
        <v>34</v>
      </c>
      <c r="J189" s="149" t="s">
        <v>143</v>
      </c>
      <c r="K189" s="149" t="s">
        <v>24</v>
      </c>
    </row>
    <row r="190" spans="1:11" ht="12.75" customHeight="1" x14ac:dyDescent="0.15">
      <c r="A190" s="149" t="s">
        <v>288</v>
      </c>
      <c r="B190" s="149" t="s">
        <v>291</v>
      </c>
      <c r="C190" s="149" t="s">
        <v>292</v>
      </c>
      <c r="D190" s="149">
        <v>3</v>
      </c>
      <c r="E190" s="149" t="s">
        <v>35</v>
      </c>
      <c r="F190" s="166">
        <v>41081</v>
      </c>
      <c r="G190" s="166">
        <v>41082</v>
      </c>
      <c r="H190" s="149">
        <v>2</v>
      </c>
      <c r="I190" s="149" t="s">
        <v>34</v>
      </c>
      <c r="J190" s="149" t="s">
        <v>143</v>
      </c>
      <c r="K190" s="149" t="s">
        <v>24</v>
      </c>
    </row>
    <row r="191" spans="1:11" ht="12.75" customHeight="1" x14ac:dyDescent="0.15">
      <c r="A191" s="149" t="s">
        <v>288</v>
      </c>
      <c r="B191" s="149" t="s">
        <v>293</v>
      </c>
      <c r="C191" s="149" t="s">
        <v>294</v>
      </c>
      <c r="D191" s="149">
        <v>3</v>
      </c>
      <c r="E191" s="149" t="s">
        <v>35</v>
      </c>
      <c r="F191" s="166">
        <v>41081</v>
      </c>
      <c r="G191" s="166">
        <v>41082</v>
      </c>
      <c r="H191" s="149">
        <v>2</v>
      </c>
      <c r="I191" s="149" t="s">
        <v>34</v>
      </c>
      <c r="J191" s="149" t="s">
        <v>143</v>
      </c>
      <c r="K191" s="149" t="s">
        <v>24</v>
      </c>
    </row>
    <row r="192" spans="1:11" ht="12.75" customHeight="1" x14ac:dyDescent="0.15">
      <c r="A192" s="149" t="s">
        <v>288</v>
      </c>
      <c r="B192" s="149" t="s">
        <v>295</v>
      </c>
      <c r="C192" s="149" t="s">
        <v>296</v>
      </c>
      <c r="D192" s="149">
        <v>3</v>
      </c>
      <c r="E192" s="149" t="s">
        <v>35</v>
      </c>
      <c r="F192" s="166">
        <v>41073</v>
      </c>
      <c r="G192" s="166">
        <v>41073</v>
      </c>
      <c r="H192" s="149">
        <v>1</v>
      </c>
      <c r="I192" s="149" t="s">
        <v>34</v>
      </c>
      <c r="J192" s="149" t="s">
        <v>143</v>
      </c>
      <c r="K192" s="149" t="s">
        <v>24</v>
      </c>
    </row>
    <row r="193" spans="1:11" ht="12.75" customHeight="1" x14ac:dyDescent="0.15">
      <c r="A193" s="160" t="s">
        <v>288</v>
      </c>
      <c r="B193" s="160" t="s">
        <v>297</v>
      </c>
      <c r="C193" s="160" t="s">
        <v>298</v>
      </c>
      <c r="D193" s="160">
        <v>3</v>
      </c>
      <c r="E193" s="160" t="s">
        <v>35</v>
      </c>
      <c r="F193" s="171">
        <v>41081</v>
      </c>
      <c r="G193" s="171">
        <v>41082</v>
      </c>
      <c r="H193" s="160">
        <v>2</v>
      </c>
      <c r="I193" s="160" t="s">
        <v>34</v>
      </c>
      <c r="J193" s="160" t="s">
        <v>143</v>
      </c>
      <c r="K193" s="160" t="s">
        <v>24</v>
      </c>
    </row>
    <row r="194" spans="1:11" ht="12.75" customHeight="1" x14ac:dyDescent="0.15">
      <c r="A194" s="135"/>
      <c r="B194" s="12">
        <f>SUM(IF(FREQUENCY(MATCH(B189:B193,B189:B193,0),MATCH(B189:B193,B189:B193,0))&gt;0,1))</f>
        <v>5</v>
      </c>
      <c r="C194" s="12"/>
      <c r="D194" s="12"/>
      <c r="E194" s="20">
        <f>COUNTA(E189:E193)</f>
        <v>5</v>
      </c>
      <c r="F194" s="167"/>
      <c r="G194" s="167"/>
      <c r="H194" s="20">
        <f>SUM(H189:H193)</f>
        <v>9</v>
      </c>
      <c r="I194" s="135"/>
      <c r="J194" s="135"/>
      <c r="K194" s="135"/>
    </row>
    <row r="195" spans="1:11" ht="9" customHeight="1" x14ac:dyDescent="0.15">
      <c r="A195" s="54"/>
      <c r="B195" s="12"/>
      <c r="C195" s="60"/>
      <c r="D195" s="60"/>
      <c r="E195" s="20"/>
      <c r="F195" s="167"/>
      <c r="G195" s="167"/>
      <c r="H195" s="20"/>
      <c r="I195" s="54"/>
      <c r="J195" s="54"/>
      <c r="K195" s="54"/>
    </row>
    <row r="196" spans="1:11" ht="12.75" customHeight="1" x14ac:dyDescent="0.15">
      <c r="A196" s="149" t="s">
        <v>299</v>
      </c>
      <c r="B196" s="149" t="s">
        <v>300</v>
      </c>
      <c r="C196" s="149" t="s">
        <v>301</v>
      </c>
      <c r="D196" s="149">
        <v>3</v>
      </c>
      <c r="E196" s="149" t="s">
        <v>35</v>
      </c>
      <c r="F196" s="166">
        <v>41086</v>
      </c>
      <c r="G196" s="166">
        <v>41086</v>
      </c>
      <c r="H196" s="149">
        <v>1</v>
      </c>
      <c r="I196" s="149" t="s">
        <v>34</v>
      </c>
      <c r="J196" s="149" t="s">
        <v>143</v>
      </c>
      <c r="K196" s="149" t="s">
        <v>24</v>
      </c>
    </row>
    <row r="197" spans="1:11" ht="12.75" customHeight="1" x14ac:dyDescent="0.15">
      <c r="A197" s="149" t="s">
        <v>299</v>
      </c>
      <c r="B197" s="149" t="s">
        <v>300</v>
      </c>
      <c r="C197" s="149" t="s">
        <v>301</v>
      </c>
      <c r="D197" s="149">
        <v>3</v>
      </c>
      <c r="E197" s="149" t="s">
        <v>35</v>
      </c>
      <c r="F197" s="166">
        <v>41114</v>
      </c>
      <c r="G197" s="166">
        <v>41116</v>
      </c>
      <c r="H197" s="149">
        <v>3</v>
      </c>
      <c r="I197" s="149" t="s">
        <v>34</v>
      </c>
      <c r="J197" s="149" t="s">
        <v>143</v>
      </c>
      <c r="K197" s="149" t="s">
        <v>24</v>
      </c>
    </row>
    <row r="198" spans="1:11" ht="12.75" customHeight="1" x14ac:dyDescent="0.15">
      <c r="A198" s="149" t="s">
        <v>299</v>
      </c>
      <c r="B198" s="149" t="s">
        <v>302</v>
      </c>
      <c r="C198" s="149" t="s">
        <v>303</v>
      </c>
      <c r="D198" s="149">
        <v>2</v>
      </c>
      <c r="E198" s="149" t="s">
        <v>35</v>
      </c>
      <c r="F198" s="166">
        <v>41066</v>
      </c>
      <c r="G198" s="166">
        <v>41066</v>
      </c>
      <c r="H198" s="149">
        <v>1</v>
      </c>
      <c r="I198" s="149" t="s">
        <v>34</v>
      </c>
      <c r="J198" s="149" t="s">
        <v>143</v>
      </c>
      <c r="K198" s="149" t="s">
        <v>24</v>
      </c>
    </row>
    <row r="199" spans="1:11" ht="12.75" customHeight="1" x14ac:dyDescent="0.15">
      <c r="A199" s="149" t="s">
        <v>299</v>
      </c>
      <c r="B199" s="149" t="s">
        <v>302</v>
      </c>
      <c r="C199" s="149" t="s">
        <v>303</v>
      </c>
      <c r="D199" s="149">
        <v>2</v>
      </c>
      <c r="E199" s="149" t="s">
        <v>35</v>
      </c>
      <c r="F199" s="166">
        <v>41086</v>
      </c>
      <c r="G199" s="166">
        <v>41086</v>
      </c>
      <c r="H199" s="149">
        <v>1</v>
      </c>
      <c r="I199" s="149" t="s">
        <v>34</v>
      </c>
      <c r="J199" s="149" t="s">
        <v>143</v>
      </c>
      <c r="K199" s="149" t="s">
        <v>24</v>
      </c>
    </row>
    <row r="200" spans="1:11" ht="12.75" customHeight="1" x14ac:dyDescent="0.15">
      <c r="A200" s="149" t="s">
        <v>299</v>
      </c>
      <c r="B200" s="149" t="s">
        <v>302</v>
      </c>
      <c r="C200" s="149" t="s">
        <v>303</v>
      </c>
      <c r="D200" s="149">
        <v>2</v>
      </c>
      <c r="E200" s="149" t="s">
        <v>35</v>
      </c>
      <c r="F200" s="166">
        <v>41101</v>
      </c>
      <c r="G200" s="166">
        <v>41103</v>
      </c>
      <c r="H200" s="149">
        <v>3</v>
      </c>
      <c r="I200" s="149" t="s">
        <v>34</v>
      </c>
      <c r="J200" s="149" t="s">
        <v>143</v>
      </c>
      <c r="K200" s="149" t="s">
        <v>24</v>
      </c>
    </row>
    <row r="201" spans="1:11" ht="12.75" customHeight="1" x14ac:dyDescent="0.15">
      <c r="A201" s="149" t="s">
        <v>299</v>
      </c>
      <c r="B201" s="149" t="s">
        <v>302</v>
      </c>
      <c r="C201" s="149" t="s">
        <v>303</v>
      </c>
      <c r="D201" s="149">
        <v>2</v>
      </c>
      <c r="E201" s="149" t="s">
        <v>35</v>
      </c>
      <c r="F201" s="166">
        <v>41115</v>
      </c>
      <c r="G201" s="166">
        <v>41115</v>
      </c>
      <c r="H201" s="149">
        <v>1</v>
      </c>
      <c r="I201" s="149" t="s">
        <v>34</v>
      </c>
      <c r="J201" s="149" t="s">
        <v>143</v>
      </c>
      <c r="K201" s="149" t="s">
        <v>24</v>
      </c>
    </row>
    <row r="202" spans="1:11" ht="12.75" customHeight="1" x14ac:dyDescent="0.15">
      <c r="A202" s="149" t="s">
        <v>299</v>
      </c>
      <c r="B202" s="149" t="s">
        <v>302</v>
      </c>
      <c r="C202" s="149" t="s">
        <v>303</v>
      </c>
      <c r="D202" s="149">
        <v>2</v>
      </c>
      <c r="E202" s="149" t="s">
        <v>35</v>
      </c>
      <c r="F202" s="166">
        <v>41135</v>
      </c>
      <c r="G202" s="166">
        <v>41135</v>
      </c>
      <c r="H202" s="149">
        <v>1</v>
      </c>
      <c r="I202" s="149" t="s">
        <v>34</v>
      </c>
      <c r="J202" s="149" t="s">
        <v>143</v>
      </c>
      <c r="K202" s="149" t="s">
        <v>24</v>
      </c>
    </row>
    <row r="203" spans="1:11" ht="12.75" customHeight="1" x14ac:dyDescent="0.15">
      <c r="A203" s="149" t="s">
        <v>299</v>
      </c>
      <c r="B203" s="149" t="s">
        <v>302</v>
      </c>
      <c r="C203" s="149" t="s">
        <v>303</v>
      </c>
      <c r="D203" s="149">
        <v>2</v>
      </c>
      <c r="E203" s="149" t="s">
        <v>35</v>
      </c>
      <c r="F203" s="166">
        <v>41142</v>
      </c>
      <c r="G203" s="166">
        <v>41142</v>
      </c>
      <c r="H203" s="149">
        <v>1</v>
      </c>
      <c r="I203" s="149" t="s">
        <v>34</v>
      </c>
      <c r="J203" s="149" t="s">
        <v>143</v>
      </c>
      <c r="K203" s="149" t="s">
        <v>24</v>
      </c>
    </row>
    <row r="204" spans="1:11" ht="12.75" customHeight="1" x14ac:dyDescent="0.15">
      <c r="A204" s="149" t="s">
        <v>299</v>
      </c>
      <c r="B204" s="149" t="s">
        <v>304</v>
      </c>
      <c r="C204" s="149" t="s">
        <v>305</v>
      </c>
      <c r="D204" s="149">
        <v>3</v>
      </c>
      <c r="E204" s="149" t="s">
        <v>568</v>
      </c>
      <c r="F204" s="166">
        <v>41142</v>
      </c>
      <c r="G204" s="166">
        <v>41142</v>
      </c>
      <c r="H204" s="149">
        <v>1</v>
      </c>
      <c r="I204" s="149" t="s">
        <v>34</v>
      </c>
      <c r="J204" s="149" t="s">
        <v>143</v>
      </c>
      <c r="K204" s="149" t="s">
        <v>24</v>
      </c>
    </row>
    <row r="205" spans="1:11" ht="12.75" customHeight="1" x14ac:dyDescent="0.15">
      <c r="A205" s="149" t="s">
        <v>299</v>
      </c>
      <c r="B205" s="149" t="s">
        <v>306</v>
      </c>
      <c r="C205" s="149" t="s">
        <v>307</v>
      </c>
      <c r="D205" s="149">
        <v>2</v>
      </c>
      <c r="E205" s="149" t="s">
        <v>35</v>
      </c>
      <c r="F205" s="166">
        <v>41101</v>
      </c>
      <c r="G205" s="166">
        <v>41101</v>
      </c>
      <c r="H205" s="149">
        <v>1</v>
      </c>
      <c r="I205" s="149" t="s">
        <v>34</v>
      </c>
      <c r="J205" s="149" t="s">
        <v>143</v>
      </c>
      <c r="K205" s="149" t="s">
        <v>24</v>
      </c>
    </row>
    <row r="206" spans="1:11" ht="12.75" customHeight="1" x14ac:dyDescent="0.15">
      <c r="A206" s="149" t="s">
        <v>299</v>
      </c>
      <c r="B206" s="149" t="s">
        <v>306</v>
      </c>
      <c r="C206" s="149" t="s">
        <v>307</v>
      </c>
      <c r="D206" s="149">
        <v>2</v>
      </c>
      <c r="E206" s="149" t="s">
        <v>568</v>
      </c>
      <c r="F206" s="166">
        <v>41114</v>
      </c>
      <c r="G206" s="166">
        <v>41114</v>
      </c>
      <c r="H206" s="149">
        <v>1</v>
      </c>
      <c r="I206" s="149" t="s">
        <v>34</v>
      </c>
      <c r="J206" s="149" t="s">
        <v>143</v>
      </c>
      <c r="K206" s="149" t="s">
        <v>24</v>
      </c>
    </row>
    <row r="207" spans="1:11" ht="12.75" customHeight="1" x14ac:dyDescent="0.15">
      <c r="A207" s="149" t="s">
        <v>299</v>
      </c>
      <c r="B207" s="149" t="s">
        <v>306</v>
      </c>
      <c r="C207" s="149" t="s">
        <v>307</v>
      </c>
      <c r="D207" s="149">
        <v>2</v>
      </c>
      <c r="E207" s="149" t="s">
        <v>35</v>
      </c>
      <c r="F207" s="166">
        <v>41115</v>
      </c>
      <c r="G207" s="166">
        <v>41115</v>
      </c>
      <c r="H207" s="149">
        <v>1</v>
      </c>
      <c r="I207" s="149" t="s">
        <v>34</v>
      </c>
      <c r="J207" s="149" t="s">
        <v>143</v>
      </c>
      <c r="K207" s="149" t="s">
        <v>24</v>
      </c>
    </row>
    <row r="208" spans="1:11" ht="12.75" customHeight="1" x14ac:dyDescent="0.15">
      <c r="A208" s="149" t="s">
        <v>299</v>
      </c>
      <c r="B208" s="149" t="s">
        <v>306</v>
      </c>
      <c r="C208" s="149" t="s">
        <v>307</v>
      </c>
      <c r="D208" s="149">
        <v>2</v>
      </c>
      <c r="E208" s="149" t="s">
        <v>35</v>
      </c>
      <c r="F208" s="166">
        <v>41121</v>
      </c>
      <c r="G208" s="166">
        <v>41122</v>
      </c>
      <c r="H208" s="149">
        <v>2</v>
      </c>
      <c r="I208" s="149" t="s">
        <v>34</v>
      </c>
      <c r="J208" s="149" t="s">
        <v>143</v>
      </c>
      <c r="K208" s="149" t="s">
        <v>24</v>
      </c>
    </row>
    <row r="209" spans="1:11" ht="12.75" customHeight="1" x14ac:dyDescent="0.15">
      <c r="A209" s="149" t="s">
        <v>299</v>
      </c>
      <c r="B209" s="149" t="s">
        <v>306</v>
      </c>
      <c r="C209" s="149" t="s">
        <v>307</v>
      </c>
      <c r="D209" s="149">
        <v>2</v>
      </c>
      <c r="E209" s="149" t="s">
        <v>35</v>
      </c>
      <c r="F209" s="166">
        <v>41149</v>
      </c>
      <c r="G209" s="166">
        <v>41149</v>
      </c>
      <c r="H209" s="149">
        <v>1</v>
      </c>
      <c r="I209" s="149" t="s">
        <v>34</v>
      </c>
      <c r="J209" s="149" t="s">
        <v>143</v>
      </c>
      <c r="K209" s="149" t="s">
        <v>24</v>
      </c>
    </row>
    <row r="210" spans="1:11" ht="12.75" customHeight="1" x14ac:dyDescent="0.15">
      <c r="A210" s="149" t="s">
        <v>299</v>
      </c>
      <c r="B210" s="149" t="s">
        <v>308</v>
      </c>
      <c r="C210" s="149" t="s">
        <v>309</v>
      </c>
      <c r="D210" s="149">
        <v>3</v>
      </c>
      <c r="E210" s="149" t="s">
        <v>35</v>
      </c>
      <c r="F210" s="166">
        <v>41086</v>
      </c>
      <c r="G210" s="166">
        <v>41086</v>
      </c>
      <c r="H210" s="149">
        <v>1</v>
      </c>
      <c r="I210" s="149" t="s">
        <v>34</v>
      </c>
      <c r="J210" s="149" t="s">
        <v>143</v>
      </c>
      <c r="K210" s="149" t="s">
        <v>24</v>
      </c>
    </row>
    <row r="211" spans="1:11" ht="12.75" customHeight="1" x14ac:dyDescent="0.15">
      <c r="A211" s="149" t="s">
        <v>299</v>
      </c>
      <c r="B211" s="149" t="s">
        <v>308</v>
      </c>
      <c r="C211" s="149" t="s">
        <v>309</v>
      </c>
      <c r="D211" s="149">
        <v>3</v>
      </c>
      <c r="E211" s="149" t="s">
        <v>35</v>
      </c>
      <c r="F211" s="166">
        <v>41114</v>
      </c>
      <c r="G211" s="166">
        <v>41114</v>
      </c>
      <c r="H211" s="149">
        <v>1</v>
      </c>
      <c r="I211" s="149" t="s">
        <v>34</v>
      </c>
      <c r="J211" s="149" t="s">
        <v>143</v>
      </c>
      <c r="K211" s="149" t="s">
        <v>24</v>
      </c>
    </row>
    <row r="212" spans="1:11" ht="12.75" customHeight="1" x14ac:dyDescent="0.15">
      <c r="A212" s="149" t="s">
        <v>299</v>
      </c>
      <c r="B212" s="149" t="s">
        <v>308</v>
      </c>
      <c r="C212" s="149" t="s">
        <v>309</v>
      </c>
      <c r="D212" s="149">
        <v>3</v>
      </c>
      <c r="E212" s="149" t="s">
        <v>568</v>
      </c>
      <c r="F212" s="166">
        <v>41115</v>
      </c>
      <c r="G212" s="166">
        <v>41115</v>
      </c>
      <c r="H212" s="149">
        <v>1</v>
      </c>
      <c r="I212" s="149" t="s">
        <v>34</v>
      </c>
      <c r="J212" s="149" t="s">
        <v>143</v>
      </c>
      <c r="K212" s="149" t="s">
        <v>24</v>
      </c>
    </row>
    <row r="213" spans="1:11" ht="12.75" customHeight="1" x14ac:dyDescent="0.15">
      <c r="A213" s="160" t="s">
        <v>299</v>
      </c>
      <c r="B213" s="160" t="s">
        <v>308</v>
      </c>
      <c r="C213" s="160" t="s">
        <v>309</v>
      </c>
      <c r="D213" s="160">
        <v>3</v>
      </c>
      <c r="E213" s="160" t="s">
        <v>35</v>
      </c>
      <c r="F213" s="171">
        <v>41116</v>
      </c>
      <c r="G213" s="171">
        <v>41116</v>
      </c>
      <c r="H213" s="160">
        <v>1</v>
      </c>
      <c r="I213" s="160" t="s">
        <v>34</v>
      </c>
      <c r="J213" s="160" t="s">
        <v>143</v>
      </c>
      <c r="K213" s="160" t="s">
        <v>24</v>
      </c>
    </row>
    <row r="214" spans="1:11" ht="12.75" customHeight="1" x14ac:dyDescent="0.15">
      <c r="A214" s="54"/>
      <c r="B214" s="12">
        <f>SUM(IF(FREQUENCY(MATCH(B196:B213,B196:B213,0),MATCH(B196:B213,B196:B213,0))&gt;0,1))</f>
        <v>5</v>
      </c>
      <c r="C214" s="60"/>
      <c r="D214" s="60"/>
      <c r="E214" s="20">
        <f>COUNTA(E196:E213)</f>
        <v>18</v>
      </c>
      <c r="F214" s="167"/>
      <c r="G214" s="167"/>
      <c r="H214" s="20">
        <f>SUM(H196:H213)</f>
        <v>23</v>
      </c>
      <c r="I214" s="54"/>
      <c r="J214" s="54"/>
      <c r="K214" s="54"/>
    </row>
    <row r="215" spans="1:11" ht="9" customHeight="1" x14ac:dyDescent="0.15">
      <c r="A215" s="54"/>
      <c r="B215" s="12"/>
      <c r="C215" s="60"/>
      <c r="D215" s="60"/>
      <c r="E215" s="20"/>
      <c r="F215" s="167"/>
      <c r="G215" s="167"/>
      <c r="H215" s="20"/>
      <c r="I215" s="54"/>
      <c r="J215" s="54"/>
      <c r="K215" s="54"/>
    </row>
    <row r="216" spans="1:11" ht="12.75" customHeight="1" x14ac:dyDescent="0.15">
      <c r="A216" s="149" t="s">
        <v>310</v>
      </c>
      <c r="B216" s="149" t="s">
        <v>311</v>
      </c>
      <c r="C216" s="149" t="s">
        <v>312</v>
      </c>
      <c r="D216" s="149">
        <v>3</v>
      </c>
      <c r="E216" s="149" t="s">
        <v>35</v>
      </c>
      <c r="F216" s="166">
        <v>41150</v>
      </c>
      <c r="G216" s="166">
        <v>41150</v>
      </c>
      <c r="H216" s="149">
        <v>1</v>
      </c>
      <c r="I216" s="149" t="s">
        <v>34</v>
      </c>
      <c r="J216" s="149" t="s">
        <v>143</v>
      </c>
      <c r="K216" s="149" t="s">
        <v>24</v>
      </c>
    </row>
    <row r="217" spans="1:11" ht="12.75" customHeight="1" x14ac:dyDescent="0.15">
      <c r="A217" s="149" t="s">
        <v>310</v>
      </c>
      <c r="B217" s="149" t="s">
        <v>313</v>
      </c>
      <c r="C217" s="149" t="s">
        <v>314</v>
      </c>
      <c r="D217" s="149">
        <v>2</v>
      </c>
      <c r="E217" s="149" t="s">
        <v>35</v>
      </c>
      <c r="F217" s="166">
        <v>41086</v>
      </c>
      <c r="G217" s="166">
        <v>41086</v>
      </c>
      <c r="H217" s="149">
        <v>1</v>
      </c>
      <c r="I217" s="149" t="s">
        <v>34</v>
      </c>
      <c r="J217" s="149" t="s">
        <v>143</v>
      </c>
      <c r="K217" s="149" t="s">
        <v>24</v>
      </c>
    </row>
    <row r="218" spans="1:11" ht="12.75" customHeight="1" x14ac:dyDescent="0.15">
      <c r="A218" s="149" t="s">
        <v>310</v>
      </c>
      <c r="B218" s="149" t="s">
        <v>313</v>
      </c>
      <c r="C218" s="149" t="s">
        <v>314</v>
      </c>
      <c r="D218" s="149">
        <v>2</v>
      </c>
      <c r="E218" s="149" t="s">
        <v>35</v>
      </c>
      <c r="F218" s="166">
        <v>41094</v>
      </c>
      <c r="G218" s="166">
        <v>41094</v>
      </c>
      <c r="H218" s="149">
        <v>1</v>
      </c>
      <c r="I218" s="149" t="s">
        <v>34</v>
      </c>
      <c r="J218" s="149" t="s">
        <v>143</v>
      </c>
      <c r="K218" s="149" t="s">
        <v>24</v>
      </c>
    </row>
    <row r="219" spans="1:11" ht="12.75" customHeight="1" x14ac:dyDescent="0.15">
      <c r="A219" s="149" t="s">
        <v>310</v>
      </c>
      <c r="B219" s="149" t="s">
        <v>313</v>
      </c>
      <c r="C219" s="149" t="s">
        <v>314</v>
      </c>
      <c r="D219" s="149">
        <v>2</v>
      </c>
      <c r="E219" s="149" t="s">
        <v>568</v>
      </c>
      <c r="F219" s="166">
        <v>41116</v>
      </c>
      <c r="G219" s="166">
        <v>41116</v>
      </c>
      <c r="H219" s="149">
        <v>1</v>
      </c>
      <c r="I219" s="149" t="s">
        <v>34</v>
      </c>
      <c r="J219" s="149" t="s">
        <v>143</v>
      </c>
      <c r="K219" s="149" t="s">
        <v>24</v>
      </c>
    </row>
    <row r="220" spans="1:11" ht="12.75" customHeight="1" x14ac:dyDescent="0.15">
      <c r="A220" s="160" t="s">
        <v>310</v>
      </c>
      <c r="B220" s="160" t="s">
        <v>313</v>
      </c>
      <c r="C220" s="160" t="s">
        <v>314</v>
      </c>
      <c r="D220" s="160">
        <v>2</v>
      </c>
      <c r="E220" s="160" t="s">
        <v>568</v>
      </c>
      <c r="F220" s="171">
        <v>41118</v>
      </c>
      <c r="G220" s="171">
        <v>41118</v>
      </c>
      <c r="H220" s="160">
        <v>1</v>
      </c>
      <c r="I220" s="160" t="s">
        <v>34</v>
      </c>
      <c r="J220" s="160" t="s">
        <v>143</v>
      </c>
      <c r="K220" s="160" t="s">
        <v>24</v>
      </c>
    </row>
    <row r="221" spans="1:11" ht="12.75" customHeight="1" x14ac:dyDescent="0.15">
      <c r="A221" s="54"/>
      <c r="B221" s="12">
        <f>SUM(IF(FREQUENCY(MATCH(B216:B220,B216:B220,0),MATCH(B216:B220,B216:B220,0))&gt;0,1))</f>
        <v>2</v>
      </c>
      <c r="C221" s="60"/>
      <c r="D221" s="60"/>
      <c r="E221" s="20">
        <f>COUNTA(E216:E220)</f>
        <v>5</v>
      </c>
      <c r="F221" s="167"/>
      <c r="G221" s="167"/>
      <c r="H221" s="20">
        <f>SUM(H216:H220)</f>
        <v>5</v>
      </c>
      <c r="I221" s="54"/>
      <c r="J221" s="54"/>
      <c r="K221" s="54"/>
    </row>
    <row r="222" spans="1:11" ht="9" customHeight="1" x14ac:dyDescent="0.15">
      <c r="A222" s="54"/>
      <c r="B222" s="12"/>
      <c r="C222" s="60"/>
      <c r="D222" s="60"/>
      <c r="E222" s="20"/>
      <c r="F222" s="167"/>
      <c r="G222" s="167"/>
      <c r="H222" s="20"/>
      <c r="I222" s="54"/>
      <c r="J222" s="54"/>
      <c r="K222" s="54"/>
    </row>
    <row r="223" spans="1:11" ht="12.75" customHeight="1" x14ac:dyDescent="0.15">
      <c r="A223" s="149" t="s">
        <v>315</v>
      </c>
      <c r="B223" s="149" t="s">
        <v>316</v>
      </c>
      <c r="C223" s="149" t="s">
        <v>317</v>
      </c>
      <c r="D223" s="149">
        <v>3</v>
      </c>
      <c r="E223" s="149" t="s">
        <v>35</v>
      </c>
      <c r="F223" s="166">
        <v>41059</v>
      </c>
      <c r="G223" s="166">
        <v>41059</v>
      </c>
      <c r="H223" s="149">
        <v>1</v>
      </c>
      <c r="I223" s="149" t="s">
        <v>34</v>
      </c>
      <c r="J223" s="149" t="s">
        <v>143</v>
      </c>
      <c r="K223" s="149" t="s">
        <v>24</v>
      </c>
    </row>
    <row r="224" spans="1:11" ht="12.75" customHeight="1" x14ac:dyDescent="0.15">
      <c r="A224" s="149" t="s">
        <v>315</v>
      </c>
      <c r="B224" s="149" t="s">
        <v>316</v>
      </c>
      <c r="C224" s="149" t="s">
        <v>317</v>
      </c>
      <c r="D224" s="149">
        <v>3</v>
      </c>
      <c r="E224" s="149" t="s">
        <v>568</v>
      </c>
      <c r="F224" s="166">
        <v>41080</v>
      </c>
      <c r="G224" s="166">
        <v>41081</v>
      </c>
      <c r="H224" s="149">
        <v>2</v>
      </c>
      <c r="I224" s="149" t="s">
        <v>34</v>
      </c>
      <c r="J224" s="149" t="s">
        <v>143</v>
      </c>
      <c r="K224" s="149" t="s">
        <v>24</v>
      </c>
    </row>
    <row r="225" spans="1:11" ht="12.75" customHeight="1" x14ac:dyDescent="0.15">
      <c r="A225" s="149" t="s">
        <v>315</v>
      </c>
      <c r="B225" s="149" t="s">
        <v>316</v>
      </c>
      <c r="C225" s="149" t="s">
        <v>317</v>
      </c>
      <c r="D225" s="149">
        <v>3</v>
      </c>
      <c r="E225" s="149" t="s">
        <v>568</v>
      </c>
      <c r="F225" s="166">
        <v>41094</v>
      </c>
      <c r="G225" s="166">
        <v>41096</v>
      </c>
      <c r="H225" s="149">
        <v>3</v>
      </c>
      <c r="I225" s="149" t="s">
        <v>34</v>
      </c>
      <c r="J225" s="149" t="s">
        <v>143</v>
      </c>
      <c r="K225" s="149" t="s">
        <v>24</v>
      </c>
    </row>
    <row r="226" spans="1:11" ht="12.75" customHeight="1" x14ac:dyDescent="0.15">
      <c r="A226" s="149" t="s">
        <v>315</v>
      </c>
      <c r="B226" s="149" t="s">
        <v>316</v>
      </c>
      <c r="C226" s="149" t="s">
        <v>317</v>
      </c>
      <c r="D226" s="149">
        <v>3</v>
      </c>
      <c r="E226" s="149" t="s">
        <v>568</v>
      </c>
      <c r="F226" s="166">
        <v>41116</v>
      </c>
      <c r="G226" s="166">
        <v>41116</v>
      </c>
      <c r="H226" s="149">
        <v>1</v>
      </c>
      <c r="I226" s="149" t="s">
        <v>34</v>
      </c>
      <c r="J226" s="149" t="s">
        <v>143</v>
      </c>
      <c r="K226" s="149" t="s">
        <v>24</v>
      </c>
    </row>
    <row r="227" spans="1:11" ht="12.75" customHeight="1" x14ac:dyDescent="0.15">
      <c r="A227" s="149" t="s">
        <v>315</v>
      </c>
      <c r="B227" s="149" t="s">
        <v>316</v>
      </c>
      <c r="C227" s="149" t="s">
        <v>317</v>
      </c>
      <c r="D227" s="149">
        <v>3</v>
      </c>
      <c r="E227" s="149" t="s">
        <v>35</v>
      </c>
      <c r="F227" s="166">
        <v>41117</v>
      </c>
      <c r="G227" s="166">
        <v>41117</v>
      </c>
      <c r="H227" s="149">
        <v>1</v>
      </c>
      <c r="I227" s="149" t="s">
        <v>34</v>
      </c>
      <c r="J227" s="149" t="s">
        <v>143</v>
      </c>
      <c r="K227" s="149" t="s">
        <v>24</v>
      </c>
    </row>
    <row r="228" spans="1:11" ht="12.75" customHeight="1" x14ac:dyDescent="0.15">
      <c r="A228" s="149" t="s">
        <v>315</v>
      </c>
      <c r="B228" s="149" t="s">
        <v>316</v>
      </c>
      <c r="C228" s="149" t="s">
        <v>317</v>
      </c>
      <c r="D228" s="149">
        <v>3</v>
      </c>
      <c r="E228" s="149" t="s">
        <v>568</v>
      </c>
      <c r="F228" s="166">
        <v>41118</v>
      </c>
      <c r="G228" s="166">
        <v>41118</v>
      </c>
      <c r="H228" s="149">
        <v>1</v>
      </c>
      <c r="I228" s="149" t="s">
        <v>34</v>
      </c>
      <c r="J228" s="149" t="s">
        <v>143</v>
      </c>
      <c r="K228" s="149" t="s">
        <v>24</v>
      </c>
    </row>
    <row r="229" spans="1:11" ht="12.75" customHeight="1" x14ac:dyDescent="0.15">
      <c r="A229" s="149" t="s">
        <v>315</v>
      </c>
      <c r="B229" s="149" t="s">
        <v>316</v>
      </c>
      <c r="C229" s="149" t="s">
        <v>317</v>
      </c>
      <c r="D229" s="149">
        <v>3</v>
      </c>
      <c r="E229" s="149" t="s">
        <v>568</v>
      </c>
      <c r="F229" s="166">
        <v>41122</v>
      </c>
      <c r="G229" s="166">
        <v>41122</v>
      </c>
      <c r="H229" s="149">
        <v>1</v>
      </c>
      <c r="I229" s="149" t="s">
        <v>34</v>
      </c>
      <c r="J229" s="149" t="s">
        <v>143</v>
      </c>
      <c r="K229" s="149" t="s">
        <v>24</v>
      </c>
    </row>
    <row r="230" spans="1:11" ht="12.75" customHeight="1" x14ac:dyDescent="0.15">
      <c r="A230" s="149" t="s">
        <v>315</v>
      </c>
      <c r="B230" s="149" t="s">
        <v>316</v>
      </c>
      <c r="C230" s="149" t="s">
        <v>317</v>
      </c>
      <c r="D230" s="149">
        <v>3</v>
      </c>
      <c r="E230" s="149" t="s">
        <v>568</v>
      </c>
      <c r="F230" s="166">
        <v>41132</v>
      </c>
      <c r="G230" s="166">
        <v>41135</v>
      </c>
      <c r="H230" s="149">
        <v>4</v>
      </c>
      <c r="I230" s="149" t="s">
        <v>34</v>
      </c>
      <c r="J230" s="149" t="s">
        <v>143</v>
      </c>
      <c r="K230" s="149" t="s">
        <v>24</v>
      </c>
    </row>
    <row r="231" spans="1:11" ht="12.75" customHeight="1" x14ac:dyDescent="0.15">
      <c r="A231" s="149" t="s">
        <v>315</v>
      </c>
      <c r="B231" s="149" t="s">
        <v>318</v>
      </c>
      <c r="C231" s="149" t="s">
        <v>319</v>
      </c>
      <c r="D231" s="149">
        <v>3</v>
      </c>
      <c r="E231" s="149" t="s">
        <v>568</v>
      </c>
      <c r="F231" s="166">
        <v>41080</v>
      </c>
      <c r="G231" s="166">
        <v>41080</v>
      </c>
      <c r="H231" s="149">
        <v>1</v>
      </c>
      <c r="I231" s="149" t="s">
        <v>34</v>
      </c>
      <c r="J231" s="149" t="s">
        <v>143</v>
      </c>
      <c r="K231" s="149" t="s">
        <v>24</v>
      </c>
    </row>
    <row r="232" spans="1:11" ht="12.75" customHeight="1" x14ac:dyDescent="0.15">
      <c r="A232" s="149" t="s">
        <v>315</v>
      </c>
      <c r="B232" s="149" t="s">
        <v>318</v>
      </c>
      <c r="C232" s="149" t="s">
        <v>319</v>
      </c>
      <c r="D232" s="149">
        <v>3</v>
      </c>
      <c r="E232" s="149" t="s">
        <v>568</v>
      </c>
      <c r="F232" s="166">
        <v>41088</v>
      </c>
      <c r="G232" s="166">
        <v>41088</v>
      </c>
      <c r="H232" s="149">
        <v>1</v>
      </c>
      <c r="I232" s="149" t="s">
        <v>34</v>
      </c>
      <c r="J232" s="149" t="s">
        <v>143</v>
      </c>
      <c r="K232" s="149" t="s">
        <v>24</v>
      </c>
    </row>
    <row r="233" spans="1:11" ht="12.75" customHeight="1" x14ac:dyDescent="0.15">
      <c r="A233" s="149" t="s">
        <v>315</v>
      </c>
      <c r="B233" s="149" t="s">
        <v>318</v>
      </c>
      <c r="C233" s="149" t="s">
        <v>319</v>
      </c>
      <c r="D233" s="149">
        <v>3</v>
      </c>
      <c r="E233" s="149" t="s">
        <v>35</v>
      </c>
      <c r="F233" s="166">
        <v>41089</v>
      </c>
      <c r="G233" s="166">
        <v>41089</v>
      </c>
      <c r="H233" s="149">
        <v>1</v>
      </c>
      <c r="I233" s="149" t="s">
        <v>34</v>
      </c>
      <c r="J233" s="149" t="s">
        <v>143</v>
      </c>
      <c r="K233" s="149" t="s">
        <v>24</v>
      </c>
    </row>
    <row r="234" spans="1:11" ht="12.75" customHeight="1" x14ac:dyDescent="0.15">
      <c r="A234" s="149" t="s">
        <v>315</v>
      </c>
      <c r="B234" s="149" t="s">
        <v>318</v>
      </c>
      <c r="C234" s="149" t="s">
        <v>319</v>
      </c>
      <c r="D234" s="149">
        <v>3</v>
      </c>
      <c r="E234" s="149" t="s">
        <v>568</v>
      </c>
      <c r="F234" s="166">
        <v>41094</v>
      </c>
      <c r="G234" s="166">
        <v>41096</v>
      </c>
      <c r="H234" s="149">
        <v>3</v>
      </c>
      <c r="I234" s="149" t="s">
        <v>34</v>
      </c>
      <c r="J234" s="149" t="s">
        <v>143</v>
      </c>
      <c r="K234" s="149" t="s">
        <v>24</v>
      </c>
    </row>
    <row r="235" spans="1:11" ht="12.75" customHeight="1" x14ac:dyDescent="0.15">
      <c r="A235" s="149" t="s">
        <v>315</v>
      </c>
      <c r="B235" s="149" t="s">
        <v>318</v>
      </c>
      <c r="C235" s="149" t="s">
        <v>319</v>
      </c>
      <c r="D235" s="149">
        <v>3</v>
      </c>
      <c r="E235" s="149" t="s">
        <v>35</v>
      </c>
      <c r="F235" s="166">
        <v>41110</v>
      </c>
      <c r="G235" s="166">
        <v>41113</v>
      </c>
      <c r="H235" s="149">
        <v>4</v>
      </c>
      <c r="I235" s="149" t="s">
        <v>34</v>
      </c>
      <c r="J235" s="149" t="s">
        <v>143</v>
      </c>
      <c r="K235" s="149" t="s">
        <v>24</v>
      </c>
    </row>
    <row r="236" spans="1:11" ht="12.75" customHeight="1" x14ac:dyDescent="0.15">
      <c r="A236" s="149" t="s">
        <v>315</v>
      </c>
      <c r="B236" s="149" t="s">
        <v>318</v>
      </c>
      <c r="C236" s="149" t="s">
        <v>319</v>
      </c>
      <c r="D236" s="149">
        <v>3</v>
      </c>
      <c r="E236" s="149" t="s">
        <v>35</v>
      </c>
      <c r="F236" s="166">
        <v>41116</v>
      </c>
      <c r="G236" s="166">
        <v>41116</v>
      </c>
      <c r="H236" s="149">
        <v>1</v>
      </c>
      <c r="I236" s="149" t="s">
        <v>34</v>
      </c>
      <c r="J236" s="149" t="s">
        <v>143</v>
      </c>
      <c r="K236" s="149" t="s">
        <v>24</v>
      </c>
    </row>
    <row r="237" spans="1:11" ht="12.75" customHeight="1" x14ac:dyDescent="0.15">
      <c r="A237" s="149" t="s">
        <v>315</v>
      </c>
      <c r="B237" s="149" t="s">
        <v>318</v>
      </c>
      <c r="C237" s="149" t="s">
        <v>319</v>
      </c>
      <c r="D237" s="149">
        <v>3</v>
      </c>
      <c r="E237" s="149" t="s">
        <v>568</v>
      </c>
      <c r="F237" s="166">
        <v>41117</v>
      </c>
      <c r="G237" s="166">
        <v>41118</v>
      </c>
      <c r="H237" s="149">
        <v>2</v>
      </c>
      <c r="I237" s="149" t="s">
        <v>34</v>
      </c>
      <c r="J237" s="149" t="s">
        <v>143</v>
      </c>
      <c r="K237" s="149" t="s">
        <v>24</v>
      </c>
    </row>
    <row r="238" spans="1:11" ht="12.75" customHeight="1" x14ac:dyDescent="0.15">
      <c r="A238" s="149" t="s">
        <v>315</v>
      </c>
      <c r="B238" s="149" t="s">
        <v>318</v>
      </c>
      <c r="C238" s="149" t="s">
        <v>319</v>
      </c>
      <c r="D238" s="149">
        <v>3</v>
      </c>
      <c r="E238" s="149" t="s">
        <v>568</v>
      </c>
      <c r="F238" s="166">
        <v>41122</v>
      </c>
      <c r="G238" s="166">
        <v>41122</v>
      </c>
      <c r="H238" s="149">
        <v>1</v>
      </c>
      <c r="I238" s="149" t="s">
        <v>34</v>
      </c>
      <c r="J238" s="149" t="s">
        <v>143</v>
      </c>
      <c r="K238" s="149" t="s">
        <v>24</v>
      </c>
    </row>
    <row r="239" spans="1:11" ht="12.75" customHeight="1" x14ac:dyDescent="0.15">
      <c r="A239" s="149" t="s">
        <v>315</v>
      </c>
      <c r="B239" s="149" t="s">
        <v>318</v>
      </c>
      <c r="C239" s="149" t="s">
        <v>319</v>
      </c>
      <c r="D239" s="149">
        <v>3</v>
      </c>
      <c r="E239" s="149" t="s">
        <v>568</v>
      </c>
      <c r="F239" s="166">
        <v>41132</v>
      </c>
      <c r="G239" s="166">
        <v>41135</v>
      </c>
      <c r="H239" s="149">
        <v>4</v>
      </c>
      <c r="I239" s="149" t="s">
        <v>34</v>
      </c>
      <c r="J239" s="149" t="s">
        <v>143</v>
      </c>
      <c r="K239" s="149" t="s">
        <v>24</v>
      </c>
    </row>
    <row r="240" spans="1:11" ht="12.75" customHeight="1" x14ac:dyDescent="0.15">
      <c r="A240" s="149" t="s">
        <v>315</v>
      </c>
      <c r="B240" s="149" t="s">
        <v>318</v>
      </c>
      <c r="C240" s="149" t="s">
        <v>319</v>
      </c>
      <c r="D240" s="149">
        <v>3</v>
      </c>
      <c r="E240" s="149" t="s">
        <v>35</v>
      </c>
      <c r="F240" s="166">
        <v>41151</v>
      </c>
      <c r="G240" s="166">
        <v>41151</v>
      </c>
      <c r="H240" s="149">
        <v>1</v>
      </c>
      <c r="I240" s="149" t="s">
        <v>34</v>
      </c>
      <c r="J240" s="149" t="s">
        <v>143</v>
      </c>
      <c r="K240" s="149" t="s">
        <v>24</v>
      </c>
    </row>
    <row r="241" spans="1:11" ht="12.75" customHeight="1" x14ac:dyDescent="0.15">
      <c r="A241" s="149" t="s">
        <v>315</v>
      </c>
      <c r="B241" s="149" t="s">
        <v>320</v>
      </c>
      <c r="C241" s="149" t="s">
        <v>321</v>
      </c>
      <c r="D241" s="149">
        <v>2</v>
      </c>
      <c r="E241" s="149" t="s">
        <v>568</v>
      </c>
      <c r="F241" s="166">
        <v>41080</v>
      </c>
      <c r="G241" s="166">
        <v>41081</v>
      </c>
      <c r="H241" s="149">
        <v>2</v>
      </c>
      <c r="I241" s="149" t="s">
        <v>34</v>
      </c>
      <c r="J241" s="149" t="s">
        <v>143</v>
      </c>
      <c r="K241" s="149" t="s">
        <v>24</v>
      </c>
    </row>
    <row r="242" spans="1:11" ht="12.75" customHeight="1" x14ac:dyDescent="0.15">
      <c r="A242" s="149" t="s">
        <v>315</v>
      </c>
      <c r="B242" s="149" t="s">
        <v>320</v>
      </c>
      <c r="C242" s="149" t="s">
        <v>321</v>
      </c>
      <c r="D242" s="149">
        <v>2</v>
      </c>
      <c r="E242" s="149" t="s">
        <v>568</v>
      </c>
      <c r="F242" s="166">
        <v>41110</v>
      </c>
      <c r="G242" s="166">
        <v>41110</v>
      </c>
      <c r="H242" s="149">
        <v>1</v>
      </c>
      <c r="I242" s="149" t="s">
        <v>34</v>
      </c>
      <c r="J242" s="149" t="s">
        <v>143</v>
      </c>
      <c r="K242" s="149" t="s">
        <v>24</v>
      </c>
    </row>
    <row r="243" spans="1:11" ht="12.75" customHeight="1" x14ac:dyDescent="0.15">
      <c r="A243" s="149" t="s">
        <v>315</v>
      </c>
      <c r="B243" s="149" t="s">
        <v>320</v>
      </c>
      <c r="C243" s="149" t="s">
        <v>321</v>
      </c>
      <c r="D243" s="149">
        <v>2</v>
      </c>
      <c r="E243" s="149" t="s">
        <v>35</v>
      </c>
      <c r="F243" s="166">
        <v>41111</v>
      </c>
      <c r="G243" s="166">
        <v>41112</v>
      </c>
      <c r="H243" s="149">
        <v>2</v>
      </c>
      <c r="I243" s="149" t="s">
        <v>34</v>
      </c>
      <c r="J243" s="149" t="s">
        <v>143</v>
      </c>
      <c r="K243" s="149" t="s">
        <v>24</v>
      </c>
    </row>
    <row r="244" spans="1:11" ht="12.75" customHeight="1" x14ac:dyDescent="0.15">
      <c r="A244" s="149" t="s">
        <v>315</v>
      </c>
      <c r="B244" s="149" t="s">
        <v>320</v>
      </c>
      <c r="C244" s="149" t="s">
        <v>321</v>
      </c>
      <c r="D244" s="149">
        <v>2</v>
      </c>
      <c r="E244" s="149" t="s">
        <v>568</v>
      </c>
      <c r="F244" s="166">
        <v>41113</v>
      </c>
      <c r="G244" s="166">
        <v>41113</v>
      </c>
      <c r="H244" s="149">
        <v>1</v>
      </c>
      <c r="I244" s="149" t="s">
        <v>34</v>
      </c>
      <c r="J244" s="149" t="s">
        <v>143</v>
      </c>
      <c r="K244" s="149" t="s">
        <v>24</v>
      </c>
    </row>
    <row r="245" spans="1:11" ht="12.75" customHeight="1" x14ac:dyDescent="0.15">
      <c r="A245" s="149" t="s">
        <v>315</v>
      </c>
      <c r="B245" s="149" t="s">
        <v>320</v>
      </c>
      <c r="C245" s="149" t="s">
        <v>321</v>
      </c>
      <c r="D245" s="149">
        <v>2</v>
      </c>
      <c r="E245" s="149" t="s">
        <v>35</v>
      </c>
      <c r="F245" s="166">
        <v>41136</v>
      </c>
      <c r="G245" s="166">
        <v>41136</v>
      </c>
      <c r="H245" s="149">
        <v>1</v>
      </c>
      <c r="I245" s="149" t="s">
        <v>34</v>
      </c>
      <c r="J245" s="149" t="s">
        <v>143</v>
      </c>
      <c r="K245" s="149" t="s">
        <v>24</v>
      </c>
    </row>
    <row r="246" spans="1:11" ht="12.75" customHeight="1" x14ac:dyDescent="0.15">
      <c r="A246" s="149" t="s">
        <v>315</v>
      </c>
      <c r="B246" s="149" t="s">
        <v>322</v>
      </c>
      <c r="C246" s="149" t="s">
        <v>323</v>
      </c>
      <c r="D246" s="149">
        <v>2</v>
      </c>
      <c r="E246" s="149" t="s">
        <v>568</v>
      </c>
      <c r="F246" s="166">
        <v>41079</v>
      </c>
      <c r="G246" s="166">
        <v>41079</v>
      </c>
      <c r="H246" s="149">
        <v>1</v>
      </c>
      <c r="I246" s="149" t="s">
        <v>34</v>
      </c>
      <c r="J246" s="149" t="s">
        <v>143</v>
      </c>
      <c r="K246" s="149" t="s">
        <v>24</v>
      </c>
    </row>
    <row r="247" spans="1:11" ht="12.75" customHeight="1" x14ac:dyDescent="0.15">
      <c r="A247" s="149" t="s">
        <v>315</v>
      </c>
      <c r="B247" s="149" t="s">
        <v>322</v>
      </c>
      <c r="C247" s="149" t="s">
        <v>323</v>
      </c>
      <c r="D247" s="149">
        <v>2</v>
      </c>
      <c r="E247" s="149" t="s">
        <v>568</v>
      </c>
      <c r="F247" s="166">
        <v>41080</v>
      </c>
      <c r="G247" s="166">
        <v>41081</v>
      </c>
      <c r="H247" s="149">
        <v>2</v>
      </c>
      <c r="I247" s="149" t="s">
        <v>34</v>
      </c>
      <c r="J247" s="149" t="s">
        <v>143</v>
      </c>
      <c r="K247" s="149" t="s">
        <v>24</v>
      </c>
    </row>
    <row r="248" spans="1:11" ht="12.75" customHeight="1" x14ac:dyDescent="0.15">
      <c r="A248" s="149" t="s">
        <v>315</v>
      </c>
      <c r="B248" s="149" t="s">
        <v>322</v>
      </c>
      <c r="C248" s="149" t="s">
        <v>323</v>
      </c>
      <c r="D248" s="149">
        <v>2</v>
      </c>
      <c r="E248" s="149" t="s">
        <v>35</v>
      </c>
      <c r="F248" s="166">
        <v>41086</v>
      </c>
      <c r="G248" s="166">
        <v>41087</v>
      </c>
      <c r="H248" s="149">
        <v>2</v>
      </c>
      <c r="I248" s="149" t="s">
        <v>34</v>
      </c>
      <c r="J248" s="149" t="s">
        <v>143</v>
      </c>
      <c r="K248" s="149" t="s">
        <v>24</v>
      </c>
    </row>
    <row r="249" spans="1:11" ht="12.75" customHeight="1" x14ac:dyDescent="0.15">
      <c r="A249" s="149" t="s">
        <v>315</v>
      </c>
      <c r="B249" s="149" t="s">
        <v>322</v>
      </c>
      <c r="C249" s="149" t="s">
        <v>323</v>
      </c>
      <c r="D249" s="149">
        <v>2</v>
      </c>
      <c r="E249" s="149" t="s">
        <v>568</v>
      </c>
      <c r="F249" s="166">
        <v>41110</v>
      </c>
      <c r="G249" s="166">
        <v>41110</v>
      </c>
      <c r="H249" s="149">
        <v>1</v>
      </c>
      <c r="I249" s="149" t="s">
        <v>34</v>
      </c>
      <c r="J249" s="149" t="s">
        <v>143</v>
      </c>
      <c r="K249" s="149" t="s">
        <v>24</v>
      </c>
    </row>
    <row r="250" spans="1:11" ht="12.75" customHeight="1" x14ac:dyDescent="0.15">
      <c r="A250" s="149" t="s">
        <v>315</v>
      </c>
      <c r="B250" s="149" t="s">
        <v>322</v>
      </c>
      <c r="C250" s="149" t="s">
        <v>323</v>
      </c>
      <c r="D250" s="149">
        <v>2</v>
      </c>
      <c r="E250" s="149" t="s">
        <v>35</v>
      </c>
      <c r="F250" s="166">
        <v>41118</v>
      </c>
      <c r="G250" s="166">
        <v>41118</v>
      </c>
      <c r="H250" s="149">
        <v>1</v>
      </c>
      <c r="I250" s="149" t="s">
        <v>34</v>
      </c>
      <c r="J250" s="149" t="s">
        <v>143</v>
      </c>
      <c r="K250" s="149" t="s">
        <v>24</v>
      </c>
    </row>
    <row r="251" spans="1:11" ht="12.75" customHeight="1" x14ac:dyDescent="0.15">
      <c r="A251" s="149" t="s">
        <v>315</v>
      </c>
      <c r="B251" s="149" t="s">
        <v>322</v>
      </c>
      <c r="C251" s="149" t="s">
        <v>323</v>
      </c>
      <c r="D251" s="149">
        <v>2</v>
      </c>
      <c r="E251" s="149" t="s">
        <v>35</v>
      </c>
      <c r="F251" s="166">
        <v>41131</v>
      </c>
      <c r="G251" s="166">
        <v>41132</v>
      </c>
      <c r="H251" s="149">
        <v>2</v>
      </c>
      <c r="I251" s="149" t="s">
        <v>34</v>
      </c>
      <c r="J251" s="149" t="s">
        <v>143</v>
      </c>
      <c r="K251" s="149" t="s">
        <v>24</v>
      </c>
    </row>
    <row r="252" spans="1:11" ht="12.75" customHeight="1" x14ac:dyDescent="0.15">
      <c r="A252" s="149" t="s">
        <v>315</v>
      </c>
      <c r="B252" s="149" t="s">
        <v>322</v>
      </c>
      <c r="C252" s="149" t="s">
        <v>323</v>
      </c>
      <c r="D252" s="149">
        <v>2</v>
      </c>
      <c r="E252" s="149" t="s">
        <v>35</v>
      </c>
      <c r="F252" s="166">
        <v>41136</v>
      </c>
      <c r="G252" s="166">
        <v>41136</v>
      </c>
      <c r="H252" s="149">
        <v>1</v>
      </c>
      <c r="I252" s="149" t="s">
        <v>34</v>
      </c>
      <c r="J252" s="149" t="s">
        <v>143</v>
      </c>
      <c r="K252" s="149" t="s">
        <v>24</v>
      </c>
    </row>
    <row r="253" spans="1:11" ht="12.75" customHeight="1" x14ac:dyDescent="0.15">
      <c r="A253" s="149" t="s">
        <v>315</v>
      </c>
      <c r="B253" s="149" t="s">
        <v>322</v>
      </c>
      <c r="C253" s="149" t="s">
        <v>323</v>
      </c>
      <c r="D253" s="149">
        <v>2</v>
      </c>
      <c r="E253" s="149" t="s">
        <v>35</v>
      </c>
      <c r="F253" s="166">
        <v>41148</v>
      </c>
      <c r="G253" s="166">
        <v>41148</v>
      </c>
      <c r="H253" s="149">
        <v>1</v>
      </c>
      <c r="I253" s="149" t="s">
        <v>34</v>
      </c>
      <c r="J253" s="149" t="s">
        <v>143</v>
      </c>
      <c r="K253" s="149" t="s">
        <v>24</v>
      </c>
    </row>
    <row r="254" spans="1:11" ht="12.75" customHeight="1" x14ac:dyDescent="0.15">
      <c r="A254" s="149" t="s">
        <v>315</v>
      </c>
      <c r="B254" s="149" t="s">
        <v>324</v>
      </c>
      <c r="C254" s="149" t="s">
        <v>325</v>
      </c>
      <c r="D254" s="149">
        <v>2</v>
      </c>
      <c r="E254" s="149" t="s">
        <v>35</v>
      </c>
      <c r="F254" s="166">
        <v>41116</v>
      </c>
      <c r="G254" s="166">
        <v>41116</v>
      </c>
      <c r="H254" s="149">
        <v>1</v>
      </c>
      <c r="I254" s="149" t="s">
        <v>34</v>
      </c>
      <c r="J254" s="149" t="s">
        <v>143</v>
      </c>
      <c r="K254" s="149" t="s">
        <v>24</v>
      </c>
    </row>
    <row r="255" spans="1:11" ht="12.75" customHeight="1" x14ac:dyDescent="0.15">
      <c r="A255" s="149" t="s">
        <v>315</v>
      </c>
      <c r="B255" s="149" t="s">
        <v>326</v>
      </c>
      <c r="C255" s="149" t="s">
        <v>327</v>
      </c>
      <c r="D255" s="149">
        <v>2</v>
      </c>
      <c r="E255" s="149" t="s">
        <v>35</v>
      </c>
      <c r="F255" s="166">
        <v>41080</v>
      </c>
      <c r="G255" s="166">
        <v>41080</v>
      </c>
      <c r="H255" s="149">
        <v>1</v>
      </c>
      <c r="I255" s="149" t="s">
        <v>34</v>
      </c>
      <c r="J255" s="149" t="s">
        <v>143</v>
      </c>
      <c r="K255" s="149" t="s">
        <v>24</v>
      </c>
    </row>
    <row r="256" spans="1:11" ht="12.75" customHeight="1" x14ac:dyDescent="0.15">
      <c r="A256" s="149" t="s">
        <v>315</v>
      </c>
      <c r="B256" s="149" t="s">
        <v>326</v>
      </c>
      <c r="C256" s="149" t="s">
        <v>327</v>
      </c>
      <c r="D256" s="149">
        <v>2</v>
      </c>
      <c r="E256" s="149" t="s">
        <v>35</v>
      </c>
      <c r="F256" s="166">
        <v>41086</v>
      </c>
      <c r="G256" s="166">
        <v>41086</v>
      </c>
      <c r="H256" s="149">
        <v>1</v>
      </c>
      <c r="I256" s="149" t="s">
        <v>34</v>
      </c>
      <c r="J256" s="149" t="s">
        <v>143</v>
      </c>
      <c r="K256" s="149" t="s">
        <v>24</v>
      </c>
    </row>
    <row r="257" spans="1:11" ht="12.75" customHeight="1" x14ac:dyDescent="0.15">
      <c r="A257" s="149" t="s">
        <v>315</v>
      </c>
      <c r="B257" s="149" t="s">
        <v>326</v>
      </c>
      <c r="C257" s="149" t="s">
        <v>327</v>
      </c>
      <c r="D257" s="149">
        <v>2</v>
      </c>
      <c r="E257" s="149" t="s">
        <v>568</v>
      </c>
      <c r="F257" s="166">
        <v>41109</v>
      </c>
      <c r="G257" s="166">
        <v>41110</v>
      </c>
      <c r="H257" s="149">
        <v>2</v>
      </c>
      <c r="I257" s="149" t="s">
        <v>34</v>
      </c>
      <c r="J257" s="149" t="s">
        <v>143</v>
      </c>
      <c r="K257" s="149" t="s">
        <v>24</v>
      </c>
    </row>
    <row r="258" spans="1:11" ht="12.75" customHeight="1" x14ac:dyDescent="0.15">
      <c r="A258" s="149" t="s">
        <v>315</v>
      </c>
      <c r="B258" s="149" t="s">
        <v>326</v>
      </c>
      <c r="C258" s="149" t="s">
        <v>327</v>
      </c>
      <c r="D258" s="149">
        <v>2</v>
      </c>
      <c r="E258" s="149" t="s">
        <v>35</v>
      </c>
      <c r="F258" s="166">
        <v>41111</v>
      </c>
      <c r="G258" s="166">
        <v>41111</v>
      </c>
      <c r="H258" s="149">
        <v>1</v>
      </c>
      <c r="I258" s="149" t="s">
        <v>34</v>
      </c>
      <c r="J258" s="149" t="s">
        <v>143</v>
      </c>
      <c r="K258" s="149" t="s">
        <v>24</v>
      </c>
    </row>
    <row r="259" spans="1:11" ht="12.75" customHeight="1" x14ac:dyDescent="0.15">
      <c r="A259" s="149" t="s">
        <v>315</v>
      </c>
      <c r="B259" s="149" t="s">
        <v>326</v>
      </c>
      <c r="C259" s="149" t="s">
        <v>327</v>
      </c>
      <c r="D259" s="149">
        <v>2</v>
      </c>
      <c r="E259" s="149" t="s">
        <v>35</v>
      </c>
      <c r="F259" s="166">
        <v>41116</v>
      </c>
      <c r="G259" s="166">
        <v>41116</v>
      </c>
      <c r="H259" s="149">
        <v>1</v>
      </c>
      <c r="I259" s="149" t="s">
        <v>34</v>
      </c>
      <c r="J259" s="149" t="s">
        <v>143</v>
      </c>
      <c r="K259" s="149" t="s">
        <v>24</v>
      </c>
    </row>
    <row r="260" spans="1:11" ht="12.75" customHeight="1" x14ac:dyDescent="0.15">
      <c r="A260" s="149" t="s">
        <v>315</v>
      </c>
      <c r="B260" s="149" t="s">
        <v>326</v>
      </c>
      <c r="C260" s="149" t="s">
        <v>327</v>
      </c>
      <c r="D260" s="149">
        <v>2</v>
      </c>
      <c r="E260" s="149" t="s">
        <v>35</v>
      </c>
      <c r="F260" s="166">
        <v>41132</v>
      </c>
      <c r="G260" s="166">
        <v>41132</v>
      </c>
      <c r="H260" s="149">
        <v>1</v>
      </c>
      <c r="I260" s="149" t="s">
        <v>34</v>
      </c>
      <c r="J260" s="149" t="s">
        <v>143</v>
      </c>
      <c r="K260" s="149" t="s">
        <v>24</v>
      </c>
    </row>
    <row r="261" spans="1:11" ht="12.75" customHeight="1" x14ac:dyDescent="0.15">
      <c r="A261" s="149" t="s">
        <v>315</v>
      </c>
      <c r="B261" s="149" t="s">
        <v>328</v>
      </c>
      <c r="C261" s="149" t="s">
        <v>329</v>
      </c>
      <c r="D261" s="149">
        <v>2</v>
      </c>
      <c r="E261" s="149" t="s">
        <v>35</v>
      </c>
      <c r="F261" s="166">
        <v>41080</v>
      </c>
      <c r="G261" s="166">
        <v>41080</v>
      </c>
      <c r="H261" s="149">
        <v>1</v>
      </c>
      <c r="I261" s="149" t="s">
        <v>34</v>
      </c>
      <c r="J261" s="149" t="s">
        <v>143</v>
      </c>
      <c r="K261" s="149" t="s">
        <v>24</v>
      </c>
    </row>
    <row r="262" spans="1:11" ht="12.75" customHeight="1" x14ac:dyDescent="0.15">
      <c r="A262" s="149" t="s">
        <v>315</v>
      </c>
      <c r="B262" s="149" t="s">
        <v>328</v>
      </c>
      <c r="C262" s="149" t="s">
        <v>329</v>
      </c>
      <c r="D262" s="149">
        <v>2</v>
      </c>
      <c r="E262" s="149" t="s">
        <v>35</v>
      </c>
      <c r="F262" s="166">
        <v>41086</v>
      </c>
      <c r="G262" s="166">
        <v>41086</v>
      </c>
      <c r="H262" s="149">
        <v>1</v>
      </c>
      <c r="I262" s="149" t="s">
        <v>34</v>
      </c>
      <c r="J262" s="149" t="s">
        <v>143</v>
      </c>
      <c r="K262" s="149" t="s">
        <v>24</v>
      </c>
    </row>
    <row r="263" spans="1:11" ht="12.75" customHeight="1" x14ac:dyDescent="0.15">
      <c r="A263" s="149" t="s">
        <v>315</v>
      </c>
      <c r="B263" s="149" t="s">
        <v>328</v>
      </c>
      <c r="C263" s="149" t="s">
        <v>329</v>
      </c>
      <c r="D263" s="149">
        <v>2</v>
      </c>
      <c r="E263" s="149" t="s">
        <v>35</v>
      </c>
      <c r="F263" s="166">
        <v>41094</v>
      </c>
      <c r="G263" s="166">
        <v>41094</v>
      </c>
      <c r="H263" s="149">
        <v>1</v>
      </c>
      <c r="I263" s="149" t="s">
        <v>34</v>
      </c>
      <c r="J263" s="149" t="s">
        <v>143</v>
      </c>
      <c r="K263" s="149" t="s">
        <v>24</v>
      </c>
    </row>
    <row r="264" spans="1:11" ht="12.75" customHeight="1" x14ac:dyDescent="0.15">
      <c r="A264" s="149" t="s">
        <v>315</v>
      </c>
      <c r="B264" s="149" t="s">
        <v>328</v>
      </c>
      <c r="C264" s="149" t="s">
        <v>329</v>
      </c>
      <c r="D264" s="149">
        <v>2</v>
      </c>
      <c r="E264" s="149" t="s">
        <v>568</v>
      </c>
      <c r="F264" s="166">
        <v>41109</v>
      </c>
      <c r="G264" s="166">
        <v>41110</v>
      </c>
      <c r="H264" s="149">
        <v>2</v>
      </c>
      <c r="I264" s="149" t="s">
        <v>34</v>
      </c>
      <c r="J264" s="149" t="s">
        <v>143</v>
      </c>
      <c r="K264" s="149" t="s">
        <v>24</v>
      </c>
    </row>
    <row r="265" spans="1:11" ht="12.75" customHeight="1" x14ac:dyDescent="0.15">
      <c r="A265" s="149" t="s">
        <v>315</v>
      </c>
      <c r="B265" s="149" t="s">
        <v>328</v>
      </c>
      <c r="C265" s="149" t="s">
        <v>329</v>
      </c>
      <c r="D265" s="149">
        <v>2</v>
      </c>
      <c r="E265" s="149" t="s">
        <v>35</v>
      </c>
      <c r="F265" s="166">
        <v>41111</v>
      </c>
      <c r="G265" s="166">
        <v>41111</v>
      </c>
      <c r="H265" s="149">
        <v>1</v>
      </c>
      <c r="I265" s="149" t="s">
        <v>34</v>
      </c>
      <c r="J265" s="149" t="s">
        <v>143</v>
      </c>
      <c r="K265" s="149" t="s">
        <v>24</v>
      </c>
    </row>
    <row r="266" spans="1:11" ht="12.75" customHeight="1" x14ac:dyDescent="0.15">
      <c r="A266" s="149" t="s">
        <v>315</v>
      </c>
      <c r="B266" s="149" t="s">
        <v>328</v>
      </c>
      <c r="C266" s="149" t="s">
        <v>329</v>
      </c>
      <c r="D266" s="149">
        <v>2</v>
      </c>
      <c r="E266" s="149" t="s">
        <v>35</v>
      </c>
      <c r="F266" s="166">
        <v>41116</v>
      </c>
      <c r="G266" s="166">
        <v>41116</v>
      </c>
      <c r="H266" s="149">
        <v>1</v>
      </c>
      <c r="I266" s="149" t="s">
        <v>34</v>
      </c>
      <c r="J266" s="149" t="s">
        <v>143</v>
      </c>
      <c r="K266" s="149" t="s">
        <v>24</v>
      </c>
    </row>
    <row r="267" spans="1:11" ht="12.75" customHeight="1" x14ac:dyDescent="0.15">
      <c r="A267" s="149" t="s">
        <v>315</v>
      </c>
      <c r="B267" s="149" t="s">
        <v>328</v>
      </c>
      <c r="C267" s="149" t="s">
        <v>329</v>
      </c>
      <c r="D267" s="149">
        <v>2</v>
      </c>
      <c r="E267" s="149" t="s">
        <v>35</v>
      </c>
      <c r="F267" s="166">
        <v>41132</v>
      </c>
      <c r="G267" s="166">
        <v>41132</v>
      </c>
      <c r="H267" s="149">
        <v>1</v>
      </c>
      <c r="I267" s="149" t="s">
        <v>34</v>
      </c>
      <c r="J267" s="149" t="s">
        <v>143</v>
      </c>
      <c r="K267" s="149" t="s">
        <v>24</v>
      </c>
    </row>
    <row r="268" spans="1:11" ht="12.75" customHeight="1" x14ac:dyDescent="0.15">
      <c r="A268" s="149" t="s">
        <v>315</v>
      </c>
      <c r="B268" s="149" t="s">
        <v>330</v>
      </c>
      <c r="C268" s="149" t="s">
        <v>331</v>
      </c>
      <c r="D268" s="149">
        <v>2</v>
      </c>
      <c r="E268" s="149" t="s">
        <v>35</v>
      </c>
      <c r="F268" s="166">
        <v>41079</v>
      </c>
      <c r="G268" s="166">
        <v>41079</v>
      </c>
      <c r="H268" s="149">
        <v>1</v>
      </c>
      <c r="I268" s="149" t="s">
        <v>34</v>
      </c>
      <c r="J268" s="149" t="s">
        <v>143</v>
      </c>
      <c r="K268" s="149" t="s">
        <v>24</v>
      </c>
    </row>
    <row r="269" spans="1:11" ht="12.75" customHeight="1" x14ac:dyDescent="0.15">
      <c r="A269" s="149" t="s">
        <v>315</v>
      </c>
      <c r="B269" s="149" t="s">
        <v>330</v>
      </c>
      <c r="C269" s="149" t="s">
        <v>331</v>
      </c>
      <c r="D269" s="149">
        <v>2</v>
      </c>
      <c r="E269" s="149" t="s">
        <v>35</v>
      </c>
      <c r="F269" s="166">
        <v>41080</v>
      </c>
      <c r="G269" s="166">
        <v>41080</v>
      </c>
      <c r="H269" s="149">
        <v>1</v>
      </c>
      <c r="I269" s="149" t="s">
        <v>34</v>
      </c>
      <c r="J269" s="149" t="s">
        <v>143</v>
      </c>
      <c r="K269" s="149" t="s">
        <v>24</v>
      </c>
    </row>
    <row r="270" spans="1:11" ht="12.75" customHeight="1" x14ac:dyDescent="0.15">
      <c r="A270" s="149" t="s">
        <v>315</v>
      </c>
      <c r="B270" s="149" t="s">
        <v>330</v>
      </c>
      <c r="C270" s="149" t="s">
        <v>331</v>
      </c>
      <c r="D270" s="149">
        <v>2</v>
      </c>
      <c r="E270" s="149" t="s">
        <v>35</v>
      </c>
      <c r="F270" s="166">
        <v>41086</v>
      </c>
      <c r="G270" s="166">
        <v>41086</v>
      </c>
      <c r="H270" s="149">
        <v>1</v>
      </c>
      <c r="I270" s="149" t="s">
        <v>34</v>
      </c>
      <c r="J270" s="149" t="s">
        <v>143</v>
      </c>
      <c r="K270" s="149" t="s">
        <v>24</v>
      </c>
    </row>
    <row r="271" spans="1:11" ht="12.75" customHeight="1" x14ac:dyDescent="0.15">
      <c r="A271" s="149" t="s">
        <v>315</v>
      </c>
      <c r="B271" s="149" t="s">
        <v>330</v>
      </c>
      <c r="C271" s="149" t="s">
        <v>331</v>
      </c>
      <c r="D271" s="149">
        <v>2</v>
      </c>
      <c r="E271" s="149" t="s">
        <v>568</v>
      </c>
      <c r="F271" s="166">
        <v>41094</v>
      </c>
      <c r="G271" s="166">
        <v>41094</v>
      </c>
      <c r="H271" s="149">
        <v>1</v>
      </c>
      <c r="I271" s="149" t="s">
        <v>394</v>
      </c>
      <c r="J271" s="149" t="s">
        <v>143</v>
      </c>
      <c r="K271" s="149" t="s">
        <v>24</v>
      </c>
    </row>
    <row r="272" spans="1:11" ht="12.75" customHeight="1" x14ac:dyDescent="0.15">
      <c r="A272" s="149" t="s">
        <v>315</v>
      </c>
      <c r="B272" s="149" t="s">
        <v>330</v>
      </c>
      <c r="C272" s="149" t="s">
        <v>331</v>
      </c>
      <c r="D272" s="149">
        <v>2</v>
      </c>
      <c r="E272" s="149" t="s">
        <v>568</v>
      </c>
      <c r="F272" s="166">
        <v>41109</v>
      </c>
      <c r="G272" s="166">
        <v>41110</v>
      </c>
      <c r="H272" s="149">
        <v>2</v>
      </c>
      <c r="I272" s="149" t="s">
        <v>34</v>
      </c>
      <c r="J272" s="149" t="s">
        <v>143</v>
      </c>
      <c r="K272" s="149" t="s">
        <v>24</v>
      </c>
    </row>
    <row r="273" spans="1:11" ht="12.75" customHeight="1" x14ac:dyDescent="0.15">
      <c r="A273" s="149" t="s">
        <v>315</v>
      </c>
      <c r="B273" s="149" t="s">
        <v>330</v>
      </c>
      <c r="C273" s="149" t="s">
        <v>331</v>
      </c>
      <c r="D273" s="149">
        <v>2</v>
      </c>
      <c r="E273" s="149" t="s">
        <v>35</v>
      </c>
      <c r="F273" s="166">
        <v>41111</v>
      </c>
      <c r="G273" s="166">
        <v>41111</v>
      </c>
      <c r="H273" s="149">
        <v>1</v>
      </c>
      <c r="I273" s="149" t="s">
        <v>34</v>
      </c>
      <c r="J273" s="149" t="s">
        <v>143</v>
      </c>
      <c r="K273" s="149" t="s">
        <v>24</v>
      </c>
    </row>
    <row r="274" spans="1:11" ht="12.75" customHeight="1" x14ac:dyDescent="0.15">
      <c r="A274" s="149" t="s">
        <v>315</v>
      </c>
      <c r="B274" s="149" t="s">
        <v>330</v>
      </c>
      <c r="C274" s="149" t="s">
        <v>331</v>
      </c>
      <c r="D274" s="149">
        <v>2</v>
      </c>
      <c r="E274" s="149" t="s">
        <v>35</v>
      </c>
      <c r="F274" s="166">
        <v>41116</v>
      </c>
      <c r="G274" s="166">
        <v>41116</v>
      </c>
      <c r="H274" s="149">
        <v>1</v>
      </c>
      <c r="I274" s="149" t="s">
        <v>34</v>
      </c>
      <c r="J274" s="149" t="s">
        <v>143</v>
      </c>
      <c r="K274" s="149" t="s">
        <v>24</v>
      </c>
    </row>
    <row r="275" spans="1:11" ht="12.75" customHeight="1" x14ac:dyDescent="0.15">
      <c r="A275" s="149" t="s">
        <v>315</v>
      </c>
      <c r="B275" s="149" t="s">
        <v>330</v>
      </c>
      <c r="C275" s="149" t="s">
        <v>331</v>
      </c>
      <c r="D275" s="149">
        <v>2</v>
      </c>
      <c r="E275" s="149" t="s">
        <v>35</v>
      </c>
      <c r="F275" s="166">
        <v>41132</v>
      </c>
      <c r="G275" s="166">
        <v>41132</v>
      </c>
      <c r="H275" s="149">
        <v>1</v>
      </c>
      <c r="I275" s="149" t="s">
        <v>34</v>
      </c>
      <c r="J275" s="149" t="s">
        <v>143</v>
      </c>
      <c r="K275" s="149" t="s">
        <v>24</v>
      </c>
    </row>
    <row r="276" spans="1:11" ht="12.75" customHeight="1" x14ac:dyDescent="0.15">
      <c r="A276" s="149" t="s">
        <v>315</v>
      </c>
      <c r="B276" s="149" t="s">
        <v>332</v>
      </c>
      <c r="C276" s="149" t="s">
        <v>333</v>
      </c>
      <c r="D276" s="149">
        <v>2</v>
      </c>
      <c r="E276" s="149" t="s">
        <v>568</v>
      </c>
      <c r="F276" s="166">
        <v>41079</v>
      </c>
      <c r="G276" s="166">
        <v>41079</v>
      </c>
      <c r="H276" s="149">
        <v>1</v>
      </c>
      <c r="I276" s="149" t="s">
        <v>34</v>
      </c>
      <c r="J276" s="149" t="s">
        <v>143</v>
      </c>
      <c r="K276" s="149" t="s">
        <v>24</v>
      </c>
    </row>
    <row r="277" spans="1:11" ht="12.75" customHeight="1" x14ac:dyDescent="0.15">
      <c r="A277" s="149" t="s">
        <v>315</v>
      </c>
      <c r="B277" s="149" t="s">
        <v>332</v>
      </c>
      <c r="C277" s="149" t="s">
        <v>333</v>
      </c>
      <c r="D277" s="149">
        <v>2</v>
      </c>
      <c r="E277" s="149" t="s">
        <v>35</v>
      </c>
      <c r="F277" s="166">
        <v>41080</v>
      </c>
      <c r="G277" s="166">
        <v>41081</v>
      </c>
      <c r="H277" s="149">
        <v>2</v>
      </c>
      <c r="I277" s="149" t="s">
        <v>34</v>
      </c>
      <c r="J277" s="149" t="s">
        <v>143</v>
      </c>
      <c r="K277" s="149" t="s">
        <v>24</v>
      </c>
    </row>
    <row r="278" spans="1:11" ht="12.75" customHeight="1" x14ac:dyDescent="0.15">
      <c r="A278" s="149" t="s">
        <v>315</v>
      </c>
      <c r="B278" s="149" t="s">
        <v>332</v>
      </c>
      <c r="C278" s="149" t="s">
        <v>333</v>
      </c>
      <c r="D278" s="149">
        <v>2</v>
      </c>
      <c r="E278" s="149" t="s">
        <v>35</v>
      </c>
      <c r="F278" s="166">
        <v>41086</v>
      </c>
      <c r="G278" s="166">
        <v>41086</v>
      </c>
      <c r="H278" s="149">
        <v>1</v>
      </c>
      <c r="I278" s="149" t="s">
        <v>34</v>
      </c>
      <c r="J278" s="149" t="s">
        <v>143</v>
      </c>
      <c r="K278" s="149" t="s">
        <v>24</v>
      </c>
    </row>
    <row r="279" spans="1:11" ht="12.75" customHeight="1" x14ac:dyDescent="0.15">
      <c r="A279" s="149" t="s">
        <v>315</v>
      </c>
      <c r="B279" s="149" t="s">
        <v>332</v>
      </c>
      <c r="C279" s="149" t="s">
        <v>333</v>
      </c>
      <c r="D279" s="149">
        <v>2</v>
      </c>
      <c r="E279" s="149" t="s">
        <v>35</v>
      </c>
      <c r="F279" s="166">
        <v>41089</v>
      </c>
      <c r="G279" s="166">
        <v>41089</v>
      </c>
      <c r="H279" s="149">
        <v>1</v>
      </c>
      <c r="I279" s="149" t="s">
        <v>34</v>
      </c>
      <c r="J279" s="149" t="s">
        <v>143</v>
      </c>
      <c r="K279" s="149" t="s">
        <v>24</v>
      </c>
    </row>
    <row r="280" spans="1:11" ht="12.75" customHeight="1" x14ac:dyDescent="0.15">
      <c r="A280" s="149" t="s">
        <v>315</v>
      </c>
      <c r="B280" s="149" t="s">
        <v>332</v>
      </c>
      <c r="C280" s="149" t="s">
        <v>333</v>
      </c>
      <c r="D280" s="149">
        <v>2</v>
      </c>
      <c r="E280" s="149" t="s">
        <v>35</v>
      </c>
      <c r="F280" s="166">
        <v>41094</v>
      </c>
      <c r="G280" s="166">
        <v>41094</v>
      </c>
      <c r="H280" s="149">
        <v>1</v>
      </c>
      <c r="I280" s="149" t="s">
        <v>34</v>
      </c>
      <c r="J280" s="149" t="s">
        <v>143</v>
      </c>
      <c r="K280" s="149" t="s">
        <v>24</v>
      </c>
    </row>
    <row r="281" spans="1:11" ht="12.75" customHeight="1" x14ac:dyDescent="0.15">
      <c r="A281" s="149" t="s">
        <v>315</v>
      </c>
      <c r="B281" s="149" t="s">
        <v>332</v>
      </c>
      <c r="C281" s="149" t="s">
        <v>333</v>
      </c>
      <c r="D281" s="149">
        <v>2</v>
      </c>
      <c r="E281" s="149" t="s">
        <v>568</v>
      </c>
      <c r="F281" s="166">
        <v>41109</v>
      </c>
      <c r="G281" s="166">
        <v>41110</v>
      </c>
      <c r="H281" s="149">
        <v>2</v>
      </c>
      <c r="I281" s="149" t="s">
        <v>34</v>
      </c>
      <c r="J281" s="149" t="s">
        <v>143</v>
      </c>
      <c r="K281" s="149" t="s">
        <v>24</v>
      </c>
    </row>
    <row r="282" spans="1:11" ht="12.75" customHeight="1" x14ac:dyDescent="0.15">
      <c r="A282" s="149" t="s">
        <v>315</v>
      </c>
      <c r="B282" s="149" t="s">
        <v>332</v>
      </c>
      <c r="C282" s="149" t="s">
        <v>333</v>
      </c>
      <c r="D282" s="149">
        <v>2</v>
      </c>
      <c r="E282" s="149" t="s">
        <v>35</v>
      </c>
      <c r="F282" s="166">
        <v>41111</v>
      </c>
      <c r="G282" s="166">
        <v>41111</v>
      </c>
      <c r="H282" s="149">
        <v>1</v>
      </c>
      <c r="I282" s="149" t="s">
        <v>34</v>
      </c>
      <c r="J282" s="149" t="s">
        <v>143</v>
      </c>
      <c r="K282" s="149" t="s">
        <v>24</v>
      </c>
    </row>
    <row r="283" spans="1:11" ht="12.75" customHeight="1" x14ac:dyDescent="0.15">
      <c r="A283" s="149" t="s">
        <v>315</v>
      </c>
      <c r="B283" s="149" t="s">
        <v>332</v>
      </c>
      <c r="C283" s="149" t="s">
        <v>333</v>
      </c>
      <c r="D283" s="149">
        <v>2</v>
      </c>
      <c r="E283" s="149" t="s">
        <v>35</v>
      </c>
      <c r="F283" s="166">
        <v>41116</v>
      </c>
      <c r="G283" s="166">
        <v>41116</v>
      </c>
      <c r="H283" s="149">
        <v>1</v>
      </c>
      <c r="I283" s="149" t="s">
        <v>34</v>
      </c>
      <c r="J283" s="149" t="s">
        <v>143</v>
      </c>
      <c r="K283" s="149" t="s">
        <v>24</v>
      </c>
    </row>
    <row r="284" spans="1:11" ht="12.75" customHeight="1" x14ac:dyDescent="0.15">
      <c r="A284" s="149" t="s">
        <v>315</v>
      </c>
      <c r="B284" s="149" t="s">
        <v>332</v>
      </c>
      <c r="C284" s="149" t="s">
        <v>333</v>
      </c>
      <c r="D284" s="149">
        <v>2</v>
      </c>
      <c r="E284" s="149" t="s">
        <v>568</v>
      </c>
      <c r="F284" s="166">
        <v>41117</v>
      </c>
      <c r="G284" s="166">
        <v>41117</v>
      </c>
      <c r="H284" s="149">
        <v>1</v>
      </c>
      <c r="I284" s="149" t="s">
        <v>34</v>
      </c>
      <c r="J284" s="149" t="s">
        <v>143</v>
      </c>
      <c r="K284" s="149" t="s">
        <v>24</v>
      </c>
    </row>
    <row r="285" spans="1:11" ht="12.75" customHeight="1" x14ac:dyDescent="0.15">
      <c r="A285" s="149" t="s">
        <v>315</v>
      </c>
      <c r="B285" s="149" t="s">
        <v>332</v>
      </c>
      <c r="C285" s="149" t="s">
        <v>333</v>
      </c>
      <c r="D285" s="149">
        <v>2</v>
      </c>
      <c r="E285" s="149" t="s">
        <v>35</v>
      </c>
      <c r="F285" s="166">
        <v>41118</v>
      </c>
      <c r="G285" s="166">
        <v>41118</v>
      </c>
      <c r="H285" s="149">
        <v>1</v>
      </c>
      <c r="I285" s="149" t="s">
        <v>34</v>
      </c>
      <c r="J285" s="149" t="s">
        <v>143</v>
      </c>
      <c r="K285" s="149" t="s">
        <v>24</v>
      </c>
    </row>
    <row r="286" spans="1:11" ht="12.75" customHeight="1" x14ac:dyDescent="0.15">
      <c r="A286" s="149" t="s">
        <v>315</v>
      </c>
      <c r="B286" s="149" t="s">
        <v>332</v>
      </c>
      <c r="C286" s="149" t="s">
        <v>333</v>
      </c>
      <c r="D286" s="149">
        <v>2</v>
      </c>
      <c r="E286" s="149" t="s">
        <v>568</v>
      </c>
      <c r="F286" s="166">
        <v>41132</v>
      </c>
      <c r="G286" s="166">
        <v>41132</v>
      </c>
      <c r="H286" s="149">
        <v>1</v>
      </c>
      <c r="I286" s="149" t="s">
        <v>34</v>
      </c>
      <c r="J286" s="149" t="s">
        <v>143</v>
      </c>
      <c r="K286" s="149" t="s">
        <v>24</v>
      </c>
    </row>
    <row r="287" spans="1:11" ht="12.75" customHeight="1" x14ac:dyDescent="0.15">
      <c r="A287" s="149" t="s">
        <v>315</v>
      </c>
      <c r="B287" s="149" t="s">
        <v>332</v>
      </c>
      <c r="C287" s="149" t="s">
        <v>333</v>
      </c>
      <c r="D287" s="149">
        <v>2</v>
      </c>
      <c r="E287" s="149" t="s">
        <v>568</v>
      </c>
      <c r="F287" s="166">
        <v>41138</v>
      </c>
      <c r="G287" s="166">
        <v>41138</v>
      </c>
      <c r="H287" s="149">
        <v>1</v>
      </c>
      <c r="I287" s="149" t="s">
        <v>34</v>
      </c>
      <c r="J287" s="149" t="s">
        <v>143</v>
      </c>
      <c r="K287" s="149" t="s">
        <v>24</v>
      </c>
    </row>
    <row r="288" spans="1:11" ht="12.75" customHeight="1" x14ac:dyDescent="0.15">
      <c r="A288" s="149" t="s">
        <v>315</v>
      </c>
      <c r="B288" s="149" t="s">
        <v>332</v>
      </c>
      <c r="C288" s="149" t="s">
        <v>333</v>
      </c>
      <c r="D288" s="149">
        <v>2</v>
      </c>
      <c r="E288" s="149" t="s">
        <v>35</v>
      </c>
      <c r="F288" s="166">
        <v>41139</v>
      </c>
      <c r="G288" s="166">
        <v>41139</v>
      </c>
      <c r="H288" s="149">
        <v>1</v>
      </c>
      <c r="I288" s="149" t="s">
        <v>34</v>
      </c>
      <c r="J288" s="149" t="s">
        <v>143</v>
      </c>
      <c r="K288" s="149" t="s">
        <v>24</v>
      </c>
    </row>
    <row r="289" spans="1:11" ht="12.75" customHeight="1" x14ac:dyDescent="0.15">
      <c r="A289" s="160" t="s">
        <v>315</v>
      </c>
      <c r="B289" s="160" t="s">
        <v>332</v>
      </c>
      <c r="C289" s="160" t="s">
        <v>333</v>
      </c>
      <c r="D289" s="160">
        <v>2</v>
      </c>
      <c r="E289" s="160" t="s">
        <v>35</v>
      </c>
      <c r="F289" s="171">
        <v>41151</v>
      </c>
      <c r="G289" s="171">
        <v>41151</v>
      </c>
      <c r="H289" s="160">
        <v>1</v>
      </c>
      <c r="I289" s="160" t="s">
        <v>34</v>
      </c>
      <c r="J289" s="160" t="s">
        <v>143</v>
      </c>
      <c r="K289" s="160" t="s">
        <v>24</v>
      </c>
    </row>
    <row r="290" spans="1:11" ht="12.75" customHeight="1" x14ac:dyDescent="0.15">
      <c r="A290" s="54"/>
      <c r="B290" s="12">
        <f>SUM(IF(FREQUENCY(MATCH(B223:B289,B223:B289,0),MATCH(B223:B289,B223:B289,0))&gt;0,1))</f>
        <v>9</v>
      </c>
      <c r="C290" s="60"/>
      <c r="D290" s="60"/>
      <c r="E290" s="20">
        <f>COUNTA(E223:E289)</f>
        <v>67</v>
      </c>
      <c r="F290" s="167"/>
      <c r="G290" s="167"/>
      <c r="H290" s="20">
        <f>SUM(H223:H289)</f>
        <v>92</v>
      </c>
      <c r="I290" s="54"/>
      <c r="J290" s="54"/>
      <c r="K290" s="54"/>
    </row>
    <row r="291" spans="1:11" ht="9" customHeight="1" x14ac:dyDescent="0.15">
      <c r="A291" s="54"/>
      <c r="B291" s="12"/>
      <c r="C291" s="60"/>
      <c r="D291" s="60"/>
      <c r="E291" s="20"/>
      <c r="F291" s="167"/>
      <c r="G291" s="167"/>
      <c r="H291" s="20"/>
      <c r="I291" s="54"/>
      <c r="J291" s="54"/>
      <c r="K291" s="54"/>
    </row>
    <row r="292" spans="1:11" ht="12.75" customHeight="1" x14ac:dyDescent="0.15">
      <c r="A292" s="149" t="s">
        <v>334</v>
      </c>
      <c r="B292" s="149" t="s">
        <v>335</v>
      </c>
      <c r="C292" s="149" t="s">
        <v>336</v>
      </c>
      <c r="D292" s="149">
        <v>2</v>
      </c>
      <c r="E292" s="149" t="s">
        <v>35</v>
      </c>
      <c r="F292" s="166">
        <v>41086</v>
      </c>
      <c r="G292" s="166">
        <v>41086</v>
      </c>
      <c r="H292" s="149">
        <v>1</v>
      </c>
      <c r="I292" s="149" t="s">
        <v>34</v>
      </c>
      <c r="J292" s="149" t="s">
        <v>143</v>
      </c>
      <c r="K292" s="149" t="s">
        <v>24</v>
      </c>
    </row>
    <row r="293" spans="1:11" ht="12.75" customHeight="1" x14ac:dyDescent="0.15">
      <c r="A293" s="149" t="s">
        <v>334</v>
      </c>
      <c r="B293" s="149" t="s">
        <v>335</v>
      </c>
      <c r="C293" s="149" t="s">
        <v>336</v>
      </c>
      <c r="D293" s="149">
        <v>2</v>
      </c>
      <c r="E293" s="149" t="s">
        <v>35</v>
      </c>
      <c r="F293" s="166">
        <v>41110</v>
      </c>
      <c r="G293" s="166">
        <v>41113</v>
      </c>
      <c r="H293" s="149">
        <v>4</v>
      </c>
      <c r="I293" s="149" t="s">
        <v>34</v>
      </c>
      <c r="J293" s="149" t="s">
        <v>143</v>
      </c>
      <c r="K293" s="149" t="s">
        <v>24</v>
      </c>
    </row>
    <row r="294" spans="1:11" ht="12.75" customHeight="1" x14ac:dyDescent="0.15">
      <c r="A294" s="149" t="s">
        <v>334</v>
      </c>
      <c r="B294" s="149" t="s">
        <v>335</v>
      </c>
      <c r="C294" s="149" t="s">
        <v>336</v>
      </c>
      <c r="D294" s="149">
        <v>2</v>
      </c>
      <c r="E294" s="149" t="s">
        <v>142</v>
      </c>
      <c r="F294" s="166">
        <v>41131</v>
      </c>
      <c r="G294" s="166">
        <v>41134</v>
      </c>
      <c r="H294" s="149">
        <v>4</v>
      </c>
      <c r="I294" s="149" t="s">
        <v>32</v>
      </c>
      <c r="J294" s="149" t="s">
        <v>33</v>
      </c>
      <c r="K294" s="149" t="s">
        <v>24</v>
      </c>
    </row>
    <row r="295" spans="1:11" ht="12.75" customHeight="1" x14ac:dyDescent="0.15">
      <c r="A295" s="149" t="s">
        <v>334</v>
      </c>
      <c r="B295" s="149" t="s">
        <v>337</v>
      </c>
      <c r="C295" s="149" t="s">
        <v>338</v>
      </c>
      <c r="D295" s="149">
        <v>3</v>
      </c>
      <c r="E295" s="149" t="s">
        <v>35</v>
      </c>
      <c r="F295" s="166">
        <v>41082</v>
      </c>
      <c r="G295" s="166">
        <v>41082</v>
      </c>
      <c r="H295" s="149">
        <v>1</v>
      </c>
      <c r="I295" s="149" t="s">
        <v>34</v>
      </c>
      <c r="J295" s="149" t="s">
        <v>143</v>
      </c>
      <c r="K295" s="149" t="s">
        <v>24</v>
      </c>
    </row>
    <row r="296" spans="1:11" ht="12.75" customHeight="1" x14ac:dyDescent="0.15">
      <c r="A296" s="149" t="s">
        <v>334</v>
      </c>
      <c r="B296" s="149" t="s">
        <v>337</v>
      </c>
      <c r="C296" s="149" t="s">
        <v>338</v>
      </c>
      <c r="D296" s="149">
        <v>3</v>
      </c>
      <c r="E296" s="149" t="s">
        <v>35</v>
      </c>
      <c r="F296" s="166">
        <v>41083</v>
      </c>
      <c r="G296" s="166">
        <v>41083</v>
      </c>
      <c r="H296" s="149">
        <v>1</v>
      </c>
      <c r="I296" s="149" t="s">
        <v>34</v>
      </c>
      <c r="J296" s="149" t="s">
        <v>143</v>
      </c>
      <c r="K296" s="149" t="s">
        <v>24</v>
      </c>
    </row>
    <row r="297" spans="1:11" ht="12.75" customHeight="1" x14ac:dyDescent="0.15">
      <c r="A297" s="149" t="s">
        <v>334</v>
      </c>
      <c r="B297" s="149" t="s">
        <v>337</v>
      </c>
      <c r="C297" s="149" t="s">
        <v>338</v>
      </c>
      <c r="D297" s="149">
        <v>3</v>
      </c>
      <c r="E297" s="149" t="s">
        <v>35</v>
      </c>
      <c r="F297" s="166">
        <v>41101</v>
      </c>
      <c r="G297" s="166">
        <v>41101</v>
      </c>
      <c r="H297" s="149">
        <v>1</v>
      </c>
      <c r="I297" s="149" t="s">
        <v>34</v>
      </c>
      <c r="J297" s="149" t="s">
        <v>143</v>
      </c>
      <c r="K297" s="149" t="s">
        <v>24</v>
      </c>
    </row>
    <row r="298" spans="1:11" ht="12.75" customHeight="1" x14ac:dyDescent="0.15">
      <c r="A298" s="149" t="s">
        <v>334</v>
      </c>
      <c r="B298" s="149" t="s">
        <v>337</v>
      </c>
      <c r="C298" s="149" t="s">
        <v>338</v>
      </c>
      <c r="D298" s="149">
        <v>3</v>
      </c>
      <c r="E298" s="149" t="s">
        <v>35</v>
      </c>
      <c r="F298" s="166">
        <v>41109</v>
      </c>
      <c r="G298" s="166">
        <v>41109</v>
      </c>
      <c r="H298" s="149">
        <v>1</v>
      </c>
      <c r="I298" s="149" t="s">
        <v>34</v>
      </c>
      <c r="J298" s="149" t="s">
        <v>143</v>
      </c>
      <c r="K298" s="149" t="s">
        <v>24</v>
      </c>
    </row>
    <row r="299" spans="1:11" ht="12.75" customHeight="1" x14ac:dyDescent="0.15">
      <c r="A299" s="149" t="s">
        <v>334</v>
      </c>
      <c r="B299" s="149" t="s">
        <v>337</v>
      </c>
      <c r="C299" s="149" t="s">
        <v>338</v>
      </c>
      <c r="D299" s="149">
        <v>3</v>
      </c>
      <c r="E299" s="149" t="s">
        <v>568</v>
      </c>
      <c r="F299" s="166">
        <v>41110</v>
      </c>
      <c r="G299" s="166">
        <v>41110</v>
      </c>
      <c r="H299" s="149">
        <v>1</v>
      </c>
      <c r="I299" s="149" t="s">
        <v>34</v>
      </c>
      <c r="J299" s="149" t="s">
        <v>143</v>
      </c>
      <c r="K299" s="149" t="s">
        <v>24</v>
      </c>
    </row>
    <row r="300" spans="1:11" ht="12.75" customHeight="1" x14ac:dyDescent="0.15">
      <c r="A300" s="149" t="s">
        <v>334</v>
      </c>
      <c r="B300" s="149" t="s">
        <v>337</v>
      </c>
      <c r="C300" s="149" t="s">
        <v>338</v>
      </c>
      <c r="D300" s="149">
        <v>3</v>
      </c>
      <c r="E300" s="149" t="s">
        <v>35</v>
      </c>
      <c r="F300" s="166">
        <v>41111</v>
      </c>
      <c r="G300" s="166">
        <v>41111</v>
      </c>
      <c r="H300" s="149">
        <v>1</v>
      </c>
      <c r="I300" s="149" t="s">
        <v>34</v>
      </c>
      <c r="J300" s="149" t="s">
        <v>143</v>
      </c>
      <c r="K300" s="149" t="s">
        <v>24</v>
      </c>
    </row>
    <row r="301" spans="1:11" ht="12.75" customHeight="1" x14ac:dyDescent="0.15">
      <c r="A301" s="149" t="s">
        <v>334</v>
      </c>
      <c r="B301" s="149" t="s">
        <v>337</v>
      </c>
      <c r="C301" s="149" t="s">
        <v>338</v>
      </c>
      <c r="D301" s="149">
        <v>3</v>
      </c>
      <c r="E301" s="149" t="s">
        <v>35</v>
      </c>
      <c r="F301" s="166">
        <v>41117</v>
      </c>
      <c r="G301" s="166">
        <v>41117</v>
      </c>
      <c r="H301" s="149">
        <v>1</v>
      </c>
      <c r="I301" s="149" t="s">
        <v>34</v>
      </c>
      <c r="J301" s="149" t="s">
        <v>143</v>
      </c>
      <c r="K301" s="149" t="s">
        <v>24</v>
      </c>
    </row>
    <row r="302" spans="1:11" ht="12.75" customHeight="1" x14ac:dyDescent="0.15">
      <c r="A302" s="149" t="s">
        <v>334</v>
      </c>
      <c r="B302" s="149" t="s">
        <v>337</v>
      </c>
      <c r="C302" s="149" t="s">
        <v>338</v>
      </c>
      <c r="D302" s="149">
        <v>3</v>
      </c>
      <c r="E302" s="149" t="s">
        <v>568</v>
      </c>
      <c r="F302" s="166">
        <v>41138</v>
      </c>
      <c r="G302" s="166">
        <v>41138</v>
      </c>
      <c r="H302" s="149">
        <v>1</v>
      </c>
      <c r="I302" s="149" t="s">
        <v>34</v>
      </c>
      <c r="J302" s="149" t="s">
        <v>143</v>
      </c>
      <c r="K302" s="149" t="s">
        <v>24</v>
      </c>
    </row>
    <row r="303" spans="1:11" ht="12.75" customHeight="1" x14ac:dyDescent="0.15">
      <c r="A303" s="149" t="s">
        <v>334</v>
      </c>
      <c r="B303" s="149" t="s">
        <v>339</v>
      </c>
      <c r="C303" s="149" t="s">
        <v>340</v>
      </c>
      <c r="D303" s="149">
        <v>2</v>
      </c>
      <c r="E303" s="149" t="s">
        <v>35</v>
      </c>
      <c r="F303" s="166">
        <v>41086</v>
      </c>
      <c r="G303" s="166">
        <v>41086</v>
      </c>
      <c r="H303" s="149">
        <v>1</v>
      </c>
      <c r="I303" s="149" t="s">
        <v>34</v>
      </c>
      <c r="J303" s="149" t="s">
        <v>143</v>
      </c>
      <c r="K303" s="149" t="s">
        <v>24</v>
      </c>
    </row>
    <row r="304" spans="1:11" ht="12.75" customHeight="1" x14ac:dyDescent="0.15">
      <c r="A304" s="149" t="s">
        <v>334</v>
      </c>
      <c r="B304" s="149" t="s">
        <v>339</v>
      </c>
      <c r="C304" s="149" t="s">
        <v>340</v>
      </c>
      <c r="D304" s="149">
        <v>2</v>
      </c>
      <c r="E304" s="149" t="s">
        <v>568</v>
      </c>
      <c r="F304" s="166">
        <v>41087</v>
      </c>
      <c r="G304" s="166">
        <v>41087</v>
      </c>
      <c r="H304" s="149">
        <v>1</v>
      </c>
      <c r="I304" s="149" t="s">
        <v>34</v>
      </c>
      <c r="J304" s="149" t="s">
        <v>143</v>
      </c>
      <c r="K304" s="149" t="s">
        <v>24</v>
      </c>
    </row>
    <row r="305" spans="1:11" ht="12.75" customHeight="1" x14ac:dyDescent="0.15">
      <c r="A305" s="149" t="s">
        <v>334</v>
      </c>
      <c r="B305" s="149" t="s">
        <v>339</v>
      </c>
      <c r="C305" s="149" t="s">
        <v>340</v>
      </c>
      <c r="D305" s="149">
        <v>2</v>
      </c>
      <c r="E305" s="149" t="s">
        <v>568</v>
      </c>
      <c r="F305" s="166">
        <v>41088</v>
      </c>
      <c r="G305" s="166">
        <v>41088</v>
      </c>
      <c r="H305" s="149">
        <v>1</v>
      </c>
      <c r="I305" s="149" t="s">
        <v>34</v>
      </c>
      <c r="J305" s="149" t="s">
        <v>143</v>
      </c>
      <c r="K305" s="149" t="s">
        <v>24</v>
      </c>
    </row>
    <row r="306" spans="1:11" ht="12.75" customHeight="1" x14ac:dyDescent="0.15">
      <c r="A306" s="149" t="s">
        <v>334</v>
      </c>
      <c r="B306" s="149" t="s">
        <v>339</v>
      </c>
      <c r="C306" s="149" t="s">
        <v>340</v>
      </c>
      <c r="D306" s="149">
        <v>2</v>
      </c>
      <c r="E306" s="149" t="s">
        <v>568</v>
      </c>
      <c r="F306" s="166">
        <v>41089</v>
      </c>
      <c r="G306" s="166">
        <v>41089</v>
      </c>
      <c r="H306" s="149">
        <v>1</v>
      </c>
      <c r="I306" s="149" t="s">
        <v>34</v>
      </c>
      <c r="J306" s="149" t="s">
        <v>143</v>
      </c>
      <c r="K306" s="149" t="s">
        <v>24</v>
      </c>
    </row>
    <row r="307" spans="1:11" ht="12.75" customHeight="1" x14ac:dyDescent="0.15">
      <c r="A307" s="149" t="s">
        <v>334</v>
      </c>
      <c r="B307" s="149" t="s">
        <v>339</v>
      </c>
      <c r="C307" s="149" t="s">
        <v>340</v>
      </c>
      <c r="D307" s="149">
        <v>2</v>
      </c>
      <c r="E307" s="149" t="s">
        <v>568</v>
      </c>
      <c r="F307" s="166">
        <v>41090</v>
      </c>
      <c r="G307" s="166">
        <v>41090</v>
      </c>
      <c r="H307" s="149">
        <v>1</v>
      </c>
      <c r="I307" s="149" t="s">
        <v>34</v>
      </c>
      <c r="J307" s="149" t="s">
        <v>143</v>
      </c>
      <c r="K307" s="149" t="s">
        <v>24</v>
      </c>
    </row>
    <row r="308" spans="1:11" ht="12.75" customHeight="1" x14ac:dyDescent="0.15">
      <c r="A308" s="149" t="s">
        <v>334</v>
      </c>
      <c r="B308" s="149" t="s">
        <v>339</v>
      </c>
      <c r="C308" s="149" t="s">
        <v>340</v>
      </c>
      <c r="D308" s="149">
        <v>2</v>
      </c>
      <c r="E308" s="149" t="s">
        <v>568</v>
      </c>
      <c r="F308" s="166">
        <v>41091</v>
      </c>
      <c r="G308" s="166">
        <v>41092</v>
      </c>
      <c r="H308" s="149">
        <v>2</v>
      </c>
      <c r="I308" s="149" t="s">
        <v>34</v>
      </c>
      <c r="J308" s="149" t="s">
        <v>143</v>
      </c>
      <c r="K308" s="149" t="s">
        <v>24</v>
      </c>
    </row>
    <row r="309" spans="1:11" ht="12.75" customHeight="1" x14ac:dyDescent="0.15">
      <c r="A309" s="149" t="s">
        <v>334</v>
      </c>
      <c r="B309" s="149" t="s">
        <v>339</v>
      </c>
      <c r="C309" s="149" t="s">
        <v>340</v>
      </c>
      <c r="D309" s="149">
        <v>2</v>
      </c>
      <c r="E309" s="149" t="s">
        <v>568</v>
      </c>
      <c r="F309" s="166">
        <v>41093</v>
      </c>
      <c r="G309" s="166">
        <v>41093</v>
      </c>
      <c r="H309" s="149">
        <v>1</v>
      </c>
      <c r="I309" s="149" t="s">
        <v>34</v>
      </c>
      <c r="J309" s="149" t="s">
        <v>143</v>
      </c>
      <c r="K309" s="149" t="s">
        <v>24</v>
      </c>
    </row>
    <row r="310" spans="1:11" ht="12.75" customHeight="1" x14ac:dyDescent="0.15">
      <c r="A310" s="149" t="s">
        <v>334</v>
      </c>
      <c r="B310" s="149" t="s">
        <v>339</v>
      </c>
      <c r="C310" s="149" t="s">
        <v>340</v>
      </c>
      <c r="D310" s="149">
        <v>2</v>
      </c>
      <c r="E310" s="149" t="s">
        <v>568</v>
      </c>
      <c r="F310" s="166">
        <v>41094</v>
      </c>
      <c r="G310" s="166">
        <v>41095</v>
      </c>
      <c r="H310" s="149">
        <v>2</v>
      </c>
      <c r="I310" s="149" t="s">
        <v>34</v>
      </c>
      <c r="J310" s="149" t="s">
        <v>143</v>
      </c>
      <c r="K310" s="149" t="s">
        <v>24</v>
      </c>
    </row>
    <row r="311" spans="1:11" ht="12.75" customHeight="1" x14ac:dyDescent="0.15">
      <c r="A311" s="149" t="s">
        <v>334</v>
      </c>
      <c r="B311" s="149" t="s">
        <v>339</v>
      </c>
      <c r="C311" s="149" t="s">
        <v>340</v>
      </c>
      <c r="D311" s="149">
        <v>2</v>
      </c>
      <c r="E311" s="149" t="s">
        <v>568</v>
      </c>
      <c r="F311" s="166">
        <v>41096</v>
      </c>
      <c r="G311" s="166">
        <v>41096</v>
      </c>
      <c r="H311" s="149">
        <v>1</v>
      </c>
      <c r="I311" s="149" t="s">
        <v>34</v>
      </c>
      <c r="J311" s="149" t="s">
        <v>143</v>
      </c>
      <c r="K311" s="149" t="s">
        <v>24</v>
      </c>
    </row>
    <row r="312" spans="1:11" ht="12.75" customHeight="1" x14ac:dyDescent="0.15">
      <c r="A312" s="149" t="s">
        <v>334</v>
      </c>
      <c r="B312" s="149" t="s">
        <v>339</v>
      </c>
      <c r="C312" s="149" t="s">
        <v>340</v>
      </c>
      <c r="D312" s="149">
        <v>2</v>
      </c>
      <c r="E312" s="149" t="s">
        <v>568</v>
      </c>
      <c r="F312" s="166">
        <v>41097</v>
      </c>
      <c r="G312" s="166">
        <v>41097</v>
      </c>
      <c r="H312" s="149">
        <v>1</v>
      </c>
      <c r="I312" s="149" t="s">
        <v>34</v>
      </c>
      <c r="J312" s="149" t="s">
        <v>143</v>
      </c>
      <c r="K312" s="149" t="s">
        <v>24</v>
      </c>
    </row>
    <row r="313" spans="1:11" ht="12.75" customHeight="1" x14ac:dyDescent="0.15">
      <c r="A313" s="149" t="s">
        <v>334</v>
      </c>
      <c r="B313" s="149" t="s">
        <v>339</v>
      </c>
      <c r="C313" s="149" t="s">
        <v>340</v>
      </c>
      <c r="D313" s="149">
        <v>2</v>
      </c>
      <c r="E313" s="149" t="s">
        <v>568</v>
      </c>
      <c r="F313" s="166">
        <v>41098</v>
      </c>
      <c r="G313" s="166">
        <v>41098</v>
      </c>
      <c r="H313" s="149">
        <v>1</v>
      </c>
      <c r="I313" s="149" t="s">
        <v>34</v>
      </c>
      <c r="J313" s="149" t="s">
        <v>143</v>
      </c>
      <c r="K313" s="149" t="s">
        <v>24</v>
      </c>
    </row>
    <row r="314" spans="1:11" ht="12.75" customHeight="1" x14ac:dyDescent="0.15">
      <c r="A314" s="149" t="s">
        <v>334</v>
      </c>
      <c r="B314" s="149" t="s">
        <v>339</v>
      </c>
      <c r="C314" s="149" t="s">
        <v>340</v>
      </c>
      <c r="D314" s="149">
        <v>2</v>
      </c>
      <c r="E314" s="149" t="s">
        <v>568</v>
      </c>
      <c r="F314" s="166">
        <v>41099</v>
      </c>
      <c r="G314" s="166">
        <v>41099</v>
      </c>
      <c r="H314" s="149">
        <v>1</v>
      </c>
      <c r="I314" s="149" t="s">
        <v>34</v>
      </c>
      <c r="J314" s="149" t="s">
        <v>143</v>
      </c>
      <c r="K314" s="149" t="s">
        <v>24</v>
      </c>
    </row>
    <row r="315" spans="1:11" ht="12.75" customHeight="1" x14ac:dyDescent="0.15">
      <c r="A315" s="149" t="s">
        <v>334</v>
      </c>
      <c r="B315" s="149" t="s">
        <v>339</v>
      </c>
      <c r="C315" s="149" t="s">
        <v>340</v>
      </c>
      <c r="D315" s="149">
        <v>2</v>
      </c>
      <c r="E315" s="149" t="s">
        <v>35</v>
      </c>
      <c r="F315" s="166">
        <v>41110</v>
      </c>
      <c r="G315" s="166">
        <v>41110</v>
      </c>
      <c r="H315" s="149">
        <v>1</v>
      </c>
      <c r="I315" s="149" t="s">
        <v>34</v>
      </c>
      <c r="J315" s="149" t="s">
        <v>143</v>
      </c>
      <c r="K315" s="149" t="s">
        <v>24</v>
      </c>
    </row>
    <row r="316" spans="1:11" ht="12.75" customHeight="1" x14ac:dyDescent="0.15">
      <c r="A316" s="149" t="s">
        <v>334</v>
      </c>
      <c r="B316" s="149" t="s">
        <v>339</v>
      </c>
      <c r="C316" s="149" t="s">
        <v>340</v>
      </c>
      <c r="D316" s="149">
        <v>2</v>
      </c>
      <c r="E316" s="149" t="s">
        <v>35</v>
      </c>
      <c r="F316" s="166">
        <v>41111</v>
      </c>
      <c r="G316" s="166">
        <v>41111</v>
      </c>
      <c r="H316" s="149">
        <v>1</v>
      </c>
      <c r="I316" s="149" t="s">
        <v>34</v>
      </c>
      <c r="J316" s="149" t="s">
        <v>143</v>
      </c>
      <c r="K316" s="149" t="s">
        <v>24</v>
      </c>
    </row>
    <row r="317" spans="1:11" ht="12.75" customHeight="1" x14ac:dyDescent="0.15">
      <c r="A317" s="149" t="s">
        <v>334</v>
      </c>
      <c r="B317" s="149" t="s">
        <v>339</v>
      </c>
      <c r="C317" s="149" t="s">
        <v>340</v>
      </c>
      <c r="D317" s="149">
        <v>2</v>
      </c>
      <c r="E317" s="149" t="s">
        <v>35</v>
      </c>
      <c r="F317" s="166">
        <v>41116</v>
      </c>
      <c r="G317" s="166">
        <v>41116</v>
      </c>
      <c r="H317" s="149">
        <v>1</v>
      </c>
      <c r="I317" s="149" t="s">
        <v>34</v>
      </c>
      <c r="J317" s="149" t="s">
        <v>143</v>
      </c>
      <c r="K317" s="149" t="s">
        <v>24</v>
      </c>
    </row>
    <row r="318" spans="1:11" ht="12.75" customHeight="1" x14ac:dyDescent="0.15">
      <c r="A318" s="149" t="s">
        <v>334</v>
      </c>
      <c r="B318" s="149" t="s">
        <v>339</v>
      </c>
      <c r="C318" s="149" t="s">
        <v>340</v>
      </c>
      <c r="D318" s="149">
        <v>2</v>
      </c>
      <c r="E318" s="149" t="s">
        <v>35</v>
      </c>
      <c r="F318" s="166">
        <v>41117</v>
      </c>
      <c r="G318" s="166">
        <v>41117</v>
      </c>
      <c r="H318" s="149">
        <v>1</v>
      </c>
      <c r="I318" s="149" t="s">
        <v>34</v>
      </c>
      <c r="J318" s="149" t="s">
        <v>143</v>
      </c>
      <c r="K318" s="149" t="s">
        <v>24</v>
      </c>
    </row>
    <row r="319" spans="1:11" ht="12.75" customHeight="1" x14ac:dyDescent="0.15">
      <c r="A319" s="149" t="s">
        <v>334</v>
      </c>
      <c r="B319" s="149" t="s">
        <v>339</v>
      </c>
      <c r="C319" s="149" t="s">
        <v>340</v>
      </c>
      <c r="D319" s="149">
        <v>2</v>
      </c>
      <c r="E319" s="149" t="s">
        <v>568</v>
      </c>
      <c r="F319" s="166">
        <v>41118</v>
      </c>
      <c r="G319" s="166">
        <v>41118</v>
      </c>
      <c r="H319" s="149">
        <v>1</v>
      </c>
      <c r="I319" s="149" t="s">
        <v>34</v>
      </c>
      <c r="J319" s="149" t="s">
        <v>143</v>
      </c>
      <c r="K319" s="149" t="s">
        <v>24</v>
      </c>
    </row>
    <row r="320" spans="1:11" ht="12.75" customHeight="1" x14ac:dyDescent="0.15">
      <c r="A320" s="149" t="s">
        <v>334</v>
      </c>
      <c r="B320" s="149" t="s">
        <v>339</v>
      </c>
      <c r="C320" s="149" t="s">
        <v>340</v>
      </c>
      <c r="D320" s="149">
        <v>2</v>
      </c>
      <c r="E320" s="149" t="s">
        <v>35</v>
      </c>
      <c r="F320" s="166">
        <v>41119</v>
      </c>
      <c r="G320" s="166">
        <v>41120</v>
      </c>
      <c r="H320" s="149">
        <v>2</v>
      </c>
      <c r="I320" s="149" t="s">
        <v>34</v>
      </c>
      <c r="J320" s="149" t="s">
        <v>143</v>
      </c>
      <c r="K320" s="149" t="s">
        <v>24</v>
      </c>
    </row>
    <row r="321" spans="1:11" ht="12.75" customHeight="1" x14ac:dyDescent="0.15">
      <c r="A321" s="149" t="s">
        <v>334</v>
      </c>
      <c r="B321" s="149" t="s">
        <v>339</v>
      </c>
      <c r="C321" s="149" t="s">
        <v>340</v>
      </c>
      <c r="D321" s="149">
        <v>2</v>
      </c>
      <c r="E321" s="149" t="s">
        <v>35</v>
      </c>
      <c r="F321" s="166">
        <v>41137</v>
      </c>
      <c r="G321" s="166">
        <v>41137</v>
      </c>
      <c r="H321" s="149">
        <v>1</v>
      </c>
      <c r="I321" s="149" t="s">
        <v>34</v>
      </c>
      <c r="J321" s="149" t="s">
        <v>143</v>
      </c>
      <c r="K321" s="149" t="s">
        <v>24</v>
      </c>
    </row>
    <row r="322" spans="1:11" ht="12.75" customHeight="1" x14ac:dyDescent="0.15">
      <c r="A322" s="149" t="s">
        <v>334</v>
      </c>
      <c r="B322" s="149" t="s">
        <v>339</v>
      </c>
      <c r="C322" s="149" t="s">
        <v>340</v>
      </c>
      <c r="D322" s="149">
        <v>2</v>
      </c>
      <c r="E322" s="149" t="s">
        <v>568</v>
      </c>
      <c r="F322" s="166">
        <v>41138</v>
      </c>
      <c r="G322" s="166">
        <v>41138</v>
      </c>
      <c r="H322" s="149">
        <v>1</v>
      </c>
      <c r="I322" s="149" t="s">
        <v>34</v>
      </c>
      <c r="J322" s="149" t="s">
        <v>143</v>
      </c>
      <c r="K322" s="149" t="s">
        <v>24</v>
      </c>
    </row>
    <row r="323" spans="1:11" ht="12.75" customHeight="1" x14ac:dyDescent="0.15">
      <c r="A323" s="149" t="s">
        <v>334</v>
      </c>
      <c r="B323" s="149" t="s">
        <v>339</v>
      </c>
      <c r="C323" s="149" t="s">
        <v>340</v>
      </c>
      <c r="D323" s="149">
        <v>2</v>
      </c>
      <c r="E323" s="149" t="s">
        <v>568</v>
      </c>
      <c r="F323" s="166">
        <v>41139</v>
      </c>
      <c r="G323" s="166">
        <v>41139</v>
      </c>
      <c r="H323" s="149">
        <v>1</v>
      </c>
      <c r="I323" s="149" t="s">
        <v>34</v>
      </c>
      <c r="J323" s="149" t="s">
        <v>143</v>
      </c>
      <c r="K323" s="149" t="s">
        <v>24</v>
      </c>
    </row>
    <row r="324" spans="1:11" ht="12.75" customHeight="1" x14ac:dyDescent="0.15">
      <c r="A324" s="149" t="s">
        <v>334</v>
      </c>
      <c r="B324" s="149" t="s">
        <v>339</v>
      </c>
      <c r="C324" s="149" t="s">
        <v>340</v>
      </c>
      <c r="D324" s="149">
        <v>2</v>
      </c>
      <c r="E324" s="149" t="s">
        <v>35</v>
      </c>
      <c r="F324" s="166">
        <v>41140</v>
      </c>
      <c r="G324" s="166">
        <v>41141</v>
      </c>
      <c r="H324" s="149">
        <v>2</v>
      </c>
      <c r="I324" s="149" t="s">
        <v>34</v>
      </c>
      <c r="J324" s="149" t="s">
        <v>143</v>
      </c>
      <c r="K324" s="149" t="s">
        <v>24</v>
      </c>
    </row>
    <row r="325" spans="1:11" ht="12.75" customHeight="1" x14ac:dyDescent="0.15">
      <c r="A325" s="149" t="s">
        <v>334</v>
      </c>
      <c r="B325" s="149" t="s">
        <v>339</v>
      </c>
      <c r="C325" s="149" t="s">
        <v>340</v>
      </c>
      <c r="D325" s="149">
        <v>2</v>
      </c>
      <c r="E325" s="149" t="s">
        <v>35</v>
      </c>
      <c r="F325" s="166">
        <v>41151</v>
      </c>
      <c r="G325" s="166">
        <v>41151</v>
      </c>
      <c r="H325" s="149">
        <v>1</v>
      </c>
      <c r="I325" s="149" t="s">
        <v>34</v>
      </c>
      <c r="J325" s="149" t="s">
        <v>143</v>
      </c>
      <c r="K325" s="149" t="s">
        <v>24</v>
      </c>
    </row>
    <row r="326" spans="1:11" ht="12.75" customHeight="1" x14ac:dyDescent="0.15">
      <c r="A326" s="149" t="s">
        <v>334</v>
      </c>
      <c r="B326" s="149" t="s">
        <v>341</v>
      </c>
      <c r="C326" s="149" t="s">
        <v>342</v>
      </c>
      <c r="D326" s="149">
        <v>1</v>
      </c>
      <c r="E326" s="149" t="s">
        <v>568</v>
      </c>
      <c r="F326" s="166">
        <v>41061</v>
      </c>
      <c r="G326" s="166">
        <v>41064</v>
      </c>
      <c r="H326" s="149">
        <v>4</v>
      </c>
      <c r="I326" s="149" t="s">
        <v>34</v>
      </c>
      <c r="J326" s="149" t="s">
        <v>143</v>
      </c>
      <c r="K326" s="149" t="s">
        <v>24</v>
      </c>
    </row>
    <row r="327" spans="1:11" ht="12.75" customHeight="1" x14ac:dyDescent="0.15">
      <c r="A327" s="149" t="s">
        <v>334</v>
      </c>
      <c r="B327" s="149" t="s">
        <v>341</v>
      </c>
      <c r="C327" s="149" t="s">
        <v>342</v>
      </c>
      <c r="D327" s="149">
        <v>1</v>
      </c>
      <c r="E327" s="149" t="s">
        <v>35</v>
      </c>
      <c r="F327" s="166">
        <v>41086</v>
      </c>
      <c r="G327" s="166">
        <v>41086</v>
      </c>
      <c r="H327" s="149">
        <v>1</v>
      </c>
      <c r="I327" s="149" t="s">
        <v>34</v>
      </c>
      <c r="J327" s="149" t="s">
        <v>143</v>
      </c>
      <c r="K327" s="149" t="s">
        <v>24</v>
      </c>
    </row>
    <row r="328" spans="1:11" ht="12.75" customHeight="1" x14ac:dyDescent="0.15">
      <c r="A328" s="149" t="s">
        <v>334</v>
      </c>
      <c r="B328" s="149" t="s">
        <v>341</v>
      </c>
      <c r="C328" s="149" t="s">
        <v>342</v>
      </c>
      <c r="D328" s="149">
        <v>1</v>
      </c>
      <c r="E328" s="149" t="s">
        <v>35</v>
      </c>
      <c r="F328" s="166">
        <v>41101</v>
      </c>
      <c r="G328" s="166">
        <v>41102</v>
      </c>
      <c r="H328" s="149">
        <v>2</v>
      </c>
      <c r="I328" s="149" t="s">
        <v>34</v>
      </c>
      <c r="J328" s="149" t="s">
        <v>143</v>
      </c>
      <c r="K328" s="149" t="s">
        <v>24</v>
      </c>
    </row>
    <row r="329" spans="1:11" ht="12.75" customHeight="1" x14ac:dyDescent="0.15">
      <c r="A329" s="149" t="s">
        <v>334</v>
      </c>
      <c r="B329" s="149" t="s">
        <v>341</v>
      </c>
      <c r="C329" s="149" t="s">
        <v>342</v>
      </c>
      <c r="D329" s="149">
        <v>1</v>
      </c>
      <c r="E329" s="149" t="s">
        <v>35</v>
      </c>
      <c r="F329" s="166">
        <v>41104</v>
      </c>
      <c r="G329" s="166">
        <v>41106</v>
      </c>
      <c r="H329" s="149">
        <v>3</v>
      </c>
      <c r="I329" s="149" t="s">
        <v>34</v>
      </c>
      <c r="J329" s="149" t="s">
        <v>143</v>
      </c>
      <c r="K329" s="149" t="s">
        <v>24</v>
      </c>
    </row>
    <row r="330" spans="1:11" ht="12.75" customHeight="1" x14ac:dyDescent="0.15">
      <c r="A330" s="149" t="s">
        <v>334</v>
      </c>
      <c r="B330" s="149" t="s">
        <v>341</v>
      </c>
      <c r="C330" s="149" t="s">
        <v>342</v>
      </c>
      <c r="D330" s="149">
        <v>1</v>
      </c>
      <c r="E330" s="149" t="s">
        <v>35</v>
      </c>
      <c r="F330" s="166">
        <v>41109</v>
      </c>
      <c r="G330" s="166">
        <v>41114</v>
      </c>
      <c r="H330" s="149">
        <v>6</v>
      </c>
      <c r="I330" s="149" t="s">
        <v>34</v>
      </c>
      <c r="J330" s="149" t="s">
        <v>143</v>
      </c>
      <c r="K330" s="149" t="s">
        <v>24</v>
      </c>
    </row>
    <row r="331" spans="1:11" ht="12.75" customHeight="1" x14ac:dyDescent="0.15">
      <c r="A331" s="149" t="s">
        <v>334</v>
      </c>
      <c r="B331" s="149" t="s">
        <v>341</v>
      </c>
      <c r="C331" s="149" t="s">
        <v>342</v>
      </c>
      <c r="D331" s="149">
        <v>1</v>
      </c>
      <c r="E331" s="149" t="s">
        <v>142</v>
      </c>
      <c r="F331" s="166">
        <v>41131</v>
      </c>
      <c r="G331" s="166">
        <v>41134</v>
      </c>
      <c r="H331" s="149">
        <v>4</v>
      </c>
      <c r="I331" s="149" t="s">
        <v>32</v>
      </c>
      <c r="J331" s="149" t="s">
        <v>33</v>
      </c>
      <c r="K331" s="149" t="s">
        <v>24</v>
      </c>
    </row>
    <row r="332" spans="1:11" ht="12.75" customHeight="1" x14ac:dyDescent="0.15">
      <c r="A332" s="149" t="s">
        <v>334</v>
      </c>
      <c r="B332" s="149" t="s">
        <v>343</v>
      </c>
      <c r="C332" s="149" t="s">
        <v>344</v>
      </c>
      <c r="D332" s="149">
        <v>2</v>
      </c>
      <c r="E332" s="149" t="s">
        <v>35</v>
      </c>
      <c r="F332" s="166">
        <v>41054</v>
      </c>
      <c r="G332" s="166">
        <v>41054</v>
      </c>
      <c r="H332" s="149">
        <v>1</v>
      </c>
      <c r="I332" s="149" t="s">
        <v>34</v>
      </c>
      <c r="J332" s="149" t="s">
        <v>143</v>
      </c>
      <c r="K332" s="149" t="s">
        <v>24</v>
      </c>
    </row>
    <row r="333" spans="1:11" ht="12.75" customHeight="1" x14ac:dyDescent="0.15">
      <c r="A333" s="149" t="s">
        <v>334</v>
      </c>
      <c r="B333" s="149" t="s">
        <v>343</v>
      </c>
      <c r="C333" s="149" t="s">
        <v>344</v>
      </c>
      <c r="D333" s="149">
        <v>2</v>
      </c>
      <c r="E333" s="149" t="s">
        <v>35</v>
      </c>
      <c r="F333" s="166">
        <v>41061</v>
      </c>
      <c r="G333" s="166">
        <v>41061</v>
      </c>
      <c r="H333" s="149">
        <v>1</v>
      </c>
      <c r="I333" s="149" t="s">
        <v>34</v>
      </c>
      <c r="J333" s="149" t="s">
        <v>143</v>
      </c>
      <c r="K333" s="149" t="s">
        <v>24</v>
      </c>
    </row>
    <row r="334" spans="1:11" ht="12.75" customHeight="1" x14ac:dyDescent="0.15">
      <c r="A334" s="149" t="s">
        <v>334</v>
      </c>
      <c r="B334" s="149" t="s">
        <v>343</v>
      </c>
      <c r="C334" s="149" t="s">
        <v>344</v>
      </c>
      <c r="D334" s="149">
        <v>2</v>
      </c>
      <c r="E334" s="149" t="s">
        <v>35</v>
      </c>
      <c r="F334" s="166">
        <v>41074</v>
      </c>
      <c r="G334" s="166">
        <v>41074</v>
      </c>
      <c r="H334" s="149">
        <v>1</v>
      </c>
      <c r="I334" s="149" t="s">
        <v>34</v>
      </c>
      <c r="J334" s="149" t="s">
        <v>143</v>
      </c>
      <c r="K334" s="149" t="s">
        <v>24</v>
      </c>
    </row>
    <row r="335" spans="1:11" ht="12.75" customHeight="1" x14ac:dyDescent="0.15">
      <c r="A335" s="149" t="s">
        <v>334</v>
      </c>
      <c r="B335" s="149" t="s">
        <v>343</v>
      </c>
      <c r="C335" s="149" t="s">
        <v>344</v>
      </c>
      <c r="D335" s="149">
        <v>2</v>
      </c>
      <c r="E335" s="149" t="s">
        <v>35</v>
      </c>
      <c r="F335" s="166">
        <v>41079</v>
      </c>
      <c r="G335" s="166">
        <v>41079</v>
      </c>
      <c r="H335" s="149">
        <v>1</v>
      </c>
      <c r="I335" s="149" t="s">
        <v>34</v>
      </c>
      <c r="J335" s="149" t="s">
        <v>143</v>
      </c>
      <c r="K335" s="149" t="s">
        <v>24</v>
      </c>
    </row>
    <row r="336" spans="1:11" ht="12.75" customHeight="1" x14ac:dyDescent="0.15">
      <c r="A336" s="149" t="s">
        <v>334</v>
      </c>
      <c r="B336" s="149" t="s">
        <v>343</v>
      </c>
      <c r="C336" s="149" t="s">
        <v>344</v>
      </c>
      <c r="D336" s="149">
        <v>2</v>
      </c>
      <c r="E336" s="149" t="s">
        <v>35</v>
      </c>
      <c r="F336" s="166">
        <v>41086</v>
      </c>
      <c r="G336" s="166">
        <v>41086</v>
      </c>
      <c r="H336" s="149">
        <v>1</v>
      </c>
      <c r="I336" s="149" t="s">
        <v>34</v>
      </c>
      <c r="J336" s="149" t="s">
        <v>143</v>
      </c>
      <c r="K336" s="149" t="s">
        <v>24</v>
      </c>
    </row>
    <row r="337" spans="1:11" ht="12.75" customHeight="1" x14ac:dyDescent="0.15">
      <c r="A337" s="149" t="s">
        <v>334</v>
      </c>
      <c r="B337" s="149" t="s">
        <v>343</v>
      </c>
      <c r="C337" s="149" t="s">
        <v>344</v>
      </c>
      <c r="D337" s="149">
        <v>2</v>
      </c>
      <c r="E337" s="149" t="s">
        <v>568</v>
      </c>
      <c r="F337" s="166">
        <v>41101</v>
      </c>
      <c r="G337" s="166">
        <v>41101</v>
      </c>
      <c r="H337" s="149">
        <v>1</v>
      </c>
      <c r="I337" s="149" t="s">
        <v>34</v>
      </c>
      <c r="J337" s="149" t="s">
        <v>143</v>
      </c>
      <c r="K337" s="149" t="s">
        <v>24</v>
      </c>
    </row>
    <row r="338" spans="1:11" ht="12.75" customHeight="1" x14ac:dyDescent="0.15">
      <c r="A338" s="149" t="s">
        <v>334</v>
      </c>
      <c r="B338" s="149" t="s">
        <v>343</v>
      </c>
      <c r="C338" s="149" t="s">
        <v>344</v>
      </c>
      <c r="D338" s="149">
        <v>2</v>
      </c>
      <c r="E338" s="149" t="s">
        <v>35</v>
      </c>
      <c r="F338" s="166">
        <v>41102</v>
      </c>
      <c r="G338" s="166">
        <v>41102</v>
      </c>
      <c r="H338" s="149">
        <v>1</v>
      </c>
      <c r="I338" s="149" t="s">
        <v>34</v>
      </c>
      <c r="J338" s="149" t="s">
        <v>143</v>
      </c>
      <c r="K338" s="149" t="s">
        <v>24</v>
      </c>
    </row>
    <row r="339" spans="1:11" ht="12.75" customHeight="1" x14ac:dyDescent="0.15">
      <c r="A339" s="149" t="s">
        <v>334</v>
      </c>
      <c r="B339" s="149" t="s">
        <v>343</v>
      </c>
      <c r="C339" s="149" t="s">
        <v>344</v>
      </c>
      <c r="D339" s="149">
        <v>2</v>
      </c>
      <c r="E339" s="149" t="s">
        <v>568</v>
      </c>
      <c r="F339" s="166">
        <v>41103</v>
      </c>
      <c r="G339" s="166">
        <v>41103</v>
      </c>
      <c r="H339" s="149">
        <v>1</v>
      </c>
      <c r="I339" s="149" t="s">
        <v>34</v>
      </c>
      <c r="J339" s="149" t="s">
        <v>143</v>
      </c>
      <c r="K339" s="149" t="s">
        <v>24</v>
      </c>
    </row>
    <row r="340" spans="1:11" ht="12.75" customHeight="1" x14ac:dyDescent="0.15">
      <c r="A340" s="149" t="s">
        <v>334</v>
      </c>
      <c r="B340" s="149" t="s">
        <v>343</v>
      </c>
      <c r="C340" s="149" t="s">
        <v>344</v>
      </c>
      <c r="D340" s="149">
        <v>2</v>
      </c>
      <c r="E340" s="149" t="s">
        <v>568</v>
      </c>
      <c r="F340" s="166">
        <v>41105</v>
      </c>
      <c r="G340" s="166">
        <v>41106</v>
      </c>
      <c r="H340" s="149">
        <v>2</v>
      </c>
      <c r="I340" s="149" t="s">
        <v>34</v>
      </c>
      <c r="J340" s="149" t="s">
        <v>143</v>
      </c>
      <c r="K340" s="149" t="s">
        <v>24</v>
      </c>
    </row>
    <row r="341" spans="1:11" ht="12.75" customHeight="1" x14ac:dyDescent="0.15">
      <c r="A341" s="149" t="s">
        <v>334</v>
      </c>
      <c r="B341" s="149" t="s">
        <v>343</v>
      </c>
      <c r="C341" s="149" t="s">
        <v>344</v>
      </c>
      <c r="D341" s="149">
        <v>2</v>
      </c>
      <c r="E341" s="149" t="s">
        <v>568</v>
      </c>
      <c r="F341" s="166">
        <v>41115</v>
      </c>
      <c r="G341" s="166">
        <v>41115</v>
      </c>
      <c r="H341" s="149">
        <v>1</v>
      </c>
      <c r="I341" s="149" t="s">
        <v>34</v>
      </c>
      <c r="J341" s="149" t="s">
        <v>143</v>
      </c>
      <c r="K341" s="149" t="s">
        <v>24</v>
      </c>
    </row>
    <row r="342" spans="1:11" ht="12.75" customHeight="1" x14ac:dyDescent="0.15">
      <c r="A342" s="149" t="s">
        <v>334</v>
      </c>
      <c r="B342" s="149" t="s">
        <v>343</v>
      </c>
      <c r="C342" s="149" t="s">
        <v>344</v>
      </c>
      <c r="D342" s="149">
        <v>2</v>
      </c>
      <c r="E342" s="149" t="s">
        <v>35</v>
      </c>
      <c r="F342" s="166">
        <v>41116</v>
      </c>
      <c r="G342" s="166">
        <v>41116</v>
      </c>
      <c r="H342" s="149">
        <v>1</v>
      </c>
      <c r="I342" s="149" t="s">
        <v>34</v>
      </c>
      <c r="J342" s="149" t="s">
        <v>143</v>
      </c>
      <c r="K342" s="149" t="s">
        <v>24</v>
      </c>
    </row>
    <row r="343" spans="1:11" ht="12.75" customHeight="1" x14ac:dyDescent="0.15">
      <c r="A343" s="149" t="s">
        <v>334</v>
      </c>
      <c r="B343" s="149" t="s">
        <v>343</v>
      </c>
      <c r="C343" s="149" t="s">
        <v>344</v>
      </c>
      <c r="D343" s="149">
        <v>2</v>
      </c>
      <c r="E343" s="149" t="s">
        <v>35</v>
      </c>
      <c r="F343" s="166">
        <v>41117</v>
      </c>
      <c r="G343" s="166">
        <v>41117</v>
      </c>
      <c r="H343" s="149">
        <v>1</v>
      </c>
      <c r="I343" s="149" t="s">
        <v>34</v>
      </c>
      <c r="J343" s="149" t="s">
        <v>143</v>
      </c>
      <c r="K343" s="149" t="s">
        <v>24</v>
      </c>
    </row>
    <row r="344" spans="1:11" ht="12.75" customHeight="1" x14ac:dyDescent="0.15">
      <c r="A344" s="149" t="s">
        <v>334</v>
      </c>
      <c r="B344" s="149" t="s">
        <v>343</v>
      </c>
      <c r="C344" s="149" t="s">
        <v>344</v>
      </c>
      <c r="D344" s="149">
        <v>2</v>
      </c>
      <c r="E344" s="149" t="s">
        <v>35</v>
      </c>
      <c r="F344" s="166">
        <v>41131</v>
      </c>
      <c r="G344" s="166">
        <v>41131</v>
      </c>
      <c r="H344" s="149">
        <v>1</v>
      </c>
      <c r="I344" s="149" t="s">
        <v>34</v>
      </c>
      <c r="J344" s="149" t="s">
        <v>143</v>
      </c>
      <c r="K344" s="149" t="s">
        <v>24</v>
      </c>
    </row>
    <row r="345" spans="1:11" ht="12.75" customHeight="1" x14ac:dyDescent="0.15">
      <c r="A345" s="149" t="s">
        <v>334</v>
      </c>
      <c r="B345" s="149" t="s">
        <v>343</v>
      </c>
      <c r="C345" s="149" t="s">
        <v>344</v>
      </c>
      <c r="D345" s="149">
        <v>2</v>
      </c>
      <c r="E345" s="149" t="s">
        <v>35</v>
      </c>
      <c r="F345" s="166">
        <v>41132</v>
      </c>
      <c r="G345" s="166">
        <v>41132</v>
      </c>
      <c r="H345" s="149">
        <v>1</v>
      </c>
      <c r="I345" s="149" t="s">
        <v>34</v>
      </c>
      <c r="J345" s="149" t="s">
        <v>143</v>
      </c>
      <c r="K345" s="149" t="s">
        <v>24</v>
      </c>
    </row>
    <row r="346" spans="1:11" ht="12.75" customHeight="1" x14ac:dyDescent="0.15">
      <c r="A346" s="149" t="s">
        <v>334</v>
      </c>
      <c r="B346" s="149" t="s">
        <v>343</v>
      </c>
      <c r="C346" s="149" t="s">
        <v>344</v>
      </c>
      <c r="D346" s="149">
        <v>2</v>
      </c>
      <c r="E346" s="149" t="s">
        <v>35</v>
      </c>
      <c r="F346" s="166">
        <v>41135</v>
      </c>
      <c r="G346" s="166">
        <v>41135</v>
      </c>
      <c r="H346" s="149">
        <v>1</v>
      </c>
      <c r="I346" s="149" t="s">
        <v>34</v>
      </c>
      <c r="J346" s="149" t="s">
        <v>143</v>
      </c>
      <c r="K346" s="149" t="s">
        <v>24</v>
      </c>
    </row>
    <row r="347" spans="1:11" ht="12.75" customHeight="1" x14ac:dyDescent="0.15">
      <c r="A347" s="149" t="s">
        <v>334</v>
      </c>
      <c r="B347" s="149" t="s">
        <v>343</v>
      </c>
      <c r="C347" s="149" t="s">
        <v>344</v>
      </c>
      <c r="D347" s="149">
        <v>2</v>
      </c>
      <c r="E347" s="149" t="s">
        <v>568</v>
      </c>
      <c r="F347" s="166">
        <v>41136</v>
      </c>
      <c r="G347" s="166">
        <v>41136</v>
      </c>
      <c r="H347" s="149">
        <v>1</v>
      </c>
      <c r="I347" s="149" t="s">
        <v>34</v>
      </c>
      <c r="J347" s="149" t="s">
        <v>143</v>
      </c>
      <c r="K347" s="149" t="s">
        <v>24</v>
      </c>
    </row>
    <row r="348" spans="1:11" ht="12.75" customHeight="1" x14ac:dyDescent="0.15">
      <c r="A348" s="149" t="s">
        <v>334</v>
      </c>
      <c r="B348" s="149" t="s">
        <v>343</v>
      </c>
      <c r="C348" s="149" t="s">
        <v>344</v>
      </c>
      <c r="D348" s="149">
        <v>2</v>
      </c>
      <c r="E348" s="149" t="s">
        <v>35</v>
      </c>
      <c r="F348" s="166">
        <v>41137</v>
      </c>
      <c r="G348" s="166">
        <v>41137</v>
      </c>
      <c r="H348" s="149">
        <v>1</v>
      </c>
      <c r="I348" s="149" t="s">
        <v>34</v>
      </c>
      <c r="J348" s="149" t="s">
        <v>143</v>
      </c>
      <c r="K348" s="149" t="s">
        <v>24</v>
      </c>
    </row>
    <row r="349" spans="1:11" ht="12.75" customHeight="1" x14ac:dyDescent="0.15">
      <c r="A349" s="149" t="s">
        <v>334</v>
      </c>
      <c r="B349" s="149" t="s">
        <v>343</v>
      </c>
      <c r="C349" s="149" t="s">
        <v>344</v>
      </c>
      <c r="D349" s="149">
        <v>2</v>
      </c>
      <c r="E349" s="149" t="s">
        <v>568</v>
      </c>
      <c r="F349" s="166">
        <v>41138</v>
      </c>
      <c r="G349" s="166">
        <v>41138</v>
      </c>
      <c r="H349" s="149">
        <v>1</v>
      </c>
      <c r="I349" s="149" t="s">
        <v>34</v>
      </c>
      <c r="J349" s="149" t="s">
        <v>143</v>
      </c>
      <c r="K349" s="149" t="s">
        <v>24</v>
      </c>
    </row>
    <row r="350" spans="1:11" ht="12.75" customHeight="1" x14ac:dyDescent="0.15">
      <c r="A350" s="149" t="s">
        <v>334</v>
      </c>
      <c r="B350" s="149" t="s">
        <v>345</v>
      </c>
      <c r="C350" s="149" t="s">
        <v>346</v>
      </c>
      <c r="D350" s="149">
        <v>2</v>
      </c>
      <c r="E350" s="149" t="s">
        <v>35</v>
      </c>
      <c r="F350" s="166">
        <v>41110</v>
      </c>
      <c r="G350" s="166">
        <v>41113</v>
      </c>
      <c r="H350" s="149">
        <v>4</v>
      </c>
      <c r="I350" s="149" t="s">
        <v>34</v>
      </c>
      <c r="J350" s="149" t="s">
        <v>143</v>
      </c>
      <c r="K350" s="149" t="s">
        <v>24</v>
      </c>
    </row>
    <row r="351" spans="1:11" ht="12.75" customHeight="1" x14ac:dyDescent="0.15">
      <c r="A351" s="149" t="s">
        <v>334</v>
      </c>
      <c r="B351" s="149" t="s">
        <v>345</v>
      </c>
      <c r="C351" s="149" t="s">
        <v>346</v>
      </c>
      <c r="D351" s="149">
        <v>2</v>
      </c>
      <c r="E351" s="149" t="s">
        <v>35</v>
      </c>
      <c r="F351" s="166">
        <v>41117</v>
      </c>
      <c r="G351" s="166">
        <v>41120</v>
      </c>
      <c r="H351" s="149">
        <v>4</v>
      </c>
      <c r="I351" s="149" t="s">
        <v>34</v>
      </c>
      <c r="J351" s="149" t="s">
        <v>143</v>
      </c>
      <c r="K351" s="149" t="s">
        <v>24</v>
      </c>
    </row>
    <row r="352" spans="1:11" ht="12.75" customHeight="1" x14ac:dyDescent="0.15">
      <c r="A352" s="149" t="s">
        <v>334</v>
      </c>
      <c r="B352" s="149" t="s">
        <v>347</v>
      </c>
      <c r="C352" s="149" t="s">
        <v>348</v>
      </c>
      <c r="D352" s="149">
        <v>3</v>
      </c>
      <c r="E352" s="149" t="s">
        <v>568</v>
      </c>
      <c r="F352" s="166">
        <v>41061</v>
      </c>
      <c r="G352" s="166">
        <v>41064</v>
      </c>
      <c r="H352" s="149">
        <v>4</v>
      </c>
      <c r="I352" s="149" t="s">
        <v>34</v>
      </c>
      <c r="J352" s="149" t="s">
        <v>143</v>
      </c>
      <c r="K352" s="149" t="s">
        <v>24</v>
      </c>
    </row>
    <row r="353" spans="1:11" ht="12.75" customHeight="1" x14ac:dyDescent="0.15">
      <c r="A353" s="149" t="s">
        <v>334</v>
      </c>
      <c r="B353" s="149" t="s">
        <v>347</v>
      </c>
      <c r="C353" s="149" t="s">
        <v>348</v>
      </c>
      <c r="D353" s="149">
        <v>3</v>
      </c>
      <c r="E353" s="149" t="s">
        <v>35</v>
      </c>
      <c r="F353" s="166">
        <v>41095</v>
      </c>
      <c r="G353" s="166">
        <v>41095</v>
      </c>
      <c r="H353" s="149">
        <v>1</v>
      </c>
      <c r="I353" s="149" t="s">
        <v>34</v>
      </c>
      <c r="J353" s="149" t="s">
        <v>143</v>
      </c>
      <c r="K353" s="149" t="s">
        <v>24</v>
      </c>
    </row>
    <row r="354" spans="1:11" ht="12.75" customHeight="1" x14ac:dyDescent="0.15">
      <c r="A354" s="149" t="s">
        <v>334</v>
      </c>
      <c r="B354" s="149" t="s">
        <v>347</v>
      </c>
      <c r="C354" s="149" t="s">
        <v>348</v>
      </c>
      <c r="D354" s="149">
        <v>3</v>
      </c>
      <c r="E354" s="149" t="s">
        <v>142</v>
      </c>
      <c r="F354" s="166">
        <v>41109</v>
      </c>
      <c r="G354" s="166">
        <v>41109</v>
      </c>
      <c r="H354" s="149">
        <v>1</v>
      </c>
      <c r="I354" s="149" t="s">
        <v>32</v>
      </c>
      <c r="J354" s="149" t="s">
        <v>33</v>
      </c>
      <c r="K354" s="149" t="s">
        <v>24</v>
      </c>
    </row>
    <row r="355" spans="1:11" ht="12.75" customHeight="1" x14ac:dyDescent="0.15">
      <c r="A355" s="149" t="s">
        <v>334</v>
      </c>
      <c r="B355" s="149" t="s">
        <v>347</v>
      </c>
      <c r="C355" s="149" t="s">
        <v>348</v>
      </c>
      <c r="D355" s="149">
        <v>3</v>
      </c>
      <c r="E355" s="149" t="s">
        <v>35</v>
      </c>
      <c r="F355" s="166">
        <v>41111</v>
      </c>
      <c r="G355" s="166">
        <v>41113</v>
      </c>
      <c r="H355" s="149">
        <v>3</v>
      </c>
      <c r="I355" s="149" t="s">
        <v>34</v>
      </c>
      <c r="J355" s="149" t="s">
        <v>143</v>
      </c>
      <c r="K355" s="149" t="s">
        <v>24</v>
      </c>
    </row>
    <row r="356" spans="1:11" ht="12.75" customHeight="1" x14ac:dyDescent="0.15">
      <c r="A356" s="149" t="s">
        <v>334</v>
      </c>
      <c r="B356" s="149" t="s">
        <v>347</v>
      </c>
      <c r="C356" s="149" t="s">
        <v>348</v>
      </c>
      <c r="D356" s="149">
        <v>3</v>
      </c>
      <c r="E356" s="149" t="s">
        <v>35</v>
      </c>
      <c r="F356" s="166">
        <v>41115</v>
      </c>
      <c r="G356" s="166">
        <v>41115</v>
      </c>
      <c r="H356" s="149">
        <v>1</v>
      </c>
      <c r="I356" s="149" t="s">
        <v>34</v>
      </c>
      <c r="J356" s="149" t="s">
        <v>143</v>
      </c>
      <c r="K356" s="149" t="s">
        <v>24</v>
      </c>
    </row>
    <row r="357" spans="1:11" ht="12.75" customHeight="1" x14ac:dyDescent="0.15">
      <c r="A357" s="149" t="s">
        <v>334</v>
      </c>
      <c r="B357" s="149" t="s">
        <v>347</v>
      </c>
      <c r="C357" s="149" t="s">
        <v>348</v>
      </c>
      <c r="D357" s="149">
        <v>3</v>
      </c>
      <c r="E357" s="149" t="s">
        <v>142</v>
      </c>
      <c r="F357" s="166">
        <v>41131</v>
      </c>
      <c r="G357" s="166">
        <v>41134</v>
      </c>
      <c r="H357" s="149">
        <v>4</v>
      </c>
      <c r="I357" s="149" t="s">
        <v>32</v>
      </c>
      <c r="J357" s="149" t="s">
        <v>33</v>
      </c>
      <c r="K357" s="149" t="s">
        <v>24</v>
      </c>
    </row>
    <row r="358" spans="1:11" ht="12.75" customHeight="1" x14ac:dyDescent="0.15">
      <c r="A358" s="149" t="s">
        <v>334</v>
      </c>
      <c r="B358" s="149" t="s">
        <v>349</v>
      </c>
      <c r="C358" s="149" t="s">
        <v>350</v>
      </c>
      <c r="D358" s="149">
        <v>1</v>
      </c>
      <c r="E358" s="149" t="s">
        <v>568</v>
      </c>
      <c r="F358" s="166">
        <v>41061</v>
      </c>
      <c r="G358" s="166">
        <v>41064</v>
      </c>
      <c r="H358" s="149">
        <v>4</v>
      </c>
      <c r="I358" s="149" t="s">
        <v>34</v>
      </c>
      <c r="J358" s="149" t="s">
        <v>143</v>
      </c>
      <c r="K358" s="149" t="s">
        <v>24</v>
      </c>
    </row>
    <row r="359" spans="1:11" ht="12.75" customHeight="1" x14ac:dyDescent="0.15">
      <c r="A359" s="149" t="s">
        <v>334</v>
      </c>
      <c r="B359" s="149" t="s">
        <v>349</v>
      </c>
      <c r="C359" s="149" t="s">
        <v>350</v>
      </c>
      <c r="D359" s="149">
        <v>1</v>
      </c>
      <c r="E359" s="149" t="s">
        <v>35</v>
      </c>
      <c r="F359" s="166">
        <v>41065</v>
      </c>
      <c r="G359" s="166">
        <v>41067</v>
      </c>
      <c r="H359" s="149">
        <v>3</v>
      </c>
      <c r="I359" s="149" t="s">
        <v>34</v>
      </c>
      <c r="J359" s="149" t="s">
        <v>143</v>
      </c>
      <c r="K359" s="149" t="s">
        <v>24</v>
      </c>
    </row>
    <row r="360" spans="1:11" ht="12.75" customHeight="1" x14ac:dyDescent="0.15">
      <c r="A360" s="149" t="s">
        <v>334</v>
      </c>
      <c r="B360" s="149" t="s">
        <v>349</v>
      </c>
      <c r="C360" s="149" t="s">
        <v>350</v>
      </c>
      <c r="D360" s="149">
        <v>1</v>
      </c>
      <c r="E360" s="149" t="s">
        <v>568</v>
      </c>
      <c r="F360" s="166">
        <v>41068</v>
      </c>
      <c r="G360" s="166">
        <v>41071</v>
      </c>
      <c r="H360" s="149">
        <v>4</v>
      </c>
      <c r="I360" s="149" t="s">
        <v>34</v>
      </c>
      <c r="J360" s="149" t="s">
        <v>143</v>
      </c>
      <c r="K360" s="149" t="s">
        <v>24</v>
      </c>
    </row>
    <row r="361" spans="1:11" ht="12.75" customHeight="1" x14ac:dyDescent="0.15">
      <c r="A361" s="149" t="s">
        <v>334</v>
      </c>
      <c r="B361" s="149" t="s">
        <v>349</v>
      </c>
      <c r="C361" s="149" t="s">
        <v>350</v>
      </c>
      <c r="D361" s="149">
        <v>1</v>
      </c>
      <c r="E361" s="149" t="s">
        <v>35</v>
      </c>
      <c r="F361" s="166">
        <v>41073</v>
      </c>
      <c r="G361" s="166">
        <v>41075</v>
      </c>
      <c r="H361" s="149">
        <v>3</v>
      </c>
      <c r="I361" s="149" t="s">
        <v>34</v>
      </c>
      <c r="J361" s="149" t="s">
        <v>143</v>
      </c>
      <c r="K361" s="149" t="s">
        <v>24</v>
      </c>
    </row>
    <row r="362" spans="1:11" ht="12.75" customHeight="1" x14ac:dyDescent="0.15">
      <c r="A362" s="149" t="s">
        <v>334</v>
      </c>
      <c r="B362" s="149" t="s">
        <v>349</v>
      </c>
      <c r="C362" s="149" t="s">
        <v>350</v>
      </c>
      <c r="D362" s="149">
        <v>1</v>
      </c>
      <c r="E362" s="149" t="s">
        <v>35</v>
      </c>
      <c r="F362" s="166">
        <v>41079</v>
      </c>
      <c r="G362" s="166">
        <v>41079</v>
      </c>
      <c r="H362" s="149">
        <v>1</v>
      </c>
      <c r="I362" s="149" t="s">
        <v>34</v>
      </c>
      <c r="J362" s="149" t="s">
        <v>143</v>
      </c>
      <c r="K362" s="149" t="s">
        <v>24</v>
      </c>
    </row>
    <row r="363" spans="1:11" ht="12.75" customHeight="1" x14ac:dyDescent="0.15">
      <c r="A363" s="149" t="s">
        <v>334</v>
      </c>
      <c r="B363" s="149" t="s">
        <v>349</v>
      </c>
      <c r="C363" s="149" t="s">
        <v>350</v>
      </c>
      <c r="D363" s="149">
        <v>1</v>
      </c>
      <c r="E363" s="149" t="s">
        <v>568</v>
      </c>
      <c r="F363" s="166">
        <v>41081</v>
      </c>
      <c r="G363" s="166">
        <v>41081</v>
      </c>
      <c r="H363" s="149">
        <v>1</v>
      </c>
      <c r="I363" s="149" t="s">
        <v>34</v>
      </c>
      <c r="J363" s="149" t="s">
        <v>143</v>
      </c>
      <c r="K363" s="149" t="s">
        <v>24</v>
      </c>
    </row>
    <row r="364" spans="1:11" ht="12.75" customHeight="1" x14ac:dyDescent="0.15">
      <c r="A364" s="149" t="s">
        <v>334</v>
      </c>
      <c r="B364" s="149" t="s">
        <v>349</v>
      </c>
      <c r="C364" s="149" t="s">
        <v>350</v>
      </c>
      <c r="D364" s="149">
        <v>1</v>
      </c>
      <c r="E364" s="149" t="s">
        <v>35</v>
      </c>
      <c r="F364" s="166">
        <v>41082</v>
      </c>
      <c r="G364" s="166">
        <v>41085</v>
      </c>
      <c r="H364" s="149">
        <v>4</v>
      </c>
      <c r="I364" s="149" t="s">
        <v>34</v>
      </c>
      <c r="J364" s="149" t="s">
        <v>143</v>
      </c>
      <c r="K364" s="149" t="s">
        <v>24</v>
      </c>
    </row>
    <row r="365" spans="1:11" ht="12.75" customHeight="1" x14ac:dyDescent="0.15">
      <c r="A365" s="149" t="s">
        <v>334</v>
      </c>
      <c r="B365" s="149" t="s">
        <v>349</v>
      </c>
      <c r="C365" s="149" t="s">
        <v>350</v>
      </c>
      <c r="D365" s="149">
        <v>1</v>
      </c>
      <c r="E365" s="149" t="s">
        <v>568</v>
      </c>
      <c r="F365" s="166">
        <v>41086</v>
      </c>
      <c r="G365" s="166">
        <v>41086</v>
      </c>
      <c r="H365" s="149">
        <v>1</v>
      </c>
      <c r="I365" s="149" t="s">
        <v>34</v>
      </c>
      <c r="J365" s="149" t="s">
        <v>143</v>
      </c>
      <c r="K365" s="149" t="s">
        <v>24</v>
      </c>
    </row>
    <row r="366" spans="1:11" ht="12.75" customHeight="1" x14ac:dyDescent="0.15">
      <c r="A366" s="149" t="s">
        <v>334</v>
      </c>
      <c r="B366" s="149" t="s">
        <v>349</v>
      </c>
      <c r="C366" s="149" t="s">
        <v>350</v>
      </c>
      <c r="D366" s="149">
        <v>1</v>
      </c>
      <c r="E366" s="149" t="s">
        <v>35</v>
      </c>
      <c r="F366" s="166">
        <v>41087</v>
      </c>
      <c r="G366" s="166">
        <v>41087</v>
      </c>
      <c r="H366" s="149">
        <v>1</v>
      </c>
      <c r="I366" s="149" t="s">
        <v>34</v>
      </c>
      <c r="J366" s="149" t="s">
        <v>143</v>
      </c>
      <c r="K366" s="149" t="s">
        <v>24</v>
      </c>
    </row>
    <row r="367" spans="1:11" ht="12.75" customHeight="1" x14ac:dyDescent="0.15">
      <c r="A367" s="149" t="s">
        <v>334</v>
      </c>
      <c r="B367" s="149" t="s">
        <v>349</v>
      </c>
      <c r="C367" s="149" t="s">
        <v>350</v>
      </c>
      <c r="D367" s="149">
        <v>1</v>
      </c>
      <c r="E367" s="149" t="s">
        <v>35</v>
      </c>
      <c r="F367" s="166">
        <v>41090</v>
      </c>
      <c r="G367" s="166">
        <v>41093</v>
      </c>
      <c r="H367" s="149">
        <v>4</v>
      </c>
      <c r="I367" s="149" t="s">
        <v>34</v>
      </c>
      <c r="J367" s="149" t="s">
        <v>143</v>
      </c>
      <c r="K367" s="149" t="s">
        <v>24</v>
      </c>
    </row>
    <row r="368" spans="1:11" ht="12.75" customHeight="1" x14ac:dyDescent="0.15">
      <c r="A368" s="149" t="s">
        <v>334</v>
      </c>
      <c r="B368" s="149" t="s">
        <v>349</v>
      </c>
      <c r="C368" s="149" t="s">
        <v>350</v>
      </c>
      <c r="D368" s="149">
        <v>1</v>
      </c>
      <c r="E368" s="149" t="s">
        <v>35</v>
      </c>
      <c r="F368" s="166">
        <v>41096</v>
      </c>
      <c r="G368" s="166">
        <v>41096</v>
      </c>
      <c r="H368" s="149">
        <v>1</v>
      </c>
      <c r="I368" s="149" t="s">
        <v>34</v>
      </c>
      <c r="J368" s="149" t="s">
        <v>143</v>
      </c>
      <c r="K368" s="149" t="s">
        <v>24</v>
      </c>
    </row>
    <row r="369" spans="1:11" ht="12.75" customHeight="1" x14ac:dyDescent="0.15">
      <c r="A369" s="149" t="s">
        <v>334</v>
      </c>
      <c r="B369" s="149" t="s">
        <v>349</v>
      </c>
      <c r="C369" s="149" t="s">
        <v>350</v>
      </c>
      <c r="D369" s="149">
        <v>1</v>
      </c>
      <c r="E369" s="149" t="s">
        <v>568</v>
      </c>
      <c r="F369" s="166">
        <v>41101</v>
      </c>
      <c r="G369" s="166">
        <v>41101</v>
      </c>
      <c r="H369" s="149">
        <v>1</v>
      </c>
      <c r="I369" s="149" t="s">
        <v>34</v>
      </c>
      <c r="J369" s="149" t="s">
        <v>143</v>
      </c>
      <c r="K369" s="149" t="s">
        <v>24</v>
      </c>
    </row>
    <row r="370" spans="1:11" ht="12.75" customHeight="1" x14ac:dyDescent="0.15">
      <c r="A370" s="149" t="s">
        <v>334</v>
      </c>
      <c r="B370" s="149" t="s">
        <v>349</v>
      </c>
      <c r="C370" s="149" t="s">
        <v>350</v>
      </c>
      <c r="D370" s="149">
        <v>1</v>
      </c>
      <c r="E370" s="149" t="s">
        <v>568</v>
      </c>
      <c r="F370" s="166">
        <v>41109</v>
      </c>
      <c r="G370" s="166">
        <v>41109</v>
      </c>
      <c r="H370" s="149">
        <v>1</v>
      </c>
      <c r="I370" s="149" t="s">
        <v>34</v>
      </c>
      <c r="J370" s="149" t="s">
        <v>143</v>
      </c>
      <c r="K370" s="149" t="s">
        <v>24</v>
      </c>
    </row>
    <row r="371" spans="1:11" ht="12.75" customHeight="1" x14ac:dyDescent="0.15">
      <c r="A371" s="149" t="s">
        <v>334</v>
      </c>
      <c r="B371" s="149" t="s">
        <v>349</v>
      </c>
      <c r="C371" s="149" t="s">
        <v>350</v>
      </c>
      <c r="D371" s="149">
        <v>1</v>
      </c>
      <c r="E371" s="149" t="s">
        <v>35</v>
      </c>
      <c r="F371" s="166">
        <v>41110</v>
      </c>
      <c r="G371" s="166">
        <v>41110</v>
      </c>
      <c r="H371" s="149">
        <v>1</v>
      </c>
      <c r="I371" s="149" t="s">
        <v>34</v>
      </c>
      <c r="J371" s="149" t="s">
        <v>143</v>
      </c>
      <c r="K371" s="149" t="s">
        <v>24</v>
      </c>
    </row>
    <row r="372" spans="1:11" ht="12.75" customHeight="1" x14ac:dyDescent="0.15">
      <c r="A372" s="149" t="s">
        <v>334</v>
      </c>
      <c r="B372" s="149" t="s">
        <v>349</v>
      </c>
      <c r="C372" s="149" t="s">
        <v>350</v>
      </c>
      <c r="D372" s="149">
        <v>1</v>
      </c>
      <c r="E372" s="149" t="s">
        <v>568</v>
      </c>
      <c r="F372" s="166">
        <v>41111</v>
      </c>
      <c r="G372" s="166">
        <v>41113</v>
      </c>
      <c r="H372" s="149">
        <v>3</v>
      </c>
      <c r="I372" s="149" t="s">
        <v>34</v>
      </c>
      <c r="J372" s="149" t="s">
        <v>143</v>
      </c>
      <c r="K372" s="149" t="s">
        <v>24</v>
      </c>
    </row>
    <row r="373" spans="1:11" ht="12.75" customHeight="1" x14ac:dyDescent="0.15">
      <c r="A373" s="149" t="s">
        <v>334</v>
      </c>
      <c r="B373" s="149" t="s">
        <v>349</v>
      </c>
      <c r="C373" s="149" t="s">
        <v>350</v>
      </c>
      <c r="D373" s="149">
        <v>1</v>
      </c>
      <c r="E373" s="149" t="s">
        <v>35</v>
      </c>
      <c r="F373" s="166">
        <v>41117</v>
      </c>
      <c r="G373" s="166">
        <v>41120</v>
      </c>
      <c r="H373" s="149">
        <v>4</v>
      </c>
      <c r="I373" s="149" t="s">
        <v>34</v>
      </c>
      <c r="J373" s="149" t="s">
        <v>143</v>
      </c>
      <c r="K373" s="149" t="s">
        <v>24</v>
      </c>
    </row>
    <row r="374" spans="1:11" ht="12.75" customHeight="1" x14ac:dyDescent="0.15">
      <c r="A374" s="149" t="s">
        <v>334</v>
      </c>
      <c r="B374" s="149" t="s">
        <v>349</v>
      </c>
      <c r="C374" s="149" t="s">
        <v>350</v>
      </c>
      <c r="D374" s="149">
        <v>1</v>
      </c>
      <c r="E374" s="149" t="s">
        <v>142</v>
      </c>
      <c r="F374" s="166">
        <v>41131</v>
      </c>
      <c r="G374" s="166">
        <v>41134</v>
      </c>
      <c r="H374" s="149">
        <v>4</v>
      </c>
      <c r="I374" s="149" t="s">
        <v>32</v>
      </c>
      <c r="J374" s="149" t="s">
        <v>33</v>
      </c>
      <c r="K374" s="149" t="s">
        <v>24</v>
      </c>
    </row>
    <row r="375" spans="1:11" ht="12.75" customHeight="1" x14ac:dyDescent="0.15">
      <c r="A375" s="149" t="s">
        <v>334</v>
      </c>
      <c r="B375" s="149" t="s">
        <v>349</v>
      </c>
      <c r="C375" s="149" t="s">
        <v>350</v>
      </c>
      <c r="D375" s="149">
        <v>1</v>
      </c>
      <c r="E375" s="149" t="s">
        <v>35</v>
      </c>
      <c r="F375" s="166">
        <v>41139</v>
      </c>
      <c r="G375" s="166">
        <v>41141</v>
      </c>
      <c r="H375" s="149">
        <v>3</v>
      </c>
      <c r="I375" s="149" t="s">
        <v>34</v>
      </c>
      <c r="J375" s="149" t="s">
        <v>143</v>
      </c>
      <c r="K375" s="149" t="s">
        <v>24</v>
      </c>
    </row>
    <row r="376" spans="1:11" ht="12.75" customHeight="1" x14ac:dyDescent="0.15">
      <c r="A376" s="149" t="s">
        <v>334</v>
      </c>
      <c r="B376" s="149" t="s">
        <v>349</v>
      </c>
      <c r="C376" s="149" t="s">
        <v>350</v>
      </c>
      <c r="D376" s="149">
        <v>1</v>
      </c>
      <c r="E376" s="149" t="s">
        <v>35</v>
      </c>
      <c r="F376" s="166">
        <v>41149</v>
      </c>
      <c r="G376" s="166">
        <v>41150</v>
      </c>
      <c r="H376" s="149">
        <v>2</v>
      </c>
      <c r="I376" s="149" t="s">
        <v>34</v>
      </c>
      <c r="J376" s="149" t="s">
        <v>143</v>
      </c>
      <c r="K376" s="149" t="s">
        <v>24</v>
      </c>
    </row>
    <row r="377" spans="1:11" ht="12.75" customHeight="1" x14ac:dyDescent="0.15">
      <c r="A377" s="149" t="s">
        <v>334</v>
      </c>
      <c r="B377" s="149" t="s">
        <v>353</v>
      </c>
      <c r="C377" s="149" t="s">
        <v>354</v>
      </c>
      <c r="D377" s="149">
        <v>2</v>
      </c>
      <c r="E377" s="149" t="s">
        <v>35</v>
      </c>
      <c r="F377" s="166">
        <v>41086</v>
      </c>
      <c r="G377" s="166">
        <v>41088</v>
      </c>
      <c r="H377" s="149">
        <v>3</v>
      </c>
      <c r="I377" s="149" t="s">
        <v>34</v>
      </c>
      <c r="J377" s="149" t="s">
        <v>143</v>
      </c>
      <c r="K377" s="149" t="s">
        <v>24</v>
      </c>
    </row>
    <row r="378" spans="1:11" ht="12.75" customHeight="1" x14ac:dyDescent="0.15">
      <c r="A378" s="149" t="s">
        <v>334</v>
      </c>
      <c r="B378" s="149" t="s">
        <v>353</v>
      </c>
      <c r="C378" s="149" t="s">
        <v>354</v>
      </c>
      <c r="D378" s="149">
        <v>2</v>
      </c>
      <c r="E378" s="149" t="s">
        <v>142</v>
      </c>
      <c r="F378" s="166">
        <v>41131</v>
      </c>
      <c r="G378" s="166">
        <v>41134</v>
      </c>
      <c r="H378" s="149">
        <v>4</v>
      </c>
      <c r="I378" s="149" t="s">
        <v>32</v>
      </c>
      <c r="J378" s="149" t="s">
        <v>33</v>
      </c>
      <c r="K378" s="149" t="s">
        <v>24</v>
      </c>
    </row>
    <row r="379" spans="1:11" ht="12.75" customHeight="1" x14ac:dyDescent="0.15">
      <c r="A379" s="160" t="s">
        <v>334</v>
      </c>
      <c r="B379" s="160" t="s">
        <v>353</v>
      </c>
      <c r="C379" s="160" t="s">
        <v>354</v>
      </c>
      <c r="D379" s="160">
        <v>2</v>
      </c>
      <c r="E379" s="160" t="s">
        <v>35</v>
      </c>
      <c r="F379" s="171">
        <v>41138</v>
      </c>
      <c r="G379" s="171">
        <v>41144</v>
      </c>
      <c r="H379" s="160">
        <v>7</v>
      </c>
      <c r="I379" s="160" t="s">
        <v>34</v>
      </c>
      <c r="J379" s="160" t="s">
        <v>143</v>
      </c>
      <c r="K379" s="160" t="s">
        <v>24</v>
      </c>
    </row>
    <row r="380" spans="1:11" ht="12.75" customHeight="1" x14ac:dyDescent="0.15">
      <c r="A380" s="54"/>
      <c r="B380" s="12">
        <f>SUM(IF(FREQUENCY(MATCH(B292:B379,B292:B379,0),MATCH(B292:B379,B292:B379,0))&gt;0,1))</f>
        <v>9</v>
      </c>
      <c r="C380" s="60"/>
      <c r="D380" s="60"/>
      <c r="E380" s="20">
        <f>COUNTA(E292:E379)</f>
        <v>88</v>
      </c>
      <c r="F380" s="167"/>
      <c r="G380" s="167"/>
      <c r="H380" s="20">
        <f>SUM(H292:H379)</f>
        <v>165</v>
      </c>
      <c r="I380" s="54"/>
      <c r="J380" s="54"/>
      <c r="K380" s="54"/>
    </row>
    <row r="381" spans="1:11" ht="9" customHeight="1" x14ac:dyDescent="0.15">
      <c r="A381" s="54"/>
      <c r="B381" s="12"/>
      <c r="C381" s="60"/>
      <c r="D381" s="60"/>
      <c r="E381" s="20"/>
      <c r="F381" s="167"/>
      <c r="G381" s="167"/>
      <c r="H381" s="20"/>
      <c r="I381" s="54"/>
      <c r="J381" s="54"/>
      <c r="K381" s="54"/>
    </row>
    <row r="382" spans="1:11" ht="12.75" customHeight="1" x14ac:dyDescent="0.15">
      <c r="A382" s="149" t="s">
        <v>357</v>
      </c>
      <c r="B382" s="149" t="s">
        <v>358</v>
      </c>
      <c r="C382" s="149" t="s">
        <v>359</v>
      </c>
      <c r="D382" s="149">
        <v>1</v>
      </c>
      <c r="E382" s="149" t="s">
        <v>142</v>
      </c>
      <c r="F382" s="166">
        <v>41078</v>
      </c>
      <c r="G382" s="166">
        <v>41078</v>
      </c>
      <c r="H382" s="149">
        <v>1</v>
      </c>
      <c r="I382" s="149" t="s">
        <v>32</v>
      </c>
      <c r="J382" s="149" t="s">
        <v>33</v>
      </c>
      <c r="K382" s="149" t="s">
        <v>24</v>
      </c>
    </row>
    <row r="383" spans="1:11" ht="12.75" customHeight="1" x14ac:dyDescent="0.15">
      <c r="A383" s="149" t="s">
        <v>357</v>
      </c>
      <c r="B383" s="149" t="s">
        <v>358</v>
      </c>
      <c r="C383" s="149" t="s">
        <v>359</v>
      </c>
      <c r="D383" s="149">
        <v>1</v>
      </c>
      <c r="E383" s="149" t="s">
        <v>35</v>
      </c>
      <c r="F383" s="166">
        <v>41096</v>
      </c>
      <c r="G383" s="166">
        <v>41096</v>
      </c>
      <c r="H383" s="149">
        <v>1</v>
      </c>
      <c r="I383" s="149" t="s">
        <v>34</v>
      </c>
      <c r="J383" s="149" t="s">
        <v>143</v>
      </c>
      <c r="K383" s="149" t="s">
        <v>24</v>
      </c>
    </row>
    <row r="384" spans="1:11" ht="12.75" customHeight="1" x14ac:dyDescent="0.15">
      <c r="A384" s="149" t="s">
        <v>357</v>
      </c>
      <c r="B384" s="149" t="s">
        <v>358</v>
      </c>
      <c r="C384" s="149" t="s">
        <v>359</v>
      </c>
      <c r="D384" s="149">
        <v>1</v>
      </c>
      <c r="E384" s="149" t="s">
        <v>35</v>
      </c>
      <c r="F384" s="166">
        <v>41098</v>
      </c>
      <c r="G384" s="166">
        <v>41098</v>
      </c>
      <c r="H384" s="149">
        <v>1</v>
      </c>
      <c r="I384" s="149" t="s">
        <v>34</v>
      </c>
      <c r="J384" s="149" t="s">
        <v>143</v>
      </c>
      <c r="K384" s="149" t="s">
        <v>24</v>
      </c>
    </row>
    <row r="385" spans="1:11" ht="12.75" customHeight="1" x14ac:dyDescent="0.15">
      <c r="A385" s="149" t="s">
        <v>357</v>
      </c>
      <c r="B385" s="149" t="s">
        <v>358</v>
      </c>
      <c r="C385" s="149" t="s">
        <v>359</v>
      </c>
      <c r="D385" s="149">
        <v>1</v>
      </c>
      <c r="E385" s="149" t="s">
        <v>35</v>
      </c>
      <c r="F385" s="166">
        <v>41103</v>
      </c>
      <c r="G385" s="166">
        <v>41103</v>
      </c>
      <c r="H385" s="149">
        <v>1</v>
      </c>
      <c r="I385" s="149" t="s">
        <v>34</v>
      </c>
      <c r="J385" s="149" t="s">
        <v>143</v>
      </c>
      <c r="K385" s="149" t="s">
        <v>24</v>
      </c>
    </row>
    <row r="386" spans="1:11" ht="12.75" customHeight="1" x14ac:dyDescent="0.15">
      <c r="A386" s="149" t="s">
        <v>357</v>
      </c>
      <c r="B386" s="149" t="s">
        <v>358</v>
      </c>
      <c r="C386" s="149" t="s">
        <v>359</v>
      </c>
      <c r="D386" s="149">
        <v>1</v>
      </c>
      <c r="E386" s="149" t="s">
        <v>35</v>
      </c>
      <c r="F386" s="166">
        <v>41104</v>
      </c>
      <c r="G386" s="166">
        <v>41104</v>
      </c>
      <c r="H386" s="149">
        <v>1</v>
      </c>
      <c r="I386" s="149" t="s">
        <v>34</v>
      </c>
      <c r="J386" s="149" t="s">
        <v>143</v>
      </c>
      <c r="K386" s="149" t="s">
        <v>24</v>
      </c>
    </row>
    <row r="387" spans="1:11" ht="12.75" customHeight="1" x14ac:dyDescent="0.15">
      <c r="A387" s="149" t="s">
        <v>357</v>
      </c>
      <c r="B387" s="149" t="s">
        <v>358</v>
      </c>
      <c r="C387" s="149" t="s">
        <v>359</v>
      </c>
      <c r="D387" s="149">
        <v>1</v>
      </c>
      <c r="E387" s="149" t="s">
        <v>568</v>
      </c>
      <c r="F387" s="166">
        <v>41105</v>
      </c>
      <c r="G387" s="166">
        <v>41105</v>
      </c>
      <c r="H387" s="149">
        <v>1</v>
      </c>
      <c r="I387" s="149" t="s">
        <v>34</v>
      </c>
      <c r="J387" s="149" t="s">
        <v>143</v>
      </c>
      <c r="K387" s="149" t="s">
        <v>24</v>
      </c>
    </row>
    <row r="388" spans="1:11" ht="12.75" customHeight="1" x14ac:dyDescent="0.15">
      <c r="A388" s="149" t="s">
        <v>357</v>
      </c>
      <c r="B388" s="149" t="s">
        <v>358</v>
      </c>
      <c r="C388" s="149" t="s">
        <v>359</v>
      </c>
      <c r="D388" s="149">
        <v>1</v>
      </c>
      <c r="E388" s="149" t="s">
        <v>35</v>
      </c>
      <c r="F388" s="166">
        <v>41111</v>
      </c>
      <c r="G388" s="166">
        <v>41111</v>
      </c>
      <c r="H388" s="149">
        <v>1</v>
      </c>
      <c r="I388" s="149" t="s">
        <v>34</v>
      </c>
      <c r="J388" s="149" t="s">
        <v>143</v>
      </c>
      <c r="K388" s="149" t="s">
        <v>24</v>
      </c>
    </row>
    <row r="389" spans="1:11" ht="12.75" customHeight="1" x14ac:dyDescent="0.15">
      <c r="A389" s="149" t="s">
        <v>357</v>
      </c>
      <c r="B389" s="149" t="s">
        <v>358</v>
      </c>
      <c r="C389" s="149" t="s">
        <v>359</v>
      </c>
      <c r="D389" s="149">
        <v>1</v>
      </c>
      <c r="E389" s="149" t="s">
        <v>568</v>
      </c>
      <c r="F389" s="166">
        <v>41113</v>
      </c>
      <c r="G389" s="166">
        <v>41113</v>
      </c>
      <c r="H389" s="149">
        <v>1</v>
      </c>
      <c r="I389" s="149" t="s">
        <v>34</v>
      </c>
      <c r="J389" s="149" t="s">
        <v>143</v>
      </c>
      <c r="K389" s="149" t="s">
        <v>24</v>
      </c>
    </row>
    <row r="390" spans="1:11" ht="12.75" customHeight="1" x14ac:dyDescent="0.15">
      <c r="A390" s="149" t="s">
        <v>357</v>
      </c>
      <c r="B390" s="149" t="s">
        <v>358</v>
      </c>
      <c r="C390" s="149" t="s">
        <v>359</v>
      </c>
      <c r="D390" s="149">
        <v>1</v>
      </c>
      <c r="E390" s="149" t="s">
        <v>35</v>
      </c>
      <c r="F390" s="166">
        <v>41114</v>
      </c>
      <c r="G390" s="166">
        <v>41114</v>
      </c>
      <c r="H390" s="149">
        <v>1</v>
      </c>
      <c r="I390" s="149" t="s">
        <v>34</v>
      </c>
      <c r="J390" s="149" t="s">
        <v>143</v>
      </c>
      <c r="K390" s="149" t="s">
        <v>24</v>
      </c>
    </row>
    <row r="391" spans="1:11" ht="12.75" customHeight="1" x14ac:dyDescent="0.15">
      <c r="A391" s="149" t="s">
        <v>357</v>
      </c>
      <c r="B391" s="149" t="s">
        <v>358</v>
      </c>
      <c r="C391" s="149" t="s">
        <v>359</v>
      </c>
      <c r="D391" s="149">
        <v>1</v>
      </c>
      <c r="E391" s="149" t="s">
        <v>568</v>
      </c>
      <c r="F391" s="166">
        <v>41115</v>
      </c>
      <c r="G391" s="166">
        <v>41115</v>
      </c>
      <c r="H391" s="149">
        <v>1</v>
      </c>
      <c r="I391" s="149" t="s">
        <v>34</v>
      </c>
      <c r="J391" s="149" t="s">
        <v>143</v>
      </c>
      <c r="K391" s="149" t="s">
        <v>24</v>
      </c>
    </row>
    <row r="392" spans="1:11" ht="12.75" customHeight="1" x14ac:dyDescent="0.15">
      <c r="A392" s="149" t="s">
        <v>357</v>
      </c>
      <c r="B392" s="149" t="s">
        <v>358</v>
      </c>
      <c r="C392" s="149" t="s">
        <v>359</v>
      </c>
      <c r="D392" s="149">
        <v>1</v>
      </c>
      <c r="E392" s="149" t="s">
        <v>35</v>
      </c>
      <c r="F392" s="166">
        <v>41116</v>
      </c>
      <c r="G392" s="166">
        <v>41116</v>
      </c>
      <c r="H392" s="149">
        <v>1</v>
      </c>
      <c r="I392" s="149" t="s">
        <v>34</v>
      </c>
      <c r="J392" s="149" t="s">
        <v>143</v>
      </c>
      <c r="K392" s="149" t="s">
        <v>24</v>
      </c>
    </row>
    <row r="393" spans="1:11" ht="12.75" customHeight="1" x14ac:dyDescent="0.15">
      <c r="A393" s="149" t="s">
        <v>357</v>
      </c>
      <c r="B393" s="149" t="s">
        <v>358</v>
      </c>
      <c r="C393" s="149" t="s">
        <v>359</v>
      </c>
      <c r="D393" s="149">
        <v>1</v>
      </c>
      <c r="E393" s="149" t="s">
        <v>35</v>
      </c>
      <c r="F393" s="166">
        <v>41117</v>
      </c>
      <c r="G393" s="166">
        <v>41117</v>
      </c>
      <c r="H393" s="149">
        <v>1</v>
      </c>
      <c r="I393" s="149" t="s">
        <v>34</v>
      </c>
      <c r="J393" s="149" t="s">
        <v>143</v>
      </c>
      <c r="K393" s="149" t="s">
        <v>24</v>
      </c>
    </row>
    <row r="394" spans="1:11" ht="12.75" customHeight="1" x14ac:dyDescent="0.15">
      <c r="A394" s="149" t="s">
        <v>357</v>
      </c>
      <c r="B394" s="149" t="s">
        <v>358</v>
      </c>
      <c r="C394" s="149" t="s">
        <v>359</v>
      </c>
      <c r="D394" s="149">
        <v>1</v>
      </c>
      <c r="E394" s="149" t="s">
        <v>568</v>
      </c>
      <c r="F394" s="166">
        <v>41118</v>
      </c>
      <c r="G394" s="166">
        <v>41118</v>
      </c>
      <c r="H394" s="149">
        <v>1</v>
      </c>
      <c r="I394" s="149" t="s">
        <v>34</v>
      </c>
      <c r="J394" s="149" t="s">
        <v>143</v>
      </c>
      <c r="K394" s="149" t="s">
        <v>24</v>
      </c>
    </row>
    <row r="395" spans="1:11" ht="12.75" customHeight="1" x14ac:dyDescent="0.15">
      <c r="A395" s="149" t="s">
        <v>357</v>
      </c>
      <c r="B395" s="149" t="s">
        <v>358</v>
      </c>
      <c r="C395" s="149" t="s">
        <v>359</v>
      </c>
      <c r="D395" s="149">
        <v>1</v>
      </c>
      <c r="E395" s="149" t="s">
        <v>35</v>
      </c>
      <c r="F395" s="166">
        <v>41119</v>
      </c>
      <c r="G395" s="166">
        <v>41119</v>
      </c>
      <c r="H395" s="149">
        <v>1</v>
      </c>
      <c r="I395" s="149" t="s">
        <v>34</v>
      </c>
      <c r="J395" s="149" t="s">
        <v>143</v>
      </c>
      <c r="K395" s="149" t="s">
        <v>24</v>
      </c>
    </row>
    <row r="396" spans="1:11" ht="12.75" customHeight="1" x14ac:dyDescent="0.15">
      <c r="A396" s="149" t="s">
        <v>357</v>
      </c>
      <c r="B396" s="149" t="s">
        <v>358</v>
      </c>
      <c r="C396" s="149" t="s">
        <v>359</v>
      </c>
      <c r="D396" s="149">
        <v>1</v>
      </c>
      <c r="E396" s="149" t="s">
        <v>35</v>
      </c>
      <c r="F396" s="166">
        <v>41125</v>
      </c>
      <c r="G396" s="166">
        <v>41125</v>
      </c>
      <c r="H396" s="149">
        <v>1</v>
      </c>
      <c r="I396" s="149" t="s">
        <v>34</v>
      </c>
      <c r="J396" s="149" t="s">
        <v>143</v>
      </c>
      <c r="K396" s="149" t="s">
        <v>24</v>
      </c>
    </row>
    <row r="397" spans="1:11" ht="12.75" customHeight="1" x14ac:dyDescent="0.15">
      <c r="A397" s="149" t="s">
        <v>357</v>
      </c>
      <c r="B397" s="149" t="s">
        <v>358</v>
      </c>
      <c r="C397" s="149" t="s">
        <v>359</v>
      </c>
      <c r="D397" s="149">
        <v>1</v>
      </c>
      <c r="E397" s="149" t="s">
        <v>35</v>
      </c>
      <c r="F397" s="166">
        <v>41126</v>
      </c>
      <c r="G397" s="166">
        <v>41126</v>
      </c>
      <c r="H397" s="149">
        <v>1</v>
      </c>
      <c r="I397" s="149" t="s">
        <v>34</v>
      </c>
      <c r="J397" s="149" t="s">
        <v>143</v>
      </c>
      <c r="K397" s="149" t="s">
        <v>24</v>
      </c>
    </row>
    <row r="398" spans="1:11" ht="12.75" customHeight="1" x14ac:dyDescent="0.15">
      <c r="A398" s="149" t="s">
        <v>357</v>
      </c>
      <c r="B398" s="149" t="s">
        <v>358</v>
      </c>
      <c r="C398" s="149" t="s">
        <v>359</v>
      </c>
      <c r="D398" s="149">
        <v>1</v>
      </c>
      <c r="E398" s="149" t="s">
        <v>568</v>
      </c>
      <c r="F398" s="166">
        <v>41127</v>
      </c>
      <c r="G398" s="166">
        <v>41127</v>
      </c>
      <c r="H398" s="149">
        <v>1</v>
      </c>
      <c r="I398" s="149" t="s">
        <v>34</v>
      </c>
      <c r="J398" s="149" t="s">
        <v>143</v>
      </c>
      <c r="K398" s="149" t="s">
        <v>24</v>
      </c>
    </row>
    <row r="399" spans="1:11" ht="12.75" customHeight="1" x14ac:dyDescent="0.15">
      <c r="A399" s="149" t="s">
        <v>357</v>
      </c>
      <c r="B399" s="149" t="s">
        <v>358</v>
      </c>
      <c r="C399" s="149" t="s">
        <v>359</v>
      </c>
      <c r="D399" s="149">
        <v>1</v>
      </c>
      <c r="E399" s="149" t="s">
        <v>35</v>
      </c>
      <c r="F399" s="166">
        <v>41128</v>
      </c>
      <c r="G399" s="166">
        <v>41128</v>
      </c>
      <c r="H399" s="149">
        <v>1</v>
      </c>
      <c r="I399" s="149" t="s">
        <v>569</v>
      </c>
      <c r="J399" s="149" t="s">
        <v>12</v>
      </c>
      <c r="K399" s="149" t="s">
        <v>24</v>
      </c>
    </row>
    <row r="400" spans="1:11" ht="12.75" customHeight="1" x14ac:dyDescent="0.15">
      <c r="A400" s="149" t="s">
        <v>357</v>
      </c>
      <c r="B400" s="149" t="s">
        <v>358</v>
      </c>
      <c r="C400" s="149" t="s">
        <v>359</v>
      </c>
      <c r="D400" s="149">
        <v>1</v>
      </c>
      <c r="E400" s="149" t="s">
        <v>35</v>
      </c>
      <c r="F400" s="166">
        <v>41129</v>
      </c>
      <c r="G400" s="166">
        <v>41129</v>
      </c>
      <c r="H400" s="149">
        <v>1</v>
      </c>
      <c r="I400" s="149" t="s">
        <v>569</v>
      </c>
      <c r="J400" s="149" t="s">
        <v>12</v>
      </c>
      <c r="K400" s="149" t="s">
        <v>24</v>
      </c>
    </row>
    <row r="401" spans="1:11" ht="12.75" customHeight="1" x14ac:dyDescent="0.15">
      <c r="A401" s="149" t="s">
        <v>357</v>
      </c>
      <c r="B401" s="149" t="s">
        <v>358</v>
      </c>
      <c r="C401" s="149" t="s">
        <v>359</v>
      </c>
      <c r="D401" s="149">
        <v>1</v>
      </c>
      <c r="E401" s="149" t="s">
        <v>35</v>
      </c>
      <c r="F401" s="166">
        <v>41130</v>
      </c>
      <c r="G401" s="166">
        <v>41130</v>
      </c>
      <c r="H401" s="149">
        <v>1</v>
      </c>
      <c r="I401" s="149" t="s">
        <v>569</v>
      </c>
      <c r="J401" s="149" t="s">
        <v>12</v>
      </c>
      <c r="K401" s="149" t="s">
        <v>24</v>
      </c>
    </row>
    <row r="402" spans="1:11" ht="12.75" customHeight="1" x14ac:dyDescent="0.15">
      <c r="A402" s="149" t="s">
        <v>357</v>
      </c>
      <c r="B402" s="149" t="s">
        <v>358</v>
      </c>
      <c r="C402" s="149" t="s">
        <v>359</v>
      </c>
      <c r="D402" s="149">
        <v>1</v>
      </c>
      <c r="E402" s="149" t="s">
        <v>35</v>
      </c>
      <c r="F402" s="166">
        <v>41131</v>
      </c>
      <c r="G402" s="166">
        <v>41131</v>
      </c>
      <c r="H402" s="149">
        <v>1</v>
      </c>
      <c r="I402" s="149" t="s">
        <v>569</v>
      </c>
      <c r="J402" s="149" t="s">
        <v>12</v>
      </c>
      <c r="K402" s="149" t="s">
        <v>24</v>
      </c>
    </row>
    <row r="403" spans="1:11" ht="12.75" customHeight="1" x14ac:dyDescent="0.15">
      <c r="A403" s="149" t="s">
        <v>357</v>
      </c>
      <c r="B403" s="149" t="s">
        <v>358</v>
      </c>
      <c r="C403" s="149" t="s">
        <v>359</v>
      </c>
      <c r="D403" s="149">
        <v>1</v>
      </c>
      <c r="E403" s="149" t="s">
        <v>568</v>
      </c>
      <c r="F403" s="166">
        <v>41132</v>
      </c>
      <c r="G403" s="166">
        <v>41132</v>
      </c>
      <c r="H403" s="149">
        <v>1</v>
      </c>
      <c r="I403" s="149" t="s">
        <v>34</v>
      </c>
      <c r="J403" s="149" t="s">
        <v>143</v>
      </c>
      <c r="K403" s="149" t="s">
        <v>24</v>
      </c>
    </row>
    <row r="404" spans="1:11" ht="12.75" customHeight="1" x14ac:dyDescent="0.15">
      <c r="A404" s="149" t="s">
        <v>357</v>
      </c>
      <c r="B404" s="149" t="s">
        <v>358</v>
      </c>
      <c r="C404" s="149" t="s">
        <v>359</v>
      </c>
      <c r="D404" s="149">
        <v>1</v>
      </c>
      <c r="E404" s="149" t="s">
        <v>568</v>
      </c>
      <c r="F404" s="166">
        <v>41133</v>
      </c>
      <c r="G404" s="166">
        <v>41133</v>
      </c>
      <c r="H404" s="149">
        <v>1</v>
      </c>
      <c r="I404" s="149" t="s">
        <v>34</v>
      </c>
      <c r="J404" s="149" t="s">
        <v>143</v>
      </c>
      <c r="K404" s="149" t="s">
        <v>24</v>
      </c>
    </row>
    <row r="405" spans="1:11" ht="12.75" customHeight="1" x14ac:dyDescent="0.15">
      <c r="A405" s="149" t="s">
        <v>357</v>
      </c>
      <c r="B405" s="149" t="s">
        <v>358</v>
      </c>
      <c r="C405" s="149" t="s">
        <v>359</v>
      </c>
      <c r="D405" s="149">
        <v>1</v>
      </c>
      <c r="E405" s="149" t="s">
        <v>35</v>
      </c>
      <c r="F405" s="166">
        <v>41134</v>
      </c>
      <c r="G405" s="166">
        <v>41134</v>
      </c>
      <c r="H405" s="149">
        <v>1</v>
      </c>
      <c r="I405" s="149" t="s">
        <v>34</v>
      </c>
      <c r="J405" s="149" t="s">
        <v>143</v>
      </c>
      <c r="K405" s="149" t="s">
        <v>24</v>
      </c>
    </row>
    <row r="406" spans="1:11" ht="12.75" customHeight="1" x14ac:dyDescent="0.15">
      <c r="A406" s="149" t="s">
        <v>357</v>
      </c>
      <c r="B406" s="149" t="s">
        <v>358</v>
      </c>
      <c r="C406" s="149" t="s">
        <v>359</v>
      </c>
      <c r="D406" s="149">
        <v>1</v>
      </c>
      <c r="E406" s="149" t="s">
        <v>35</v>
      </c>
      <c r="F406" s="166">
        <v>41135</v>
      </c>
      <c r="G406" s="166">
        <v>41135</v>
      </c>
      <c r="H406" s="149">
        <v>1</v>
      </c>
      <c r="I406" s="149" t="s">
        <v>569</v>
      </c>
      <c r="J406" s="149" t="s">
        <v>12</v>
      </c>
      <c r="K406" s="149" t="s">
        <v>24</v>
      </c>
    </row>
    <row r="407" spans="1:11" ht="12.75" customHeight="1" x14ac:dyDescent="0.15">
      <c r="A407" s="149" t="s">
        <v>357</v>
      </c>
      <c r="B407" s="149" t="s">
        <v>358</v>
      </c>
      <c r="C407" s="149" t="s">
        <v>359</v>
      </c>
      <c r="D407" s="149">
        <v>1</v>
      </c>
      <c r="E407" s="149" t="s">
        <v>35</v>
      </c>
      <c r="F407" s="166">
        <v>41136</v>
      </c>
      <c r="G407" s="166">
        <v>41136</v>
      </c>
      <c r="H407" s="149">
        <v>1</v>
      </c>
      <c r="I407" s="149" t="s">
        <v>569</v>
      </c>
      <c r="J407" s="149" t="s">
        <v>12</v>
      </c>
      <c r="K407" s="149" t="s">
        <v>24</v>
      </c>
    </row>
    <row r="408" spans="1:11" ht="12.75" customHeight="1" x14ac:dyDescent="0.15">
      <c r="A408" s="149" t="s">
        <v>357</v>
      </c>
      <c r="B408" s="149" t="s">
        <v>358</v>
      </c>
      <c r="C408" s="149" t="s">
        <v>359</v>
      </c>
      <c r="D408" s="149">
        <v>1</v>
      </c>
      <c r="E408" s="149" t="s">
        <v>35</v>
      </c>
      <c r="F408" s="166">
        <v>41137</v>
      </c>
      <c r="G408" s="166">
        <v>41137</v>
      </c>
      <c r="H408" s="149">
        <v>1</v>
      </c>
      <c r="I408" s="149" t="s">
        <v>569</v>
      </c>
      <c r="J408" s="149" t="s">
        <v>12</v>
      </c>
      <c r="K408" s="149" t="s">
        <v>24</v>
      </c>
    </row>
    <row r="409" spans="1:11" ht="12.75" customHeight="1" x14ac:dyDescent="0.15">
      <c r="A409" s="149" t="s">
        <v>357</v>
      </c>
      <c r="B409" s="149" t="s">
        <v>358</v>
      </c>
      <c r="C409" s="149" t="s">
        <v>359</v>
      </c>
      <c r="D409" s="149">
        <v>1</v>
      </c>
      <c r="E409" s="149" t="s">
        <v>35</v>
      </c>
      <c r="F409" s="166">
        <v>41138</v>
      </c>
      <c r="G409" s="166">
        <v>41138</v>
      </c>
      <c r="H409" s="149">
        <v>1</v>
      </c>
      <c r="I409" s="149" t="s">
        <v>34</v>
      </c>
      <c r="J409" s="149" t="s">
        <v>143</v>
      </c>
      <c r="K409" s="149" t="s">
        <v>24</v>
      </c>
    </row>
    <row r="410" spans="1:11" ht="12.75" customHeight="1" x14ac:dyDescent="0.15">
      <c r="A410" s="149" t="s">
        <v>357</v>
      </c>
      <c r="B410" s="149" t="s">
        <v>358</v>
      </c>
      <c r="C410" s="149" t="s">
        <v>359</v>
      </c>
      <c r="D410" s="149">
        <v>1</v>
      </c>
      <c r="E410" s="149" t="s">
        <v>35</v>
      </c>
      <c r="F410" s="166">
        <v>41139</v>
      </c>
      <c r="G410" s="166">
        <v>41139</v>
      </c>
      <c r="H410" s="149">
        <v>1</v>
      </c>
      <c r="I410" s="149" t="s">
        <v>34</v>
      </c>
      <c r="J410" s="149" t="s">
        <v>143</v>
      </c>
      <c r="K410" s="149" t="s">
        <v>24</v>
      </c>
    </row>
    <row r="411" spans="1:11" ht="12.75" customHeight="1" x14ac:dyDescent="0.15">
      <c r="A411" s="149" t="s">
        <v>357</v>
      </c>
      <c r="B411" s="149" t="s">
        <v>358</v>
      </c>
      <c r="C411" s="149" t="s">
        <v>359</v>
      </c>
      <c r="D411" s="149">
        <v>1</v>
      </c>
      <c r="E411" s="149" t="s">
        <v>568</v>
      </c>
      <c r="F411" s="166">
        <v>41155</v>
      </c>
      <c r="G411" s="166">
        <v>41155</v>
      </c>
      <c r="H411" s="149">
        <v>1</v>
      </c>
      <c r="I411" s="149" t="s">
        <v>34</v>
      </c>
      <c r="J411" s="149" t="s">
        <v>143</v>
      </c>
      <c r="K411" s="149" t="s">
        <v>24</v>
      </c>
    </row>
    <row r="412" spans="1:11" ht="12.75" customHeight="1" x14ac:dyDescent="0.15">
      <c r="A412" s="149" t="s">
        <v>357</v>
      </c>
      <c r="B412" s="149" t="s">
        <v>360</v>
      </c>
      <c r="C412" s="149" t="s">
        <v>361</v>
      </c>
      <c r="D412" s="149">
        <v>3</v>
      </c>
      <c r="E412" s="149" t="s">
        <v>35</v>
      </c>
      <c r="F412" s="166">
        <v>41098</v>
      </c>
      <c r="G412" s="166">
        <v>41098</v>
      </c>
      <c r="H412" s="149">
        <v>1</v>
      </c>
      <c r="I412" s="149" t="s">
        <v>34</v>
      </c>
      <c r="J412" s="149" t="s">
        <v>143</v>
      </c>
      <c r="K412" s="149" t="s">
        <v>24</v>
      </c>
    </row>
    <row r="413" spans="1:11" ht="12.75" customHeight="1" x14ac:dyDescent="0.15">
      <c r="A413" s="149" t="s">
        <v>357</v>
      </c>
      <c r="B413" s="149" t="s">
        <v>360</v>
      </c>
      <c r="C413" s="149" t="s">
        <v>361</v>
      </c>
      <c r="D413" s="149">
        <v>3</v>
      </c>
      <c r="E413" s="149" t="s">
        <v>35</v>
      </c>
      <c r="F413" s="166">
        <v>41099</v>
      </c>
      <c r="G413" s="166">
        <v>41099</v>
      </c>
      <c r="H413" s="149">
        <v>1</v>
      </c>
      <c r="I413" s="149" t="s">
        <v>569</v>
      </c>
      <c r="J413" s="149" t="s">
        <v>12</v>
      </c>
      <c r="K413" s="149" t="s">
        <v>24</v>
      </c>
    </row>
    <row r="414" spans="1:11" ht="12.75" customHeight="1" x14ac:dyDescent="0.15">
      <c r="A414" s="149" t="s">
        <v>357</v>
      </c>
      <c r="B414" s="149" t="s">
        <v>360</v>
      </c>
      <c r="C414" s="149" t="s">
        <v>361</v>
      </c>
      <c r="D414" s="149">
        <v>3</v>
      </c>
      <c r="E414" s="149" t="s">
        <v>35</v>
      </c>
      <c r="F414" s="166">
        <v>41111</v>
      </c>
      <c r="G414" s="166">
        <v>41111</v>
      </c>
      <c r="H414" s="149">
        <v>1</v>
      </c>
      <c r="I414" s="149" t="s">
        <v>34</v>
      </c>
      <c r="J414" s="149" t="s">
        <v>143</v>
      </c>
      <c r="K414" s="149" t="s">
        <v>24</v>
      </c>
    </row>
    <row r="415" spans="1:11" ht="12.75" customHeight="1" x14ac:dyDescent="0.15">
      <c r="A415" s="149" t="s">
        <v>357</v>
      </c>
      <c r="B415" s="149" t="s">
        <v>362</v>
      </c>
      <c r="C415" s="149" t="s">
        <v>363</v>
      </c>
      <c r="D415" s="149">
        <v>1</v>
      </c>
      <c r="E415" s="149" t="s">
        <v>35</v>
      </c>
      <c r="F415" s="166">
        <v>41078</v>
      </c>
      <c r="G415" s="166">
        <v>41078</v>
      </c>
      <c r="H415" s="149">
        <v>1</v>
      </c>
      <c r="I415" s="149" t="s">
        <v>34</v>
      </c>
      <c r="J415" s="149" t="s">
        <v>143</v>
      </c>
      <c r="K415" s="149" t="s">
        <v>24</v>
      </c>
    </row>
    <row r="416" spans="1:11" ht="12.75" customHeight="1" x14ac:dyDescent="0.15">
      <c r="A416" s="149" t="s">
        <v>357</v>
      </c>
      <c r="B416" s="149" t="s">
        <v>362</v>
      </c>
      <c r="C416" s="149" t="s">
        <v>363</v>
      </c>
      <c r="D416" s="149">
        <v>1</v>
      </c>
      <c r="E416" s="149" t="s">
        <v>35</v>
      </c>
      <c r="F416" s="166">
        <v>41096</v>
      </c>
      <c r="G416" s="166">
        <v>41096</v>
      </c>
      <c r="H416" s="149">
        <v>1</v>
      </c>
      <c r="I416" s="149" t="s">
        <v>34</v>
      </c>
      <c r="J416" s="149" t="s">
        <v>143</v>
      </c>
      <c r="K416" s="149" t="s">
        <v>24</v>
      </c>
    </row>
    <row r="417" spans="1:11" ht="12.75" customHeight="1" x14ac:dyDescent="0.15">
      <c r="A417" s="149" t="s">
        <v>357</v>
      </c>
      <c r="B417" s="149" t="s">
        <v>362</v>
      </c>
      <c r="C417" s="149" t="s">
        <v>363</v>
      </c>
      <c r="D417" s="149">
        <v>1</v>
      </c>
      <c r="E417" s="149" t="s">
        <v>35</v>
      </c>
      <c r="F417" s="166">
        <v>41098</v>
      </c>
      <c r="G417" s="166">
        <v>41098</v>
      </c>
      <c r="H417" s="149">
        <v>1</v>
      </c>
      <c r="I417" s="149" t="s">
        <v>34</v>
      </c>
      <c r="J417" s="149" t="s">
        <v>143</v>
      </c>
      <c r="K417" s="149" t="s">
        <v>24</v>
      </c>
    </row>
    <row r="418" spans="1:11" ht="12.75" customHeight="1" x14ac:dyDescent="0.15">
      <c r="A418" s="149" t="s">
        <v>357</v>
      </c>
      <c r="B418" s="149" t="s">
        <v>362</v>
      </c>
      <c r="C418" s="149" t="s">
        <v>363</v>
      </c>
      <c r="D418" s="149">
        <v>1</v>
      </c>
      <c r="E418" s="149" t="s">
        <v>35</v>
      </c>
      <c r="F418" s="166">
        <v>41104</v>
      </c>
      <c r="G418" s="166">
        <v>41104</v>
      </c>
      <c r="H418" s="149">
        <v>1</v>
      </c>
      <c r="I418" s="149" t="s">
        <v>34</v>
      </c>
      <c r="J418" s="149" t="s">
        <v>143</v>
      </c>
      <c r="K418" s="149" t="s">
        <v>24</v>
      </c>
    </row>
    <row r="419" spans="1:11" ht="12.75" customHeight="1" x14ac:dyDescent="0.15">
      <c r="A419" s="149" t="s">
        <v>357</v>
      </c>
      <c r="B419" s="149" t="s">
        <v>362</v>
      </c>
      <c r="C419" s="149" t="s">
        <v>363</v>
      </c>
      <c r="D419" s="149">
        <v>1</v>
      </c>
      <c r="E419" s="149" t="s">
        <v>35</v>
      </c>
      <c r="F419" s="166">
        <v>41105</v>
      </c>
      <c r="G419" s="166">
        <v>41105</v>
      </c>
      <c r="H419" s="149">
        <v>1</v>
      </c>
      <c r="I419" s="149" t="s">
        <v>34</v>
      </c>
      <c r="J419" s="149" t="s">
        <v>143</v>
      </c>
      <c r="K419" s="149" t="s">
        <v>24</v>
      </c>
    </row>
    <row r="420" spans="1:11" ht="12.75" customHeight="1" x14ac:dyDescent="0.15">
      <c r="A420" s="149" t="s">
        <v>357</v>
      </c>
      <c r="B420" s="149" t="s">
        <v>362</v>
      </c>
      <c r="C420" s="149" t="s">
        <v>363</v>
      </c>
      <c r="D420" s="149">
        <v>1</v>
      </c>
      <c r="E420" s="149" t="s">
        <v>568</v>
      </c>
      <c r="F420" s="166">
        <v>41111</v>
      </c>
      <c r="G420" s="166">
        <v>41111</v>
      </c>
      <c r="H420" s="149">
        <v>1</v>
      </c>
      <c r="I420" s="149" t="s">
        <v>34</v>
      </c>
      <c r="J420" s="149" t="s">
        <v>143</v>
      </c>
      <c r="K420" s="149" t="s">
        <v>24</v>
      </c>
    </row>
    <row r="421" spans="1:11" ht="12.75" customHeight="1" x14ac:dyDescent="0.15">
      <c r="A421" s="149" t="s">
        <v>357</v>
      </c>
      <c r="B421" s="149" t="s">
        <v>362</v>
      </c>
      <c r="C421" s="149" t="s">
        <v>363</v>
      </c>
      <c r="D421" s="149">
        <v>1</v>
      </c>
      <c r="E421" s="149" t="s">
        <v>35</v>
      </c>
      <c r="F421" s="166">
        <v>41112</v>
      </c>
      <c r="G421" s="166">
        <v>41112</v>
      </c>
      <c r="H421" s="149">
        <v>1</v>
      </c>
      <c r="I421" s="149" t="s">
        <v>34</v>
      </c>
      <c r="J421" s="149" t="s">
        <v>143</v>
      </c>
      <c r="K421" s="149" t="s">
        <v>24</v>
      </c>
    </row>
    <row r="422" spans="1:11" ht="12.75" customHeight="1" x14ac:dyDescent="0.15">
      <c r="A422" s="149" t="s">
        <v>357</v>
      </c>
      <c r="B422" s="149" t="s">
        <v>362</v>
      </c>
      <c r="C422" s="149" t="s">
        <v>363</v>
      </c>
      <c r="D422" s="149">
        <v>1</v>
      </c>
      <c r="E422" s="149" t="s">
        <v>568</v>
      </c>
      <c r="F422" s="166">
        <v>41113</v>
      </c>
      <c r="G422" s="166">
        <v>41113</v>
      </c>
      <c r="H422" s="149">
        <v>1</v>
      </c>
      <c r="I422" s="149" t="s">
        <v>34</v>
      </c>
      <c r="J422" s="149" t="s">
        <v>143</v>
      </c>
      <c r="K422" s="149" t="s">
        <v>24</v>
      </c>
    </row>
    <row r="423" spans="1:11" ht="12.75" customHeight="1" x14ac:dyDescent="0.15">
      <c r="A423" s="149" t="s">
        <v>357</v>
      </c>
      <c r="B423" s="149" t="s">
        <v>362</v>
      </c>
      <c r="C423" s="149" t="s">
        <v>363</v>
      </c>
      <c r="D423" s="149">
        <v>1</v>
      </c>
      <c r="E423" s="149" t="s">
        <v>35</v>
      </c>
      <c r="F423" s="166">
        <v>41114</v>
      </c>
      <c r="G423" s="166">
        <v>41114</v>
      </c>
      <c r="H423" s="149">
        <v>1</v>
      </c>
      <c r="I423" s="149" t="s">
        <v>34</v>
      </c>
      <c r="J423" s="149" t="s">
        <v>143</v>
      </c>
      <c r="K423" s="149" t="s">
        <v>24</v>
      </c>
    </row>
    <row r="424" spans="1:11" ht="12.75" customHeight="1" x14ac:dyDescent="0.15">
      <c r="A424" s="149" t="s">
        <v>357</v>
      </c>
      <c r="B424" s="149" t="s">
        <v>362</v>
      </c>
      <c r="C424" s="149" t="s">
        <v>363</v>
      </c>
      <c r="D424" s="149">
        <v>1</v>
      </c>
      <c r="E424" s="149" t="s">
        <v>568</v>
      </c>
      <c r="F424" s="166">
        <v>41115</v>
      </c>
      <c r="G424" s="166">
        <v>41115</v>
      </c>
      <c r="H424" s="149">
        <v>1</v>
      </c>
      <c r="I424" s="149" t="s">
        <v>34</v>
      </c>
      <c r="J424" s="149" t="s">
        <v>143</v>
      </c>
      <c r="K424" s="149" t="s">
        <v>24</v>
      </c>
    </row>
    <row r="425" spans="1:11" ht="12.75" customHeight="1" x14ac:dyDescent="0.15">
      <c r="A425" s="149" t="s">
        <v>357</v>
      </c>
      <c r="B425" s="149" t="s">
        <v>362</v>
      </c>
      <c r="C425" s="149" t="s">
        <v>363</v>
      </c>
      <c r="D425" s="149">
        <v>1</v>
      </c>
      <c r="E425" s="149" t="s">
        <v>568</v>
      </c>
      <c r="F425" s="166">
        <v>41116</v>
      </c>
      <c r="G425" s="166">
        <v>41116</v>
      </c>
      <c r="H425" s="149">
        <v>1</v>
      </c>
      <c r="I425" s="149" t="s">
        <v>34</v>
      </c>
      <c r="J425" s="149" t="s">
        <v>143</v>
      </c>
      <c r="K425" s="149" t="s">
        <v>24</v>
      </c>
    </row>
    <row r="426" spans="1:11" ht="12.75" customHeight="1" x14ac:dyDescent="0.15">
      <c r="A426" s="149" t="s">
        <v>357</v>
      </c>
      <c r="B426" s="149" t="s">
        <v>362</v>
      </c>
      <c r="C426" s="149" t="s">
        <v>363</v>
      </c>
      <c r="D426" s="149">
        <v>1</v>
      </c>
      <c r="E426" s="149" t="s">
        <v>35</v>
      </c>
      <c r="F426" s="166">
        <v>41117</v>
      </c>
      <c r="G426" s="166">
        <v>41117</v>
      </c>
      <c r="H426" s="149">
        <v>1</v>
      </c>
      <c r="I426" s="149" t="s">
        <v>34</v>
      </c>
      <c r="J426" s="149" t="s">
        <v>143</v>
      </c>
      <c r="K426" s="149" t="s">
        <v>24</v>
      </c>
    </row>
    <row r="427" spans="1:11" ht="12.75" customHeight="1" x14ac:dyDescent="0.15">
      <c r="A427" s="149" t="s">
        <v>357</v>
      </c>
      <c r="B427" s="149" t="s">
        <v>362</v>
      </c>
      <c r="C427" s="149" t="s">
        <v>363</v>
      </c>
      <c r="D427" s="149">
        <v>1</v>
      </c>
      <c r="E427" s="149" t="s">
        <v>568</v>
      </c>
      <c r="F427" s="166">
        <v>41118</v>
      </c>
      <c r="G427" s="166">
        <v>41118</v>
      </c>
      <c r="H427" s="149">
        <v>1</v>
      </c>
      <c r="I427" s="149" t="s">
        <v>34</v>
      </c>
      <c r="J427" s="149" t="s">
        <v>143</v>
      </c>
      <c r="K427" s="149" t="s">
        <v>24</v>
      </c>
    </row>
    <row r="428" spans="1:11" ht="12.75" customHeight="1" x14ac:dyDescent="0.15">
      <c r="A428" s="149" t="s">
        <v>357</v>
      </c>
      <c r="B428" s="149" t="s">
        <v>362</v>
      </c>
      <c r="C428" s="149" t="s">
        <v>363</v>
      </c>
      <c r="D428" s="149">
        <v>1</v>
      </c>
      <c r="E428" s="149" t="s">
        <v>35</v>
      </c>
      <c r="F428" s="166">
        <v>41119</v>
      </c>
      <c r="G428" s="166">
        <v>41119</v>
      </c>
      <c r="H428" s="149">
        <v>1</v>
      </c>
      <c r="I428" s="149" t="s">
        <v>34</v>
      </c>
      <c r="J428" s="149" t="s">
        <v>143</v>
      </c>
      <c r="K428" s="149" t="s">
        <v>24</v>
      </c>
    </row>
    <row r="429" spans="1:11" ht="12.75" customHeight="1" x14ac:dyDescent="0.15">
      <c r="A429" s="149" t="s">
        <v>357</v>
      </c>
      <c r="B429" s="149" t="s">
        <v>362</v>
      </c>
      <c r="C429" s="149" t="s">
        <v>363</v>
      </c>
      <c r="D429" s="149">
        <v>1</v>
      </c>
      <c r="E429" s="149" t="s">
        <v>35</v>
      </c>
      <c r="F429" s="166">
        <v>41124</v>
      </c>
      <c r="G429" s="166">
        <v>41124</v>
      </c>
      <c r="H429" s="149">
        <v>1</v>
      </c>
      <c r="I429" s="149" t="s">
        <v>569</v>
      </c>
      <c r="J429" s="149" t="s">
        <v>12</v>
      </c>
      <c r="K429" s="149" t="s">
        <v>24</v>
      </c>
    </row>
    <row r="430" spans="1:11" ht="12.75" customHeight="1" x14ac:dyDescent="0.15">
      <c r="A430" s="149" t="s">
        <v>357</v>
      </c>
      <c r="B430" s="149" t="s">
        <v>362</v>
      </c>
      <c r="C430" s="149" t="s">
        <v>363</v>
      </c>
      <c r="D430" s="149">
        <v>1</v>
      </c>
      <c r="E430" s="149" t="s">
        <v>568</v>
      </c>
      <c r="F430" s="166">
        <v>41125</v>
      </c>
      <c r="G430" s="166">
        <v>41125</v>
      </c>
      <c r="H430" s="149">
        <v>1</v>
      </c>
      <c r="I430" s="149" t="s">
        <v>34</v>
      </c>
      <c r="J430" s="149" t="s">
        <v>143</v>
      </c>
      <c r="K430" s="149" t="s">
        <v>24</v>
      </c>
    </row>
    <row r="431" spans="1:11" ht="12.75" customHeight="1" x14ac:dyDescent="0.15">
      <c r="A431" s="149" t="s">
        <v>357</v>
      </c>
      <c r="B431" s="149" t="s">
        <v>362</v>
      </c>
      <c r="C431" s="149" t="s">
        <v>363</v>
      </c>
      <c r="D431" s="149">
        <v>1</v>
      </c>
      <c r="E431" s="149" t="s">
        <v>568</v>
      </c>
      <c r="F431" s="166">
        <v>41126</v>
      </c>
      <c r="G431" s="166">
        <v>41126</v>
      </c>
      <c r="H431" s="149">
        <v>1</v>
      </c>
      <c r="I431" s="149" t="s">
        <v>34</v>
      </c>
      <c r="J431" s="149" t="s">
        <v>143</v>
      </c>
      <c r="K431" s="149" t="s">
        <v>24</v>
      </c>
    </row>
    <row r="432" spans="1:11" ht="12.75" customHeight="1" x14ac:dyDescent="0.15">
      <c r="A432" s="149" t="s">
        <v>357</v>
      </c>
      <c r="B432" s="149" t="s">
        <v>362</v>
      </c>
      <c r="C432" s="149" t="s">
        <v>363</v>
      </c>
      <c r="D432" s="149">
        <v>1</v>
      </c>
      <c r="E432" s="149" t="s">
        <v>35</v>
      </c>
      <c r="F432" s="166">
        <v>41131</v>
      </c>
      <c r="G432" s="166">
        <v>41131</v>
      </c>
      <c r="H432" s="149">
        <v>1</v>
      </c>
      <c r="I432" s="149" t="s">
        <v>569</v>
      </c>
      <c r="J432" s="149" t="s">
        <v>12</v>
      </c>
      <c r="K432" s="149" t="s">
        <v>24</v>
      </c>
    </row>
    <row r="433" spans="1:11" ht="12.75" customHeight="1" x14ac:dyDescent="0.15">
      <c r="A433" s="149" t="s">
        <v>357</v>
      </c>
      <c r="B433" s="149" t="s">
        <v>362</v>
      </c>
      <c r="C433" s="149" t="s">
        <v>363</v>
      </c>
      <c r="D433" s="149">
        <v>1</v>
      </c>
      <c r="E433" s="149" t="s">
        <v>568</v>
      </c>
      <c r="F433" s="166">
        <v>41132</v>
      </c>
      <c r="G433" s="166">
        <v>41132</v>
      </c>
      <c r="H433" s="149">
        <v>1</v>
      </c>
      <c r="I433" s="149" t="s">
        <v>34</v>
      </c>
      <c r="J433" s="149" t="s">
        <v>143</v>
      </c>
      <c r="K433" s="149" t="s">
        <v>24</v>
      </c>
    </row>
    <row r="434" spans="1:11" ht="12.75" customHeight="1" x14ac:dyDescent="0.15">
      <c r="A434" s="149" t="s">
        <v>357</v>
      </c>
      <c r="B434" s="149" t="s">
        <v>362</v>
      </c>
      <c r="C434" s="149" t="s">
        <v>363</v>
      </c>
      <c r="D434" s="149">
        <v>1</v>
      </c>
      <c r="E434" s="149" t="s">
        <v>568</v>
      </c>
      <c r="F434" s="166">
        <v>41133</v>
      </c>
      <c r="G434" s="166">
        <v>41133</v>
      </c>
      <c r="H434" s="149">
        <v>1</v>
      </c>
      <c r="I434" s="149" t="s">
        <v>34</v>
      </c>
      <c r="J434" s="149" t="s">
        <v>143</v>
      </c>
      <c r="K434" s="149" t="s">
        <v>24</v>
      </c>
    </row>
    <row r="435" spans="1:11" ht="12.75" customHeight="1" x14ac:dyDescent="0.15">
      <c r="A435" s="149" t="s">
        <v>357</v>
      </c>
      <c r="B435" s="149" t="s">
        <v>362</v>
      </c>
      <c r="C435" s="149" t="s">
        <v>363</v>
      </c>
      <c r="D435" s="149">
        <v>1</v>
      </c>
      <c r="E435" s="149" t="s">
        <v>35</v>
      </c>
      <c r="F435" s="166">
        <v>41134</v>
      </c>
      <c r="G435" s="166">
        <v>41134</v>
      </c>
      <c r="H435" s="149">
        <v>1</v>
      </c>
      <c r="I435" s="149" t="s">
        <v>34</v>
      </c>
      <c r="J435" s="149" t="s">
        <v>143</v>
      </c>
      <c r="K435" s="149" t="s">
        <v>24</v>
      </c>
    </row>
    <row r="436" spans="1:11" ht="12.75" customHeight="1" x14ac:dyDescent="0.15">
      <c r="A436" s="149" t="s">
        <v>357</v>
      </c>
      <c r="B436" s="149" t="s">
        <v>362</v>
      </c>
      <c r="C436" s="149" t="s">
        <v>363</v>
      </c>
      <c r="D436" s="149">
        <v>1</v>
      </c>
      <c r="E436" s="149" t="s">
        <v>35</v>
      </c>
      <c r="F436" s="166">
        <v>41135</v>
      </c>
      <c r="G436" s="166">
        <v>41135</v>
      </c>
      <c r="H436" s="149">
        <v>1</v>
      </c>
      <c r="I436" s="149" t="s">
        <v>569</v>
      </c>
      <c r="J436" s="149" t="s">
        <v>12</v>
      </c>
      <c r="K436" s="149" t="s">
        <v>24</v>
      </c>
    </row>
    <row r="437" spans="1:11" ht="12.75" customHeight="1" x14ac:dyDescent="0.15">
      <c r="A437" s="149" t="s">
        <v>357</v>
      </c>
      <c r="B437" s="149" t="s">
        <v>362</v>
      </c>
      <c r="C437" s="149" t="s">
        <v>363</v>
      </c>
      <c r="D437" s="149">
        <v>1</v>
      </c>
      <c r="E437" s="149" t="s">
        <v>35</v>
      </c>
      <c r="F437" s="166">
        <v>41136</v>
      </c>
      <c r="G437" s="166">
        <v>41136</v>
      </c>
      <c r="H437" s="149">
        <v>1</v>
      </c>
      <c r="I437" s="149" t="s">
        <v>569</v>
      </c>
      <c r="J437" s="149" t="s">
        <v>12</v>
      </c>
      <c r="K437" s="149" t="s">
        <v>24</v>
      </c>
    </row>
    <row r="438" spans="1:11" ht="12.75" customHeight="1" x14ac:dyDescent="0.15">
      <c r="A438" s="149" t="s">
        <v>357</v>
      </c>
      <c r="B438" s="149" t="s">
        <v>362</v>
      </c>
      <c r="C438" s="149" t="s">
        <v>363</v>
      </c>
      <c r="D438" s="149">
        <v>1</v>
      </c>
      <c r="E438" s="149" t="s">
        <v>35</v>
      </c>
      <c r="F438" s="166">
        <v>41137</v>
      </c>
      <c r="G438" s="166">
        <v>41137</v>
      </c>
      <c r="H438" s="149">
        <v>1</v>
      </c>
      <c r="I438" s="149" t="s">
        <v>569</v>
      </c>
      <c r="J438" s="149" t="s">
        <v>12</v>
      </c>
      <c r="K438" s="149" t="s">
        <v>24</v>
      </c>
    </row>
    <row r="439" spans="1:11" ht="12.75" customHeight="1" x14ac:dyDescent="0.15">
      <c r="A439" s="149" t="s">
        <v>357</v>
      </c>
      <c r="B439" s="149" t="s">
        <v>362</v>
      </c>
      <c r="C439" s="149" t="s">
        <v>363</v>
      </c>
      <c r="D439" s="149">
        <v>1</v>
      </c>
      <c r="E439" s="149" t="s">
        <v>568</v>
      </c>
      <c r="F439" s="166">
        <v>41138</v>
      </c>
      <c r="G439" s="166">
        <v>41138</v>
      </c>
      <c r="H439" s="149">
        <v>1</v>
      </c>
      <c r="I439" s="149" t="s">
        <v>34</v>
      </c>
      <c r="J439" s="149" t="s">
        <v>143</v>
      </c>
      <c r="K439" s="149" t="s">
        <v>24</v>
      </c>
    </row>
    <row r="440" spans="1:11" ht="12.75" customHeight="1" x14ac:dyDescent="0.15">
      <c r="A440" s="149" t="s">
        <v>357</v>
      </c>
      <c r="B440" s="149" t="s">
        <v>362</v>
      </c>
      <c r="C440" s="149" t="s">
        <v>363</v>
      </c>
      <c r="D440" s="149">
        <v>1</v>
      </c>
      <c r="E440" s="149" t="s">
        <v>35</v>
      </c>
      <c r="F440" s="166">
        <v>41139</v>
      </c>
      <c r="G440" s="166">
        <v>41139</v>
      </c>
      <c r="H440" s="149">
        <v>1</v>
      </c>
      <c r="I440" s="149" t="s">
        <v>34</v>
      </c>
      <c r="J440" s="149" t="s">
        <v>143</v>
      </c>
      <c r="K440" s="149" t="s">
        <v>24</v>
      </c>
    </row>
    <row r="441" spans="1:11" ht="12.75" customHeight="1" x14ac:dyDescent="0.15">
      <c r="A441" s="149" t="s">
        <v>357</v>
      </c>
      <c r="B441" s="149" t="s">
        <v>364</v>
      </c>
      <c r="C441" s="149" t="s">
        <v>365</v>
      </c>
      <c r="D441" s="149">
        <v>1</v>
      </c>
      <c r="E441" s="149" t="s">
        <v>35</v>
      </c>
      <c r="F441" s="166">
        <v>41078</v>
      </c>
      <c r="G441" s="166">
        <v>41078</v>
      </c>
      <c r="H441" s="149">
        <v>1</v>
      </c>
      <c r="I441" s="149" t="s">
        <v>34</v>
      </c>
      <c r="J441" s="149" t="s">
        <v>143</v>
      </c>
      <c r="K441" s="149" t="s">
        <v>24</v>
      </c>
    </row>
    <row r="442" spans="1:11" ht="12.75" customHeight="1" x14ac:dyDescent="0.15">
      <c r="A442" s="149" t="s">
        <v>357</v>
      </c>
      <c r="B442" s="149" t="s">
        <v>364</v>
      </c>
      <c r="C442" s="149" t="s">
        <v>365</v>
      </c>
      <c r="D442" s="149">
        <v>1</v>
      </c>
      <c r="E442" s="149" t="s">
        <v>35</v>
      </c>
      <c r="F442" s="166">
        <v>41096</v>
      </c>
      <c r="G442" s="166">
        <v>41096</v>
      </c>
      <c r="H442" s="149">
        <v>1</v>
      </c>
      <c r="I442" s="149" t="s">
        <v>34</v>
      </c>
      <c r="J442" s="149" t="s">
        <v>143</v>
      </c>
      <c r="K442" s="149" t="s">
        <v>24</v>
      </c>
    </row>
    <row r="443" spans="1:11" ht="12.75" customHeight="1" x14ac:dyDescent="0.15">
      <c r="A443" s="149" t="s">
        <v>357</v>
      </c>
      <c r="B443" s="149" t="s">
        <v>364</v>
      </c>
      <c r="C443" s="149" t="s">
        <v>365</v>
      </c>
      <c r="D443" s="149">
        <v>1</v>
      </c>
      <c r="E443" s="149" t="s">
        <v>35</v>
      </c>
      <c r="F443" s="166">
        <v>41098</v>
      </c>
      <c r="G443" s="166">
        <v>41098</v>
      </c>
      <c r="H443" s="149">
        <v>1</v>
      </c>
      <c r="I443" s="149" t="s">
        <v>34</v>
      </c>
      <c r="J443" s="149" t="s">
        <v>143</v>
      </c>
      <c r="K443" s="149" t="s">
        <v>24</v>
      </c>
    </row>
    <row r="444" spans="1:11" ht="12.75" customHeight="1" x14ac:dyDescent="0.15">
      <c r="A444" s="149" t="s">
        <v>357</v>
      </c>
      <c r="B444" s="149" t="s">
        <v>364</v>
      </c>
      <c r="C444" s="149" t="s">
        <v>365</v>
      </c>
      <c r="D444" s="149">
        <v>1</v>
      </c>
      <c r="E444" s="149" t="s">
        <v>35</v>
      </c>
      <c r="F444" s="166">
        <v>41111</v>
      </c>
      <c r="G444" s="166">
        <v>41111</v>
      </c>
      <c r="H444" s="149">
        <v>1</v>
      </c>
      <c r="I444" s="149" t="s">
        <v>34</v>
      </c>
      <c r="J444" s="149" t="s">
        <v>143</v>
      </c>
      <c r="K444" s="149" t="s">
        <v>24</v>
      </c>
    </row>
    <row r="445" spans="1:11" ht="12.75" customHeight="1" x14ac:dyDescent="0.15">
      <c r="A445" s="149" t="s">
        <v>357</v>
      </c>
      <c r="B445" s="149" t="s">
        <v>364</v>
      </c>
      <c r="C445" s="149" t="s">
        <v>365</v>
      </c>
      <c r="D445" s="149">
        <v>1</v>
      </c>
      <c r="E445" s="149" t="s">
        <v>35</v>
      </c>
      <c r="F445" s="166">
        <v>41112</v>
      </c>
      <c r="G445" s="166">
        <v>41112</v>
      </c>
      <c r="H445" s="149">
        <v>1</v>
      </c>
      <c r="I445" s="149" t="s">
        <v>34</v>
      </c>
      <c r="J445" s="149" t="s">
        <v>143</v>
      </c>
      <c r="K445" s="149" t="s">
        <v>24</v>
      </c>
    </row>
    <row r="446" spans="1:11" ht="12.75" customHeight="1" x14ac:dyDescent="0.15">
      <c r="A446" s="149" t="s">
        <v>357</v>
      </c>
      <c r="B446" s="149" t="s">
        <v>364</v>
      </c>
      <c r="C446" s="149" t="s">
        <v>365</v>
      </c>
      <c r="D446" s="149">
        <v>1</v>
      </c>
      <c r="E446" s="149" t="s">
        <v>568</v>
      </c>
      <c r="F446" s="166">
        <v>41113</v>
      </c>
      <c r="G446" s="166">
        <v>41113</v>
      </c>
      <c r="H446" s="149">
        <v>1</v>
      </c>
      <c r="I446" s="149" t="s">
        <v>34</v>
      </c>
      <c r="J446" s="149" t="s">
        <v>143</v>
      </c>
      <c r="K446" s="149" t="s">
        <v>24</v>
      </c>
    </row>
    <row r="447" spans="1:11" ht="12.75" customHeight="1" x14ac:dyDescent="0.15">
      <c r="A447" s="149" t="s">
        <v>357</v>
      </c>
      <c r="B447" s="149" t="s">
        <v>364</v>
      </c>
      <c r="C447" s="149" t="s">
        <v>365</v>
      </c>
      <c r="D447" s="149">
        <v>1</v>
      </c>
      <c r="E447" s="149" t="s">
        <v>35</v>
      </c>
      <c r="F447" s="166">
        <v>41114</v>
      </c>
      <c r="G447" s="166">
        <v>41114</v>
      </c>
      <c r="H447" s="149">
        <v>1</v>
      </c>
      <c r="I447" s="149" t="s">
        <v>34</v>
      </c>
      <c r="J447" s="149" t="s">
        <v>143</v>
      </c>
      <c r="K447" s="149" t="s">
        <v>24</v>
      </c>
    </row>
    <row r="448" spans="1:11" ht="12.75" customHeight="1" x14ac:dyDescent="0.15">
      <c r="A448" s="149" t="s">
        <v>357</v>
      </c>
      <c r="B448" s="149" t="s">
        <v>364</v>
      </c>
      <c r="C448" s="149" t="s">
        <v>365</v>
      </c>
      <c r="D448" s="149">
        <v>1</v>
      </c>
      <c r="E448" s="149" t="s">
        <v>568</v>
      </c>
      <c r="F448" s="166">
        <v>41115</v>
      </c>
      <c r="G448" s="166">
        <v>41115</v>
      </c>
      <c r="H448" s="149">
        <v>1</v>
      </c>
      <c r="I448" s="149" t="s">
        <v>34</v>
      </c>
      <c r="J448" s="149" t="s">
        <v>143</v>
      </c>
      <c r="K448" s="149" t="s">
        <v>24</v>
      </c>
    </row>
    <row r="449" spans="1:11" ht="12.75" customHeight="1" x14ac:dyDescent="0.15">
      <c r="A449" s="149" t="s">
        <v>357</v>
      </c>
      <c r="B449" s="149" t="s">
        <v>364</v>
      </c>
      <c r="C449" s="149" t="s">
        <v>365</v>
      </c>
      <c r="D449" s="149">
        <v>1</v>
      </c>
      <c r="E449" s="149" t="s">
        <v>35</v>
      </c>
      <c r="F449" s="166">
        <v>41116</v>
      </c>
      <c r="G449" s="166">
        <v>41116</v>
      </c>
      <c r="H449" s="149">
        <v>1</v>
      </c>
      <c r="I449" s="149" t="s">
        <v>34</v>
      </c>
      <c r="J449" s="149" t="s">
        <v>143</v>
      </c>
      <c r="K449" s="149" t="s">
        <v>24</v>
      </c>
    </row>
    <row r="450" spans="1:11" ht="12.75" customHeight="1" x14ac:dyDescent="0.15">
      <c r="A450" s="149" t="s">
        <v>357</v>
      </c>
      <c r="B450" s="149" t="s">
        <v>364</v>
      </c>
      <c r="C450" s="149" t="s">
        <v>365</v>
      </c>
      <c r="D450" s="149">
        <v>1</v>
      </c>
      <c r="E450" s="149" t="s">
        <v>568</v>
      </c>
      <c r="F450" s="166">
        <v>41118</v>
      </c>
      <c r="G450" s="166">
        <v>41118</v>
      </c>
      <c r="H450" s="149">
        <v>1</v>
      </c>
      <c r="I450" s="149" t="s">
        <v>34</v>
      </c>
      <c r="J450" s="149" t="s">
        <v>143</v>
      </c>
      <c r="K450" s="149" t="s">
        <v>24</v>
      </c>
    </row>
    <row r="451" spans="1:11" ht="12.75" customHeight="1" x14ac:dyDescent="0.15">
      <c r="A451" s="149" t="s">
        <v>357</v>
      </c>
      <c r="B451" s="149" t="s">
        <v>364</v>
      </c>
      <c r="C451" s="149" t="s">
        <v>365</v>
      </c>
      <c r="D451" s="149">
        <v>1</v>
      </c>
      <c r="E451" s="149" t="s">
        <v>35</v>
      </c>
      <c r="F451" s="166">
        <v>41119</v>
      </c>
      <c r="G451" s="166">
        <v>41119</v>
      </c>
      <c r="H451" s="149">
        <v>1</v>
      </c>
      <c r="I451" s="149" t="s">
        <v>34</v>
      </c>
      <c r="J451" s="149" t="s">
        <v>143</v>
      </c>
      <c r="K451" s="149" t="s">
        <v>24</v>
      </c>
    </row>
    <row r="452" spans="1:11" ht="12.75" customHeight="1" x14ac:dyDescent="0.15">
      <c r="A452" s="149" t="s">
        <v>357</v>
      </c>
      <c r="B452" s="149" t="s">
        <v>364</v>
      </c>
      <c r="C452" s="149" t="s">
        <v>365</v>
      </c>
      <c r="D452" s="149">
        <v>1</v>
      </c>
      <c r="E452" s="149" t="s">
        <v>35</v>
      </c>
      <c r="F452" s="166">
        <v>41125</v>
      </c>
      <c r="G452" s="166">
        <v>41125</v>
      </c>
      <c r="H452" s="149">
        <v>1</v>
      </c>
      <c r="I452" s="149" t="s">
        <v>34</v>
      </c>
      <c r="J452" s="149" t="s">
        <v>143</v>
      </c>
      <c r="K452" s="149" t="s">
        <v>24</v>
      </c>
    </row>
    <row r="453" spans="1:11" ht="12.75" customHeight="1" x14ac:dyDescent="0.15">
      <c r="A453" s="149" t="s">
        <v>357</v>
      </c>
      <c r="B453" s="149" t="s">
        <v>364</v>
      </c>
      <c r="C453" s="149" t="s">
        <v>365</v>
      </c>
      <c r="D453" s="149">
        <v>1</v>
      </c>
      <c r="E453" s="149" t="s">
        <v>568</v>
      </c>
      <c r="F453" s="166">
        <v>41126</v>
      </c>
      <c r="G453" s="166">
        <v>41126</v>
      </c>
      <c r="H453" s="149">
        <v>1</v>
      </c>
      <c r="I453" s="149" t="s">
        <v>34</v>
      </c>
      <c r="J453" s="149" t="s">
        <v>143</v>
      </c>
      <c r="K453" s="149" t="s">
        <v>24</v>
      </c>
    </row>
    <row r="454" spans="1:11" ht="12.75" customHeight="1" x14ac:dyDescent="0.15">
      <c r="A454" s="149" t="s">
        <v>357</v>
      </c>
      <c r="B454" s="149" t="s">
        <v>364</v>
      </c>
      <c r="C454" s="149" t="s">
        <v>365</v>
      </c>
      <c r="D454" s="149">
        <v>1</v>
      </c>
      <c r="E454" s="149" t="s">
        <v>35</v>
      </c>
      <c r="F454" s="166">
        <v>41131</v>
      </c>
      <c r="G454" s="166">
        <v>41131</v>
      </c>
      <c r="H454" s="149">
        <v>1</v>
      </c>
      <c r="I454" s="149" t="s">
        <v>569</v>
      </c>
      <c r="J454" s="149" t="s">
        <v>12</v>
      </c>
      <c r="K454" s="149" t="s">
        <v>24</v>
      </c>
    </row>
    <row r="455" spans="1:11" ht="12.75" customHeight="1" x14ac:dyDescent="0.15">
      <c r="A455" s="149" t="s">
        <v>357</v>
      </c>
      <c r="B455" s="149" t="s">
        <v>364</v>
      </c>
      <c r="C455" s="149" t="s">
        <v>365</v>
      </c>
      <c r="D455" s="149">
        <v>1</v>
      </c>
      <c r="E455" s="149" t="s">
        <v>568</v>
      </c>
      <c r="F455" s="166">
        <v>41132</v>
      </c>
      <c r="G455" s="166">
        <v>41132</v>
      </c>
      <c r="H455" s="149">
        <v>1</v>
      </c>
      <c r="I455" s="149" t="s">
        <v>34</v>
      </c>
      <c r="J455" s="149" t="s">
        <v>143</v>
      </c>
      <c r="K455" s="149" t="s">
        <v>24</v>
      </c>
    </row>
    <row r="456" spans="1:11" ht="12.75" customHeight="1" x14ac:dyDescent="0.15">
      <c r="A456" s="149" t="s">
        <v>357</v>
      </c>
      <c r="B456" s="149" t="s">
        <v>364</v>
      </c>
      <c r="C456" s="149" t="s">
        <v>365</v>
      </c>
      <c r="D456" s="149">
        <v>1</v>
      </c>
      <c r="E456" s="149" t="s">
        <v>568</v>
      </c>
      <c r="F456" s="166">
        <v>41133</v>
      </c>
      <c r="G456" s="166">
        <v>41133</v>
      </c>
      <c r="H456" s="149">
        <v>1</v>
      </c>
      <c r="I456" s="149" t="s">
        <v>34</v>
      </c>
      <c r="J456" s="149" t="s">
        <v>143</v>
      </c>
      <c r="K456" s="149" t="s">
        <v>24</v>
      </c>
    </row>
    <row r="457" spans="1:11" ht="12.75" customHeight="1" x14ac:dyDescent="0.15">
      <c r="A457" s="149" t="s">
        <v>357</v>
      </c>
      <c r="B457" s="149" t="s">
        <v>364</v>
      </c>
      <c r="C457" s="149" t="s">
        <v>365</v>
      </c>
      <c r="D457" s="149">
        <v>1</v>
      </c>
      <c r="E457" s="149" t="s">
        <v>35</v>
      </c>
      <c r="F457" s="166">
        <v>41134</v>
      </c>
      <c r="G457" s="166">
        <v>41134</v>
      </c>
      <c r="H457" s="149">
        <v>1</v>
      </c>
      <c r="I457" s="149" t="s">
        <v>34</v>
      </c>
      <c r="J457" s="149" t="s">
        <v>143</v>
      </c>
      <c r="K457" s="149" t="s">
        <v>24</v>
      </c>
    </row>
    <row r="458" spans="1:11" ht="12.75" customHeight="1" x14ac:dyDescent="0.15">
      <c r="A458" s="149" t="s">
        <v>357</v>
      </c>
      <c r="B458" s="149" t="s">
        <v>364</v>
      </c>
      <c r="C458" s="149" t="s">
        <v>365</v>
      </c>
      <c r="D458" s="149">
        <v>1</v>
      </c>
      <c r="E458" s="149" t="s">
        <v>35</v>
      </c>
      <c r="F458" s="166">
        <v>41135</v>
      </c>
      <c r="G458" s="166">
        <v>41135</v>
      </c>
      <c r="H458" s="149">
        <v>1</v>
      </c>
      <c r="I458" s="149" t="s">
        <v>569</v>
      </c>
      <c r="J458" s="149" t="s">
        <v>12</v>
      </c>
      <c r="K458" s="149" t="s">
        <v>24</v>
      </c>
    </row>
    <row r="459" spans="1:11" ht="12.75" customHeight="1" x14ac:dyDescent="0.15">
      <c r="A459" s="149" t="s">
        <v>357</v>
      </c>
      <c r="B459" s="149" t="s">
        <v>364</v>
      </c>
      <c r="C459" s="149" t="s">
        <v>365</v>
      </c>
      <c r="D459" s="149">
        <v>1</v>
      </c>
      <c r="E459" s="149" t="s">
        <v>35</v>
      </c>
      <c r="F459" s="166">
        <v>41136</v>
      </c>
      <c r="G459" s="166">
        <v>41136</v>
      </c>
      <c r="H459" s="149">
        <v>1</v>
      </c>
      <c r="I459" s="149" t="s">
        <v>569</v>
      </c>
      <c r="J459" s="149" t="s">
        <v>12</v>
      </c>
      <c r="K459" s="149" t="s">
        <v>24</v>
      </c>
    </row>
    <row r="460" spans="1:11" ht="12.75" customHeight="1" x14ac:dyDescent="0.15">
      <c r="A460" s="149" t="s">
        <v>357</v>
      </c>
      <c r="B460" s="149" t="s">
        <v>364</v>
      </c>
      <c r="C460" s="149" t="s">
        <v>365</v>
      </c>
      <c r="D460" s="149">
        <v>1</v>
      </c>
      <c r="E460" s="149" t="s">
        <v>35</v>
      </c>
      <c r="F460" s="166">
        <v>41137</v>
      </c>
      <c r="G460" s="166">
        <v>41137</v>
      </c>
      <c r="H460" s="149">
        <v>1</v>
      </c>
      <c r="I460" s="149" t="s">
        <v>569</v>
      </c>
      <c r="J460" s="149" t="s">
        <v>12</v>
      </c>
      <c r="K460" s="149" t="s">
        <v>24</v>
      </c>
    </row>
    <row r="461" spans="1:11" ht="12.75" customHeight="1" x14ac:dyDescent="0.15">
      <c r="A461" s="149" t="s">
        <v>357</v>
      </c>
      <c r="B461" s="149" t="s">
        <v>364</v>
      </c>
      <c r="C461" s="149" t="s">
        <v>365</v>
      </c>
      <c r="D461" s="149">
        <v>1</v>
      </c>
      <c r="E461" s="149" t="s">
        <v>568</v>
      </c>
      <c r="F461" s="166">
        <v>41138</v>
      </c>
      <c r="G461" s="166">
        <v>41138</v>
      </c>
      <c r="H461" s="149">
        <v>1</v>
      </c>
      <c r="I461" s="149" t="s">
        <v>34</v>
      </c>
      <c r="J461" s="149" t="s">
        <v>143</v>
      </c>
      <c r="K461" s="149" t="s">
        <v>24</v>
      </c>
    </row>
    <row r="462" spans="1:11" ht="12.75" customHeight="1" x14ac:dyDescent="0.15">
      <c r="A462" s="149" t="s">
        <v>357</v>
      </c>
      <c r="B462" s="149" t="s">
        <v>364</v>
      </c>
      <c r="C462" s="149" t="s">
        <v>365</v>
      </c>
      <c r="D462" s="149">
        <v>1</v>
      </c>
      <c r="E462" s="149" t="s">
        <v>35</v>
      </c>
      <c r="F462" s="166">
        <v>41139</v>
      </c>
      <c r="G462" s="166">
        <v>41139</v>
      </c>
      <c r="H462" s="149">
        <v>1</v>
      </c>
      <c r="I462" s="149" t="s">
        <v>34</v>
      </c>
      <c r="J462" s="149" t="s">
        <v>143</v>
      </c>
      <c r="K462" s="149" t="s">
        <v>24</v>
      </c>
    </row>
    <row r="463" spans="1:11" ht="12.75" customHeight="1" x14ac:dyDescent="0.15">
      <c r="A463" s="149" t="s">
        <v>357</v>
      </c>
      <c r="B463" s="149" t="s">
        <v>364</v>
      </c>
      <c r="C463" s="149" t="s">
        <v>365</v>
      </c>
      <c r="D463" s="149">
        <v>1</v>
      </c>
      <c r="E463" s="149" t="s">
        <v>35</v>
      </c>
      <c r="F463" s="166">
        <v>41155</v>
      </c>
      <c r="G463" s="166">
        <v>41155</v>
      </c>
      <c r="H463" s="149">
        <v>1</v>
      </c>
      <c r="I463" s="149" t="s">
        <v>34</v>
      </c>
      <c r="J463" s="149" t="s">
        <v>143</v>
      </c>
      <c r="K463" s="149" t="s">
        <v>24</v>
      </c>
    </row>
    <row r="464" spans="1:11" ht="12.75" customHeight="1" x14ac:dyDescent="0.15">
      <c r="A464" s="149" t="s">
        <v>357</v>
      </c>
      <c r="B464" s="149" t="s">
        <v>366</v>
      </c>
      <c r="C464" s="149" t="s">
        <v>367</v>
      </c>
      <c r="D464" s="149">
        <v>1</v>
      </c>
      <c r="E464" s="149" t="s">
        <v>35</v>
      </c>
      <c r="F464" s="166">
        <v>41075</v>
      </c>
      <c r="G464" s="166">
        <v>41075</v>
      </c>
      <c r="H464" s="149">
        <v>1</v>
      </c>
      <c r="I464" s="149" t="s">
        <v>569</v>
      </c>
      <c r="J464" s="149" t="s">
        <v>12</v>
      </c>
      <c r="K464" s="149" t="s">
        <v>24</v>
      </c>
    </row>
    <row r="465" spans="1:11" ht="12.75" customHeight="1" x14ac:dyDescent="0.15">
      <c r="A465" s="149" t="s">
        <v>357</v>
      </c>
      <c r="B465" s="149" t="s">
        <v>366</v>
      </c>
      <c r="C465" s="149" t="s">
        <v>367</v>
      </c>
      <c r="D465" s="149">
        <v>1</v>
      </c>
      <c r="E465" s="149" t="s">
        <v>35</v>
      </c>
      <c r="F465" s="166">
        <v>41076</v>
      </c>
      <c r="G465" s="166">
        <v>41076</v>
      </c>
      <c r="H465" s="149">
        <v>1</v>
      </c>
      <c r="I465" s="149" t="s">
        <v>569</v>
      </c>
      <c r="J465" s="149" t="s">
        <v>12</v>
      </c>
      <c r="K465" s="149" t="s">
        <v>24</v>
      </c>
    </row>
    <row r="466" spans="1:11" ht="12.75" customHeight="1" x14ac:dyDescent="0.15">
      <c r="A466" s="149" t="s">
        <v>357</v>
      </c>
      <c r="B466" s="149" t="s">
        <v>366</v>
      </c>
      <c r="C466" s="149" t="s">
        <v>367</v>
      </c>
      <c r="D466" s="149">
        <v>1</v>
      </c>
      <c r="E466" s="149" t="s">
        <v>35</v>
      </c>
      <c r="F466" s="166">
        <v>41078</v>
      </c>
      <c r="G466" s="166">
        <v>41078</v>
      </c>
      <c r="H466" s="149">
        <v>1</v>
      </c>
      <c r="I466" s="149" t="s">
        <v>34</v>
      </c>
      <c r="J466" s="149" t="s">
        <v>143</v>
      </c>
      <c r="K466" s="149" t="s">
        <v>24</v>
      </c>
    </row>
    <row r="467" spans="1:11" ht="12.75" customHeight="1" x14ac:dyDescent="0.15">
      <c r="A467" s="149" t="s">
        <v>357</v>
      </c>
      <c r="B467" s="149" t="s">
        <v>366</v>
      </c>
      <c r="C467" s="149" t="s">
        <v>367</v>
      </c>
      <c r="D467" s="149">
        <v>1</v>
      </c>
      <c r="E467" s="149" t="s">
        <v>35</v>
      </c>
      <c r="F467" s="166">
        <v>41096</v>
      </c>
      <c r="G467" s="166">
        <v>41096</v>
      </c>
      <c r="H467" s="149">
        <v>1</v>
      </c>
      <c r="I467" s="149" t="s">
        <v>34</v>
      </c>
      <c r="J467" s="149" t="s">
        <v>143</v>
      </c>
      <c r="K467" s="149" t="s">
        <v>24</v>
      </c>
    </row>
    <row r="468" spans="1:11" ht="12.75" customHeight="1" x14ac:dyDescent="0.15">
      <c r="A468" s="149" t="s">
        <v>357</v>
      </c>
      <c r="B468" s="149" t="s">
        <v>366</v>
      </c>
      <c r="C468" s="149" t="s">
        <v>367</v>
      </c>
      <c r="D468" s="149">
        <v>1</v>
      </c>
      <c r="E468" s="149" t="s">
        <v>35</v>
      </c>
      <c r="F468" s="166">
        <v>41104</v>
      </c>
      <c r="G468" s="166">
        <v>41104</v>
      </c>
      <c r="H468" s="149">
        <v>1</v>
      </c>
      <c r="I468" s="149" t="s">
        <v>34</v>
      </c>
      <c r="J468" s="149" t="s">
        <v>143</v>
      </c>
      <c r="K468" s="149" t="s">
        <v>24</v>
      </c>
    </row>
    <row r="469" spans="1:11" ht="12.75" customHeight="1" x14ac:dyDescent="0.15">
      <c r="A469" s="149" t="s">
        <v>357</v>
      </c>
      <c r="B469" s="149" t="s">
        <v>366</v>
      </c>
      <c r="C469" s="149" t="s">
        <v>367</v>
      </c>
      <c r="D469" s="149">
        <v>1</v>
      </c>
      <c r="E469" s="149" t="s">
        <v>35</v>
      </c>
      <c r="F469" s="166">
        <v>41105</v>
      </c>
      <c r="G469" s="166">
        <v>41105</v>
      </c>
      <c r="H469" s="149">
        <v>1</v>
      </c>
      <c r="I469" s="149" t="s">
        <v>34</v>
      </c>
      <c r="J469" s="149" t="s">
        <v>143</v>
      </c>
      <c r="K469" s="149" t="s">
        <v>24</v>
      </c>
    </row>
    <row r="470" spans="1:11" ht="12.75" customHeight="1" x14ac:dyDescent="0.15">
      <c r="A470" s="149" t="s">
        <v>357</v>
      </c>
      <c r="B470" s="149" t="s">
        <v>366</v>
      </c>
      <c r="C470" s="149" t="s">
        <v>367</v>
      </c>
      <c r="D470" s="149">
        <v>1</v>
      </c>
      <c r="E470" s="149" t="s">
        <v>568</v>
      </c>
      <c r="F470" s="166">
        <v>41111</v>
      </c>
      <c r="G470" s="166">
        <v>41111</v>
      </c>
      <c r="H470" s="149">
        <v>1</v>
      </c>
      <c r="I470" s="149" t="s">
        <v>34</v>
      </c>
      <c r="J470" s="149" t="s">
        <v>143</v>
      </c>
      <c r="K470" s="149" t="s">
        <v>24</v>
      </c>
    </row>
    <row r="471" spans="1:11" ht="12.75" customHeight="1" x14ac:dyDescent="0.15">
      <c r="A471" s="149" t="s">
        <v>357</v>
      </c>
      <c r="B471" s="149" t="s">
        <v>366</v>
      </c>
      <c r="C471" s="149" t="s">
        <v>367</v>
      </c>
      <c r="D471" s="149">
        <v>1</v>
      </c>
      <c r="E471" s="149" t="s">
        <v>35</v>
      </c>
      <c r="F471" s="166">
        <v>41115</v>
      </c>
      <c r="G471" s="166">
        <v>41115</v>
      </c>
      <c r="H471" s="149">
        <v>1</v>
      </c>
      <c r="I471" s="149" t="s">
        <v>569</v>
      </c>
      <c r="J471" s="149" t="s">
        <v>143</v>
      </c>
      <c r="K471" s="149" t="s">
        <v>24</v>
      </c>
    </row>
    <row r="472" spans="1:11" ht="12.75" customHeight="1" x14ac:dyDescent="0.15">
      <c r="A472" s="149" t="s">
        <v>357</v>
      </c>
      <c r="B472" s="149" t="s">
        <v>366</v>
      </c>
      <c r="C472" s="149" t="s">
        <v>367</v>
      </c>
      <c r="D472" s="149">
        <v>1</v>
      </c>
      <c r="E472" s="149" t="s">
        <v>35</v>
      </c>
      <c r="F472" s="166">
        <v>41116</v>
      </c>
      <c r="G472" s="166">
        <v>41116</v>
      </c>
      <c r="H472" s="149">
        <v>1</v>
      </c>
      <c r="I472" s="149" t="s">
        <v>569</v>
      </c>
      <c r="J472" s="149" t="s">
        <v>12</v>
      </c>
      <c r="K472" s="149" t="s">
        <v>24</v>
      </c>
    </row>
    <row r="473" spans="1:11" ht="12.75" customHeight="1" x14ac:dyDescent="0.15">
      <c r="A473" s="149" t="s">
        <v>357</v>
      </c>
      <c r="B473" s="149" t="s">
        <v>366</v>
      </c>
      <c r="C473" s="149" t="s">
        <v>367</v>
      </c>
      <c r="D473" s="149">
        <v>1</v>
      </c>
      <c r="E473" s="149" t="s">
        <v>35</v>
      </c>
      <c r="F473" s="166">
        <v>41117</v>
      </c>
      <c r="G473" s="166">
        <v>41117</v>
      </c>
      <c r="H473" s="149">
        <v>1</v>
      </c>
      <c r="I473" s="149" t="s">
        <v>34</v>
      </c>
      <c r="J473" s="149" t="s">
        <v>143</v>
      </c>
      <c r="K473" s="149" t="s">
        <v>24</v>
      </c>
    </row>
    <row r="474" spans="1:11" ht="12.75" customHeight="1" x14ac:dyDescent="0.15">
      <c r="A474" s="149" t="s">
        <v>357</v>
      </c>
      <c r="B474" s="149" t="s">
        <v>366</v>
      </c>
      <c r="C474" s="149" t="s">
        <v>367</v>
      </c>
      <c r="D474" s="149">
        <v>1</v>
      </c>
      <c r="E474" s="149" t="s">
        <v>35</v>
      </c>
      <c r="F474" s="166">
        <v>41118</v>
      </c>
      <c r="G474" s="166">
        <v>41118</v>
      </c>
      <c r="H474" s="149">
        <v>1</v>
      </c>
      <c r="I474" s="149" t="s">
        <v>34</v>
      </c>
      <c r="J474" s="149" t="s">
        <v>143</v>
      </c>
      <c r="K474" s="149" t="s">
        <v>24</v>
      </c>
    </row>
    <row r="475" spans="1:11" ht="12.75" customHeight="1" x14ac:dyDescent="0.15">
      <c r="A475" s="149" t="s">
        <v>357</v>
      </c>
      <c r="B475" s="149" t="s">
        <v>366</v>
      </c>
      <c r="C475" s="149" t="s">
        <v>367</v>
      </c>
      <c r="D475" s="149">
        <v>1</v>
      </c>
      <c r="E475" s="149" t="s">
        <v>35</v>
      </c>
      <c r="F475" s="166">
        <v>41119</v>
      </c>
      <c r="G475" s="166">
        <v>41119</v>
      </c>
      <c r="H475" s="149">
        <v>1</v>
      </c>
      <c r="I475" s="149" t="s">
        <v>34</v>
      </c>
      <c r="J475" s="149" t="s">
        <v>143</v>
      </c>
      <c r="K475" s="149" t="s">
        <v>24</v>
      </c>
    </row>
    <row r="476" spans="1:11" ht="12.75" customHeight="1" x14ac:dyDescent="0.15">
      <c r="A476" s="149" t="s">
        <v>357</v>
      </c>
      <c r="B476" s="149" t="s">
        <v>366</v>
      </c>
      <c r="C476" s="149" t="s">
        <v>367</v>
      </c>
      <c r="D476" s="149">
        <v>1</v>
      </c>
      <c r="E476" s="149" t="s">
        <v>35</v>
      </c>
      <c r="F476" s="166">
        <v>41126</v>
      </c>
      <c r="G476" s="166">
        <v>41126</v>
      </c>
      <c r="H476" s="149">
        <v>1</v>
      </c>
      <c r="I476" s="149" t="s">
        <v>34</v>
      </c>
      <c r="J476" s="149" t="s">
        <v>143</v>
      </c>
      <c r="K476" s="149" t="s">
        <v>24</v>
      </c>
    </row>
    <row r="477" spans="1:11" ht="12.75" customHeight="1" x14ac:dyDescent="0.15">
      <c r="A477" s="149" t="s">
        <v>357</v>
      </c>
      <c r="B477" s="149" t="s">
        <v>366</v>
      </c>
      <c r="C477" s="149" t="s">
        <v>367</v>
      </c>
      <c r="D477" s="149">
        <v>1</v>
      </c>
      <c r="E477" s="149" t="s">
        <v>35</v>
      </c>
      <c r="F477" s="166">
        <v>41127</v>
      </c>
      <c r="G477" s="166">
        <v>41127</v>
      </c>
      <c r="H477" s="149">
        <v>1</v>
      </c>
      <c r="I477" s="149" t="s">
        <v>34</v>
      </c>
      <c r="J477" s="149" t="s">
        <v>143</v>
      </c>
      <c r="K477" s="149" t="s">
        <v>24</v>
      </c>
    </row>
    <row r="478" spans="1:11" ht="12.75" customHeight="1" x14ac:dyDescent="0.15">
      <c r="A478" s="149" t="s">
        <v>357</v>
      </c>
      <c r="B478" s="149" t="s">
        <v>366</v>
      </c>
      <c r="C478" s="149" t="s">
        <v>367</v>
      </c>
      <c r="D478" s="149">
        <v>1</v>
      </c>
      <c r="E478" s="149" t="s">
        <v>35</v>
      </c>
      <c r="F478" s="166">
        <v>41128</v>
      </c>
      <c r="G478" s="166">
        <v>41128</v>
      </c>
      <c r="H478" s="149">
        <v>1</v>
      </c>
      <c r="I478" s="149" t="s">
        <v>569</v>
      </c>
      <c r="J478" s="149" t="s">
        <v>12</v>
      </c>
      <c r="K478" s="149" t="s">
        <v>24</v>
      </c>
    </row>
    <row r="479" spans="1:11" ht="12.75" customHeight="1" x14ac:dyDescent="0.15">
      <c r="A479" s="149" t="s">
        <v>357</v>
      </c>
      <c r="B479" s="149" t="s">
        <v>366</v>
      </c>
      <c r="C479" s="149" t="s">
        <v>367</v>
      </c>
      <c r="D479" s="149">
        <v>1</v>
      </c>
      <c r="E479" s="149" t="s">
        <v>35</v>
      </c>
      <c r="F479" s="166">
        <v>41129</v>
      </c>
      <c r="G479" s="166">
        <v>41129</v>
      </c>
      <c r="H479" s="149">
        <v>1</v>
      </c>
      <c r="I479" s="149" t="s">
        <v>569</v>
      </c>
      <c r="J479" s="149" t="s">
        <v>12</v>
      </c>
      <c r="K479" s="149" t="s">
        <v>24</v>
      </c>
    </row>
    <row r="480" spans="1:11" ht="12.75" customHeight="1" x14ac:dyDescent="0.15">
      <c r="A480" s="149" t="s">
        <v>357</v>
      </c>
      <c r="B480" s="149" t="s">
        <v>366</v>
      </c>
      <c r="C480" s="149" t="s">
        <v>367</v>
      </c>
      <c r="D480" s="149">
        <v>1</v>
      </c>
      <c r="E480" s="149" t="s">
        <v>35</v>
      </c>
      <c r="F480" s="166">
        <v>41130</v>
      </c>
      <c r="G480" s="166">
        <v>41131</v>
      </c>
      <c r="H480" s="149">
        <v>2</v>
      </c>
      <c r="I480" s="149" t="s">
        <v>569</v>
      </c>
      <c r="J480" s="149" t="s">
        <v>12</v>
      </c>
      <c r="K480" s="149" t="s">
        <v>24</v>
      </c>
    </row>
    <row r="481" spans="1:11" ht="12.75" customHeight="1" x14ac:dyDescent="0.15">
      <c r="A481" s="149" t="s">
        <v>357</v>
      </c>
      <c r="B481" s="149" t="s">
        <v>366</v>
      </c>
      <c r="C481" s="149" t="s">
        <v>367</v>
      </c>
      <c r="D481" s="149">
        <v>1</v>
      </c>
      <c r="E481" s="149" t="s">
        <v>568</v>
      </c>
      <c r="F481" s="166">
        <v>41132</v>
      </c>
      <c r="G481" s="166">
        <v>41132</v>
      </c>
      <c r="H481" s="149">
        <v>1</v>
      </c>
      <c r="I481" s="149" t="s">
        <v>34</v>
      </c>
      <c r="J481" s="149" t="s">
        <v>143</v>
      </c>
      <c r="K481" s="149" t="s">
        <v>24</v>
      </c>
    </row>
    <row r="482" spans="1:11" ht="12.75" customHeight="1" x14ac:dyDescent="0.15">
      <c r="A482" s="149" t="s">
        <v>357</v>
      </c>
      <c r="B482" s="149" t="s">
        <v>366</v>
      </c>
      <c r="C482" s="149" t="s">
        <v>367</v>
      </c>
      <c r="D482" s="149">
        <v>1</v>
      </c>
      <c r="E482" s="149" t="s">
        <v>568</v>
      </c>
      <c r="F482" s="166">
        <v>41133</v>
      </c>
      <c r="G482" s="166">
        <v>41133</v>
      </c>
      <c r="H482" s="149">
        <v>1</v>
      </c>
      <c r="I482" s="149" t="s">
        <v>34</v>
      </c>
      <c r="J482" s="149" t="s">
        <v>143</v>
      </c>
      <c r="K482" s="149" t="s">
        <v>24</v>
      </c>
    </row>
    <row r="483" spans="1:11" ht="12.75" customHeight="1" x14ac:dyDescent="0.15">
      <c r="A483" s="149" t="s">
        <v>357</v>
      </c>
      <c r="B483" s="149" t="s">
        <v>366</v>
      </c>
      <c r="C483" s="149" t="s">
        <v>367</v>
      </c>
      <c r="D483" s="149">
        <v>1</v>
      </c>
      <c r="E483" s="149" t="s">
        <v>35</v>
      </c>
      <c r="F483" s="166">
        <v>41134</v>
      </c>
      <c r="G483" s="166">
        <v>41134</v>
      </c>
      <c r="H483" s="149">
        <v>1</v>
      </c>
      <c r="I483" s="149" t="s">
        <v>34</v>
      </c>
      <c r="J483" s="149" t="s">
        <v>143</v>
      </c>
      <c r="K483" s="149" t="s">
        <v>24</v>
      </c>
    </row>
    <row r="484" spans="1:11" ht="12.75" customHeight="1" x14ac:dyDescent="0.15">
      <c r="A484" s="149" t="s">
        <v>357</v>
      </c>
      <c r="B484" s="149" t="s">
        <v>366</v>
      </c>
      <c r="C484" s="149" t="s">
        <v>367</v>
      </c>
      <c r="D484" s="149">
        <v>1</v>
      </c>
      <c r="E484" s="149" t="s">
        <v>35</v>
      </c>
      <c r="F484" s="166">
        <v>41135</v>
      </c>
      <c r="G484" s="166">
        <v>41135</v>
      </c>
      <c r="H484" s="149">
        <v>1</v>
      </c>
      <c r="I484" s="149" t="s">
        <v>569</v>
      </c>
      <c r="J484" s="149" t="s">
        <v>12</v>
      </c>
      <c r="K484" s="149" t="s">
        <v>24</v>
      </c>
    </row>
    <row r="485" spans="1:11" ht="12.75" customHeight="1" x14ac:dyDescent="0.15">
      <c r="A485" s="149" t="s">
        <v>357</v>
      </c>
      <c r="B485" s="149" t="s">
        <v>366</v>
      </c>
      <c r="C485" s="149" t="s">
        <v>367</v>
      </c>
      <c r="D485" s="149">
        <v>1</v>
      </c>
      <c r="E485" s="149" t="s">
        <v>35</v>
      </c>
      <c r="F485" s="166">
        <v>41136</v>
      </c>
      <c r="G485" s="166">
        <v>41136</v>
      </c>
      <c r="H485" s="149">
        <v>1</v>
      </c>
      <c r="I485" s="149" t="s">
        <v>569</v>
      </c>
      <c r="J485" s="149" t="s">
        <v>12</v>
      </c>
      <c r="K485" s="149" t="s">
        <v>24</v>
      </c>
    </row>
    <row r="486" spans="1:11" ht="12.75" customHeight="1" x14ac:dyDescent="0.15">
      <c r="A486" s="149" t="s">
        <v>357</v>
      </c>
      <c r="B486" s="149" t="s">
        <v>366</v>
      </c>
      <c r="C486" s="149" t="s">
        <v>367</v>
      </c>
      <c r="D486" s="149">
        <v>1</v>
      </c>
      <c r="E486" s="149" t="s">
        <v>35</v>
      </c>
      <c r="F486" s="166">
        <v>41137</v>
      </c>
      <c r="G486" s="166">
        <v>41137</v>
      </c>
      <c r="H486" s="149">
        <v>1</v>
      </c>
      <c r="I486" s="149" t="s">
        <v>569</v>
      </c>
      <c r="J486" s="149" t="s">
        <v>12</v>
      </c>
      <c r="K486" s="149" t="s">
        <v>24</v>
      </c>
    </row>
    <row r="487" spans="1:11" ht="12.75" customHeight="1" x14ac:dyDescent="0.15">
      <c r="A487" s="149" t="s">
        <v>357</v>
      </c>
      <c r="B487" s="149" t="s">
        <v>366</v>
      </c>
      <c r="C487" s="149" t="s">
        <v>367</v>
      </c>
      <c r="D487" s="149">
        <v>1</v>
      </c>
      <c r="E487" s="149" t="s">
        <v>35</v>
      </c>
      <c r="F487" s="166">
        <v>41138</v>
      </c>
      <c r="G487" s="166">
        <v>41138</v>
      </c>
      <c r="H487" s="149">
        <v>1</v>
      </c>
      <c r="I487" s="149" t="s">
        <v>34</v>
      </c>
      <c r="J487" s="149" t="s">
        <v>143</v>
      </c>
      <c r="K487" s="149" t="s">
        <v>24</v>
      </c>
    </row>
    <row r="488" spans="1:11" ht="12.75" customHeight="1" x14ac:dyDescent="0.15">
      <c r="A488" s="149" t="s">
        <v>357</v>
      </c>
      <c r="B488" s="149" t="s">
        <v>366</v>
      </c>
      <c r="C488" s="149" t="s">
        <v>367</v>
      </c>
      <c r="D488" s="149">
        <v>1</v>
      </c>
      <c r="E488" s="149" t="s">
        <v>35</v>
      </c>
      <c r="F488" s="166">
        <v>41139</v>
      </c>
      <c r="G488" s="166">
        <v>41139</v>
      </c>
      <c r="H488" s="149">
        <v>1</v>
      </c>
      <c r="I488" s="149" t="s">
        <v>34</v>
      </c>
      <c r="J488" s="149" t="s">
        <v>143</v>
      </c>
      <c r="K488" s="149" t="s">
        <v>24</v>
      </c>
    </row>
    <row r="489" spans="1:11" ht="12.75" customHeight="1" x14ac:dyDescent="0.15">
      <c r="A489" s="149" t="s">
        <v>357</v>
      </c>
      <c r="B489" s="149" t="s">
        <v>366</v>
      </c>
      <c r="C489" s="149" t="s">
        <v>367</v>
      </c>
      <c r="D489" s="149">
        <v>1</v>
      </c>
      <c r="E489" s="149" t="s">
        <v>35</v>
      </c>
      <c r="F489" s="166">
        <v>41141</v>
      </c>
      <c r="G489" s="166">
        <v>41141</v>
      </c>
      <c r="H489" s="149">
        <v>1</v>
      </c>
      <c r="I489" s="149" t="s">
        <v>34</v>
      </c>
      <c r="J489" s="149" t="s">
        <v>143</v>
      </c>
      <c r="K489" s="149" t="s">
        <v>24</v>
      </c>
    </row>
    <row r="490" spans="1:11" ht="12.75" customHeight="1" x14ac:dyDescent="0.15">
      <c r="A490" s="149" t="s">
        <v>357</v>
      </c>
      <c r="B490" s="149" t="s">
        <v>366</v>
      </c>
      <c r="C490" s="149" t="s">
        <v>367</v>
      </c>
      <c r="D490" s="149">
        <v>1</v>
      </c>
      <c r="E490" s="149" t="s">
        <v>35</v>
      </c>
      <c r="F490" s="166">
        <v>41142</v>
      </c>
      <c r="G490" s="166">
        <v>41142</v>
      </c>
      <c r="H490" s="149">
        <v>1</v>
      </c>
      <c r="I490" s="149" t="s">
        <v>569</v>
      </c>
      <c r="J490" s="149" t="s">
        <v>12</v>
      </c>
      <c r="K490" s="149" t="s">
        <v>24</v>
      </c>
    </row>
    <row r="491" spans="1:11" ht="12.75" customHeight="1" x14ac:dyDescent="0.15">
      <c r="A491" s="149" t="s">
        <v>357</v>
      </c>
      <c r="B491" s="149" t="s">
        <v>366</v>
      </c>
      <c r="C491" s="149" t="s">
        <v>367</v>
      </c>
      <c r="D491" s="149">
        <v>1</v>
      </c>
      <c r="E491" s="149" t="s">
        <v>35</v>
      </c>
      <c r="F491" s="166">
        <v>41143</v>
      </c>
      <c r="G491" s="166">
        <v>41143</v>
      </c>
      <c r="H491" s="149">
        <v>1</v>
      </c>
      <c r="I491" s="149" t="s">
        <v>569</v>
      </c>
      <c r="J491" s="149" t="s">
        <v>12</v>
      </c>
      <c r="K491" s="149" t="s">
        <v>24</v>
      </c>
    </row>
    <row r="492" spans="1:11" ht="12.75" customHeight="1" x14ac:dyDescent="0.15">
      <c r="A492" s="149" t="s">
        <v>357</v>
      </c>
      <c r="B492" s="149" t="s">
        <v>366</v>
      </c>
      <c r="C492" s="149" t="s">
        <v>367</v>
      </c>
      <c r="D492" s="149">
        <v>1</v>
      </c>
      <c r="E492" s="149" t="s">
        <v>35</v>
      </c>
      <c r="F492" s="166">
        <v>41144</v>
      </c>
      <c r="G492" s="166">
        <v>41144</v>
      </c>
      <c r="H492" s="149">
        <v>1</v>
      </c>
      <c r="I492" s="149" t="s">
        <v>569</v>
      </c>
      <c r="J492" s="149" t="s">
        <v>12</v>
      </c>
      <c r="K492" s="149" t="s">
        <v>24</v>
      </c>
    </row>
    <row r="493" spans="1:11" ht="12.75" customHeight="1" x14ac:dyDescent="0.15">
      <c r="A493" s="149" t="s">
        <v>357</v>
      </c>
      <c r="B493" s="149" t="s">
        <v>366</v>
      </c>
      <c r="C493" s="149" t="s">
        <v>367</v>
      </c>
      <c r="D493" s="149">
        <v>1</v>
      </c>
      <c r="E493" s="149" t="s">
        <v>35</v>
      </c>
      <c r="F493" s="166">
        <v>41152</v>
      </c>
      <c r="G493" s="166">
        <v>41152</v>
      </c>
      <c r="H493" s="149">
        <v>1</v>
      </c>
      <c r="I493" s="149" t="s">
        <v>34</v>
      </c>
      <c r="J493" s="149" t="s">
        <v>143</v>
      </c>
      <c r="K493" s="149" t="s">
        <v>24</v>
      </c>
    </row>
    <row r="494" spans="1:11" ht="12.75" customHeight="1" x14ac:dyDescent="0.15">
      <c r="A494" s="149" t="s">
        <v>357</v>
      </c>
      <c r="B494" s="149" t="s">
        <v>366</v>
      </c>
      <c r="C494" s="149" t="s">
        <v>367</v>
      </c>
      <c r="D494" s="149">
        <v>1</v>
      </c>
      <c r="E494" s="149" t="s">
        <v>35</v>
      </c>
      <c r="F494" s="166">
        <v>41155</v>
      </c>
      <c r="G494" s="166">
        <v>41155</v>
      </c>
      <c r="H494" s="149">
        <v>1</v>
      </c>
      <c r="I494" s="149" t="s">
        <v>34</v>
      </c>
      <c r="J494" s="149" t="s">
        <v>143</v>
      </c>
      <c r="K494" s="149" t="s">
        <v>24</v>
      </c>
    </row>
    <row r="495" spans="1:11" ht="12.75" customHeight="1" x14ac:dyDescent="0.15">
      <c r="A495" s="149" t="s">
        <v>357</v>
      </c>
      <c r="B495" s="149" t="s">
        <v>368</v>
      </c>
      <c r="C495" s="149" t="s">
        <v>369</v>
      </c>
      <c r="D495" s="149">
        <v>3</v>
      </c>
      <c r="E495" s="149" t="s">
        <v>35</v>
      </c>
      <c r="F495" s="166">
        <v>41096</v>
      </c>
      <c r="G495" s="166">
        <v>41096</v>
      </c>
      <c r="H495" s="149">
        <v>1</v>
      </c>
      <c r="I495" s="149" t="s">
        <v>34</v>
      </c>
      <c r="J495" s="149" t="s">
        <v>143</v>
      </c>
      <c r="K495" s="149" t="s">
        <v>24</v>
      </c>
    </row>
    <row r="496" spans="1:11" ht="12.75" customHeight="1" x14ac:dyDescent="0.15">
      <c r="A496" s="149" t="s">
        <v>357</v>
      </c>
      <c r="B496" s="149" t="s">
        <v>368</v>
      </c>
      <c r="C496" s="149" t="s">
        <v>369</v>
      </c>
      <c r="D496" s="149">
        <v>3</v>
      </c>
      <c r="E496" s="149" t="s">
        <v>568</v>
      </c>
      <c r="F496" s="166">
        <v>41116</v>
      </c>
      <c r="G496" s="166">
        <v>41116</v>
      </c>
      <c r="H496" s="149">
        <v>1</v>
      </c>
      <c r="I496" s="149" t="s">
        <v>569</v>
      </c>
      <c r="J496" s="149" t="s">
        <v>12</v>
      </c>
      <c r="K496" s="149" t="s">
        <v>24</v>
      </c>
    </row>
    <row r="497" spans="1:11" ht="12.75" customHeight="1" x14ac:dyDescent="0.15">
      <c r="A497" s="149" t="s">
        <v>357</v>
      </c>
      <c r="B497" s="149" t="s">
        <v>368</v>
      </c>
      <c r="C497" s="149" t="s">
        <v>369</v>
      </c>
      <c r="D497" s="149">
        <v>3</v>
      </c>
      <c r="E497" s="149" t="s">
        <v>35</v>
      </c>
      <c r="F497" s="166">
        <v>41117</v>
      </c>
      <c r="G497" s="166">
        <v>41117</v>
      </c>
      <c r="H497" s="149">
        <v>1</v>
      </c>
      <c r="I497" s="149" t="s">
        <v>34</v>
      </c>
      <c r="J497" s="149" t="s">
        <v>143</v>
      </c>
      <c r="K497" s="149" t="s">
        <v>24</v>
      </c>
    </row>
    <row r="498" spans="1:11" ht="12.75" customHeight="1" x14ac:dyDescent="0.15">
      <c r="A498" s="149" t="s">
        <v>357</v>
      </c>
      <c r="B498" s="149" t="s">
        <v>368</v>
      </c>
      <c r="C498" s="149" t="s">
        <v>369</v>
      </c>
      <c r="D498" s="149">
        <v>3</v>
      </c>
      <c r="E498" s="149" t="s">
        <v>35</v>
      </c>
      <c r="F498" s="166">
        <v>41131</v>
      </c>
      <c r="G498" s="166">
        <v>41131</v>
      </c>
      <c r="H498" s="149">
        <v>1</v>
      </c>
      <c r="I498" s="149" t="s">
        <v>569</v>
      </c>
      <c r="J498" s="149" t="s">
        <v>12</v>
      </c>
      <c r="K498" s="149" t="s">
        <v>24</v>
      </c>
    </row>
    <row r="499" spans="1:11" ht="12.75" customHeight="1" x14ac:dyDescent="0.15">
      <c r="A499" s="149" t="s">
        <v>357</v>
      </c>
      <c r="B499" s="149" t="s">
        <v>368</v>
      </c>
      <c r="C499" s="149" t="s">
        <v>369</v>
      </c>
      <c r="D499" s="149">
        <v>3</v>
      </c>
      <c r="E499" s="149" t="s">
        <v>35</v>
      </c>
      <c r="F499" s="166">
        <v>41132</v>
      </c>
      <c r="G499" s="166">
        <v>41132</v>
      </c>
      <c r="H499" s="149">
        <v>1</v>
      </c>
      <c r="I499" s="149" t="s">
        <v>569</v>
      </c>
      <c r="J499" s="149" t="s">
        <v>12</v>
      </c>
      <c r="K499" s="149" t="s">
        <v>24</v>
      </c>
    </row>
    <row r="500" spans="1:11" ht="12.75" customHeight="1" x14ac:dyDescent="0.15">
      <c r="A500" s="149" t="s">
        <v>357</v>
      </c>
      <c r="B500" s="149" t="s">
        <v>368</v>
      </c>
      <c r="C500" s="149" t="s">
        <v>369</v>
      </c>
      <c r="D500" s="149">
        <v>3</v>
      </c>
      <c r="E500" s="149" t="s">
        <v>35</v>
      </c>
      <c r="F500" s="166">
        <v>41133</v>
      </c>
      <c r="G500" s="166">
        <v>41133</v>
      </c>
      <c r="H500" s="149">
        <v>1</v>
      </c>
      <c r="I500" s="149" t="s">
        <v>569</v>
      </c>
      <c r="J500" s="149" t="s">
        <v>12</v>
      </c>
      <c r="K500" s="149" t="s">
        <v>24</v>
      </c>
    </row>
    <row r="501" spans="1:11" ht="12.75" customHeight="1" x14ac:dyDescent="0.15">
      <c r="A501" s="149" t="s">
        <v>357</v>
      </c>
      <c r="B501" s="149" t="s">
        <v>370</v>
      </c>
      <c r="C501" s="149" t="s">
        <v>371</v>
      </c>
      <c r="D501" s="149">
        <v>1</v>
      </c>
      <c r="E501" s="149" t="s">
        <v>35</v>
      </c>
      <c r="F501" s="166">
        <v>41078</v>
      </c>
      <c r="G501" s="166">
        <v>41078</v>
      </c>
      <c r="H501" s="149">
        <v>1</v>
      </c>
      <c r="I501" s="149" t="s">
        <v>34</v>
      </c>
      <c r="J501" s="149" t="s">
        <v>143</v>
      </c>
      <c r="K501" s="149" t="s">
        <v>24</v>
      </c>
    </row>
    <row r="502" spans="1:11" ht="12.75" customHeight="1" x14ac:dyDescent="0.15">
      <c r="A502" s="149" t="s">
        <v>357</v>
      </c>
      <c r="B502" s="149" t="s">
        <v>370</v>
      </c>
      <c r="C502" s="149" t="s">
        <v>371</v>
      </c>
      <c r="D502" s="149">
        <v>1</v>
      </c>
      <c r="E502" s="149" t="s">
        <v>35</v>
      </c>
      <c r="F502" s="166">
        <v>41098</v>
      </c>
      <c r="G502" s="166">
        <v>41098</v>
      </c>
      <c r="H502" s="149">
        <v>1</v>
      </c>
      <c r="I502" s="149" t="s">
        <v>34</v>
      </c>
      <c r="J502" s="149" t="s">
        <v>143</v>
      </c>
      <c r="K502" s="149" t="s">
        <v>24</v>
      </c>
    </row>
    <row r="503" spans="1:11" ht="12.75" customHeight="1" x14ac:dyDescent="0.15">
      <c r="A503" s="149" t="s">
        <v>357</v>
      </c>
      <c r="B503" s="149" t="s">
        <v>370</v>
      </c>
      <c r="C503" s="149" t="s">
        <v>371</v>
      </c>
      <c r="D503" s="149">
        <v>1</v>
      </c>
      <c r="E503" s="149" t="s">
        <v>35</v>
      </c>
      <c r="F503" s="166">
        <v>41110</v>
      </c>
      <c r="G503" s="166">
        <v>41110</v>
      </c>
      <c r="H503" s="149">
        <v>1</v>
      </c>
      <c r="I503" s="149" t="s">
        <v>12</v>
      </c>
      <c r="J503" s="149" t="s">
        <v>12</v>
      </c>
      <c r="K503" s="149" t="s">
        <v>24</v>
      </c>
    </row>
    <row r="504" spans="1:11" ht="12.75" customHeight="1" x14ac:dyDescent="0.15">
      <c r="A504" s="149" t="s">
        <v>357</v>
      </c>
      <c r="B504" s="149" t="s">
        <v>370</v>
      </c>
      <c r="C504" s="149" t="s">
        <v>371</v>
      </c>
      <c r="D504" s="149">
        <v>1</v>
      </c>
      <c r="E504" s="149" t="s">
        <v>35</v>
      </c>
      <c r="F504" s="166">
        <v>41111</v>
      </c>
      <c r="G504" s="166">
        <v>41111</v>
      </c>
      <c r="H504" s="149">
        <v>1</v>
      </c>
      <c r="I504" s="149" t="s">
        <v>34</v>
      </c>
      <c r="J504" s="149" t="s">
        <v>143</v>
      </c>
      <c r="K504" s="149" t="s">
        <v>24</v>
      </c>
    </row>
    <row r="505" spans="1:11" ht="12.75" customHeight="1" x14ac:dyDescent="0.15">
      <c r="A505" s="149" t="s">
        <v>357</v>
      </c>
      <c r="B505" s="149" t="s">
        <v>370</v>
      </c>
      <c r="C505" s="149" t="s">
        <v>371</v>
      </c>
      <c r="D505" s="149">
        <v>1</v>
      </c>
      <c r="E505" s="149" t="s">
        <v>35</v>
      </c>
      <c r="F505" s="166">
        <v>41112</v>
      </c>
      <c r="G505" s="166">
        <v>41112</v>
      </c>
      <c r="H505" s="149">
        <v>1</v>
      </c>
      <c r="I505" s="149" t="s">
        <v>34</v>
      </c>
      <c r="J505" s="149" t="s">
        <v>143</v>
      </c>
      <c r="K505" s="149" t="s">
        <v>24</v>
      </c>
    </row>
    <row r="506" spans="1:11" ht="12.75" customHeight="1" x14ac:dyDescent="0.15">
      <c r="A506" s="149" t="s">
        <v>357</v>
      </c>
      <c r="B506" s="149" t="s">
        <v>370</v>
      </c>
      <c r="C506" s="149" t="s">
        <v>371</v>
      </c>
      <c r="D506" s="149">
        <v>1</v>
      </c>
      <c r="E506" s="149" t="s">
        <v>35</v>
      </c>
      <c r="F506" s="166">
        <v>41117</v>
      </c>
      <c r="G506" s="166">
        <v>41117</v>
      </c>
      <c r="H506" s="149">
        <v>1</v>
      </c>
      <c r="I506" s="149" t="s">
        <v>34</v>
      </c>
      <c r="J506" s="149" t="s">
        <v>143</v>
      </c>
      <c r="K506" s="149" t="s">
        <v>24</v>
      </c>
    </row>
    <row r="507" spans="1:11" ht="12.75" customHeight="1" x14ac:dyDescent="0.15">
      <c r="A507" s="149" t="s">
        <v>357</v>
      </c>
      <c r="B507" s="149" t="s">
        <v>370</v>
      </c>
      <c r="C507" s="149" t="s">
        <v>371</v>
      </c>
      <c r="D507" s="149">
        <v>1</v>
      </c>
      <c r="E507" s="149" t="s">
        <v>35</v>
      </c>
      <c r="F507" s="166">
        <v>41118</v>
      </c>
      <c r="G507" s="166">
        <v>41118</v>
      </c>
      <c r="H507" s="149">
        <v>1</v>
      </c>
      <c r="I507" s="149" t="s">
        <v>569</v>
      </c>
      <c r="J507" s="149" t="s">
        <v>12</v>
      </c>
      <c r="K507" s="149" t="s">
        <v>24</v>
      </c>
    </row>
    <row r="508" spans="1:11" ht="12.75" customHeight="1" x14ac:dyDescent="0.15">
      <c r="A508" s="149" t="s">
        <v>357</v>
      </c>
      <c r="B508" s="149" t="s">
        <v>370</v>
      </c>
      <c r="C508" s="149" t="s">
        <v>371</v>
      </c>
      <c r="D508" s="149">
        <v>1</v>
      </c>
      <c r="E508" s="149" t="s">
        <v>35</v>
      </c>
      <c r="F508" s="166">
        <v>41119</v>
      </c>
      <c r="G508" s="166">
        <v>41119</v>
      </c>
      <c r="H508" s="149">
        <v>1</v>
      </c>
      <c r="I508" s="149" t="s">
        <v>34</v>
      </c>
      <c r="J508" s="149" t="s">
        <v>143</v>
      </c>
      <c r="K508" s="149" t="s">
        <v>24</v>
      </c>
    </row>
    <row r="509" spans="1:11" ht="12.75" customHeight="1" x14ac:dyDescent="0.15">
      <c r="A509" s="149" t="s">
        <v>357</v>
      </c>
      <c r="B509" s="149" t="s">
        <v>370</v>
      </c>
      <c r="C509" s="149" t="s">
        <v>371</v>
      </c>
      <c r="D509" s="149">
        <v>1</v>
      </c>
      <c r="E509" s="149" t="s">
        <v>35</v>
      </c>
      <c r="F509" s="166">
        <v>41131</v>
      </c>
      <c r="G509" s="166">
        <v>41131</v>
      </c>
      <c r="H509" s="149">
        <v>1</v>
      </c>
      <c r="I509" s="149" t="s">
        <v>394</v>
      </c>
      <c r="J509" s="149" t="s">
        <v>12</v>
      </c>
      <c r="K509" s="149" t="s">
        <v>24</v>
      </c>
    </row>
    <row r="510" spans="1:11" ht="12.75" customHeight="1" x14ac:dyDescent="0.15">
      <c r="A510" s="149" t="s">
        <v>357</v>
      </c>
      <c r="B510" s="149" t="s">
        <v>370</v>
      </c>
      <c r="C510" s="149" t="s">
        <v>371</v>
      </c>
      <c r="D510" s="149">
        <v>1</v>
      </c>
      <c r="E510" s="149" t="s">
        <v>35</v>
      </c>
      <c r="F510" s="166">
        <v>41133</v>
      </c>
      <c r="G510" s="166">
        <v>41133</v>
      </c>
      <c r="H510" s="149">
        <v>1</v>
      </c>
      <c r="I510" s="149" t="s">
        <v>34</v>
      </c>
      <c r="J510" s="149" t="s">
        <v>143</v>
      </c>
      <c r="K510" s="149" t="s">
        <v>24</v>
      </c>
    </row>
    <row r="511" spans="1:11" ht="12.75" customHeight="1" x14ac:dyDescent="0.15">
      <c r="A511" s="149" t="s">
        <v>357</v>
      </c>
      <c r="B511" s="149" t="s">
        <v>370</v>
      </c>
      <c r="C511" s="149" t="s">
        <v>371</v>
      </c>
      <c r="D511" s="149">
        <v>1</v>
      </c>
      <c r="E511" s="149" t="s">
        <v>35</v>
      </c>
      <c r="F511" s="166">
        <v>41137</v>
      </c>
      <c r="G511" s="166">
        <v>41137</v>
      </c>
      <c r="H511" s="149">
        <v>1</v>
      </c>
      <c r="I511" s="149" t="s">
        <v>394</v>
      </c>
      <c r="J511" s="149" t="s">
        <v>33</v>
      </c>
      <c r="K511" s="149" t="s">
        <v>24</v>
      </c>
    </row>
    <row r="512" spans="1:11" ht="12.75" customHeight="1" x14ac:dyDescent="0.15">
      <c r="A512" s="160" t="s">
        <v>357</v>
      </c>
      <c r="B512" s="160" t="s">
        <v>370</v>
      </c>
      <c r="C512" s="160" t="s">
        <v>371</v>
      </c>
      <c r="D512" s="160">
        <v>1</v>
      </c>
      <c r="E512" s="160" t="s">
        <v>568</v>
      </c>
      <c r="F512" s="171">
        <v>41138</v>
      </c>
      <c r="G512" s="171">
        <v>41138</v>
      </c>
      <c r="H512" s="160">
        <v>1</v>
      </c>
      <c r="I512" s="160" t="s">
        <v>34</v>
      </c>
      <c r="J512" s="160" t="s">
        <v>143</v>
      </c>
      <c r="K512" s="160" t="s">
        <v>24</v>
      </c>
    </row>
    <row r="513" spans="1:11" ht="12.75" customHeight="1" x14ac:dyDescent="0.15">
      <c r="A513" s="54"/>
      <c r="B513" s="12">
        <f>SUM(IF(FREQUENCY(MATCH(B382:B512,B382:B512,0),MATCH(B382:B512,B382:B512,0))&gt;0,1))</f>
        <v>7</v>
      </c>
      <c r="C513" s="60"/>
      <c r="D513" s="60"/>
      <c r="E513" s="20">
        <f>COUNTA(E382:E512)</f>
        <v>131</v>
      </c>
      <c r="F513" s="167"/>
      <c r="G513" s="167"/>
      <c r="H513" s="20">
        <f>SUM(H382:H512)</f>
        <v>132</v>
      </c>
      <c r="I513" s="54"/>
      <c r="J513" s="54"/>
      <c r="K513" s="54"/>
    </row>
    <row r="514" spans="1:11" ht="9" customHeight="1" x14ac:dyDescent="0.15">
      <c r="A514" s="54"/>
      <c r="B514" s="12"/>
      <c r="C514" s="60"/>
      <c r="D514" s="60"/>
      <c r="E514" s="20"/>
      <c r="F514" s="167"/>
      <c r="G514" s="167"/>
      <c r="H514" s="20"/>
      <c r="I514" s="54"/>
      <c r="J514" s="54"/>
      <c r="K514" s="54"/>
    </row>
    <row r="515" spans="1:11" ht="12.75" customHeight="1" x14ac:dyDescent="0.15">
      <c r="A515" s="149" t="s">
        <v>372</v>
      </c>
      <c r="B515" s="149" t="s">
        <v>373</v>
      </c>
      <c r="C515" s="149" t="s">
        <v>374</v>
      </c>
      <c r="D515" s="149">
        <v>1</v>
      </c>
      <c r="E515" s="149" t="s">
        <v>35</v>
      </c>
      <c r="F515" s="166">
        <v>41108</v>
      </c>
      <c r="G515" s="166">
        <v>41108</v>
      </c>
      <c r="H515" s="149">
        <v>1</v>
      </c>
      <c r="I515" s="149" t="s">
        <v>34</v>
      </c>
      <c r="J515" s="149" t="s">
        <v>143</v>
      </c>
      <c r="K515" s="149" t="s">
        <v>24</v>
      </c>
    </row>
    <row r="516" spans="1:11" ht="12.75" customHeight="1" x14ac:dyDescent="0.15">
      <c r="A516" s="149" t="s">
        <v>372</v>
      </c>
      <c r="B516" s="149" t="s">
        <v>373</v>
      </c>
      <c r="C516" s="149" t="s">
        <v>374</v>
      </c>
      <c r="D516" s="149">
        <v>1</v>
      </c>
      <c r="E516" s="149" t="s">
        <v>568</v>
      </c>
      <c r="F516" s="166">
        <v>41109</v>
      </c>
      <c r="G516" s="166">
        <v>41109</v>
      </c>
      <c r="H516" s="149">
        <v>1</v>
      </c>
      <c r="I516" s="149" t="s">
        <v>34</v>
      </c>
      <c r="J516" s="149" t="s">
        <v>143</v>
      </c>
      <c r="K516" s="149" t="s">
        <v>24</v>
      </c>
    </row>
    <row r="517" spans="1:11" ht="12.75" customHeight="1" x14ac:dyDescent="0.15">
      <c r="A517" s="149" t="s">
        <v>372</v>
      </c>
      <c r="B517" s="149" t="s">
        <v>373</v>
      </c>
      <c r="C517" s="149" t="s">
        <v>374</v>
      </c>
      <c r="D517" s="149">
        <v>1</v>
      </c>
      <c r="E517" s="149" t="s">
        <v>568</v>
      </c>
      <c r="F517" s="166">
        <v>41110</v>
      </c>
      <c r="G517" s="166">
        <v>41110</v>
      </c>
      <c r="H517" s="149">
        <v>1</v>
      </c>
      <c r="I517" s="149" t="s">
        <v>34</v>
      </c>
      <c r="J517" s="149" t="s">
        <v>143</v>
      </c>
      <c r="K517" s="149" t="s">
        <v>24</v>
      </c>
    </row>
    <row r="518" spans="1:11" ht="12.75" customHeight="1" x14ac:dyDescent="0.15">
      <c r="A518" s="149" t="s">
        <v>372</v>
      </c>
      <c r="B518" s="149" t="s">
        <v>373</v>
      </c>
      <c r="C518" s="149" t="s">
        <v>374</v>
      </c>
      <c r="D518" s="149">
        <v>1</v>
      </c>
      <c r="E518" s="149" t="s">
        <v>568</v>
      </c>
      <c r="F518" s="166">
        <v>41114</v>
      </c>
      <c r="G518" s="166">
        <v>41114</v>
      </c>
      <c r="H518" s="149">
        <v>1</v>
      </c>
      <c r="I518" s="149" t="s">
        <v>34</v>
      </c>
      <c r="J518" s="149" t="s">
        <v>143</v>
      </c>
      <c r="K518" s="149" t="s">
        <v>24</v>
      </c>
    </row>
    <row r="519" spans="1:11" ht="12.75" customHeight="1" x14ac:dyDescent="0.15">
      <c r="A519" s="149" t="s">
        <v>372</v>
      </c>
      <c r="B519" s="149" t="s">
        <v>375</v>
      </c>
      <c r="C519" s="149" t="s">
        <v>376</v>
      </c>
      <c r="D519" s="149">
        <v>1</v>
      </c>
      <c r="E519" s="149" t="s">
        <v>568</v>
      </c>
      <c r="F519" s="166">
        <v>41108</v>
      </c>
      <c r="G519" s="166">
        <v>41108</v>
      </c>
      <c r="H519" s="149">
        <v>1</v>
      </c>
      <c r="I519" s="149" t="s">
        <v>34</v>
      </c>
      <c r="J519" s="149" t="s">
        <v>143</v>
      </c>
      <c r="K519" s="149" t="s">
        <v>24</v>
      </c>
    </row>
    <row r="520" spans="1:11" ht="12.75" customHeight="1" x14ac:dyDescent="0.15">
      <c r="A520" s="149" t="s">
        <v>372</v>
      </c>
      <c r="B520" s="149" t="s">
        <v>375</v>
      </c>
      <c r="C520" s="149" t="s">
        <v>376</v>
      </c>
      <c r="D520" s="149">
        <v>1</v>
      </c>
      <c r="E520" s="149" t="s">
        <v>35</v>
      </c>
      <c r="F520" s="166">
        <v>41109</v>
      </c>
      <c r="G520" s="166">
        <v>41109</v>
      </c>
      <c r="H520" s="149">
        <v>1</v>
      </c>
      <c r="I520" s="149" t="s">
        <v>34</v>
      </c>
      <c r="J520" s="149" t="s">
        <v>143</v>
      </c>
      <c r="K520" s="149" t="s">
        <v>24</v>
      </c>
    </row>
    <row r="521" spans="1:11" ht="12.75" customHeight="1" x14ac:dyDescent="0.15">
      <c r="A521" s="149" t="s">
        <v>372</v>
      </c>
      <c r="B521" s="149" t="s">
        <v>375</v>
      </c>
      <c r="C521" s="149" t="s">
        <v>376</v>
      </c>
      <c r="D521" s="149">
        <v>1</v>
      </c>
      <c r="E521" s="149" t="s">
        <v>568</v>
      </c>
      <c r="F521" s="166">
        <v>41110</v>
      </c>
      <c r="G521" s="166">
        <v>41110</v>
      </c>
      <c r="H521" s="149">
        <v>1</v>
      </c>
      <c r="I521" s="149" t="s">
        <v>34</v>
      </c>
      <c r="J521" s="149" t="s">
        <v>143</v>
      </c>
      <c r="K521" s="149" t="s">
        <v>24</v>
      </c>
    </row>
    <row r="522" spans="1:11" ht="12.75" customHeight="1" x14ac:dyDescent="0.15">
      <c r="A522" s="149" t="s">
        <v>372</v>
      </c>
      <c r="B522" s="149" t="s">
        <v>375</v>
      </c>
      <c r="C522" s="149" t="s">
        <v>376</v>
      </c>
      <c r="D522" s="149">
        <v>1</v>
      </c>
      <c r="E522" s="149" t="s">
        <v>35</v>
      </c>
      <c r="F522" s="166">
        <v>41113</v>
      </c>
      <c r="G522" s="166">
        <v>41113</v>
      </c>
      <c r="H522" s="149">
        <v>1</v>
      </c>
      <c r="I522" s="149" t="s">
        <v>34</v>
      </c>
      <c r="J522" s="149" t="s">
        <v>143</v>
      </c>
      <c r="K522" s="149" t="s">
        <v>24</v>
      </c>
    </row>
    <row r="523" spans="1:11" ht="12.75" customHeight="1" x14ac:dyDescent="0.15">
      <c r="A523" s="149" t="s">
        <v>372</v>
      </c>
      <c r="B523" s="149" t="s">
        <v>375</v>
      </c>
      <c r="C523" s="149" t="s">
        <v>376</v>
      </c>
      <c r="D523" s="149">
        <v>1</v>
      </c>
      <c r="E523" s="149" t="s">
        <v>35</v>
      </c>
      <c r="F523" s="166">
        <v>41114</v>
      </c>
      <c r="G523" s="166">
        <v>41114</v>
      </c>
      <c r="H523" s="149">
        <v>1</v>
      </c>
      <c r="I523" s="149" t="s">
        <v>34</v>
      </c>
      <c r="J523" s="149" t="s">
        <v>143</v>
      </c>
      <c r="K523" s="149" t="s">
        <v>24</v>
      </c>
    </row>
    <row r="524" spans="1:11" ht="12.75" customHeight="1" x14ac:dyDescent="0.15">
      <c r="A524" s="149" t="s">
        <v>372</v>
      </c>
      <c r="B524" s="149" t="s">
        <v>375</v>
      </c>
      <c r="C524" s="149" t="s">
        <v>376</v>
      </c>
      <c r="D524" s="149">
        <v>1</v>
      </c>
      <c r="E524" s="149" t="s">
        <v>568</v>
      </c>
      <c r="F524" s="166">
        <v>41131</v>
      </c>
      <c r="G524" s="166">
        <v>41131</v>
      </c>
      <c r="H524" s="149">
        <v>1</v>
      </c>
      <c r="I524" s="149" t="s">
        <v>34</v>
      </c>
      <c r="J524" s="149" t="s">
        <v>143</v>
      </c>
      <c r="K524" s="149" t="s">
        <v>24</v>
      </c>
    </row>
    <row r="525" spans="1:11" ht="12.75" customHeight="1" x14ac:dyDescent="0.15">
      <c r="A525" s="160" t="s">
        <v>372</v>
      </c>
      <c r="B525" s="160" t="s">
        <v>375</v>
      </c>
      <c r="C525" s="160" t="s">
        <v>376</v>
      </c>
      <c r="D525" s="160">
        <v>1</v>
      </c>
      <c r="E525" s="160" t="s">
        <v>35</v>
      </c>
      <c r="F525" s="171">
        <v>41132</v>
      </c>
      <c r="G525" s="171">
        <v>41132</v>
      </c>
      <c r="H525" s="160">
        <v>1</v>
      </c>
      <c r="I525" s="160" t="s">
        <v>34</v>
      </c>
      <c r="J525" s="160" t="s">
        <v>143</v>
      </c>
      <c r="K525" s="160" t="s">
        <v>24</v>
      </c>
    </row>
    <row r="526" spans="1:11" ht="12.75" customHeight="1" x14ac:dyDescent="0.15">
      <c r="A526" s="54"/>
      <c r="B526" s="12">
        <f>SUM(IF(FREQUENCY(MATCH(B515:B525,B515:B525,0),MATCH(B515:B525,B515:B525,0))&gt;0,1))</f>
        <v>2</v>
      </c>
      <c r="C526" s="60"/>
      <c r="D526" s="60"/>
      <c r="E526" s="20">
        <f>COUNTA(E515:E525)</f>
        <v>11</v>
      </c>
      <c r="F526" s="167"/>
      <c r="G526" s="167"/>
      <c r="H526" s="20">
        <f>SUM(H515:H525)</f>
        <v>11</v>
      </c>
      <c r="I526" s="54"/>
      <c r="J526" s="54"/>
      <c r="K526" s="54"/>
    </row>
    <row r="527" spans="1:11" ht="9" customHeight="1" x14ac:dyDescent="0.15">
      <c r="A527" s="54"/>
      <c r="B527" s="12"/>
      <c r="C527" s="60"/>
      <c r="D527" s="60"/>
      <c r="E527" s="20"/>
      <c r="F527" s="167"/>
      <c r="G527" s="167"/>
      <c r="H527" s="20"/>
      <c r="I527" s="54"/>
      <c r="J527" s="54"/>
      <c r="K527" s="54"/>
    </row>
    <row r="528" spans="1:11" ht="12.75" customHeight="1" x14ac:dyDescent="0.15">
      <c r="A528" s="149" t="s">
        <v>377</v>
      </c>
      <c r="B528" s="149" t="s">
        <v>380</v>
      </c>
      <c r="C528" s="149" t="s">
        <v>381</v>
      </c>
      <c r="D528" s="149">
        <v>1</v>
      </c>
      <c r="E528" s="149" t="s">
        <v>35</v>
      </c>
      <c r="F528" s="166">
        <v>41075</v>
      </c>
      <c r="G528" s="166">
        <v>41075</v>
      </c>
      <c r="H528" s="149">
        <v>1</v>
      </c>
      <c r="I528" s="149" t="s">
        <v>34</v>
      </c>
      <c r="J528" s="149" t="s">
        <v>143</v>
      </c>
      <c r="K528" s="149" t="s">
        <v>24</v>
      </c>
    </row>
    <row r="529" spans="1:11" ht="12.75" customHeight="1" x14ac:dyDescent="0.15">
      <c r="A529" s="149" t="s">
        <v>377</v>
      </c>
      <c r="B529" s="149" t="s">
        <v>380</v>
      </c>
      <c r="C529" s="149" t="s">
        <v>381</v>
      </c>
      <c r="D529" s="149">
        <v>1</v>
      </c>
      <c r="E529" s="149" t="s">
        <v>35</v>
      </c>
      <c r="F529" s="166">
        <v>41079</v>
      </c>
      <c r="G529" s="166">
        <v>41079</v>
      </c>
      <c r="H529" s="149">
        <v>1</v>
      </c>
      <c r="I529" s="149" t="s">
        <v>34</v>
      </c>
      <c r="J529" s="149" t="s">
        <v>143</v>
      </c>
      <c r="K529" s="149" t="s">
        <v>24</v>
      </c>
    </row>
    <row r="530" spans="1:11" ht="12.75" customHeight="1" x14ac:dyDescent="0.15">
      <c r="A530" s="149" t="s">
        <v>377</v>
      </c>
      <c r="B530" s="149" t="s">
        <v>380</v>
      </c>
      <c r="C530" s="149" t="s">
        <v>381</v>
      </c>
      <c r="D530" s="149">
        <v>1</v>
      </c>
      <c r="E530" s="149" t="s">
        <v>35</v>
      </c>
      <c r="F530" s="166">
        <v>41117</v>
      </c>
      <c r="G530" s="166">
        <v>41117</v>
      </c>
      <c r="H530" s="149">
        <v>1</v>
      </c>
      <c r="I530" s="149" t="s">
        <v>34</v>
      </c>
      <c r="J530" s="149" t="s">
        <v>143</v>
      </c>
      <c r="K530" s="149" t="s">
        <v>24</v>
      </c>
    </row>
    <row r="531" spans="1:11" ht="12.75" customHeight="1" x14ac:dyDescent="0.15">
      <c r="A531" s="149" t="s">
        <v>377</v>
      </c>
      <c r="B531" s="149" t="s">
        <v>380</v>
      </c>
      <c r="C531" s="149" t="s">
        <v>381</v>
      </c>
      <c r="D531" s="149">
        <v>1</v>
      </c>
      <c r="E531" s="149" t="s">
        <v>35</v>
      </c>
      <c r="F531" s="166">
        <v>41122</v>
      </c>
      <c r="G531" s="166">
        <v>41122</v>
      </c>
      <c r="H531" s="149">
        <v>1</v>
      </c>
      <c r="I531" s="149" t="s">
        <v>34</v>
      </c>
      <c r="J531" s="149" t="s">
        <v>143</v>
      </c>
      <c r="K531" s="149" t="s">
        <v>24</v>
      </c>
    </row>
    <row r="532" spans="1:11" ht="12.75" customHeight="1" x14ac:dyDescent="0.15">
      <c r="A532" s="149" t="s">
        <v>377</v>
      </c>
      <c r="B532" s="149" t="s">
        <v>380</v>
      </c>
      <c r="C532" s="149" t="s">
        <v>381</v>
      </c>
      <c r="D532" s="149">
        <v>1</v>
      </c>
      <c r="E532" s="149" t="s">
        <v>35</v>
      </c>
      <c r="F532" s="166">
        <v>41138</v>
      </c>
      <c r="G532" s="166">
        <v>41138</v>
      </c>
      <c r="H532" s="149">
        <v>1</v>
      </c>
      <c r="I532" s="149" t="s">
        <v>34</v>
      </c>
      <c r="J532" s="149" t="s">
        <v>143</v>
      </c>
      <c r="K532" s="149" t="s">
        <v>24</v>
      </c>
    </row>
    <row r="533" spans="1:11" ht="12.75" customHeight="1" x14ac:dyDescent="0.15">
      <c r="A533" s="149" t="s">
        <v>377</v>
      </c>
      <c r="B533" s="149" t="s">
        <v>384</v>
      </c>
      <c r="C533" s="149" t="s">
        <v>385</v>
      </c>
      <c r="D533" s="149">
        <v>2</v>
      </c>
      <c r="E533" s="149" t="s">
        <v>35</v>
      </c>
      <c r="F533" s="166">
        <v>41079</v>
      </c>
      <c r="G533" s="166">
        <v>41079</v>
      </c>
      <c r="H533" s="149">
        <v>1</v>
      </c>
      <c r="I533" s="149" t="s">
        <v>34</v>
      </c>
      <c r="J533" s="149" t="s">
        <v>143</v>
      </c>
      <c r="K533" s="149" t="s">
        <v>24</v>
      </c>
    </row>
    <row r="534" spans="1:11" ht="12.75" customHeight="1" x14ac:dyDescent="0.15">
      <c r="A534" s="149" t="s">
        <v>377</v>
      </c>
      <c r="B534" s="149" t="s">
        <v>384</v>
      </c>
      <c r="C534" s="149" t="s">
        <v>385</v>
      </c>
      <c r="D534" s="149">
        <v>2</v>
      </c>
      <c r="E534" s="149" t="s">
        <v>568</v>
      </c>
      <c r="F534" s="166">
        <v>41094</v>
      </c>
      <c r="G534" s="166">
        <v>41094</v>
      </c>
      <c r="H534" s="149">
        <v>1</v>
      </c>
      <c r="I534" s="149" t="s">
        <v>34</v>
      </c>
      <c r="J534" s="149" t="s">
        <v>143</v>
      </c>
      <c r="K534" s="149" t="s">
        <v>24</v>
      </c>
    </row>
    <row r="535" spans="1:11" ht="12.75" customHeight="1" x14ac:dyDescent="0.15">
      <c r="A535" s="149" t="s">
        <v>377</v>
      </c>
      <c r="B535" s="149" t="s">
        <v>384</v>
      </c>
      <c r="C535" s="149" t="s">
        <v>385</v>
      </c>
      <c r="D535" s="149">
        <v>2</v>
      </c>
      <c r="E535" s="149" t="s">
        <v>35</v>
      </c>
      <c r="F535" s="166">
        <v>41122</v>
      </c>
      <c r="G535" s="166">
        <v>41122</v>
      </c>
      <c r="H535" s="149">
        <v>1</v>
      </c>
      <c r="I535" s="149" t="s">
        <v>34</v>
      </c>
      <c r="J535" s="149" t="s">
        <v>143</v>
      </c>
      <c r="K535" s="149" t="s">
        <v>24</v>
      </c>
    </row>
    <row r="536" spans="1:11" ht="12.75" customHeight="1" x14ac:dyDescent="0.15">
      <c r="A536" s="149" t="s">
        <v>377</v>
      </c>
      <c r="B536" s="149" t="s">
        <v>384</v>
      </c>
      <c r="C536" s="149" t="s">
        <v>385</v>
      </c>
      <c r="D536" s="149">
        <v>2</v>
      </c>
      <c r="E536" s="149" t="s">
        <v>35</v>
      </c>
      <c r="F536" s="166">
        <v>41138</v>
      </c>
      <c r="G536" s="166">
        <v>41138</v>
      </c>
      <c r="H536" s="149">
        <v>1</v>
      </c>
      <c r="I536" s="149" t="s">
        <v>34</v>
      </c>
      <c r="J536" s="149" t="s">
        <v>143</v>
      </c>
      <c r="K536" s="149" t="s">
        <v>24</v>
      </c>
    </row>
    <row r="537" spans="1:11" ht="12.75" customHeight="1" x14ac:dyDescent="0.15">
      <c r="A537" s="149" t="s">
        <v>377</v>
      </c>
      <c r="B537" s="149" t="s">
        <v>386</v>
      </c>
      <c r="C537" s="149" t="s">
        <v>387</v>
      </c>
      <c r="D537" s="149">
        <v>1</v>
      </c>
      <c r="E537" s="149" t="s">
        <v>35</v>
      </c>
      <c r="F537" s="166">
        <v>41094</v>
      </c>
      <c r="G537" s="166">
        <v>41094</v>
      </c>
      <c r="H537" s="149">
        <v>1</v>
      </c>
      <c r="I537" s="149" t="s">
        <v>34</v>
      </c>
      <c r="J537" s="149" t="s">
        <v>143</v>
      </c>
      <c r="K537" s="149" t="s">
        <v>24</v>
      </c>
    </row>
    <row r="538" spans="1:11" ht="12.75" customHeight="1" x14ac:dyDescent="0.15">
      <c r="A538" s="149" t="s">
        <v>377</v>
      </c>
      <c r="B538" s="149" t="s">
        <v>386</v>
      </c>
      <c r="C538" s="149" t="s">
        <v>387</v>
      </c>
      <c r="D538" s="149">
        <v>1</v>
      </c>
      <c r="E538" s="149" t="s">
        <v>35</v>
      </c>
      <c r="F538" s="166">
        <v>41096</v>
      </c>
      <c r="G538" s="166">
        <v>41096</v>
      </c>
      <c r="H538" s="149">
        <v>1</v>
      </c>
      <c r="I538" s="149" t="s">
        <v>34</v>
      </c>
      <c r="J538" s="149" t="s">
        <v>143</v>
      </c>
      <c r="K538" s="149" t="s">
        <v>24</v>
      </c>
    </row>
    <row r="539" spans="1:11" ht="12.75" customHeight="1" x14ac:dyDescent="0.15">
      <c r="A539" s="149" t="s">
        <v>377</v>
      </c>
      <c r="B539" s="149" t="s">
        <v>386</v>
      </c>
      <c r="C539" s="149" t="s">
        <v>387</v>
      </c>
      <c r="D539" s="149">
        <v>1</v>
      </c>
      <c r="E539" s="149" t="s">
        <v>35</v>
      </c>
      <c r="F539" s="166">
        <v>41108</v>
      </c>
      <c r="G539" s="166">
        <v>41108</v>
      </c>
      <c r="H539" s="149">
        <v>1</v>
      </c>
      <c r="I539" s="149" t="s">
        <v>34</v>
      </c>
      <c r="J539" s="149" t="s">
        <v>143</v>
      </c>
      <c r="K539" s="149" t="s">
        <v>24</v>
      </c>
    </row>
    <row r="540" spans="1:11" ht="12.75" customHeight="1" x14ac:dyDescent="0.15">
      <c r="A540" s="149" t="s">
        <v>377</v>
      </c>
      <c r="B540" s="149" t="s">
        <v>386</v>
      </c>
      <c r="C540" s="149" t="s">
        <v>387</v>
      </c>
      <c r="D540" s="149">
        <v>1</v>
      </c>
      <c r="E540" s="149" t="s">
        <v>35</v>
      </c>
      <c r="F540" s="166">
        <v>41114</v>
      </c>
      <c r="G540" s="166">
        <v>41115</v>
      </c>
      <c r="H540" s="149">
        <v>2</v>
      </c>
      <c r="I540" s="149" t="s">
        <v>34</v>
      </c>
      <c r="J540" s="149" t="s">
        <v>143</v>
      </c>
      <c r="K540" s="149" t="s">
        <v>24</v>
      </c>
    </row>
    <row r="541" spans="1:11" ht="12.75" customHeight="1" x14ac:dyDescent="0.15">
      <c r="A541" s="149" t="s">
        <v>377</v>
      </c>
      <c r="B541" s="149" t="s">
        <v>386</v>
      </c>
      <c r="C541" s="149" t="s">
        <v>387</v>
      </c>
      <c r="D541" s="149">
        <v>1</v>
      </c>
      <c r="E541" s="149" t="s">
        <v>568</v>
      </c>
      <c r="F541" s="166">
        <v>41116</v>
      </c>
      <c r="G541" s="166">
        <v>41116</v>
      </c>
      <c r="H541" s="149">
        <v>1</v>
      </c>
      <c r="I541" s="149" t="s">
        <v>34</v>
      </c>
      <c r="J541" s="149" t="s">
        <v>143</v>
      </c>
      <c r="K541" s="149" t="s">
        <v>24</v>
      </c>
    </row>
    <row r="542" spans="1:11" ht="12.75" customHeight="1" x14ac:dyDescent="0.15">
      <c r="A542" s="149" t="s">
        <v>377</v>
      </c>
      <c r="B542" s="149" t="s">
        <v>386</v>
      </c>
      <c r="C542" s="149" t="s">
        <v>387</v>
      </c>
      <c r="D542" s="149">
        <v>1</v>
      </c>
      <c r="E542" s="149" t="s">
        <v>35</v>
      </c>
      <c r="F542" s="166">
        <v>41117</v>
      </c>
      <c r="G542" s="166">
        <v>41117</v>
      </c>
      <c r="H542" s="149">
        <v>1</v>
      </c>
      <c r="I542" s="149" t="s">
        <v>34</v>
      </c>
      <c r="J542" s="149" t="s">
        <v>143</v>
      </c>
      <c r="K542" s="149" t="s">
        <v>24</v>
      </c>
    </row>
    <row r="543" spans="1:11" ht="12.75" customHeight="1" x14ac:dyDescent="0.15">
      <c r="A543" s="149" t="s">
        <v>377</v>
      </c>
      <c r="B543" s="149" t="s">
        <v>386</v>
      </c>
      <c r="C543" s="149" t="s">
        <v>387</v>
      </c>
      <c r="D543" s="149">
        <v>1</v>
      </c>
      <c r="E543" s="149" t="s">
        <v>35</v>
      </c>
      <c r="F543" s="166">
        <v>41122</v>
      </c>
      <c r="G543" s="166">
        <v>41122</v>
      </c>
      <c r="H543" s="149">
        <v>1</v>
      </c>
      <c r="I543" s="149" t="s">
        <v>34</v>
      </c>
      <c r="J543" s="149" t="s">
        <v>143</v>
      </c>
      <c r="K543" s="149" t="s">
        <v>24</v>
      </c>
    </row>
    <row r="544" spans="1:11" ht="12.75" customHeight="1" x14ac:dyDescent="0.15">
      <c r="A544" s="149" t="s">
        <v>377</v>
      </c>
      <c r="B544" s="149" t="s">
        <v>386</v>
      </c>
      <c r="C544" s="149" t="s">
        <v>387</v>
      </c>
      <c r="D544" s="149">
        <v>1</v>
      </c>
      <c r="E544" s="149" t="s">
        <v>568</v>
      </c>
      <c r="F544" s="166">
        <v>41138</v>
      </c>
      <c r="G544" s="166">
        <v>41138</v>
      </c>
      <c r="H544" s="149">
        <v>1</v>
      </c>
      <c r="I544" s="149" t="s">
        <v>34</v>
      </c>
      <c r="J544" s="149" t="s">
        <v>143</v>
      </c>
      <c r="K544" s="149" t="s">
        <v>24</v>
      </c>
    </row>
    <row r="545" spans="1:11" ht="12.75" customHeight="1" x14ac:dyDescent="0.15">
      <c r="A545" s="149" t="s">
        <v>377</v>
      </c>
      <c r="B545" s="149" t="s">
        <v>388</v>
      </c>
      <c r="C545" s="149" t="s">
        <v>389</v>
      </c>
      <c r="D545" s="149">
        <v>1</v>
      </c>
      <c r="E545" s="149" t="s">
        <v>35</v>
      </c>
      <c r="F545" s="166">
        <v>41094</v>
      </c>
      <c r="G545" s="166">
        <v>41095</v>
      </c>
      <c r="H545" s="149">
        <v>2</v>
      </c>
      <c r="I545" s="149" t="s">
        <v>34</v>
      </c>
      <c r="J545" s="149" t="s">
        <v>143</v>
      </c>
      <c r="K545" s="149" t="s">
        <v>24</v>
      </c>
    </row>
    <row r="546" spans="1:11" ht="12.75" customHeight="1" x14ac:dyDescent="0.15">
      <c r="A546" s="149" t="s">
        <v>377</v>
      </c>
      <c r="B546" s="149" t="s">
        <v>388</v>
      </c>
      <c r="C546" s="149" t="s">
        <v>389</v>
      </c>
      <c r="D546" s="149">
        <v>1</v>
      </c>
      <c r="E546" s="149" t="s">
        <v>35</v>
      </c>
      <c r="F546" s="166">
        <v>41096</v>
      </c>
      <c r="G546" s="166">
        <v>41096</v>
      </c>
      <c r="H546" s="149">
        <v>1</v>
      </c>
      <c r="I546" s="149" t="s">
        <v>34</v>
      </c>
      <c r="J546" s="149" t="s">
        <v>143</v>
      </c>
      <c r="K546" s="149" t="s">
        <v>24</v>
      </c>
    </row>
    <row r="547" spans="1:11" ht="12.75" customHeight="1" x14ac:dyDescent="0.15">
      <c r="A547" s="149" t="s">
        <v>377</v>
      </c>
      <c r="B547" s="149" t="s">
        <v>388</v>
      </c>
      <c r="C547" s="149" t="s">
        <v>389</v>
      </c>
      <c r="D547" s="149">
        <v>1</v>
      </c>
      <c r="E547" s="149" t="s">
        <v>35</v>
      </c>
      <c r="F547" s="166">
        <v>41108</v>
      </c>
      <c r="G547" s="166">
        <v>41108</v>
      </c>
      <c r="H547" s="149">
        <v>1</v>
      </c>
      <c r="I547" s="149" t="s">
        <v>34</v>
      </c>
      <c r="J547" s="149" t="s">
        <v>143</v>
      </c>
      <c r="K547" s="149" t="s">
        <v>24</v>
      </c>
    </row>
    <row r="548" spans="1:11" ht="12.75" customHeight="1" x14ac:dyDescent="0.15">
      <c r="A548" s="149" t="s">
        <v>377</v>
      </c>
      <c r="B548" s="149" t="s">
        <v>388</v>
      </c>
      <c r="C548" s="149" t="s">
        <v>389</v>
      </c>
      <c r="D548" s="149">
        <v>1</v>
      </c>
      <c r="E548" s="149" t="s">
        <v>35</v>
      </c>
      <c r="F548" s="166">
        <v>41114</v>
      </c>
      <c r="G548" s="166">
        <v>41115</v>
      </c>
      <c r="H548" s="149">
        <v>2</v>
      </c>
      <c r="I548" s="149" t="s">
        <v>34</v>
      </c>
      <c r="J548" s="149" t="s">
        <v>143</v>
      </c>
      <c r="K548" s="149" t="s">
        <v>24</v>
      </c>
    </row>
    <row r="549" spans="1:11" ht="12.75" customHeight="1" x14ac:dyDescent="0.15">
      <c r="A549" s="149" t="s">
        <v>377</v>
      </c>
      <c r="B549" s="149" t="s">
        <v>388</v>
      </c>
      <c r="C549" s="149" t="s">
        <v>389</v>
      </c>
      <c r="D549" s="149">
        <v>1</v>
      </c>
      <c r="E549" s="149" t="s">
        <v>568</v>
      </c>
      <c r="F549" s="166">
        <v>41116</v>
      </c>
      <c r="G549" s="166">
        <v>41116</v>
      </c>
      <c r="H549" s="149">
        <v>1</v>
      </c>
      <c r="I549" s="149" t="s">
        <v>34</v>
      </c>
      <c r="J549" s="149" t="s">
        <v>143</v>
      </c>
      <c r="K549" s="149" t="s">
        <v>24</v>
      </c>
    </row>
    <row r="550" spans="1:11" ht="12.75" customHeight="1" x14ac:dyDescent="0.15">
      <c r="A550" s="149" t="s">
        <v>377</v>
      </c>
      <c r="B550" s="149" t="s">
        <v>388</v>
      </c>
      <c r="C550" s="149" t="s">
        <v>389</v>
      </c>
      <c r="D550" s="149">
        <v>1</v>
      </c>
      <c r="E550" s="149" t="s">
        <v>35</v>
      </c>
      <c r="F550" s="166">
        <v>41117</v>
      </c>
      <c r="G550" s="166">
        <v>41117</v>
      </c>
      <c r="H550" s="149">
        <v>1</v>
      </c>
      <c r="I550" s="149" t="s">
        <v>34</v>
      </c>
      <c r="J550" s="149" t="s">
        <v>143</v>
      </c>
      <c r="K550" s="149" t="s">
        <v>24</v>
      </c>
    </row>
    <row r="551" spans="1:11" ht="12.75" customHeight="1" x14ac:dyDescent="0.15">
      <c r="A551" s="149" t="s">
        <v>377</v>
      </c>
      <c r="B551" s="149" t="s">
        <v>388</v>
      </c>
      <c r="C551" s="149" t="s">
        <v>389</v>
      </c>
      <c r="D551" s="149">
        <v>1</v>
      </c>
      <c r="E551" s="149" t="s">
        <v>35</v>
      </c>
      <c r="F551" s="166">
        <v>41122</v>
      </c>
      <c r="G551" s="166">
        <v>41122</v>
      </c>
      <c r="H551" s="149">
        <v>1</v>
      </c>
      <c r="I551" s="149" t="s">
        <v>34</v>
      </c>
      <c r="J551" s="149" t="s">
        <v>143</v>
      </c>
      <c r="K551" s="149" t="s">
        <v>24</v>
      </c>
    </row>
    <row r="552" spans="1:11" ht="12.75" customHeight="1" x14ac:dyDescent="0.15">
      <c r="A552" s="149" t="s">
        <v>377</v>
      </c>
      <c r="B552" s="149" t="s">
        <v>388</v>
      </c>
      <c r="C552" s="149" t="s">
        <v>389</v>
      </c>
      <c r="D552" s="149">
        <v>1</v>
      </c>
      <c r="E552" s="149" t="s">
        <v>568</v>
      </c>
      <c r="F552" s="166">
        <v>41138</v>
      </c>
      <c r="G552" s="166">
        <v>41138</v>
      </c>
      <c r="H552" s="149">
        <v>1</v>
      </c>
      <c r="I552" s="149" t="s">
        <v>34</v>
      </c>
      <c r="J552" s="149" t="s">
        <v>143</v>
      </c>
      <c r="K552" s="149" t="s">
        <v>24</v>
      </c>
    </row>
    <row r="553" spans="1:11" ht="12.75" customHeight="1" x14ac:dyDescent="0.15">
      <c r="A553" s="149" t="s">
        <v>377</v>
      </c>
      <c r="B553" s="149" t="s">
        <v>390</v>
      </c>
      <c r="C553" s="149" t="s">
        <v>391</v>
      </c>
      <c r="D553" s="149">
        <v>1</v>
      </c>
      <c r="E553" s="149" t="s">
        <v>35</v>
      </c>
      <c r="F553" s="166">
        <v>41080</v>
      </c>
      <c r="G553" s="166">
        <v>41080</v>
      </c>
      <c r="H553" s="149">
        <v>1</v>
      </c>
      <c r="I553" s="149" t="s">
        <v>34</v>
      </c>
      <c r="J553" s="149" t="s">
        <v>143</v>
      </c>
      <c r="K553" s="149" t="s">
        <v>24</v>
      </c>
    </row>
    <row r="554" spans="1:11" ht="12.75" customHeight="1" x14ac:dyDescent="0.15">
      <c r="A554" s="149" t="s">
        <v>377</v>
      </c>
      <c r="B554" s="149" t="s">
        <v>390</v>
      </c>
      <c r="C554" s="149" t="s">
        <v>391</v>
      </c>
      <c r="D554" s="149">
        <v>1</v>
      </c>
      <c r="E554" s="149" t="s">
        <v>35</v>
      </c>
      <c r="F554" s="166">
        <v>41094</v>
      </c>
      <c r="G554" s="166">
        <v>41094</v>
      </c>
      <c r="H554" s="149">
        <v>1</v>
      </c>
      <c r="I554" s="149" t="s">
        <v>34</v>
      </c>
      <c r="J554" s="149" t="s">
        <v>143</v>
      </c>
      <c r="K554" s="149" t="s">
        <v>24</v>
      </c>
    </row>
    <row r="555" spans="1:11" ht="12.75" customHeight="1" x14ac:dyDescent="0.15">
      <c r="A555" s="149" t="s">
        <v>377</v>
      </c>
      <c r="B555" s="149" t="s">
        <v>390</v>
      </c>
      <c r="C555" s="149" t="s">
        <v>391</v>
      </c>
      <c r="D555" s="149">
        <v>1</v>
      </c>
      <c r="E555" s="149" t="s">
        <v>35</v>
      </c>
      <c r="F555" s="166">
        <v>41101</v>
      </c>
      <c r="G555" s="166">
        <v>41102</v>
      </c>
      <c r="H555" s="149">
        <v>2</v>
      </c>
      <c r="I555" s="149" t="s">
        <v>34</v>
      </c>
      <c r="J555" s="149" t="s">
        <v>143</v>
      </c>
      <c r="K555" s="149" t="s">
        <v>24</v>
      </c>
    </row>
    <row r="556" spans="1:11" ht="12.75" customHeight="1" x14ac:dyDescent="0.15">
      <c r="A556" s="149" t="s">
        <v>377</v>
      </c>
      <c r="B556" s="149" t="s">
        <v>390</v>
      </c>
      <c r="C556" s="149" t="s">
        <v>391</v>
      </c>
      <c r="D556" s="149">
        <v>1</v>
      </c>
      <c r="E556" s="149" t="s">
        <v>35</v>
      </c>
      <c r="F556" s="166">
        <v>41107</v>
      </c>
      <c r="G556" s="166">
        <v>41109</v>
      </c>
      <c r="H556" s="149">
        <v>3</v>
      </c>
      <c r="I556" s="149" t="s">
        <v>34</v>
      </c>
      <c r="J556" s="149" t="s">
        <v>143</v>
      </c>
      <c r="K556" s="149" t="s">
        <v>24</v>
      </c>
    </row>
    <row r="557" spans="1:11" ht="12.75" customHeight="1" x14ac:dyDescent="0.15">
      <c r="A557" s="149" t="s">
        <v>377</v>
      </c>
      <c r="B557" s="149" t="s">
        <v>390</v>
      </c>
      <c r="C557" s="149" t="s">
        <v>391</v>
      </c>
      <c r="D557" s="149">
        <v>1</v>
      </c>
      <c r="E557" s="149" t="s">
        <v>35</v>
      </c>
      <c r="F557" s="166">
        <v>41114</v>
      </c>
      <c r="G557" s="166">
        <v>41115</v>
      </c>
      <c r="H557" s="149">
        <v>2</v>
      </c>
      <c r="I557" s="149" t="s">
        <v>34</v>
      </c>
      <c r="J557" s="149" t="s">
        <v>143</v>
      </c>
      <c r="K557" s="149" t="s">
        <v>24</v>
      </c>
    </row>
    <row r="558" spans="1:11" ht="12.75" customHeight="1" x14ac:dyDescent="0.15">
      <c r="A558" s="149" t="s">
        <v>377</v>
      </c>
      <c r="B558" s="149" t="s">
        <v>390</v>
      </c>
      <c r="C558" s="149" t="s">
        <v>391</v>
      </c>
      <c r="D558" s="149">
        <v>1</v>
      </c>
      <c r="E558" s="149" t="s">
        <v>568</v>
      </c>
      <c r="F558" s="166">
        <v>41116</v>
      </c>
      <c r="G558" s="166">
        <v>41116</v>
      </c>
      <c r="H558" s="149">
        <v>1</v>
      </c>
      <c r="I558" s="149" t="s">
        <v>34</v>
      </c>
      <c r="J558" s="149" t="s">
        <v>143</v>
      </c>
      <c r="K558" s="149" t="s">
        <v>24</v>
      </c>
    </row>
    <row r="559" spans="1:11" ht="12.75" customHeight="1" x14ac:dyDescent="0.15">
      <c r="A559" s="149" t="s">
        <v>377</v>
      </c>
      <c r="B559" s="149" t="s">
        <v>390</v>
      </c>
      <c r="C559" s="149" t="s">
        <v>391</v>
      </c>
      <c r="D559" s="149">
        <v>1</v>
      </c>
      <c r="E559" s="149" t="s">
        <v>35</v>
      </c>
      <c r="F559" s="166">
        <v>41117</v>
      </c>
      <c r="G559" s="166">
        <v>41117</v>
      </c>
      <c r="H559" s="149">
        <v>1</v>
      </c>
      <c r="I559" s="149" t="s">
        <v>34</v>
      </c>
      <c r="J559" s="149" t="s">
        <v>143</v>
      </c>
      <c r="K559" s="149" t="s">
        <v>24</v>
      </c>
    </row>
    <row r="560" spans="1:11" ht="12.75" customHeight="1" x14ac:dyDescent="0.15">
      <c r="A560" s="149" t="s">
        <v>377</v>
      </c>
      <c r="B560" s="149" t="s">
        <v>390</v>
      </c>
      <c r="C560" s="149" t="s">
        <v>391</v>
      </c>
      <c r="D560" s="149">
        <v>1</v>
      </c>
      <c r="E560" s="149" t="s">
        <v>35</v>
      </c>
      <c r="F560" s="166">
        <v>41122</v>
      </c>
      <c r="G560" s="166">
        <v>41122</v>
      </c>
      <c r="H560" s="149">
        <v>1</v>
      </c>
      <c r="I560" s="149" t="s">
        <v>34</v>
      </c>
      <c r="J560" s="149" t="s">
        <v>143</v>
      </c>
      <c r="K560" s="149" t="s">
        <v>24</v>
      </c>
    </row>
    <row r="561" spans="1:11" ht="12.75" customHeight="1" x14ac:dyDescent="0.15">
      <c r="A561" s="149" t="s">
        <v>377</v>
      </c>
      <c r="B561" s="149" t="s">
        <v>390</v>
      </c>
      <c r="C561" s="149" t="s">
        <v>391</v>
      </c>
      <c r="D561" s="149">
        <v>1</v>
      </c>
      <c r="E561" s="149" t="s">
        <v>35</v>
      </c>
      <c r="F561" s="166">
        <v>41131</v>
      </c>
      <c r="G561" s="166">
        <v>41131</v>
      </c>
      <c r="H561" s="149">
        <v>1</v>
      </c>
      <c r="I561" s="149" t="s">
        <v>34</v>
      </c>
      <c r="J561" s="149" t="s">
        <v>143</v>
      </c>
      <c r="K561" s="149" t="s">
        <v>24</v>
      </c>
    </row>
    <row r="562" spans="1:11" ht="12.75" customHeight="1" x14ac:dyDescent="0.15">
      <c r="A562" s="149" t="s">
        <v>377</v>
      </c>
      <c r="B562" s="149" t="s">
        <v>390</v>
      </c>
      <c r="C562" s="149" t="s">
        <v>391</v>
      </c>
      <c r="D562" s="149">
        <v>1</v>
      </c>
      <c r="E562" s="149" t="s">
        <v>568</v>
      </c>
      <c r="F562" s="166">
        <v>41132</v>
      </c>
      <c r="G562" s="166">
        <v>41132</v>
      </c>
      <c r="H562" s="149">
        <v>1</v>
      </c>
      <c r="I562" s="149" t="s">
        <v>34</v>
      </c>
      <c r="J562" s="149" t="s">
        <v>143</v>
      </c>
      <c r="K562" s="149" t="s">
        <v>24</v>
      </c>
    </row>
    <row r="563" spans="1:11" ht="12.75" customHeight="1" x14ac:dyDescent="0.15">
      <c r="A563" s="149" t="s">
        <v>377</v>
      </c>
      <c r="B563" s="149" t="s">
        <v>390</v>
      </c>
      <c r="C563" s="149" t="s">
        <v>391</v>
      </c>
      <c r="D563" s="149">
        <v>1</v>
      </c>
      <c r="E563" s="149" t="s">
        <v>35</v>
      </c>
      <c r="F563" s="166">
        <v>41135</v>
      </c>
      <c r="G563" s="166">
        <v>41135</v>
      </c>
      <c r="H563" s="149">
        <v>1</v>
      </c>
      <c r="I563" s="149" t="s">
        <v>34</v>
      </c>
      <c r="J563" s="149" t="s">
        <v>143</v>
      </c>
      <c r="K563" s="149" t="s">
        <v>24</v>
      </c>
    </row>
    <row r="564" spans="1:11" ht="12.75" customHeight="1" x14ac:dyDescent="0.15">
      <c r="A564" s="149" t="s">
        <v>377</v>
      </c>
      <c r="B564" s="149" t="s">
        <v>390</v>
      </c>
      <c r="C564" s="149" t="s">
        <v>391</v>
      </c>
      <c r="D564" s="149">
        <v>1</v>
      </c>
      <c r="E564" s="149" t="s">
        <v>568</v>
      </c>
      <c r="F564" s="166">
        <v>41138</v>
      </c>
      <c r="G564" s="166">
        <v>41138</v>
      </c>
      <c r="H564" s="149">
        <v>1</v>
      </c>
      <c r="I564" s="149" t="s">
        <v>34</v>
      </c>
      <c r="J564" s="149" t="s">
        <v>143</v>
      </c>
      <c r="K564" s="149" t="s">
        <v>24</v>
      </c>
    </row>
    <row r="565" spans="1:11" ht="12.75" customHeight="1" x14ac:dyDescent="0.15">
      <c r="A565" s="149" t="s">
        <v>377</v>
      </c>
      <c r="B565" s="149" t="s">
        <v>390</v>
      </c>
      <c r="C565" s="149" t="s">
        <v>391</v>
      </c>
      <c r="D565" s="149">
        <v>1</v>
      </c>
      <c r="E565" s="149" t="s">
        <v>35</v>
      </c>
      <c r="F565" s="166">
        <v>41142</v>
      </c>
      <c r="G565" s="166">
        <v>41142</v>
      </c>
      <c r="H565" s="149">
        <v>1</v>
      </c>
      <c r="I565" s="149" t="s">
        <v>34</v>
      </c>
      <c r="J565" s="149" t="s">
        <v>143</v>
      </c>
      <c r="K565" s="149" t="s">
        <v>24</v>
      </c>
    </row>
    <row r="566" spans="1:11" ht="12.75" customHeight="1" x14ac:dyDescent="0.15">
      <c r="A566" s="149" t="s">
        <v>377</v>
      </c>
      <c r="B566" s="149" t="s">
        <v>390</v>
      </c>
      <c r="C566" s="149" t="s">
        <v>391</v>
      </c>
      <c r="D566" s="149">
        <v>1</v>
      </c>
      <c r="E566" s="149" t="s">
        <v>35</v>
      </c>
      <c r="F566" s="166">
        <v>41151</v>
      </c>
      <c r="G566" s="166">
        <v>41152</v>
      </c>
      <c r="H566" s="149">
        <v>2</v>
      </c>
      <c r="I566" s="149" t="s">
        <v>34</v>
      </c>
      <c r="J566" s="149" t="s">
        <v>143</v>
      </c>
      <c r="K566" s="149" t="s">
        <v>24</v>
      </c>
    </row>
    <row r="567" spans="1:11" ht="12.75" customHeight="1" x14ac:dyDescent="0.15">
      <c r="A567" s="149" t="s">
        <v>377</v>
      </c>
      <c r="B567" s="149" t="s">
        <v>392</v>
      </c>
      <c r="C567" s="149" t="s">
        <v>393</v>
      </c>
      <c r="D567" s="149">
        <v>1</v>
      </c>
      <c r="E567" s="149" t="s">
        <v>35</v>
      </c>
      <c r="F567" s="166">
        <v>41080</v>
      </c>
      <c r="G567" s="166">
        <v>41080</v>
      </c>
      <c r="H567" s="149">
        <v>1</v>
      </c>
      <c r="I567" s="149" t="s">
        <v>34</v>
      </c>
      <c r="J567" s="149" t="s">
        <v>143</v>
      </c>
      <c r="K567" s="149" t="s">
        <v>24</v>
      </c>
    </row>
    <row r="568" spans="1:11" ht="12.75" customHeight="1" x14ac:dyDescent="0.15">
      <c r="A568" s="149" t="s">
        <v>377</v>
      </c>
      <c r="B568" s="149" t="s">
        <v>392</v>
      </c>
      <c r="C568" s="149" t="s">
        <v>393</v>
      </c>
      <c r="D568" s="149">
        <v>1</v>
      </c>
      <c r="E568" s="149" t="s">
        <v>35</v>
      </c>
      <c r="F568" s="166">
        <v>41094</v>
      </c>
      <c r="G568" s="166">
        <v>41094</v>
      </c>
      <c r="H568" s="149">
        <v>1</v>
      </c>
      <c r="I568" s="149" t="s">
        <v>34</v>
      </c>
      <c r="J568" s="149" t="s">
        <v>143</v>
      </c>
      <c r="K568" s="149" t="s">
        <v>24</v>
      </c>
    </row>
    <row r="569" spans="1:11" ht="12.75" customHeight="1" x14ac:dyDescent="0.15">
      <c r="A569" s="149" t="s">
        <v>377</v>
      </c>
      <c r="B569" s="149" t="s">
        <v>392</v>
      </c>
      <c r="C569" s="149" t="s">
        <v>393</v>
      </c>
      <c r="D569" s="149">
        <v>1</v>
      </c>
      <c r="E569" s="149" t="s">
        <v>35</v>
      </c>
      <c r="F569" s="166">
        <v>41096</v>
      </c>
      <c r="G569" s="166">
        <v>41096</v>
      </c>
      <c r="H569" s="149">
        <v>1</v>
      </c>
      <c r="I569" s="149" t="s">
        <v>34</v>
      </c>
      <c r="J569" s="149" t="s">
        <v>143</v>
      </c>
      <c r="K569" s="149" t="s">
        <v>24</v>
      </c>
    </row>
    <row r="570" spans="1:11" ht="12.75" customHeight="1" x14ac:dyDescent="0.15">
      <c r="A570" s="149" t="s">
        <v>377</v>
      </c>
      <c r="B570" s="149" t="s">
        <v>392</v>
      </c>
      <c r="C570" s="149" t="s">
        <v>393</v>
      </c>
      <c r="D570" s="149">
        <v>1</v>
      </c>
      <c r="E570" s="149" t="s">
        <v>35</v>
      </c>
      <c r="F570" s="166">
        <v>41101</v>
      </c>
      <c r="G570" s="166">
        <v>41102</v>
      </c>
      <c r="H570" s="149">
        <v>2</v>
      </c>
      <c r="I570" s="149" t="s">
        <v>34</v>
      </c>
      <c r="J570" s="149" t="s">
        <v>143</v>
      </c>
      <c r="K570" s="149" t="s">
        <v>24</v>
      </c>
    </row>
    <row r="571" spans="1:11" ht="12.75" customHeight="1" x14ac:dyDescent="0.15">
      <c r="A571" s="149" t="s">
        <v>377</v>
      </c>
      <c r="B571" s="149" t="s">
        <v>392</v>
      </c>
      <c r="C571" s="149" t="s">
        <v>393</v>
      </c>
      <c r="D571" s="149">
        <v>1</v>
      </c>
      <c r="E571" s="149" t="s">
        <v>35</v>
      </c>
      <c r="F571" s="166">
        <v>41107</v>
      </c>
      <c r="G571" s="166">
        <v>41109</v>
      </c>
      <c r="H571" s="149">
        <v>3</v>
      </c>
      <c r="I571" s="149" t="s">
        <v>34</v>
      </c>
      <c r="J571" s="149" t="s">
        <v>143</v>
      </c>
      <c r="K571" s="149" t="s">
        <v>24</v>
      </c>
    </row>
    <row r="572" spans="1:11" ht="12.75" customHeight="1" x14ac:dyDescent="0.15">
      <c r="A572" s="149" t="s">
        <v>377</v>
      </c>
      <c r="B572" s="149" t="s">
        <v>392</v>
      </c>
      <c r="C572" s="149" t="s">
        <v>393</v>
      </c>
      <c r="D572" s="149">
        <v>1</v>
      </c>
      <c r="E572" s="149" t="s">
        <v>35</v>
      </c>
      <c r="F572" s="166">
        <v>41114</v>
      </c>
      <c r="G572" s="166">
        <v>41115</v>
      </c>
      <c r="H572" s="149">
        <v>2</v>
      </c>
      <c r="I572" s="149" t="s">
        <v>34</v>
      </c>
      <c r="J572" s="149" t="s">
        <v>143</v>
      </c>
      <c r="K572" s="149" t="s">
        <v>24</v>
      </c>
    </row>
    <row r="573" spans="1:11" ht="12.75" customHeight="1" x14ac:dyDescent="0.15">
      <c r="A573" s="149" t="s">
        <v>377</v>
      </c>
      <c r="B573" s="149" t="s">
        <v>392</v>
      </c>
      <c r="C573" s="149" t="s">
        <v>393</v>
      </c>
      <c r="D573" s="149">
        <v>1</v>
      </c>
      <c r="E573" s="149" t="s">
        <v>568</v>
      </c>
      <c r="F573" s="166">
        <v>41116</v>
      </c>
      <c r="G573" s="166">
        <v>41116</v>
      </c>
      <c r="H573" s="149">
        <v>1</v>
      </c>
      <c r="I573" s="149" t="s">
        <v>34</v>
      </c>
      <c r="J573" s="149" t="s">
        <v>143</v>
      </c>
      <c r="K573" s="149" t="s">
        <v>24</v>
      </c>
    </row>
    <row r="574" spans="1:11" ht="12.75" customHeight="1" x14ac:dyDescent="0.15">
      <c r="A574" s="149" t="s">
        <v>377</v>
      </c>
      <c r="B574" s="149" t="s">
        <v>392</v>
      </c>
      <c r="C574" s="149" t="s">
        <v>393</v>
      </c>
      <c r="D574" s="149">
        <v>1</v>
      </c>
      <c r="E574" s="149" t="s">
        <v>35</v>
      </c>
      <c r="F574" s="166">
        <v>41117</v>
      </c>
      <c r="G574" s="166">
        <v>41117</v>
      </c>
      <c r="H574" s="149">
        <v>1</v>
      </c>
      <c r="I574" s="149" t="s">
        <v>34</v>
      </c>
      <c r="J574" s="149" t="s">
        <v>143</v>
      </c>
      <c r="K574" s="149" t="s">
        <v>24</v>
      </c>
    </row>
    <row r="575" spans="1:11" ht="12.75" customHeight="1" x14ac:dyDescent="0.15">
      <c r="A575" s="149" t="s">
        <v>377</v>
      </c>
      <c r="B575" s="149" t="s">
        <v>392</v>
      </c>
      <c r="C575" s="149" t="s">
        <v>393</v>
      </c>
      <c r="D575" s="149">
        <v>1</v>
      </c>
      <c r="E575" s="149" t="s">
        <v>35</v>
      </c>
      <c r="F575" s="166">
        <v>41122</v>
      </c>
      <c r="G575" s="166">
        <v>41122</v>
      </c>
      <c r="H575" s="149">
        <v>1</v>
      </c>
      <c r="I575" s="149" t="s">
        <v>34</v>
      </c>
      <c r="J575" s="149" t="s">
        <v>143</v>
      </c>
      <c r="K575" s="149" t="s">
        <v>24</v>
      </c>
    </row>
    <row r="576" spans="1:11" ht="12.75" customHeight="1" x14ac:dyDescent="0.15">
      <c r="A576" s="149" t="s">
        <v>377</v>
      </c>
      <c r="B576" s="149" t="s">
        <v>392</v>
      </c>
      <c r="C576" s="149" t="s">
        <v>393</v>
      </c>
      <c r="D576" s="149">
        <v>1</v>
      </c>
      <c r="E576" s="149" t="s">
        <v>35</v>
      </c>
      <c r="F576" s="166">
        <v>41131</v>
      </c>
      <c r="G576" s="166">
        <v>41131</v>
      </c>
      <c r="H576" s="149">
        <v>1</v>
      </c>
      <c r="I576" s="149" t="s">
        <v>34</v>
      </c>
      <c r="J576" s="149" t="s">
        <v>143</v>
      </c>
      <c r="K576" s="149" t="s">
        <v>24</v>
      </c>
    </row>
    <row r="577" spans="1:11" ht="12.75" customHeight="1" x14ac:dyDescent="0.15">
      <c r="A577" s="149" t="s">
        <v>377</v>
      </c>
      <c r="B577" s="149" t="s">
        <v>392</v>
      </c>
      <c r="C577" s="149" t="s">
        <v>393</v>
      </c>
      <c r="D577" s="149">
        <v>1</v>
      </c>
      <c r="E577" s="149" t="s">
        <v>568</v>
      </c>
      <c r="F577" s="166">
        <v>41132</v>
      </c>
      <c r="G577" s="166">
        <v>41132</v>
      </c>
      <c r="H577" s="149">
        <v>1</v>
      </c>
      <c r="I577" s="149" t="s">
        <v>34</v>
      </c>
      <c r="J577" s="149" t="s">
        <v>143</v>
      </c>
      <c r="K577" s="149" t="s">
        <v>24</v>
      </c>
    </row>
    <row r="578" spans="1:11" ht="12.75" customHeight="1" x14ac:dyDescent="0.15">
      <c r="A578" s="149" t="s">
        <v>377</v>
      </c>
      <c r="B578" s="149" t="s">
        <v>392</v>
      </c>
      <c r="C578" s="149" t="s">
        <v>393</v>
      </c>
      <c r="D578" s="149">
        <v>1</v>
      </c>
      <c r="E578" s="149" t="s">
        <v>35</v>
      </c>
      <c r="F578" s="166">
        <v>41135</v>
      </c>
      <c r="G578" s="166">
        <v>41135</v>
      </c>
      <c r="H578" s="149">
        <v>1</v>
      </c>
      <c r="I578" s="149" t="s">
        <v>34</v>
      </c>
      <c r="J578" s="149" t="s">
        <v>143</v>
      </c>
      <c r="K578" s="149" t="s">
        <v>24</v>
      </c>
    </row>
    <row r="579" spans="1:11" ht="12.75" customHeight="1" x14ac:dyDescent="0.15">
      <c r="A579" s="149" t="s">
        <v>377</v>
      </c>
      <c r="B579" s="149" t="s">
        <v>392</v>
      </c>
      <c r="C579" s="149" t="s">
        <v>393</v>
      </c>
      <c r="D579" s="149">
        <v>1</v>
      </c>
      <c r="E579" s="149" t="s">
        <v>568</v>
      </c>
      <c r="F579" s="166">
        <v>41138</v>
      </c>
      <c r="G579" s="166">
        <v>41138</v>
      </c>
      <c r="H579" s="149">
        <v>1</v>
      </c>
      <c r="I579" s="149" t="s">
        <v>34</v>
      </c>
      <c r="J579" s="149" t="s">
        <v>143</v>
      </c>
      <c r="K579" s="149" t="s">
        <v>24</v>
      </c>
    </row>
    <row r="580" spans="1:11" ht="12.75" customHeight="1" x14ac:dyDescent="0.15">
      <c r="A580" s="149" t="s">
        <v>377</v>
      </c>
      <c r="B580" s="149" t="s">
        <v>392</v>
      </c>
      <c r="C580" s="149" t="s">
        <v>393</v>
      </c>
      <c r="D580" s="149">
        <v>1</v>
      </c>
      <c r="E580" s="149" t="s">
        <v>35</v>
      </c>
      <c r="F580" s="166">
        <v>41142</v>
      </c>
      <c r="G580" s="166">
        <v>41142</v>
      </c>
      <c r="H580" s="149">
        <v>1</v>
      </c>
      <c r="I580" s="149" t="s">
        <v>34</v>
      </c>
      <c r="J580" s="149" t="s">
        <v>143</v>
      </c>
      <c r="K580" s="149" t="s">
        <v>24</v>
      </c>
    </row>
    <row r="581" spans="1:11" ht="12.75" customHeight="1" x14ac:dyDescent="0.15">
      <c r="A581" s="160" t="s">
        <v>377</v>
      </c>
      <c r="B581" s="160" t="s">
        <v>392</v>
      </c>
      <c r="C581" s="160" t="s">
        <v>393</v>
      </c>
      <c r="D581" s="160">
        <v>1</v>
      </c>
      <c r="E581" s="160" t="s">
        <v>35</v>
      </c>
      <c r="F581" s="171">
        <v>41151</v>
      </c>
      <c r="G581" s="171">
        <v>41152</v>
      </c>
      <c r="H581" s="160">
        <v>2</v>
      </c>
      <c r="I581" s="160" t="s">
        <v>34</v>
      </c>
      <c r="J581" s="160" t="s">
        <v>143</v>
      </c>
      <c r="K581" s="160" t="s">
        <v>24</v>
      </c>
    </row>
    <row r="582" spans="1:11" ht="12.75" customHeight="1" x14ac:dyDescent="0.15">
      <c r="A582" s="33"/>
      <c r="B582" s="61">
        <f>SUM(IF(FREQUENCY(MATCH(B528:B581,B528:B581,0),MATCH(B528:B581,B528:B581,0))&gt;0,1))</f>
        <v>6</v>
      </c>
      <c r="C582" s="34"/>
      <c r="D582" s="34"/>
      <c r="E582" s="29">
        <f>COUNTA(E528:E581)</f>
        <v>54</v>
      </c>
      <c r="F582" s="29"/>
      <c r="G582" s="29"/>
      <c r="H582" s="29">
        <f>SUM(H528:H581)</f>
        <v>67</v>
      </c>
      <c r="I582" s="33"/>
      <c r="J582" s="33"/>
      <c r="K582" s="33"/>
    </row>
    <row r="583" spans="1:11" ht="12.75" customHeight="1" x14ac:dyDescent="0.15">
      <c r="A583" s="33"/>
      <c r="B583" s="61"/>
      <c r="C583" s="34"/>
      <c r="D583" s="34"/>
      <c r="E583" s="29"/>
      <c r="F583" s="29"/>
      <c r="G583" s="29"/>
      <c r="H583" s="29"/>
      <c r="I583" s="33"/>
      <c r="J583" s="33"/>
      <c r="K583" s="33"/>
    </row>
    <row r="584" spans="1:11" ht="12.75" customHeight="1" x14ac:dyDescent="0.2">
      <c r="A584" s="33"/>
      <c r="C584" s="95" t="s">
        <v>572</v>
      </c>
      <c r="D584" s="111"/>
      <c r="E584" s="112"/>
      <c r="F584" s="112"/>
      <c r="G584" s="29"/>
      <c r="H584" s="29"/>
      <c r="I584" s="33"/>
      <c r="J584" s="33"/>
      <c r="K584" s="33"/>
    </row>
    <row r="585" spans="1:11" ht="12.75" customHeight="1" x14ac:dyDescent="0.2">
      <c r="A585" s="33"/>
      <c r="C585" s="113"/>
      <c r="D585" s="114" t="s">
        <v>126</v>
      </c>
      <c r="E585" s="94">
        <f>SUM(B28+B44+B52+B110+B187+B194+B214+B221+B290+B380+B513+B526+B582)</f>
        <v>89</v>
      </c>
      <c r="F585" s="112"/>
      <c r="G585" s="29"/>
      <c r="H585" s="29"/>
      <c r="I585" s="33"/>
      <c r="J585" s="33"/>
      <c r="K585" s="33"/>
    </row>
    <row r="586" spans="1:11" ht="12.75" customHeight="1" x14ac:dyDescent="0.2">
      <c r="A586" s="33"/>
      <c r="C586" s="113"/>
      <c r="D586" s="114" t="s">
        <v>127</v>
      </c>
      <c r="E586" s="94">
        <f>SUM(E28+E44+E52+E110+E187+E194+E214+E221+E290+E380+E513+E526+E582)</f>
        <v>556</v>
      </c>
      <c r="F586" s="112"/>
      <c r="G586" s="29"/>
      <c r="H586" s="29"/>
      <c r="I586" s="33"/>
      <c r="J586" s="33"/>
      <c r="K586" s="33"/>
    </row>
    <row r="587" spans="1:11" ht="12.75" customHeight="1" x14ac:dyDescent="0.2">
      <c r="A587" s="33"/>
      <c r="C587" s="113"/>
      <c r="D587" s="114" t="s">
        <v>128</v>
      </c>
      <c r="E587" s="93">
        <f>SUM(H28+H44+H52+H110+H187+H194+H214+H221+H290+H380+H513+H526+H582)</f>
        <v>696</v>
      </c>
      <c r="F587" s="112"/>
      <c r="G587" s="29"/>
      <c r="H587" s="29"/>
      <c r="I587" s="33"/>
      <c r="J587" s="33"/>
      <c r="K587" s="33"/>
    </row>
    <row r="588" spans="1:11" ht="12.75" customHeight="1" x14ac:dyDescent="0.2">
      <c r="A588" s="33"/>
      <c r="B588" s="113"/>
      <c r="C588" s="111"/>
      <c r="D588" s="111"/>
      <c r="E588" s="112"/>
      <c r="F588" s="112"/>
      <c r="G588" s="29"/>
      <c r="H588" s="29"/>
      <c r="I588" s="33"/>
      <c r="J588" s="33"/>
      <c r="K588" s="33"/>
    </row>
    <row r="589" spans="1:11" ht="12.75" customHeight="1" x14ac:dyDescent="0.2">
      <c r="A589" s="33"/>
      <c r="B589" s="100"/>
      <c r="C589" s="115"/>
      <c r="D589" s="115" t="s">
        <v>107</v>
      </c>
      <c r="E589" s="112"/>
      <c r="F589" s="112"/>
      <c r="G589" s="29"/>
      <c r="H589" s="29"/>
      <c r="I589" s="33"/>
      <c r="J589" s="33"/>
      <c r="K589" s="33"/>
    </row>
    <row r="590" spans="1:11" ht="12.75" customHeight="1" x14ac:dyDescent="0.2">
      <c r="A590" s="33"/>
      <c r="B590" s="113"/>
      <c r="C590" s="96"/>
      <c r="D590" s="96"/>
      <c r="E590" s="105" t="s">
        <v>92</v>
      </c>
      <c r="F590" s="105" t="s">
        <v>93</v>
      </c>
      <c r="G590" s="29"/>
      <c r="H590" s="29"/>
      <c r="I590" s="33"/>
      <c r="J590" s="33"/>
      <c r="K590" s="33"/>
    </row>
    <row r="591" spans="1:11" ht="12.75" customHeight="1" x14ac:dyDescent="0.2">
      <c r="A591" s="78"/>
      <c r="B591" s="100"/>
      <c r="D591" s="116" t="s">
        <v>123</v>
      </c>
      <c r="E591" s="96"/>
      <c r="F591" s="96"/>
      <c r="G591" s="30"/>
      <c r="H591" s="79"/>
      <c r="I591" s="33"/>
      <c r="J591" s="33"/>
      <c r="K591" s="54"/>
    </row>
    <row r="592" spans="1:11" ht="12.75" customHeight="1" x14ac:dyDescent="0.15">
      <c r="A592" s="29"/>
      <c r="B592" s="107"/>
      <c r="D592" s="136" t="s">
        <v>89</v>
      </c>
      <c r="E592" s="118">
        <f>COUNTIF(I2:I581, "*ELEV_BACT*")</f>
        <v>495</v>
      </c>
      <c r="F592" s="108">
        <f>E592/E597</f>
        <v>0.9500959692898272</v>
      </c>
      <c r="G592" s="33"/>
      <c r="H592" s="46"/>
      <c r="I592" s="33"/>
      <c r="J592" s="33"/>
      <c r="K592" s="33"/>
    </row>
    <row r="593" spans="1:11" ht="12.75" customHeight="1" x14ac:dyDescent="0.15">
      <c r="A593" s="29"/>
      <c r="B593" s="107"/>
      <c r="D593" s="136" t="s">
        <v>395</v>
      </c>
      <c r="E593" s="118">
        <f>COUNTIF(I2:I581, "*MODEL*")</f>
        <v>3</v>
      </c>
      <c r="F593" s="108">
        <f>E593/E597</f>
        <v>5.7581573896353169E-3</v>
      </c>
      <c r="G593" s="33"/>
      <c r="H593" s="46"/>
      <c r="I593" s="33"/>
      <c r="J593" s="33"/>
      <c r="K593" s="33"/>
    </row>
    <row r="594" spans="1:11" ht="12.75" customHeight="1" x14ac:dyDescent="0.15">
      <c r="A594" s="29"/>
      <c r="B594" s="107"/>
      <c r="D594" s="136" t="s">
        <v>108</v>
      </c>
      <c r="E594" s="118">
        <f>COUNTIF(I2:I581, "*OTHER*")</f>
        <v>1</v>
      </c>
      <c r="F594" s="108">
        <f>E594/E597</f>
        <v>1.9193857965451055E-3</v>
      </c>
      <c r="G594" s="33"/>
      <c r="H594" s="46"/>
      <c r="I594" s="33"/>
      <c r="J594" s="33"/>
      <c r="K594" s="33"/>
    </row>
    <row r="595" spans="1:11" ht="12.75" customHeight="1" x14ac:dyDescent="0.15">
      <c r="A595" s="29"/>
      <c r="B595" s="107"/>
      <c r="D595" s="119" t="s">
        <v>90</v>
      </c>
      <c r="E595" s="94">
        <f>COUNTIF(I2:I581, "*RAINFALL*")</f>
        <v>22</v>
      </c>
      <c r="F595" s="123">
        <f>E595/E597</f>
        <v>4.2226487523992322E-2</v>
      </c>
      <c r="G595" s="33"/>
      <c r="H595" s="46"/>
      <c r="I595" s="33"/>
      <c r="J595" s="20"/>
      <c r="K595" s="20"/>
    </row>
    <row r="596" spans="1:11" ht="12.75" customHeight="1" x14ac:dyDescent="0.15">
      <c r="A596" s="29"/>
      <c r="B596" s="107"/>
      <c r="D596" s="136" t="s">
        <v>396</v>
      </c>
      <c r="E596" s="120">
        <f>COUNTIF(I2:I581, "*SEWAGE*")</f>
        <v>0</v>
      </c>
      <c r="F596" s="110">
        <f>E596/E597</f>
        <v>0</v>
      </c>
      <c r="G596" s="33"/>
      <c r="H596" s="46"/>
      <c r="I596" s="33"/>
      <c r="J596" s="20"/>
      <c r="K596" s="20"/>
    </row>
    <row r="597" spans="1:11" ht="12.75" customHeight="1" x14ac:dyDescent="0.2">
      <c r="B597" s="100"/>
      <c r="C597" s="121"/>
      <c r="D597" s="121"/>
      <c r="E597" s="122">
        <f>SUM(E592:E596)</f>
        <v>521</v>
      </c>
      <c r="F597" s="108">
        <f>SUM(F592:F596)</f>
        <v>1</v>
      </c>
      <c r="G597" s="33"/>
      <c r="I597" s="77"/>
      <c r="J597" s="33"/>
      <c r="K597" s="33"/>
    </row>
    <row r="598" spans="1:11" ht="12.75" customHeight="1" x14ac:dyDescent="0.2">
      <c r="B598" s="100"/>
      <c r="D598" s="116" t="s">
        <v>124</v>
      </c>
      <c r="E598" s="96"/>
      <c r="F598" s="118"/>
      <c r="H598" s="75"/>
      <c r="I598" s="76"/>
      <c r="J598" s="45"/>
      <c r="K598" s="84"/>
    </row>
    <row r="599" spans="1:11" ht="12.75" customHeight="1" x14ac:dyDescent="0.2">
      <c r="B599" s="100"/>
      <c r="D599" s="117" t="s">
        <v>144</v>
      </c>
      <c r="E599" s="118">
        <f>COUNTIF(J2:J581, "*ECOLI*")</f>
        <v>497</v>
      </c>
      <c r="F599" s="108">
        <f>E599/E602</f>
        <v>0.89388489208633093</v>
      </c>
      <c r="H599" s="75"/>
      <c r="I599" s="76"/>
      <c r="J599" s="45"/>
      <c r="K599" s="84"/>
    </row>
    <row r="600" spans="1:11" ht="12.75" customHeight="1" x14ac:dyDescent="0.2">
      <c r="B600" s="100"/>
      <c r="D600" s="117" t="s">
        <v>108</v>
      </c>
      <c r="E600" s="118">
        <f>COUNTIF(J2:J581, "*OTHER*")</f>
        <v>36</v>
      </c>
      <c r="F600" s="108">
        <f>E600/E602</f>
        <v>6.4748201438848921E-2</v>
      </c>
      <c r="I600" s="85"/>
      <c r="J600" s="45"/>
      <c r="K600" s="84"/>
    </row>
    <row r="601" spans="1:11" ht="12.75" customHeight="1" x14ac:dyDescent="0.2">
      <c r="B601" s="100"/>
      <c r="D601" s="117" t="s">
        <v>91</v>
      </c>
      <c r="E601" s="120">
        <f>COUNTIF(J2:J581, "*PREEMPT*")</f>
        <v>23</v>
      </c>
      <c r="F601" s="110">
        <f>E601/E602</f>
        <v>4.1366906474820143E-2</v>
      </c>
      <c r="I601" s="86"/>
      <c r="J601" s="87"/>
      <c r="K601" s="84"/>
    </row>
    <row r="602" spans="1:11" ht="12.75" customHeight="1" x14ac:dyDescent="0.2">
      <c r="B602" s="100"/>
      <c r="C602" s="121"/>
      <c r="D602" s="121"/>
      <c r="E602" s="122">
        <f>SUM(E599:E601)</f>
        <v>556</v>
      </c>
      <c r="F602" s="108">
        <f>SUM(F599:F601)</f>
        <v>1</v>
      </c>
      <c r="I602" s="77"/>
      <c r="J602" s="33"/>
      <c r="K602" s="45"/>
    </row>
    <row r="603" spans="1:11" ht="12.75" customHeight="1" x14ac:dyDescent="0.2">
      <c r="B603" s="100"/>
      <c r="C603" s="1"/>
      <c r="D603" s="116" t="s">
        <v>125</v>
      </c>
      <c r="E603" s="96"/>
      <c r="F603" s="118"/>
      <c r="I603" s="76"/>
      <c r="J603" s="45"/>
      <c r="K603" s="84"/>
    </row>
    <row r="604" spans="1:11" ht="12.75" customHeight="1" x14ac:dyDescent="0.2">
      <c r="B604" s="100"/>
      <c r="C604" s="1"/>
      <c r="D604" s="117" t="s">
        <v>109</v>
      </c>
      <c r="E604" s="120">
        <f>COUNTIF(K2:K581, "*UNKNOWN*")</f>
        <v>556</v>
      </c>
      <c r="F604" s="110">
        <f>E604/E605</f>
        <v>1</v>
      </c>
      <c r="I604" s="67"/>
      <c r="J604" s="45"/>
      <c r="K604" s="84"/>
    </row>
    <row r="605" spans="1:11" ht="12.75" customHeight="1" x14ac:dyDescent="0.2">
      <c r="B605" s="100"/>
      <c r="C605" s="100"/>
      <c r="D605" s="100"/>
      <c r="E605" s="122">
        <f>SUM(E604:E604)</f>
        <v>556</v>
      </c>
      <c r="F605" s="108">
        <f>SUM(F604:F604)</f>
        <v>1</v>
      </c>
      <c r="I605" s="67"/>
      <c r="J605" s="45"/>
      <c r="K605" s="84"/>
    </row>
  </sheetData>
  <sortState ref="A436:L462">
    <sortCondition ref="C436:C462"/>
    <sortCondition ref="F436:F462"/>
  </sortState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2012 Swimming Season
Wisconsin Beach Actions</oddHeader>
    <oddFooter>&amp;R&amp;P of &amp;N</oddFooter>
  </headerFooter>
  <rowBreaks count="2" manualBreakCount="2">
    <brk id="41" max="10" man="1"/>
    <brk id="582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Q130"/>
  <sheetViews>
    <sheetView zoomScaleNormal="100" workbookViewId="0">
      <pane ySplit="2" topLeftCell="A3" activePane="bottomLeft" state="frozen"/>
      <selection pane="bottomLeft"/>
    </sheetView>
  </sheetViews>
  <sheetFormatPr defaultRowHeight="9" customHeight="1" x14ac:dyDescent="0.2"/>
  <cols>
    <col min="1" max="1" width="10.85546875" style="5" customWidth="1"/>
    <col min="2" max="2" width="9.140625" style="5"/>
    <col min="3" max="3" width="39.28515625" style="35" customWidth="1"/>
    <col min="4" max="4" width="6.5703125" style="35" customWidth="1"/>
    <col min="5" max="6" width="9.140625" style="6"/>
    <col min="7" max="7" width="0.5703125" style="6" customWidth="1"/>
    <col min="8" max="12" width="9.140625" style="6"/>
    <col min="13" max="16384" width="9.140625" style="5"/>
  </cols>
  <sheetData>
    <row r="1" spans="1:147" s="2" customFormat="1" ht="12" customHeight="1" x14ac:dyDescent="0.2">
      <c r="A1" s="9"/>
      <c r="B1" s="187" t="s">
        <v>26</v>
      </c>
      <c r="C1" s="188"/>
      <c r="D1" s="188"/>
      <c r="E1" s="188"/>
      <c r="F1" s="188"/>
      <c r="G1" s="32"/>
      <c r="H1" s="185" t="s">
        <v>25</v>
      </c>
      <c r="I1" s="186"/>
      <c r="J1" s="186"/>
      <c r="K1" s="186"/>
      <c r="L1" s="186"/>
    </row>
    <row r="2" spans="1:147" s="8" customFormat="1" ht="48" customHeight="1" x14ac:dyDescent="0.2">
      <c r="A2" s="4" t="s">
        <v>13</v>
      </c>
      <c r="B2" s="3" t="s">
        <v>14</v>
      </c>
      <c r="C2" s="3" t="s">
        <v>11</v>
      </c>
      <c r="D2" s="3" t="s">
        <v>66</v>
      </c>
      <c r="E2" s="3" t="s">
        <v>3</v>
      </c>
      <c r="F2" s="3" t="s">
        <v>19</v>
      </c>
      <c r="G2" s="32"/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</row>
    <row r="3" spans="1:147" ht="12.75" customHeight="1" x14ac:dyDescent="0.2">
      <c r="A3" s="140" t="s">
        <v>145</v>
      </c>
      <c r="B3" s="140" t="s">
        <v>146</v>
      </c>
      <c r="C3" s="140" t="s">
        <v>147</v>
      </c>
      <c r="D3" s="140">
        <v>2</v>
      </c>
      <c r="E3" s="140">
        <v>1</v>
      </c>
      <c r="F3" s="140">
        <v>1</v>
      </c>
      <c r="G3" s="140"/>
      <c r="H3" s="140">
        <v>1</v>
      </c>
      <c r="I3" s="140" t="s">
        <v>514</v>
      </c>
      <c r="J3" s="140" t="s">
        <v>514</v>
      </c>
      <c r="K3" s="140" t="s">
        <v>514</v>
      </c>
      <c r="L3" s="140" t="s">
        <v>514</v>
      </c>
    </row>
    <row r="4" spans="1:147" ht="12.75" customHeight="1" x14ac:dyDescent="0.2">
      <c r="A4" s="140" t="s">
        <v>145</v>
      </c>
      <c r="B4" s="140" t="s">
        <v>154</v>
      </c>
      <c r="C4" s="140" t="s">
        <v>155</v>
      </c>
      <c r="D4" s="140">
        <v>2</v>
      </c>
      <c r="E4" s="140">
        <v>5</v>
      </c>
      <c r="F4" s="140">
        <v>5</v>
      </c>
      <c r="G4" s="140"/>
      <c r="H4" s="140">
        <v>5</v>
      </c>
      <c r="I4" s="140" t="s">
        <v>514</v>
      </c>
      <c r="J4" s="140" t="s">
        <v>514</v>
      </c>
      <c r="K4" s="140" t="s">
        <v>514</v>
      </c>
      <c r="L4" s="140" t="s">
        <v>514</v>
      </c>
    </row>
    <row r="5" spans="1:147" ht="12.75" customHeight="1" x14ac:dyDescent="0.2">
      <c r="A5" s="141" t="s">
        <v>145</v>
      </c>
      <c r="B5" s="141" t="s">
        <v>158</v>
      </c>
      <c r="C5" s="141" t="s">
        <v>159</v>
      </c>
      <c r="D5" s="141">
        <v>2</v>
      </c>
      <c r="E5" s="141">
        <v>20</v>
      </c>
      <c r="F5" s="141">
        <v>20</v>
      </c>
      <c r="G5" s="141"/>
      <c r="H5" s="141">
        <v>20</v>
      </c>
      <c r="I5" s="141" t="s">
        <v>514</v>
      </c>
      <c r="J5" s="141" t="s">
        <v>514</v>
      </c>
      <c r="K5" s="141" t="s">
        <v>514</v>
      </c>
      <c r="L5" s="141" t="s">
        <v>514</v>
      </c>
    </row>
    <row r="6" spans="1:147" ht="12.75" customHeight="1" x14ac:dyDescent="0.2">
      <c r="A6" s="33"/>
      <c r="B6" s="34">
        <f>COUNTA(B3:B5)</f>
        <v>3</v>
      </c>
      <c r="C6" s="34"/>
      <c r="D6" s="34"/>
      <c r="E6" s="44">
        <f>SUM(E3:E5)</f>
        <v>26</v>
      </c>
      <c r="F6" s="44">
        <f>SUM(F3:F5)</f>
        <v>26</v>
      </c>
      <c r="G6" s="44"/>
      <c r="H6" s="44">
        <f>SUM(H3:H5)</f>
        <v>26</v>
      </c>
      <c r="I6" s="44">
        <f>SUM(I3:I5)</f>
        <v>0</v>
      </c>
      <c r="J6" s="44">
        <f>SUM(J3:J5)</f>
        <v>0</v>
      </c>
      <c r="K6" s="44">
        <f>SUM(K3:K5)</f>
        <v>0</v>
      </c>
      <c r="L6" s="44">
        <f>SUM(L3:L5)</f>
        <v>0</v>
      </c>
    </row>
    <row r="7" spans="1:147" ht="9" customHeight="1" x14ac:dyDescent="0.2">
      <c r="A7" s="33"/>
      <c r="B7" s="33"/>
      <c r="C7" s="33"/>
      <c r="D7" s="33"/>
      <c r="E7" s="36"/>
      <c r="F7" s="36"/>
      <c r="G7" s="36"/>
      <c r="H7" s="36"/>
      <c r="I7" s="36"/>
      <c r="J7" s="36"/>
      <c r="K7" s="36"/>
      <c r="L7" s="36"/>
    </row>
    <row r="8" spans="1:147" ht="12.75" customHeight="1" x14ac:dyDescent="0.2">
      <c r="A8" s="140" t="s">
        <v>160</v>
      </c>
      <c r="B8" s="140" t="s">
        <v>163</v>
      </c>
      <c r="C8" s="140" t="s">
        <v>164</v>
      </c>
      <c r="D8" s="140">
        <v>3</v>
      </c>
      <c r="E8" s="140">
        <v>3</v>
      </c>
      <c r="F8" s="140">
        <v>4</v>
      </c>
      <c r="G8" s="140"/>
      <c r="H8" s="140">
        <v>2</v>
      </c>
      <c r="I8" s="140">
        <v>1</v>
      </c>
      <c r="J8" s="140" t="s">
        <v>514</v>
      </c>
      <c r="K8" s="140" t="s">
        <v>514</v>
      </c>
      <c r="L8" s="140" t="s">
        <v>514</v>
      </c>
    </row>
    <row r="9" spans="1:147" ht="12.75" customHeight="1" x14ac:dyDescent="0.2">
      <c r="A9" s="140" t="s">
        <v>160</v>
      </c>
      <c r="B9" s="140" t="s">
        <v>167</v>
      </c>
      <c r="C9" s="140" t="s">
        <v>168</v>
      </c>
      <c r="D9" s="140">
        <v>3</v>
      </c>
      <c r="E9" s="140">
        <v>1</v>
      </c>
      <c r="F9" s="140">
        <v>2</v>
      </c>
      <c r="G9" s="140"/>
      <c r="H9" s="140" t="s">
        <v>514</v>
      </c>
      <c r="I9" s="140">
        <v>1</v>
      </c>
      <c r="J9" s="140" t="s">
        <v>514</v>
      </c>
      <c r="K9" s="140" t="s">
        <v>514</v>
      </c>
      <c r="L9" s="140" t="s">
        <v>514</v>
      </c>
    </row>
    <row r="10" spans="1:147" ht="12.75" customHeight="1" x14ac:dyDescent="0.2">
      <c r="A10" s="140" t="s">
        <v>160</v>
      </c>
      <c r="B10" s="140" t="s">
        <v>173</v>
      </c>
      <c r="C10" s="140" t="s">
        <v>174</v>
      </c>
      <c r="D10" s="140">
        <v>3</v>
      </c>
      <c r="E10" s="140">
        <v>5</v>
      </c>
      <c r="F10" s="140">
        <v>5</v>
      </c>
      <c r="G10" s="140"/>
      <c r="H10" s="140">
        <v>5</v>
      </c>
      <c r="I10" s="140" t="s">
        <v>514</v>
      </c>
      <c r="J10" s="140" t="s">
        <v>514</v>
      </c>
      <c r="K10" s="140" t="s">
        <v>514</v>
      </c>
      <c r="L10" s="140" t="s">
        <v>514</v>
      </c>
    </row>
    <row r="11" spans="1:147" ht="12.75" customHeight="1" x14ac:dyDescent="0.2">
      <c r="A11" s="140" t="s">
        <v>160</v>
      </c>
      <c r="B11" s="140" t="s">
        <v>175</v>
      </c>
      <c r="C11" s="140" t="s">
        <v>176</v>
      </c>
      <c r="D11" s="140">
        <v>3</v>
      </c>
      <c r="E11" s="140">
        <v>1</v>
      </c>
      <c r="F11" s="140">
        <v>1</v>
      </c>
      <c r="G11" s="140"/>
      <c r="H11" s="140">
        <v>1</v>
      </c>
      <c r="I11" s="140" t="s">
        <v>514</v>
      </c>
      <c r="J11" s="140" t="s">
        <v>514</v>
      </c>
      <c r="K11" s="140" t="s">
        <v>514</v>
      </c>
      <c r="L11" s="140" t="s">
        <v>514</v>
      </c>
    </row>
    <row r="12" spans="1:147" ht="12.75" customHeight="1" x14ac:dyDescent="0.2">
      <c r="A12" s="141" t="s">
        <v>160</v>
      </c>
      <c r="B12" s="141" t="s">
        <v>183</v>
      </c>
      <c r="C12" s="141" t="s">
        <v>184</v>
      </c>
      <c r="D12" s="141">
        <v>3</v>
      </c>
      <c r="E12" s="141">
        <v>4</v>
      </c>
      <c r="F12" s="141">
        <v>4</v>
      </c>
      <c r="G12" s="141"/>
      <c r="H12" s="141">
        <v>4</v>
      </c>
      <c r="I12" s="141" t="s">
        <v>514</v>
      </c>
      <c r="J12" s="141" t="s">
        <v>514</v>
      </c>
      <c r="K12" s="141" t="s">
        <v>514</v>
      </c>
      <c r="L12" s="141" t="s">
        <v>514</v>
      </c>
    </row>
    <row r="13" spans="1:147" ht="12.75" customHeight="1" x14ac:dyDescent="0.2">
      <c r="A13" s="33"/>
      <c r="B13" s="34">
        <f>COUNTA(B8:B12)</f>
        <v>5</v>
      </c>
      <c r="C13" s="34"/>
      <c r="D13" s="34"/>
      <c r="E13" s="29">
        <f>SUM(E8:E12)</f>
        <v>14</v>
      </c>
      <c r="F13" s="29">
        <f>SUM(F8:F12)</f>
        <v>16</v>
      </c>
      <c r="G13" s="36"/>
      <c r="H13" s="29">
        <f>SUM(H8:H12)</f>
        <v>12</v>
      </c>
      <c r="I13" s="29">
        <f>SUM(I8:I12)</f>
        <v>2</v>
      </c>
      <c r="J13" s="29">
        <f>SUM(J8:J12)</f>
        <v>0</v>
      </c>
      <c r="K13" s="29">
        <f>SUM(K8:K12)</f>
        <v>0</v>
      </c>
      <c r="L13" s="29">
        <f>SUM(L8:L12)</f>
        <v>0</v>
      </c>
    </row>
    <row r="14" spans="1:147" ht="9" customHeight="1" x14ac:dyDescent="0.2">
      <c r="A14" s="33"/>
      <c r="B14" s="33"/>
      <c r="C14" s="33"/>
      <c r="D14" s="33"/>
      <c r="E14" s="36"/>
      <c r="F14" s="36"/>
      <c r="G14" s="36"/>
      <c r="H14" s="36"/>
      <c r="I14" s="36"/>
      <c r="J14" s="36"/>
      <c r="K14" s="36"/>
      <c r="L14" s="36"/>
    </row>
    <row r="15" spans="1:147" ht="12.75" customHeight="1" x14ac:dyDescent="0.2">
      <c r="A15" s="140" t="s">
        <v>193</v>
      </c>
      <c r="B15" s="140" t="s">
        <v>194</v>
      </c>
      <c r="C15" s="140" t="s">
        <v>195</v>
      </c>
      <c r="D15" s="140">
        <v>3</v>
      </c>
      <c r="E15" s="140">
        <v>2</v>
      </c>
      <c r="F15" s="140">
        <v>2</v>
      </c>
      <c r="G15" s="140"/>
      <c r="H15" s="140">
        <v>2</v>
      </c>
      <c r="I15" s="140" t="s">
        <v>514</v>
      </c>
      <c r="J15" s="140" t="s">
        <v>514</v>
      </c>
      <c r="K15" s="140" t="s">
        <v>514</v>
      </c>
      <c r="L15" s="140" t="s">
        <v>514</v>
      </c>
    </row>
    <row r="16" spans="1:147" ht="12.75" customHeight="1" x14ac:dyDescent="0.2">
      <c r="A16" s="141" t="s">
        <v>193</v>
      </c>
      <c r="B16" s="141" t="s">
        <v>196</v>
      </c>
      <c r="C16" s="141" t="s">
        <v>197</v>
      </c>
      <c r="D16" s="141">
        <v>3</v>
      </c>
      <c r="E16" s="141">
        <v>4</v>
      </c>
      <c r="F16" s="141">
        <v>4</v>
      </c>
      <c r="G16" s="141"/>
      <c r="H16" s="141">
        <v>4</v>
      </c>
      <c r="I16" s="141" t="s">
        <v>514</v>
      </c>
      <c r="J16" s="141" t="s">
        <v>514</v>
      </c>
      <c r="K16" s="141" t="s">
        <v>514</v>
      </c>
      <c r="L16" s="141" t="s">
        <v>514</v>
      </c>
    </row>
    <row r="17" spans="1:12" ht="12.75" customHeight="1" x14ac:dyDescent="0.2">
      <c r="A17" s="33"/>
      <c r="B17" s="34">
        <f>COUNTA(B15:B16)</f>
        <v>2</v>
      </c>
      <c r="C17" s="34"/>
      <c r="D17" s="34"/>
      <c r="E17" s="29">
        <f>SUM(E15:E16)</f>
        <v>6</v>
      </c>
      <c r="F17" s="29">
        <f>SUM(F15:F16)</f>
        <v>6</v>
      </c>
      <c r="G17" s="36"/>
      <c r="H17" s="29">
        <f>SUM(H15:H16)</f>
        <v>6</v>
      </c>
      <c r="I17" s="29">
        <f>SUM(I15:I16)</f>
        <v>0</v>
      </c>
      <c r="J17" s="29">
        <f>SUM(J15:J16)</f>
        <v>0</v>
      </c>
      <c r="K17" s="29">
        <f>SUM(K15:K16)</f>
        <v>0</v>
      </c>
      <c r="L17" s="29">
        <f>SUM(L15:L16)</f>
        <v>0</v>
      </c>
    </row>
    <row r="18" spans="1:12" ht="9" customHeight="1" x14ac:dyDescent="0.2">
      <c r="A18" s="33"/>
      <c r="B18" s="33"/>
      <c r="C18" s="33"/>
      <c r="D18" s="33"/>
      <c r="E18" s="36"/>
      <c r="F18" s="36"/>
      <c r="G18" s="36"/>
      <c r="H18" s="36"/>
      <c r="I18" s="36"/>
      <c r="J18" s="36"/>
      <c r="K18" s="36"/>
      <c r="L18" s="36"/>
    </row>
    <row r="19" spans="1:12" ht="12.75" customHeight="1" x14ac:dyDescent="0.2">
      <c r="A19" s="140" t="s">
        <v>200</v>
      </c>
      <c r="B19" s="140" t="s">
        <v>201</v>
      </c>
      <c r="C19" s="140" t="s">
        <v>202</v>
      </c>
      <c r="D19" s="140">
        <v>2</v>
      </c>
      <c r="E19" s="140">
        <v>4</v>
      </c>
      <c r="F19" s="140">
        <v>5</v>
      </c>
      <c r="G19" s="140"/>
      <c r="H19" s="140">
        <v>3</v>
      </c>
      <c r="I19" s="140">
        <v>1</v>
      </c>
      <c r="J19" s="140" t="s">
        <v>514</v>
      </c>
      <c r="K19" s="140" t="s">
        <v>514</v>
      </c>
      <c r="L19" s="140" t="s">
        <v>514</v>
      </c>
    </row>
    <row r="20" spans="1:12" ht="12.75" customHeight="1" x14ac:dyDescent="0.2">
      <c r="A20" s="140" t="s">
        <v>200</v>
      </c>
      <c r="B20" s="140" t="s">
        <v>203</v>
      </c>
      <c r="C20" s="140" t="s">
        <v>204</v>
      </c>
      <c r="D20" s="140">
        <v>1</v>
      </c>
      <c r="E20" s="140">
        <v>3</v>
      </c>
      <c r="F20" s="140">
        <v>3</v>
      </c>
      <c r="G20" s="140"/>
      <c r="H20" s="140">
        <v>3</v>
      </c>
      <c r="I20" s="140" t="s">
        <v>514</v>
      </c>
      <c r="J20" s="140" t="s">
        <v>514</v>
      </c>
      <c r="K20" s="140" t="s">
        <v>514</v>
      </c>
      <c r="L20" s="140" t="s">
        <v>514</v>
      </c>
    </row>
    <row r="21" spans="1:12" ht="12.75" customHeight="1" x14ac:dyDescent="0.2">
      <c r="A21" s="140" t="s">
        <v>200</v>
      </c>
      <c r="B21" s="140" t="s">
        <v>205</v>
      </c>
      <c r="C21" s="140" t="s">
        <v>206</v>
      </c>
      <c r="D21" s="140">
        <v>3</v>
      </c>
      <c r="E21" s="140">
        <v>1</v>
      </c>
      <c r="F21" s="140">
        <v>1</v>
      </c>
      <c r="G21" s="140"/>
      <c r="H21" s="140">
        <v>1</v>
      </c>
      <c r="I21" s="140" t="s">
        <v>514</v>
      </c>
      <c r="J21" s="140" t="s">
        <v>514</v>
      </c>
      <c r="K21" s="140" t="s">
        <v>514</v>
      </c>
      <c r="L21" s="140" t="s">
        <v>514</v>
      </c>
    </row>
    <row r="22" spans="1:12" ht="12.75" customHeight="1" x14ac:dyDescent="0.2">
      <c r="A22" s="140" t="s">
        <v>200</v>
      </c>
      <c r="B22" s="140" t="s">
        <v>207</v>
      </c>
      <c r="C22" s="140" t="s">
        <v>208</v>
      </c>
      <c r="D22" s="140">
        <v>1</v>
      </c>
      <c r="E22" s="140">
        <v>5</v>
      </c>
      <c r="F22" s="140">
        <v>5</v>
      </c>
      <c r="G22" s="140"/>
      <c r="H22" s="140">
        <v>5</v>
      </c>
      <c r="I22" s="140" t="s">
        <v>514</v>
      </c>
      <c r="J22" s="140" t="s">
        <v>514</v>
      </c>
      <c r="K22" s="140" t="s">
        <v>514</v>
      </c>
      <c r="L22" s="140" t="s">
        <v>514</v>
      </c>
    </row>
    <row r="23" spans="1:12" ht="12.75" customHeight="1" x14ac:dyDescent="0.2">
      <c r="A23" s="140" t="s">
        <v>200</v>
      </c>
      <c r="B23" s="140" t="s">
        <v>211</v>
      </c>
      <c r="C23" s="140" t="s">
        <v>212</v>
      </c>
      <c r="D23" s="140">
        <v>1</v>
      </c>
      <c r="E23" s="140">
        <v>5</v>
      </c>
      <c r="F23" s="140">
        <v>6</v>
      </c>
      <c r="G23" s="140"/>
      <c r="H23" s="140">
        <v>4</v>
      </c>
      <c r="I23" s="140">
        <v>1</v>
      </c>
      <c r="J23" s="140" t="s">
        <v>514</v>
      </c>
      <c r="K23" s="140" t="s">
        <v>514</v>
      </c>
      <c r="L23" s="140" t="s">
        <v>514</v>
      </c>
    </row>
    <row r="24" spans="1:12" ht="12.75" customHeight="1" x14ac:dyDescent="0.2">
      <c r="A24" s="140" t="s">
        <v>200</v>
      </c>
      <c r="B24" s="140" t="s">
        <v>213</v>
      </c>
      <c r="C24" s="140" t="s">
        <v>214</v>
      </c>
      <c r="D24" s="140">
        <v>2</v>
      </c>
      <c r="E24" s="140">
        <v>1</v>
      </c>
      <c r="F24" s="140">
        <v>1</v>
      </c>
      <c r="G24" s="140"/>
      <c r="H24" s="140">
        <v>1</v>
      </c>
      <c r="I24" s="140" t="s">
        <v>514</v>
      </c>
      <c r="J24" s="140" t="s">
        <v>514</v>
      </c>
      <c r="K24" s="140" t="s">
        <v>514</v>
      </c>
      <c r="L24" s="140" t="s">
        <v>514</v>
      </c>
    </row>
    <row r="25" spans="1:12" ht="12.75" customHeight="1" x14ac:dyDescent="0.2">
      <c r="A25" s="140" t="s">
        <v>200</v>
      </c>
      <c r="B25" s="140" t="s">
        <v>219</v>
      </c>
      <c r="C25" s="140" t="s">
        <v>220</v>
      </c>
      <c r="D25" s="140">
        <v>1</v>
      </c>
      <c r="E25" s="140">
        <v>6</v>
      </c>
      <c r="F25" s="140">
        <v>7</v>
      </c>
      <c r="G25" s="140"/>
      <c r="H25" s="140">
        <v>5</v>
      </c>
      <c r="I25" s="140">
        <v>1</v>
      </c>
      <c r="J25" s="140" t="s">
        <v>514</v>
      </c>
      <c r="K25" s="140" t="s">
        <v>514</v>
      </c>
      <c r="L25" s="140" t="s">
        <v>514</v>
      </c>
    </row>
    <row r="26" spans="1:12" ht="12.75" customHeight="1" x14ac:dyDescent="0.2">
      <c r="A26" s="140" t="s">
        <v>200</v>
      </c>
      <c r="B26" s="140" t="s">
        <v>221</v>
      </c>
      <c r="C26" s="140" t="s">
        <v>222</v>
      </c>
      <c r="D26" s="140">
        <v>3</v>
      </c>
      <c r="E26" s="140">
        <v>1</v>
      </c>
      <c r="F26" s="140">
        <v>2</v>
      </c>
      <c r="G26" s="140"/>
      <c r="H26" s="140" t="s">
        <v>514</v>
      </c>
      <c r="I26" s="140">
        <v>1</v>
      </c>
      <c r="J26" s="140" t="s">
        <v>514</v>
      </c>
      <c r="K26" s="140" t="s">
        <v>514</v>
      </c>
      <c r="L26" s="140" t="s">
        <v>514</v>
      </c>
    </row>
    <row r="27" spans="1:12" ht="12.75" customHeight="1" x14ac:dyDescent="0.2">
      <c r="A27" s="140" t="s">
        <v>200</v>
      </c>
      <c r="B27" s="140" t="s">
        <v>223</v>
      </c>
      <c r="C27" s="140" t="s">
        <v>224</v>
      </c>
      <c r="D27" s="140">
        <v>2</v>
      </c>
      <c r="E27" s="140">
        <v>1</v>
      </c>
      <c r="F27" s="140">
        <v>1</v>
      </c>
      <c r="G27" s="140"/>
      <c r="H27" s="140">
        <v>1</v>
      </c>
      <c r="I27" s="140" t="s">
        <v>514</v>
      </c>
      <c r="J27" s="140" t="s">
        <v>514</v>
      </c>
      <c r="K27" s="140" t="s">
        <v>514</v>
      </c>
      <c r="L27" s="140" t="s">
        <v>514</v>
      </c>
    </row>
    <row r="28" spans="1:12" ht="12.75" customHeight="1" x14ac:dyDescent="0.2">
      <c r="A28" s="140" t="s">
        <v>200</v>
      </c>
      <c r="B28" s="140" t="s">
        <v>225</v>
      </c>
      <c r="C28" s="140" t="s">
        <v>226</v>
      </c>
      <c r="D28" s="140">
        <v>3</v>
      </c>
      <c r="E28" s="140">
        <v>1</v>
      </c>
      <c r="F28" s="140">
        <v>2</v>
      </c>
      <c r="G28" s="140"/>
      <c r="H28" s="140" t="s">
        <v>514</v>
      </c>
      <c r="I28" s="140">
        <v>1</v>
      </c>
      <c r="J28" s="140" t="s">
        <v>514</v>
      </c>
      <c r="K28" s="140" t="s">
        <v>514</v>
      </c>
      <c r="L28" s="140" t="s">
        <v>514</v>
      </c>
    </row>
    <row r="29" spans="1:12" ht="12.75" customHeight="1" x14ac:dyDescent="0.2">
      <c r="A29" s="140" t="s">
        <v>200</v>
      </c>
      <c r="B29" s="140" t="s">
        <v>227</v>
      </c>
      <c r="C29" s="140" t="s">
        <v>228</v>
      </c>
      <c r="D29" s="140">
        <v>2</v>
      </c>
      <c r="E29" s="140">
        <v>6</v>
      </c>
      <c r="F29" s="140">
        <v>6</v>
      </c>
      <c r="G29" s="140"/>
      <c r="H29" s="140">
        <v>6</v>
      </c>
      <c r="I29" s="140" t="s">
        <v>514</v>
      </c>
      <c r="J29" s="140" t="s">
        <v>514</v>
      </c>
      <c r="K29" s="140" t="s">
        <v>514</v>
      </c>
      <c r="L29" s="140" t="s">
        <v>514</v>
      </c>
    </row>
    <row r="30" spans="1:12" ht="12.75" customHeight="1" x14ac:dyDescent="0.2">
      <c r="A30" s="140" t="s">
        <v>200</v>
      </c>
      <c r="B30" s="140" t="s">
        <v>229</v>
      </c>
      <c r="C30" s="140" t="s">
        <v>230</v>
      </c>
      <c r="D30" s="140">
        <v>3</v>
      </c>
      <c r="E30" s="140">
        <v>1</v>
      </c>
      <c r="F30" s="140">
        <v>1</v>
      </c>
      <c r="G30" s="140"/>
      <c r="H30" s="140">
        <v>1</v>
      </c>
      <c r="I30" s="140" t="s">
        <v>514</v>
      </c>
      <c r="J30" s="140" t="s">
        <v>514</v>
      </c>
      <c r="K30" s="140" t="s">
        <v>514</v>
      </c>
      <c r="L30" s="140" t="s">
        <v>514</v>
      </c>
    </row>
    <row r="31" spans="1:12" ht="12.75" customHeight="1" x14ac:dyDescent="0.2">
      <c r="A31" s="140" t="s">
        <v>200</v>
      </c>
      <c r="B31" s="140" t="s">
        <v>231</v>
      </c>
      <c r="C31" s="140" t="s">
        <v>232</v>
      </c>
      <c r="D31" s="140">
        <v>1</v>
      </c>
      <c r="E31" s="140">
        <v>2</v>
      </c>
      <c r="F31" s="140">
        <v>2</v>
      </c>
      <c r="G31" s="140"/>
      <c r="H31" s="140">
        <v>2</v>
      </c>
      <c r="I31" s="140" t="s">
        <v>514</v>
      </c>
      <c r="J31" s="140" t="s">
        <v>514</v>
      </c>
      <c r="K31" s="140" t="s">
        <v>514</v>
      </c>
      <c r="L31" s="140" t="s">
        <v>514</v>
      </c>
    </row>
    <row r="32" spans="1:12" ht="12.75" customHeight="1" x14ac:dyDescent="0.2">
      <c r="A32" s="140" t="s">
        <v>200</v>
      </c>
      <c r="B32" s="140" t="s">
        <v>233</v>
      </c>
      <c r="C32" s="140" t="s">
        <v>234</v>
      </c>
      <c r="D32" s="140">
        <v>1</v>
      </c>
      <c r="E32" s="140">
        <v>1</v>
      </c>
      <c r="F32" s="140">
        <v>1</v>
      </c>
      <c r="G32" s="140"/>
      <c r="H32" s="140">
        <v>1</v>
      </c>
      <c r="I32" s="140" t="s">
        <v>514</v>
      </c>
      <c r="J32" s="140" t="s">
        <v>514</v>
      </c>
      <c r="K32" s="140" t="s">
        <v>514</v>
      </c>
      <c r="L32" s="140" t="s">
        <v>514</v>
      </c>
    </row>
    <row r="33" spans="1:12" ht="12.75" customHeight="1" x14ac:dyDescent="0.2">
      <c r="A33" s="140" t="s">
        <v>200</v>
      </c>
      <c r="B33" s="140" t="s">
        <v>237</v>
      </c>
      <c r="C33" s="140" t="s">
        <v>238</v>
      </c>
      <c r="D33" s="140">
        <v>1</v>
      </c>
      <c r="E33" s="140">
        <v>7</v>
      </c>
      <c r="F33" s="140">
        <v>8</v>
      </c>
      <c r="G33" s="140"/>
      <c r="H33" s="140">
        <v>6</v>
      </c>
      <c r="I33" s="140">
        <v>1</v>
      </c>
      <c r="J33" s="140" t="s">
        <v>514</v>
      </c>
      <c r="K33" s="140" t="s">
        <v>514</v>
      </c>
      <c r="L33" s="140" t="s">
        <v>514</v>
      </c>
    </row>
    <row r="34" spans="1:12" ht="12.75" customHeight="1" x14ac:dyDescent="0.2">
      <c r="A34" s="140" t="s">
        <v>200</v>
      </c>
      <c r="B34" s="140" t="s">
        <v>239</v>
      </c>
      <c r="C34" s="140" t="s">
        <v>240</v>
      </c>
      <c r="D34" s="140">
        <v>3</v>
      </c>
      <c r="E34" s="140">
        <v>1</v>
      </c>
      <c r="F34" s="140">
        <v>1</v>
      </c>
      <c r="G34" s="140"/>
      <c r="H34" s="140">
        <v>1</v>
      </c>
      <c r="I34" s="140" t="s">
        <v>514</v>
      </c>
      <c r="J34" s="140" t="s">
        <v>514</v>
      </c>
      <c r="K34" s="140" t="s">
        <v>514</v>
      </c>
      <c r="L34" s="140" t="s">
        <v>514</v>
      </c>
    </row>
    <row r="35" spans="1:12" ht="12.75" customHeight="1" x14ac:dyDescent="0.2">
      <c r="A35" s="140" t="s">
        <v>200</v>
      </c>
      <c r="B35" s="140" t="s">
        <v>241</v>
      </c>
      <c r="C35" s="140" t="s">
        <v>242</v>
      </c>
      <c r="D35" s="140">
        <v>2</v>
      </c>
      <c r="E35" s="140">
        <v>2</v>
      </c>
      <c r="F35" s="140">
        <v>2</v>
      </c>
      <c r="G35" s="140"/>
      <c r="H35" s="140">
        <v>2</v>
      </c>
      <c r="I35" s="140" t="s">
        <v>514</v>
      </c>
      <c r="J35" s="140" t="s">
        <v>514</v>
      </c>
      <c r="K35" s="140" t="s">
        <v>514</v>
      </c>
      <c r="L35" s="140" t="s">
        <v>514</v>
      </c>
    </row>
    <row r="36" spans="1:12" ht="12.75" customHeight="1" x14ac:dyDescent="0.2">
      <c r="A36" s="140" t="s">
        <v>200</v>
      </c>
      <c r="B36" s="140" t="s">
        <v>251</v>
      </c>
      <c r="C36" s="140" t="s">
        <v>252</v>
      </c>
      <c r="D36" s="140">
        <v>3</v>
      </c>
      <c r="E36" s="140">
        <v>1</v>
      </c>
      <c r="F36" s="140">
        <v>2</v>
      </c>
      <c r="G36" s="140"/>
      <c r="H36" s="140" t="s">
        <v>514</v>
      </c>
      <c r="I36" s="140">
        <v>1</v>
      </c>
      <c r="J36" s="140" t="s">
        <v>514</v>
      </c>
      <c r="K36" s="140" t="s">
        <v>514</v>
      </c>
      <c r="L36" s="140" t="s">
        <v>514</v>
      </c>
    </row>
    <row r="37" spans="1:12" ht="12.75" customHeight="1" x14ac:dyDescent="0.2">
      <c r="A37" s="140" t="s">
        <v>200</v>
      </c>
      <c r="B37" s="140" t="s">
        <v>253</v>
      </c>
      <c r="C37" s="140" t="s">
        <v>254</v>
      </c>
      <c r="D37" s="140">
        <v>1</v>
      </c>
      <c r="E37" s="140">
        <v>1</v>
      </c>
      <c r="F37" s="140">
        <v>1</v>
      </c>
      <c r="G37" s="140"/>
      <c r="H37" s="140">
        <v>1</v>
      </c>
      <c r="I37" s="140" t="s">
        <v>514</v>
      </c>
      <c r="J37" s="140" t="s">
        <v>514</v>
      </c>
      <c r="K37" s="140" t="s">
        <v>514</v>
      </c>
      <c r="L37" s="140" t="s">
        <v>514</v>
      </c>
    </row>
    <row r="38" spans="1:12" ht="12.75" customHeight="1" x14ac:dyDescent="0.2">
      <c r="A38" s="140" t="s">
        <v>200</v>
      </c>
      <c r="B38" s="140" t="s">
        <v>255</v>
      </c>
      <c r="C38" s="140" t="s">
        <v>256</v>
      </c>
      <c r="D38" s="140">
        <v>2</v>
      </c>
      <c r="E38" s="140">
        <v>3</v>
      </c>
      <c r="F38" s="140">
        <v>3</v>
      </c>
      <c r="G38" s="140"/>
      <c r="H38" s="140">
        <v>3</v>
      </c>
      <c r="I38" s="140" t="s">
        <v>514</v>
      </c>
      <c r="J38" s="140" t="s">
        <v>514</v>
      </c>
      <c r="K38" s="140" t="s">
        <v>514</v>
      </c>
      <c r="L38" s="140" t="s">
        <v>514</v>
      </c>
    </row>
    <row r="39" spans="1:12" ht="12.75" customHeight="1" x14ac:dyDescent="0.2">
      <c r="A39" s="140" t="s">
        <v>200</v>
      </c>
      <c r="B39" s="140" t="s">
        <v>257</v>
      </c>
      <c r="C39" s="140" t="s">
        <v>258</v>
      </c>
      <c r="D39" s="140">
        <v>1</v>
      </c>
      <c r="E39" s="140">
        <v>2</v>
      </c>
      <c r="F39" s="140">
        <v>2</v>
      </c>
      <c r="G39" s="140"/>
      <c r="H39" s="140">
        <v>2</v>
      </c>
      <c r="I39" s="140" t="s">
        <v>514</v>
      </c>
      <c r="J39" s="140" t="s">
        <v>514</v>
      </c>
      <c r="K39" s="140" t="s">
        <v>514</v>
      </c>
      <c r="L39" s="140" t="s">
        <v>514</v>
      </c>
    </row>
    <row r="40" spans="1:12" ht="12.75" customHeight="1" x14ac:dyDescent="0.2">
      <c r="A40" s="141" t="s">
        <v>200</v>
      </c>
      <c r="B40" s="141" t="s">
        <v>261</v>
      </c>
      <c r="C40" s="141" t="s">
        <v>262</v>
      </c>
      <c r="D40" s="141">
        <v>1</v>
      </c>
      <c r="E40" s="141">
        <v>1</v>
      </c>
      <c r="F40" s="141">
        <v>1</v>
      </c>
      <c r="G40" s="141"/>
      <c r="H40" s="141">
        <v>1</v>
      </c>
      <c r="I40" s="141" t="s">
        <v>514</v>
      </c>
      <c r="J40" s="141" t="s">
        <v>514</v>
      </c>
      <c r="K40" s="141" t="s">
        <v>514</v>
      </c>
      <c r="L40" s="141" t="s">
        <v>514</v>
      </c>
    </row>
    <row r="41" spans="1:12" ht="12.75" customHeight="1" x14ac:dyDescent="0.2">
      <c r="A41" s="33"/>
      <c r="B41" s="34">
        <f>COUNTA(B19:B40)</f>
        <v>22</v>
      </c>
      <c r="C41" s="34"/>
      <c r="D41" s="34"/>
      <c r="E41" s="29">
        <f>SUM(E19:E40)</f>
        <v>56</v>
      </c>
      <c r="F41" s="29">
        <f>SUM(F19:F40)</f>
        <v>63</v>
      </c>
      <c r="G41" s="36"/>
      <c r="H41" s="29">
        <f>SUM(H19:H40)</f>
        <v>49</v>
      </c>
      <c r="I41" s="29">
        <f>SUM(I19:I40)</f>
        <v>7</v>
      </c>
      <c r="J41" s="29">
        <f>SUM(J19:J40)</f>
        <v>0</v>
      </c>
      <c r="K41" s="29">
        <f>SUM(K19:K40)</f>
        <v>0</v>
      </c>
      <c r="L41" s="29">
        <f>SUM(L19:L40)</f>
        <v>0</v>
      </c>
    </row>
    <row r="42" spans="1:12" ht="9" customHeight="1" x14ac:dyDescent="0.2">
      <c r="A42" s="33"/>
      <c r="B42" s="34"/>
      <c r="C42" s="34"/>
      <c r="D42" s="34"/>
      <c r="E42" s="29"/>
      <c r="F42" s="29"/>
      <c r="G42" s="36"/>
      <c r="H42" s="29"/>
      <c r="I42" s="29"/>
      <c r="J42" s="29"/>
      <c r="K42" s="29"/>
      <c r="L42" s="29"/>
    </row>
    <row r="43" spans="1:12" ht="12.75" customHeight="1" x14ac:dyDescent="0.2">
      <c r="A43" s="140" t="s">
        <v>263</v>
      </c>
      <c r="B43" s="140" t="s">
        <v>264</v>
      </c>
      <c r="C43" s="140" t="s">
        <v>265</v>
      </c>
      <c r="D43" s="140">
        <v>3</v>
      </c>
      <c r="E43" s="140">
        <v>7</v>
      </c>
      <c r="F43" s="140">
        <v>7</v>
      </c>
      <c r="G43" s="140"/>
      <c r="H43" s="140">
        <v>7</v>
      </c>
      <c r="I43" s="140" t="s">
        <v>514</v>
      </c>
      <c r="J43" s="140" t="s">
        <v>514</v>
      </c>
      <c r="K43" s="140" t="s">
        <v>514</v>
      </c>
      <c r="L43" s="140" t="s">
        <v>514</v>
      </c>
    </row>
    <row r="44" spans="1:12" ht="12.75" customHeight="1" x14ac:dyDescent="0.2">
      <c r="A44" s="140" t="s">
        <v>263</v>
      </c>
      <c r="B44" s="140" t="s">
        <v>266</v>
      </c>
      <c r="C44" s="140" t="s">
        <v>267</v>
      </c>
      <c r="D44" s="140">
        <v>3</v>
      </c>
      <c r="E44" s="140">
        <v>3</v>
      </c>
      <c r="F44" s="140">
        <v>3</v>
      </c>
      <c r="G44" s="140"/>
      <c r="H44" s="140">
        <v>3</v>
      </c>
      <c r="I44" s="140" t="s">
        <v>514</v>
      </c>
      <c r="J44" s="140" t="s">
        <v>514</v>
      </c>
      <c r="K44" s="140" t="s">
        <v>514</v>
      </c>
      <c r="L44" s="140" t="s">
        <v>514</v>
      </c>
    </row>
    <row r="45" spans="1:12" ht="12.75" customHeight="1" x14ac:dyDescent="0.2">
      <c r="A45" s="140" t="s">
        <v>263</v>
      </c>
      <c r="B45" s="140" t="s">
        <v>268</v>
      </c>
      <c r="C45" s="140" t="s">
        <v>269</v>
      </c>
      <c r="D45" s="140">
        <v>2</v>
      </c>
      <c r="E45" s="140">
        <v>11</v>
      </c>
      <c r="F45" s="140">
        <v>13</v>
      </c>
      <c r="G45" s="140"/>
      <c r="H45" s="140">
        <v>9</v>
      </c>
      <c r="I45" s="140">
        <v>2</v>
      </c>
      <c r="J45" s="140" t="s">
        <v>514</v>
      </c>
      <c r="K45" s="140" t="s">
        <v>514</v>
      </c>
      <c r="L45" s="140" t="s">
        <v>514</v>
      </c>
    </row>
    <row r="46" spans="1:12" ht="12.75" customHeight="1" x14ac:dyDescent="0.2">
      <c r="A46" s="140" t="s">
        <v>263</v>
      </c>
      <c r="B46" s="140" t="s">
        <v>270</v>
      </c>
      <c r="C46" s="140" t="s">
        <v>271</v>
      </c>
      <c r="D46" s="140">
        <v>3</v>
      </c>
      <c r="E46" s="140">
        <v>3</v>
      </c>
      <c r="F46" s="140">
        <v>4</v>
      </c>
      <c r="G46" s="140"/>
      <c r="H46" s="140">
        <v>2</v>
      </c>
      <c r="I46" s="140">
        <v>1</v>
      </c>
      <c r="J46" s="140" t="s">
        <v>514</v>
      </c>
      <c r="K46" s="140" t="s">
        <v>514</v>
      </c>
      <c r="L46" s="140" t="s">
        <v>514</v>
      </c>
    </row>
    <row r="47" spans="1:12" ht="12.75" customHeight="1" x14ac:dyDescent="0.2">
      <c r="A47" s="140" t="s">
        <v>263</v>
      </c>
      <c r="B47" s="140" t="s">
        <v>272</v>
      </c>
      <c r="C47" s="140" t="s">
        <v>273</v>
      </c>
      <c r="D47" s="140">
        <v>3</v>
      </c>
      <c r="E47" s="140">
        <v>2</v>
      </c>
      <c r="F47" s="140">
        <v>2</v>
      </c>
      <c r="G47" s="140"/>
      <c r="H47" s="140">
        <v>2</v>
      </c>
      <c r="I47" s="140" t="s">
        <v>514</v>
      </c>
      <c r="J47" s="140" t="s">
        <v>514</v>
      </c>
      <c r="K47" s="140" t="s">
        <v>514</v>
      </c>
      <c r="L47" s="140" t="s">
        <v>514</v>
      </c>
    </row>
    <row r="48" spans="1:12" ht="12.75" customHeight="1" x14ac:dyDescent="0.2">
      <c r="A48" s="140" t="s">
        <v>263</v>
      </c>
      <c r="B48" s="140" t="s">
        <v>274</v>
      </c>
      <c r="C48" s="140" t="s">
        <v>275</v>
      </c>
      <c r="D48" s="140">
        <v>3</v>
      </c>
      <c r="E48" s="140">
        <v>3</v>
      </c>
      <c r="F48" s="140">
        <v>3</v>
      </c>
      <c r="G48" s="140"/>
      <c r="H48" s="140">
        <v>3</v>
      </c>
      <c r="I48" s="140" t="s">
        <v>514</v>
      </c>
      <c r="J48" s="140" t="s">
        <v>514</v>
      </c>
      <c r="K48" s="140" t="s">
        <v>514</v>
      </c>
      <c r="L48" s="140" t="s">
        <v>514</v>
      </c>
    </row>
    <row r="49" spans="1:15" ht="12.75" customHeight="1" x14ac:dyDescent="0.2">
      <c r="A49" s="140" t="s">
        <v>263</v>
      </c>
      <c r="B49" s="140" t="s">
        <v>276</v>
      </c>
      <c r="C49" s="140" t="s">
        <v>277</v>
      </c>
      <c r="D49" s="140">
        <v>3</v>
      </c>
      <c r="E49" s="140">
        <v>2</v>
      </c>
      <c r="F49" s="140">
        <v>2</v>
      </c>
      <c r="G49" s="140"/>
      <c r="H49" s="140">
        <v>2</v>
      </c>
      <c r="I49" s="140" t="s">
        <v>514</v>
      </c>
      <c r="J49" s="140" t="s">
        <v>514</v>
      </c>
      <c r="K49" s="140" t="s">
        <v>514</v>
      </c>
      <c r="L49" s="140" t="s">
        <v>514</v>
      </c>
    </row>
    <row r="50" spans="1:15" ht="12.75" customHeight="1" x14ac:dyDescent="0.2">
      <c r="A50" s="140" t="s">
        <v>263</v>
      </c>
      <c r="B50" s="140" t="s">
        <v>278</v>
      </c>
      <c r="C50" s="140" t="s">
        <v>279</v>
      </c>
      <c r="D50" s="140">
        <v>2</v>
      </c>
      <c r="E50" s="140">
        <v>6</v>
      </c>
      <c r="F50" s="140">
        <v>7</v>
      </c>
      <c r="G50" s="140"/>
      <c r="H50" s="140">
        <v>5</v>
      </c>
      <c r="I50" s="140">
        <v>1</v>
      </c>
      <c r="J50" s="140" t="s">
        <v>514</v>
      </c>
      <c r="K50" s="140" t="s">
        <v>514</v>
      </c>
      <c r="L50" s="140" t="s">
        <v>514</v>
      </c>
    </row>
    <row r="51" spans="1:15" ht="12.75" customHeight="1" x14ac:dyDescent="0.2">
      <c r="A51" s="140" t="s">
        <v>263</v>
      </c>
      <c r="B51" s="140" t="s">
        <v>280</v>
      </c>
      <c r="C51" s="140" t="s">
        <v>281</v>
      </c>
      <c r="D51" s="140">
        <v>3</v>
      </c>
      <c r="E51" s="140">
        <v>23</v>
      </c>
      <c r="F51" s="140">
        <v>24</v>
      </c>
      <c r="G51" s="140"/>
      <c r="H51" s="140">
        <v>22</v>
      </c>
      <c r="I51" s="140">
        <v>1</v>
      </c>
      <c r="J51" s="140" t="s">
        <v>514</v>
      </c>
      <c r="K51" s="140" t="s">
        <v>514</v>
      </c>
      <c r="L51" s="140" t="s">
        <v>514</v>
      </c>
    </row>
    <row r="52" spans="1:15" ht="12.75" customHeight="1" x14ac:dyDescent="0.2">
      <c r="A52" s="140" t="s">
        <v>263</v>
      </c>
      <c r="B52" s="140" t="s">
        <v>282</v>
      </c>
      <c r="C52" s="140" t="s">
        <v>283</v>
      </c>
      <c r="D52" s="140">
        <v>3</v>
      </c>
      <c r="E52" s="140">
        <v>8</v>
      </c>
      <c r="F52" s="140">
        <v>8</v>
      </c>
      <c r="G52" s="140"/>
      <c r="H52" s="140">
        <v>8</v>
      </c>
      <c r="I52" s="140" t="s">
        <v>514</v>
      </c>
      <c r="J52" s="140" t="s">
        <v>514</v>
      </c>
      <c r="K52" s="140" t="s">
        <v>514</v>
      </c>
      <c r="L52" s="140" t="s">
        <v>514</v>
      </c>
    </row>
    <row r="53" spans="1:15" ht="12.75" customHeight="1" x14ac:dyDescent="0.2">
      <c r="A53" s="140" t="s">
        <v>263</v>
      </c>
      <c r="B53" s="140" t="s">
        <v>284</v>
      </c>
      <c r="C53" s="140" t="s">
        <v>285</v>
      </c>
      <c r="D53" s="140">
        <v>3</v>
      </c>
      <c r="E53" s="140">
        <v>4</v>
      </c>
      <c r="F53" s="140">
        <v>5</v>
      </c>
      <c r="G53" s="140"/>
      <c r="H53" s="140">
        <v>3</v>
      </c>
      <c r="I53" s="140">
        <v>1</v>
      </c>
      <c r="J53" s="140" t="s">
        <v>514</v>
      </c>
      <c r="K53" s="140" t="s">
        <v>514</v>
      </c>
      <c r="L53" s="140" t="s">
        <v>514</v>
      </c>
    </row>
    <row r="54" spans="1:15" ht="12.75" customHeight="1" x14ac:dyDescent="0.2">
      <c r="A54" s="141" t="s">
        <v>263</v>
      </c>
      <c r="B54" s="141" t="s">
        <v>286</v>
      </c>
      <c r="C54" s="141" t="s">
        <v>287</v>
      </c>
      <c r="D54" s="141">
        <v>3</v>
      </c>
      <c r="E54" s="141">
        <v>3</v>
      </c>
      <c r="F54" s="141">
        <v>3</v>
      </c>
      <c r="G54" s="141"/>
      <c r="H54" s="141">
        <v>3</v>
      </c>
      <c r="I54" s="141" t="s">
        <v>514</v>
      </c>
      <c r="J54" s="141" t="s">
        <v>514</v>
      </c>
      <c r="K54" s="141" t="s">
        <v>514</v>
      </c>
      <c r="L54" s="141" t="s">
        <v>514</v>
      </c>
    </row>
    <row r="55" spans="1:15" ht="12.75" customHeight="1" x14ac:dyDescent="0.2">
      <c r="A55" s="33"/>
      <c r="B55" s="34">
        <f>COUNTA(B43:B54)</f>
        <v>12</v>
      </c>
      <c r="C55" s="34"/>
      <c r="D55" s="34"/>
      <c r="E55" s="29">
        <f>SUM(E43:E54)</f>
        <v>75</v>
      </c>
      <c r="F55" s="29">
        <f>SUM(F43:F54)</f>
        <v>81</v>
      </c>
      <c r="G55" s="36"/>
      <c r="H55" s="29">
        <f>SUM(H43:H54)</f>
        <v>69</v>
      </c>
      <c r="I55" s="29">
        <f>SUM(I43:I54)</f>
        <v>6</v>
      </c>
      <c r="J55" s="29">
        <f>SUM(J43:J54)</f>
        <v>0</v>
      </c>
      <c r="K55" s="29">
        <f>SUM(K43:K54)</f>
        <v>0</v>
      </c>
      <c r="L55" s="29">
        <f>SUM(L43:L54)</f>
        <v>0</v>
      </c>
      <c r="N55" s="67"/>
      <c r="O55" s="67"/>
    </row>
    <row r="56" spans="1:15" ht="9" customHeight="1" x14ac:dyDescent="0.2">
      <c r="A56" s="33"/>
      <c r="B56" s="34"/>
      <c r="C56" s="34"/>
      <c r="D56" s="34"/>
      <c r="E56" s="29"/>
      <c r="F56" s="29"/>
      <c r="G56" s="36"/>
      <c r="H56" s="29"/>
      <c r="I56" s="29"/>
      <c r="J56" s="29"/>
      <c r="K56" s="29"/>
      <c r="L56" s="29"/>
      <c r="N56" s="67"/>
      <c r="O56" s="67"/>
    </row>
    <row r="57" spans="1:15" ht="12.75" customHeight="1" x14ac:dyDescent="0.2">
      <c r="A57" s="140" t="s">
        <v>288</v>
      </c>
      <c r="B57" s="140" t="s">
        <v>289</v>
      </c>
      <c r="C57" s="140" t="s">
        <v>290</v>
      </c>
      <c r="D57" s="140">
        <v>3</v>
      </c>
      <c r="E57" s="140">
        <v>1</v>
      </c>
      <c r="F57" s="140">
        <v>2</v>
      </c>
      <c r="G57" s="140"/>
      <c r="H57" s="140" t="s">
        <v>514</v>
      </c>
      <c r="I57" s="140">
        <v>1</v>
      </c>
      <c r="J57" s="140" t="s">
        <v>514</v>
      </c>
      <c r="K57" s="140" t="s">
        <v>514</v>
      </c>
      <c r="L57" s="140" t="s">
        <v>514</v>
      </c>
      <c r="N57" s="67"/>
      <c r="O57" s="67"/>
    </row>
    <row r="58" spans="1:15" ht="12.75" customHeight="1" x14ac:dyDescent="0.2">
      <c r="A58" s="140" t="s">
        <v>288</v>
      </c>
      <c r="B58" s="140" t="s">
        <v>291</v>
      </c>
      <c r="C58" s="140" t="s">
        <v>292</v>
      </c>
      <c r="D58" s="140">
        <v>3</v>
      </c>
      <c r="E58" s="140">
        <v>1</v>
      </c>
      <c r="F58" s="140">
        <v>2</v>
      </c>
      <c r="G58" s="140"/>
      <c r="H58" s="140" t="s">
        <v>514</v>
      </c>
      <c r="I58" s="140">
        <v>1</v>
      </c>
      <c r="J58" s="140" t="s">
        <v>514</v>
      </c>
      <c r="K58" s="140" t="s">
        <v>514</v>
      </c>
      <c r="L58" s="140" t="s">
        <v>514</v>
      </c>
      <c r="N58" s="67"/>
      <c r="O58" s="67"/>
    </row>
    <row r="59" spans="1:15" ht="12.75" customHeight="1" x14ac:dyDescent="0.2">
      <c r="A59" s="140" t="s">
        <v>288</v>
      </c>
      <c r="B59" s="140" t="s">
        <v>293</v>
      </c>
      <c r="C59" s="140" t="s">
        <v>294</v>
      </c>
      <c r="D59" s="140">
        <v>3</v>
      </c>
      <c r="E59" s="140">
        <v>1</v>
      </c>
      <c r="F59" s="140">
        <v>2</v>
      </c>
      <c r="G59" s="140"/>
      <c r="H59" s="140" t="s">
        <v>514</v>
      </c>
      <c r="I59" s="140">
        <v>1</v>
      </c>
      <c r="J59" s="140" t="s">
        <v>514</v>
      </c>
      <c r="K59" s="140" t="s">
        <v>514</v>
      </c>
      <c r="L59" s="140" t="s">
        <v>514</v>
      </c>
      <c r="N59" s="67"/>
      <c r="O59" s="67"/>
    </row>
    <row r="60" spans="1:15" ht="12.75" customHeight="1" x14ac:dyDescent="0.2">
      <c r="A60" s="140" t="s">
        <v>288</v>
      </c>
      <c r="B60" s="140" t="s">
        <v>295</v>
      </c>
      <c r="C60" s="140" t="s">
        <v>296</v>
      </c>
      <c r="D60" s="140">
        <v>3</v>
      </c>
      <c r="E60" s="140">
        <v>1</v>
      </c>
      <c r="F60" s="140">
        <v>1</v>
      </c>
      <c r="G60" s="140"/>
      <c r="H60" s="140">
        <v>1</v>
      </c>
      <c r="I60" s="140" t="s">
        <v>514</v>
      </c>
      <c r="J60" s="140" t="s">
        <v>514</v>
      </c>
      <c r="K60" s="140" t="s">
        <v>514</v>
      </c>
      <c r="L60" s="140" t="s">
        <v>514</v>
      </c>
      <c r="N60" s="67"/>
      <c r="O60" s="67"/>
    </row>
    <row r="61" spans="1:15" ht="12.75" customHeight="1" x14ac:dyDescent="0.2">
      <c r="A61" s="141" t="s">
        <v>288</v>
      </c>
      <c r="B61" s="141" t="s">
        <v>297</v>
      </c>
      <c r="C61" s="141" t="s">
        <v>298</v>
      </c>
      <c r="D61" s="141">
        <v>3</v>
      </c>
      <c r="E61" s="141">
        <v>1</v>
      </c>
      <c r="F61" s="141">
        <v>2</v>
      </c>
      <c r="G61" s="141"/>
      <c r="H61" s="141" t="s">
        <v>514</v>
      </c>
      <c r="I61" s="141">
        <v>1</v>
      </c>
      <c r="J61" s="141" t="s">
        <v>514</v>
      </c>
      <c r="K61" s="141" t="s">
        <v>514</v>
      </c>
      <c r="L61" s="141" t="s">
        <v>514</v>
      </c>
      <c r="N61" s="67"/>
      <c r="O61" s="67"/>
    </row>
    <row r="62" spans="1:15" ht="12.75" customHeight="1" x14ac:dyDescent="0.2">
      <c r="A62" s="33"/>
      <c r="B62" s="34">
        <f>COUNTA(B57:B61)</f>
        <v>5</v>
      </c>
      <c r="C62" s="34"/>
      <c r="D62" s="34"/>
      <c r="E62" s="29">
        <f>SUM(E57:E61)</f>
        <v>5</v>
      </c>
      <c r="F62" s="29">
        <f>SUM(F57:F61)</f>
        <v>9</v>
      </c>
      <c r="G62" s="36"/>
      <c r="H62" s="29">
        <f>SUM(H57:H61)</f>
        <v>1</v>
      </c>
      <c r="I62" s="29">
        <f>SUM(I57:I61)</f>
        <v>4</v>
      </c>
      <c r="J62" s="29">
        <f>SUM(J57:J61)</f>
        <v>0</v>
      </c>
      <c r="K62" s="29">
        <f>SUM(K57:K61)</f>
        <v>0</v>
      </c>
      <c r="L62" s="29">
        <f>SUM(L57:L61)</f>
        <v>0</v>
      </c>
    </row>
    <row r="63" spans="1:15" ht="9" customHeight="1" x14ac:dyDescent="0.2">
      <c r="A63" s="33"/>
      <c r="B63" s="34"/>
      <c r="C63" s="34"/>
      <c r="D63" s="34"/>
      <c r="E63" s="29"/>
      <c r="F63" s="29"/>
      <c r="G63" s="36"/>
      <c r="H63" s="29"/>
      <c r="I63" s="29"/>
      <c r="J63" s="29"/>
      <c r="K63" s="29"/>
      <c r="L63" s="29"/>
    </row>
    <row r="64" spans="1:15" ht="12.75" customHeight="1" x14ac:dyDescent="0.2">
      <c r="A64" s="140" t="s">
        <v>299</v>
      </c>
      <c r="B64" s="140" t="s">
        <v>300</v>
      </c>
      <c r="C64" s="140" t="s">
        <v>301</v>
      </c>
      <c r="D64" s="140">
        <v>3</v>
      </c>
      <c r="E64" s="140">
        <v>2</v>
      </c>
      <c r="F64" s="140">
        <v>4</v>
      </c>
      <c r="G64" s="140"/>
      <c r="H64" s="140">
        <v>1</v>
      </c>
      <c r="I64" s="140" t="s">
        <v>514</v>
      </c>
      <c r="J64" s="140">
        <v>1</v>
      </c>
      <c r="K64" s="140" t="s">
        <v>514</v>
      </c>
      <c r="L64" s="140" t="s">
        <v>514</v>
      </c>
    </row>
    <row r="65" spans="1:12" ht="12.75" customHeight="1" x14ac:dyDescent="0.2">
      <c r="A65" s="140" t="s">
        <v>299</v>
      </c>
      <c r="B65" s="140" t="s">
        <v>302</v>
      </c>
      <c r="C65" s="140" t="s">
        <v>303</v>
      </c>
      <c r="D65" s="140">
        <v>2</v>
      </c>
      <c r="E65" s="140">
        <v>6</v>
      </c>
      <c r="F65" s="140">
        <v>8</v>
      </c>
      <c r="G65" s="140"/>
      <c r="H65" s="140">
        <v>5</v>
      </c>
      <c r="I65" s="140" t="s">
        <v>514</v>
      </c>
      <c r="J65" s="140">
        <v>1</v>
      </c>
      <c r="K65" s="140" t="s">
        <v>514</v>
      </c>
      <c r="L65" s="140" t="s">
        <v>514</v>
      </c>
    </row>
    <row r="66" spans="1:12" ht="12.75" customHeight="1" x14ac:dyDescent="0.2">
      <c r="A66" s="140" t="s">
        <v>299</v>
      </c>
      <c r="B66" s="140" t="s">
        <v>304</v>
      </c>
      <c r="C66" s="140" t="s">
        <v>305</v>
      </c>
      <c r="D66" s="140">
        <v>3</v>
      </c>
      <c r="E66" s="140">
        <v>1</v>
      </c>
      <c r="F66" s="140">
        <v>1</v>
      </c>
      <c r="G66" s="140"/>
      <c r="H66" s="140">
        <v>1</v>
      </c>
      <c r="I66" s="140" t="s">
        <v>514</v>
      </c>
      <c r="J66" s="140" t="s">
        <v>514</v>
      </c>
      <c r="K66" s="140" t="s">
        <v>514</v>
      </c>
      <c r="L66" s="140" t="s">
        <v>514</v>
      </c>
    </row>
    <row r="67" spans="1:12" ht="12.75" customHeight="1" x14ac:dyDescent="0.2">
      <c r="A67" s="140" t="s">
        <v>299</v>
      </c>
      <c r="B67" s="140" t="s">
        <v>306</v>
      </c>
      <c r="C67" s="140" t="s">
        <v>307</v>
      </c>
      <c r="D67" s="140">
        <v>2</v>
      </c>
      <c r="E67" s="140">
        <v>5</v>
      </c>
      <c r="F67" s="140">
        <v>6</v>
      </c>
      <c r="G67" s="140"/>
      <c r="H67" s="140">
        <v>4</v>
      </c>
      <c r="I67" s="140">
        <v>1</v>
      </c>
      <c r="J67" s="140" t="s">
        <v>514</v>
      </c>
      <c r="K67" s="140" t="s">
        <v>514</v>
      </c>
      <c r="L67" s="140" t="s">
        <v>514</v>
      </c>
    </row>
    <row r="68" spans="1:12" ht="12.75" customHeight="1" x14ac:dyDescent="0.2">
      <c r="A68" s="141" t="s">
        <v>299</v>
      </c>
      <c r="B68" s="141" t="s">
        <v>308</v>
      </c>
      <c r="C68" s="141" t="s">
        <v>309</v>
      </c>
      <c r="D68" s="141">
        <v>3</v>
      </c>
      <c r="E68" s="141">
        <v>4</v>
      </c>
      <c r="F68" s="141">
        <v>4</v>
      </c>
      <c r="G68" s="141"/>
      <c r="H68" s="141">
        <v>4</v>
      </c>
      <c r="I68" s="141" t="s">
        <v>514</v>
      </c>
      <c r="J68" s="141" t="s">
        <v>514</v>
      </c>
      <c r="K68" s="141" t="s">
        <v>514</v>
      </c>
      <c r="L68" s="141" t="s">
        <v>514</v>
      </c>
    </row>
    <row r="69" spans="1:12" ht="12.75" customHeight="1" x14ac:dyDescent="0.2">
      <c r="A69" s="33"/>
      <c r="B69" s="34">
        <f>COUNTA(B64:B68)</f>
        <v>5</v>
      </c>
      <c r="C69" s="34"/>
      <c r="D69" s="34"/>
      <c r="E69" s="29">
        <f>SUM(E64:E68)</f>
        <v>18</v>
      </c>
      <c r="F69" s="29">
        <f>SUM(F64:F68)</f>
        <v>23</v>
      </c>
      <c r="G69" s="36"/>
      <c r="H69" s="29">
        <f>SUM(H64:H68)</f>
        <v>15</v>
      </c>
      <c r="I69" s="29">
        <f>SUM(I64:I68)</f>
        <v>1</v>
      </c>
      <c r="J69" s="29">
        <f>SUM(J64:J68)</f>
        <v>2</v>
      </c>
      <c r="K69" s="29">
        <f>SUM(K64:K68)</f>
        <v>0</v>
      </c>
      <c r="L69" s="29">
        <f>SUM(L64:L68)</f>
        <v>0</v>
      </c>
    </row>
    <row r="70" spans="1:12" ht="9" customHeight="1" x14ac:dyDescent="0.2">
      <c r="A70" s="33"/>
      <c r="B70" s="34"/>
      <c r="C70" s="34"/>
      <c r="D70" s="34"/>
      <c r="E70" s="29"/>
      <c r="F70" s="29"/>
      <c r="G70" s="36"/>
      <c r="H70" s="29"/>
      <c r="I70" s="29"/>
      <c r="J70" s="29"/>
      <c r="K70" s="29"/>
      <c r="L70" s="29"/>
    </row>
    <row r="71" spans="1:12" ht="12.75" customHeight="1" x14ac:dyDescent="0.2">
      <c r="A71" s="140" t="s">
        <v>310</v>
      </c>
      <c r="B71" s="140" t="s">
        <v>311</v>
      </c>
      <c r="C71" s="140" t="s">
        <v>312</v>
      </c>
      <c r="D71" s="140">
        <v>3</v>
      </c>
      <c r="E71" s="140">
        <v>1</v>
      </c>
      <c r="F71" s="140">
        <v>1</v>
      </c>
      <c r="G71" s="140"/>
      <c r="H71" s="140">
        <v>1</v>
      </c>
      <c r="I71" s="140" t="s">
        <v>514</v>
      </c>
      <c r="J71" s="140" t="s">
        <v>514</v>
      </c>
      <c r="K71" s="140" t="s">
        <v>514</v>
      </c>
      <c r="L71" s="140" t="s">
        <v>514</v>
      </c>
    </row>
    <row r="72" spans="1:12" ht="12.75" customHeight="1" x14ac:dyDescent="0.2">
      <c r="A72" s="141" t="s">
        <v>310</v>
      </c>
      <c r="B72" s="141" t="s">
        <v>313</v>
      </c>
      <c r="C72" s="141" t="s">
        <v>314</v>
      </c>
      <c r="D72" s="141">
        <v>2</v>
      </c>
      <c r="E72" s="141">
        <v>4</v>
      </c>
      <c r="F72" s="141">
        <v>4</v>
      </c>
      <c r="G72" s="141"/>
      <c r="H72" s="141">
        <v>4</v>
      </c>
      <c r="I72" s="141" t="s">
        <v>514</v>
      </c>
      <c r="J72" s="141" t="s">
        <v>514</v>
      </c>
      <c r="K72" s="141" t="s">
        <v>514</v>
      </c>
      <c r="L72" s="141" t="s">
        <v>514</v>
      </c>
    </row>
    <row r="73" spans="1:12" ht="12.75" customHeight="1" x14ac:dyDescent="0.2">
      <c r="A73" s="33"/>
      <c r="B73" s="34">
        <f>COUNTA(B71:B72)</f>
        <v>2</v>
      </c>
      <c r="C73" s="34"/>
      <c r="D73" s="34"/>
      <c r="E73" s="29">
        <f>SUM(E71:E72)</f>
        <v>5</v>
      </c>
      <c r="F73" s="29">
        <f>SUM(F71:F72)</f>
        <v>5</v>
      </c>
      <c r="G73" s="36"/>
      <c r="H73" s="29">
        <f>SUM(H71:H72)</f>
        <v>5</v>
      </c>
      <c r="I73" s="29">
        <f>SUM(I71:I72)</f>
        <v>0</v>
      </c>
      <c r="J73" s="29">
        <f>SUM(J71:J72)</f>
        <v>0</v>
      </c>
      <c r="K73" s="29">
        <f>SUM(K71:K72)</f>
        <v>0</v>
      </c>
      <c r="L73" s="29">
        <f>SUM(L71:L72)</f>
        <v>0</v>
      </c>
    </row>
    <row r="74" spans="1:12" ht="9" customHeight="1" x14ac:dyDescent="0.2">
      <c r="A74" s="33"/>
      <c r="B74" s="34"/>
      <c r="C74" s="34"/>
      <c r="D74" s="34"/>
      <c r="E74" s="29"/>
      <c r="F74" s="29"/>
      <c r="G74" s="36"/>
      <c r="H74" s="29"/>
      <c r="I74" s="29"/>
      <c r="J74" s="29"/>
      <c r="K74" s="29"/>
      <c r="L74" s="29"/>
    </row>
    <row r="75" spans="1:12" ht="12.75" customHeight="1" x14ac:dyDescent="0.2">
      <c r="A75" s="140" t="s">
        <v>315</v>
      </c>
      <c r="B75" s="140" t="s">
        <v>316</v>
      </c>
      <c r="C75" s="140" t="s">
        <v>317</v>
      </c>
      <c r="D75" s="140">
        <v>3</v>
      </c>
      <c r="E75" s="140">
        <v>8</v>
      </c>
      <c r="F75" s="140">
        <v>14</v>
      </c>
      <c r="G75" s="140"/>
      <c r="H75" s="140">
        <v>5</v>
      </c>
      <c r="I75" s="140">
        <v>1</v>
      </c>
      <c r="J75" s="140">
        <v>2</v>
      </c>
      <c r="K75" s="140" t="s">
        <v>514</v>
      </c>
      <c r="L75" s="140" t="s">
        <v>514</v>
      </c>
    </row>
    <row r="76" spans="1:12" ht="12.75" customHeight="1" x14ac:dyDescent="0.2">
      <c r="A76" s="140" t="s">
        <v>315</v>
      </c>
      <c r="B76" s="140" t="s">
        <v>318</v>
      </c>
      <c r="C76" s="140" t="s">
        <v>319</v>
      </c>
      <c r="D76" s="140">
        <v>3</v>
      </c>
      <c r="E76" s="140">
        <v>10</v>
      </c>
      <c r="F76" s="140">
        <v>19</v>
      </c>
      <c r="G76" s="140"/>
      <c r="H76" s="140">
        <v>6</v>
      </c>
      <c r="I76" s="140">
        <v>1</v>
      </c>
      <c r="J76" s="140">
        <v>3</v>
      </c>
      <c r="K76" s="140" t="s">
        <v>514</v>
      </c>
      <c r="L76" s="140" t="s">
        <v>514</v>
      </c>
    </row>
    <row r="77" spans="1:12" ht="12.75" customHeight="1" x14ac:dyDescent="0.2">
      <c r="A77" s="140" t="s">
        <v>315</v>
      </c>
      <c r="B77" s="140" t="s">
        <v>320</v>
      </c>
      <c r="C77" s="140" t="s">
        <v>321</v>
      </c>
      <c r="D77" s="140">
        <v>2</v>
      </c>
      <c r="E77" s="140">
        <v>5</v>
      </c>
      <c r="F77" s="140">
        <v>7</v>
      </c>
      <c r="G77" s="140"/>
      <c r="H77" s="140">
        <v>3</v>
      </c>
      <c r="I77" s="140">
        <v>2</v>
      </c>
      <c r="J77" s="140" t="s">
        <v>514</v>
      </c>
      <c r="K77" s="140" t="s">
        <v>514</v>
      </c>
      <c r="L77" s="140" t="s">
        <v>514</v>
      </c>
    </row>
    <row r="78" spans="1:12" ht="12.75" customHeight="1" x14ac:dyDescent="0.2">
      <c r="A78" s="140" t="s">
        <v>315</v>
      </c>
      <c r="B78" s="140" t="s">
        <v>322</v>
      </c>
      <c r="C78" s="140" t="s">
        <v>323</v>
      </c>
      <c r="D78" s="140">
        <v>2</v>
      </c>
      <c r="E78" s="140">
        <v>8</v>
      </c>
      <c r="F78" s="140">
        <v>11</v>
      </c>
      <c r="G78" s="140"/>
      <c r="H78" s="140">
        <v>5</v>
      </c>
      <c r="I78" s="140">
        <v>3</v>
      </c>
      <c r="J78" s="140" t="s">
        <v>514</v>
      </c>
      <c r="K78" s="140" t="s">
        <v>514</v>
      </c>
      <c r="L78" s="140" t="s">
        <v>514</v>
      </c>
    </row>
    <row r="79" spans="1:12" ht="12.75" customHeight="1" x14ac:dyDescent="0.2">
      <c r="A79" s="140" t="s">
        <v>315</v>
      </c>
      <c r="B79" s="140" t="s">
        <v>324</v>
      </c>
      <c r="C79" s="140" t="s">
        <v>325</v>
      </c>
      <c r="D79" s="140">
        <v>2</v>
      </c>
      <c r="E79" s="140">
        <v>1</v>
      </c>
      <c r="F79" s="140">
        <v>1</v>
      </c>
      <c r="G79" s="140"/>
      <c r="H79" s="140">
        <v>1</v>
      </c>
      <c r="I79" s="140" t="s">
        <v>514</v>
      </c>
      <c r="J79" s="140" t="s">
        <v>514</v>
      </c>
      <c r="K79" s="140" t="s">
        <v>514</v>
      </c>
      <c r="L79" s="140" t="s">
        <v>514</v>
      </c>
    </row>
    <row r="80" spans="1:12" ht="12.75" customHeight="1" x14ac:dyDescent="0.2">
      <c r="A80" s="140" t="s">
        <v>315</v>
      </c>
      <c r="B80" s="140" t="s">
        <v>326</v>
      </c>
      <c r="C80" s="140" t="s">
        <v>327</v>
      </c>
      <c r="D80" s="140">
        <v>2</v>
      </c>
      <c r="E80" s="140">
        <v>6</v>
      </c>
      <c r="F80" s="140">
        <v>7</v>
      </c>
      <c r="G80" s="140"/>
      <c r="H80" s="140">
        <v>5</v>
      </c>
      <c r="I80" s="140">
        <v>1</v>
      </c>
      <c r="J80" s="140" t="s">
        <v>514</v>
      </c>
      <c r="K80" s="140" t="s">
        <v>514</v>
      </c>
      <c r="L80" s="140" t="s">
        <v>514</v>
      </c>
    </row>
    <row r="81" spans="1:12" ht="12.75" customHeight="1" x14ac:dyDescent="0.2">
      <c r="A81" s="140" t="s">
        <v>315</v>
      </c>
      <c r="B81" s="140" t="s">
        <v>328</v>
      </c>
      <c r="C81" s="140" t="s">
        <v>329</v>
      </c>
      <c r="D81" s="140">
        <v>2</v>
      </c>
      <c r="E81" s="140">
        <v>7</v>
      </c>
      <c r="F81" s="140">
        <v>8</v>
      </c>
      <c r="G81" s="140"/>
      <c r="H81" s="140">
        <v>6</v>
      </c>
      <c r="I81" s="140">
        <v>1</v>
      </c>
      <c r="J81" s="140" t="s">
        <v>514</v>
      </c>
      <c r="K81" s="140" t="s">
        <v>514</v>
      </c>
      <c r="L81" s="140" t="s">
        <v>514</v>
      </c>
    </row>
    <row r="82" spans="1:12" ht="12.75" customHeight="1" x14ac:dyDescent="0.2">
      <c r="A82" s="140" t="s">
        <v>315</v>
      </c>
      <c r="B82" s="140" t="s">
        <v>330</v>
      </c>
      <c r="C82" s="140" t="s">
        <v>331</v>
      </c>
      <c r="D82" s="140">
        <v>2</v>
      </c>
      <c r="E82" s="140">
        <v>8</v>
      </c>
      <c r="F82" s="140">
        <v>9</v>
      </c>
      <c r="G82" s="140"/>
      <c r="H82" s="140">
        <v>7</v>
      </c>
      <c r="I82" s="140">
        <v>1</v>
      </c>
      <c r="J82" s="140" t="s">
        <v>514</v>
      </c>
      <c r="K82" s="140" t="s">
        <v>514</v>
      </c>
      <c r="L82" s="140" t="s">
        <v>514</v>
      </c>
    </row>
    <row r="83" spans="1:12" ht="12.75" customHeight="1" x14ac:dyDescent="0.2">
      <c r="A83" s="141" t="s">
        <v>315</v>
      </c>
      <c r="B83" s="141" t="s">
        <v>332</v>
      </c>
      <c r="C83" s="141" t="s">
        <v>333</v>
      </c>
      <c r="D83" s="141">
        <v>2</v>
      </c>
      <c r="E83" s="141">
        <v>14</v>
      </c>
      <c r="F83" s="141">
        <v>16</v>
      </c>
      <c r="G83" s="141"/>
      <c r="H83" s="141">
        <v>12</v>
      </c>
      <c r="I83" s="141">
        <v>2</v>
      </c>
      <c r="J83" s="141" t="s">
        <v>514</v>
      </c>
      <c r="K83" s="141" t="s">
        <v>514</v>
      </c>
      <c r="L83" s="141" t="s">
        <v>514</v>
      </c>
    </row>
    <row r="84" spans="1:12" ht="12.75" customHeight="1" x14ac:dyDescent="0.2">
      <c r="A84" s="33"/>
      <c r="B84" s="34">
        <f>COUNTA(B75:B83)</f>
        <v>9</v>
      </c>
      <c r="C84" s="34"/>
      <c r="D84" s="34"/>
      <c r="E84" s="29">
        <f>SUM(E75:E83)</f>
        <v>67</v>
      </c>
      <c r="F84" s="29">
        <f>SUM(F75:F83)</f>
        <v>92</v>
      </c>
      <c r="G84" s="36"/>
      <c r="H84" s="29">
        <f>SUM(H75:H83)</f>
        <v>50</v>
      </c>
      <c r="I84" s="29">
        <f>SUM(I75:I83)</f>
        <v>12</v>
      </c>
      <c r="J84" s="29">
        <f>SUM(J75:J83)</f>
        <v>5</v>
      </c>
      <c r="K84" s="29">
        <f>SUM(K75:K83)</f>
        <v>0</v>
      </c>
      <c r="L84" s="29">
        <f>SUM(L75:L83)</f>
        <v>0</v>
      </c>
    </row>
    <row r="85" spans="1:12" ht="9" customHeight="1" x14ac:dyDescent="0.2">
      <c r="A85" s="33"/>
      <c r="B85" s="34"/>
      <c r="C85" s="34"/>
      <c r="D85" s="34"/>
      <c r="E85" s="29"/>
      <c r="F85" s="29"/>
      <c r="G85" s="36"/>
      <c r="H85" s="29"/>
      <c r="I85" s="29"/>
      <c r="J85" s="29"/>
      <c r="K85" s="29"/>
      <c r="L85" s="29"/>
    </row>
    <row r="86" spans="1:12" ht="12.75" customHeight="1" x14ac:dyDescent="0.2">
      <c r="A86" s="140" t="s">
        <v>334</v>
      </c>
      <c r="B86" s="140" t="s">
        <v>335</v>
      </c>
      <c r="C86" s="140" t="s">
        <v>336</v>
      </c>
      <c r="D86" s="140">
        <v>2</v>
      </c>
      <c r="E86" s="140">
        <v>3</v>
      </c>
      <c r="F86" s="140">
        <v>9</v>
      </c>
      <c r="G86" s="140"/>
      <c r="H86" s="140">
        <v>1</v>
      </c>
      <c r="I86" s="140" t="s">
        <v>514</v>
      </c>
      <c r="J86" s="140">
        <v>2</v>
      </c>
      <c r="K86" s="140" t="s">
        <v>514</v>
      </c>
      <c r="L86" s="140" t="s">
        <v>514</v>
      </c>
    </row>
    <row r="87" spans="1:12" ht="12.75" customHeight="1" x14ac:dyDescent="0.2">
      <c r="A87" s="140" t="s">
        <v>334</v>
      </c>
      <c r="B87" s="140" t="s">
        <v>337</v>
      </c>
      <c r="C87" s="140" t="s">
        <v>338</v>
      </c>
      <c r="D87" s="140">
        <v>3</v>
      </c>
      <c r="E87" s="140">
        <v>8</v>
      </c>
      <c r="F87" s="140">
        <v>8</v>
      </c>
      <c r="G87" s="140"/>
      <c r="H87" s="140">
        <v>8</v>
      </c>
      <c r="I87" s="140" t="s">
        <v>514</v>
      </c>
      <c r="J87" s="140" t="s">
        <v>514</v>
      </c>
      <c r="K87" s="140" t="s">
        <v>514</v>
      </c>
      <c r="L87" s="140" t="s">
        <v>514</v>
      </c>
    </row>
    <row r="88" spans="1:12" ht="12.75" customHeight="1" x14ac:dyDescent="0.2">
      <c r="A88" s="140" t="s">
        <v>334</v>
      </c>
      <c r="B88" s="140" t="s">
        <v>339</v>
      </c>
      <c r="C88" s="140" t="s">
        <v>340</v>
      </c>
      <c r="D88" s="140">
        <v>2</v>
      </c>
      <c r="E88" s="140">
        <v>23</v>
      </c>
      <c r="F88" s="140">
        <v>27</v>
      </c>
      <c r="G88" s="140"/>
      <c r="H88" s="140">
        <v>19</v>
      </c>
      <c r="I88" s="140">
        <v>4</v>
      </c>
      <c r="J88" s="140" t="s">
        <v>514</v>
      </c>
      <c r="K88" s="140" t="s">
        <v>514</v>
      </c>
      <c r="L88" s="140" t="s">
        <v>514</v>
      </c>
    </row>
    <row r="89" spans="1:12" ht="12.75" customHeight="1" x14ac:dyDescent="0.2">
      <c r="A89" s="140" t="s">
        <v>334</v>
      </c>
      <c r="B89" s="140" t="s">
        <v>341</v>
      </c>
      <c r="C89" s="140" t="s">
        <v>342</v>
      </c>
      <c r="D89" s="140">
        <v>1</v>
      </c>
      <c r="E89" s="140">
        <v>6</v>
      </c>
      <c r="F89" s="140">
        <v>20</v>
      </c>
      <c r="G89" s="140"/>
      <c r="H89" s="140">
        <v>1</v>
      </c>
      <c r="I89" s="140">
        <v>1</v>
      </c>
      <c r="J89" s="140">
        <v>4</v>
      </c>
      <c r="K89" s="140" t="s">
        <v>514</v>
      </c>
      <c r="L89" s="140" t="s">
        <v>514</v>
      </c>
    </row>
    <row r="90" spans="1:12" ht="12.75" customHeight="1" x14ac:dyDescent="0.2">
      <c r="A90" s="140" t="s">
        <v>334</v>
      </c>
      <c r="B90" s="140" t="s">
        <v>343</v>
      </c>
      <c r="C90" s="140" t="s">
        <v>344</v>
      </c>
      <c r="D90" s="140">
        <v>2</v>
      </c>
      <c r="E90" s="140">
        <v>18</v>
      </c>
      <c r="F90" s="140">
        <v>19</v>
      </c>
      <c r="G90" s="140"/>
      <c r="H90" s="140">
        <v>17</v>
      </c>
      <c r="I90" s="140">
        <v>1</v>
      </c>
      <c r="J90" s="140" t="s">
        <v>514</v>
      </c>
      <c r="K90" s="140" t="s">
        <v>514</v>
      </c>
      <c r="L90" s="140" t="s">
        <v>514</v>
      </c>
    </row>
    <row r="91" spans="1:12" ht="12.75" customHeight="1" x14ac:dyDescent="0.2">
      <c r="A91" s="140" t="s">
        <v>334</v>
      </c>
      <c r="B91" s="140" t="s">
        <v>345</v>
      </c>
      <c r="C91" s="140" t="s">
        <v>346</v>
      </c>
      <c r="D91" s="140">
        <v>2</v>
      </c>
      <c r="E91" s="140">
        <v>2</v>
      </c>
      <c r="F91" s="140">
        <v>8</v>
      </c>
      <c r="G91" s="140"/>
      <c r="H91" s="140" t="s">
        <v>514</v>
      </c>
      <c r="I91" s="140" t="s">
        <v>514</v>
      </c>
      <c r="J91" s="140">
        <v>2</v>
      </c>
      <c r="K91" s="140" t="s">
        <v>514</v>
      </c>
      <c r="L91" s="140" t="s">
        <v>514</v>
      </c>
    </row>
    <row r="92" spans="1:12" ht="12.75" customHeight="1" x14ac:dyDescent="0.2">
      <c r="A92" s="140" t="s">
        <v>334</v>
      </c>
      <c r="B92" s="140" t="s">
        <v>347</v>
      </c>
      <c r="C92" s="140" t="s">
        <v>348</v>
      </c>
      <c r="D92" s="140">
        <v>3</v>
      </c>
      <c r="E92" s="140">
        <v>6</v>
      </c>
      <c r="F92" s="140">
        <v>14</v>
      </c>
      <c r="G92" s="140"/>
      <c r="H92" s="140">
        <v>3</v>
      </c>
      <c r="I92" s="140" t="s">
        <v>514</v>
      </c>
      <c r="J92" s="140">
        <v>3</v>
      </c>
      <c r="K92" s="140" t="s">
        <v>514</v>
      </c>
      <c r="L92" s="140" t="s">
        <v>514</v>
      </c>
    </row>
    <row r="93" spans="1:12" ht="12.75" customHeight="1" x14ac:dyDescent="0.2">
      <c r="A93" s="140" t="s">
        <v>334</v>
      </c>
      <c r="B93" s="140" t="s">
        <v>349</v>
      </c>
      <c r="C93" s="140" t="s">
        <v>350</v>
      </c>
      <c r="D93" s="140">
        <v>1</v>
      </c>
      <c r="E93" s="140">
        <v>19</v>
      </c>
      <c r="F93" s="140">
        <v>46</v>
      </c>
      <c r="G93" s="140"/>
      <c r="H93" s="140">
        <v>8</v>
      </c>
      <c r="I93" s="140">
        <v>1</v>
      </c>
      <c r="J93" s="140">
        <v>10</v>
      </c>
      <c r="K93" s="140" t="s">
        <v>514</v>
      </c>
      <c r="L93" s="140" t="s">
        <v>514</v>
      </c>
    </row>
    <row r="94" spans="1:12" ht="12.75" customHeight="1" x14ac:dyDescent="0.2">
      <c r="A94" s="141" t="s">
        <v>334</v>
      </c>
      <c r="B94" s="141" t="s">
        <v>353</v>
      </c>
      <c r="C94" s="141" t="s">
        <v>354</v>
      </c>
      <c r="D94" s="141">
        <v>2</v>
      </c>
      <c r="E94" s="141">
        <v>3</v>
      </c>
      <c r="F94" s="141">
        <v>14</v>
      </c>
      <c r="G94" s="141"/>
      <c r="H94" s="141" t="s">
        <v>514</v>
      </c>
      <c r="I94" s="141" t="s">
        <v>514</v>
      </c>
      <c r="J94" s="141">
        <v>3</v>
      </c>
      <c r="K94" s="141" t="s">
        <v>514</v>
      </c>
      <c r="L94" s="141" t="s">
        <v>514</v>
      </c>
    </row>
    <row r="95" spans="1:12" ht="12.75" customHeight="1" x14ac:dyDescent="0.2">
      <c r="A95" s="33"/>
      <c r="B95" s="34">
        <f>COUNTA(B86:B94)</f>
        <v>9</v>
      </c>
      <c r="C95" s="34"/>
      <c r="D95" s="34"/>
      <c r="E95" s="29">
        <f>SUM(E86:E94)</f>
        <v>88</v>
      </c>
      <c r="F95" s="29">
        <f>SUM(F86:F94)</f>
        <v>165</v>
      </c>
      <c r="G95" s="36"/>
      <c r="H95" s="29">
        <f>SUM(H86:H94)</f>
        <v>57</v>
      </c>
      <c r="I95" s="29">
        <f>SUM(I86:I94)</f>
        <v>7</v>
      </c>
      <c r="J95" s="29">
        <f>SUM(J86:J94)</f>
        <v>24</v>
      </c>
      <c r="K95" s="29">
        <f>SUM(K86:K94)</f>
        <v>0</v>
      </c>
      <c r="L95" s="29">
        <f>SUM(L86:L94)</f>
        <v>0</v>
      </c>
    </row>
    <row r="96" spans="1:12" ht="9" customHeight="1" x14ac:dyDescent="0.2">
      <c r="A96" s="33"/>
      <c r="B96" s="34"/>
      <c r="C96" s="34"/>
      <c r="D96" s="34"/>
      <c r="E96" s="29"/>
      <c r="F96" s="29"/>
      <c r="G96" s="36"/>
      <c r="H96" s="29"/>
      <c r="I96" s="29"/>
      <c r="J96" s="29"/>
      <c r="K96" s="29"/>
      <c r="L96" s="29"/>
    </row>
    <row r="97" spans="1:12" ht="12.75" customHeight="1" x14ac:dyDescent="0.2">
      <c r="A97" s="140" t="s">
        <v>357</v>
      </c>
      <c r="B97" s="140" t="s">
        <v>358</v>
      </c>
      <c r="C97" s="140" t="s">
        <v>359</v>
      </c>
      <c r="D97" s="140">
        <v>1</v>
      </c>
      <c r="E97" s="140">
        <v>30</v>
      </c>
      <c r="F97" s="140">
        <v>30</v>
      </c>
      <c r="G97" s="140"/>
      <c r="H97" s="140">
        <v>30</v>
      </c>
      <c r="I97" s="140" t="s">
        <v>514</v>
      </c>
      <c r="J97" s="140" t="s">
        <v>514</v>
      </c>
      <c r="K97" s="140" t="s">
        <v>514</v>
      </c>
      <c r="L97" s="140" t="s">
        <v>514</v>
      </c>
    </row>
    <row r="98" spans="1:12" ht="12.75" customHeight="1" x14ac:dyDescent="0.2">
      <c r="A98" s="140" t="s">
        <v>357</v>
      </c>
      <c r="B98" s="140" t="s">
        <v>360</v>
      </c>
      <c r="C98" s="140" t="s">
        <v>361</v>
      </c>
      <c r="D98" s="140">
        <v>3</v>
      </c>
      <c r="E98" s="140">
        <v>3</v>
      </c>
      <c r="F98" s="140">
        <v>3</v>
      </c>
      <c r="G98" s="140"/>
      <c r="H98" s="140">
        <v>3</v>
      </c>
      <c r="I98" s="140" t="s">
        <v>514</v>
      </c>
      <c r="J98" s="140" t="s">
        <v>514</v>
      </c>
      <c r="K98" s="140" t="s">
        <v>514</v>
      </c>
      <c r="L98" s="140" t="s">
        <v>514</v>
      </c>
    </row>
    <row r="99" spans="1:12" ht="12.75" customHeight="1" x14ac:dyDescent="0.2">
      <c r="A99" s="140" t="s">
        <v>357</v>
      </c>
      <c r="B99" s="140" t="s">
        <v>362</v>
      </c>
      <c r="C99" s="140" t="s">
        <v>363</v>
      </c>
      <c r="D99" s="140">
        <v>1</v>
      </c>
      <c r="E99" s="140">
        <v>26</v>
      </c>
      <c r="F99" s="140">
        <v>26</v>
      </c>
      <c r="G99" s="140"/>
      <c r="H99" s="140">
        <v>26</v>
      </c>
      <c r="I99" s="140" t="s">
        <v>514</v>
      </c>
      <c r="J99" s="140" t="s">
        <v>514</v>
      </c>
      <c r="K99" s="140" t="s">
        <v>514</v>
      </c>
      <c r="L99" s="140" t="s">
        <v>514</v>
      </c>
    </row>
    <row r="100" spans="1:12" ht="12.75" customHeight="1" x14ac:dyDescent="0.2">
      <c r="A100" s="140" t="s">
        <v>357</v>
      </c>
      <c r="B100" s="140" t="s">
        <v>364</v>
      </c>
      <c r="C100" s="140" t="s">
        <v>365</v>
      </c>
      <c r="D100" s="140">
        <v>1</v>
      </c>
      <c r="E100" s="140">
        <v>23</v>
      </c>
      <c r="F100" s="140">
        <v>23</v>
      </c>
      <c r="G100" s="140"/>
      <c r="H100" s="140">
        <v>23</v>
      </c>
      <c r="I100" s="140" t="s">
        <v>514</v>
      </c>
      <c r="J100" s="140" t="s">
        <v>514</v>
      </c>
      <c r="K100" s="140" t="s">
        <v>514</v>
      </c>
      <c r="L100" s="140" t="s">
        <v>514</v>
      </c>
    </row>
    <row r="101" spans="1:12" ht="12.75" customHeight="1" x14ac:dyDescent="0.2">
      <c r="A101" s="140" t="s">
        <v>357</v>
      </c>
      <c r="B101" s="140" t="s">
        <v>366</v>
      </c>
      <c r="C101" s="140" t="s">
        <v>367</v>
      </c>
      <c r="D101" s="140">
        <v>1</v>
      </c>
      <c r="E101" s="140">
        <v>31</v>
      </c>
      <c r="F101" s="140">
        <v>32</v>
      </c>
      <c r="G101" s="140"/>
      <c r="H101" s="140">
        <v>30</v>
      </c>
      <c r="I101" s="140">
        <v>1</v>
      </c>
      <c r="J101" s="140" t="s">
        <v>514</v>
      </c>
      <c r="K101" s="140" t="s">
        <v>514</v>
      </c>
      <c r="L101" s="140" t="s">
        <v>514</v>
      </c>
    </row>
    <row r="102" spans="1:12" ht="12.75" customHeight="1" x14ac:dyDescent="0.2">
      <c r="A102" s="140" t="s">
        <v>357</v>
      </c>
      <c r="B102" s="140" t="s">
        <v>368</v>
      </c>
      <c r="C102" s="140" t="s">
        <v>369</v>
      </c>
      <c r="D102" s="140">
        <v>3</v>
      </c>
      <c r="E102" s="140">
        <v>6</v>
      </c>
      <c r="F102" s="140">
        <v>6</v>
      </c>
      <c r="G102" s="140"/>
      <c r="H102" s="140">
        <v>6</v>
      </c>
      <c r="I102" s="140" t="s">
        <v>514</v>
      </c>
      <c r="J102" s="140" t="s">
        <v>514</v>
      </c>
      <c r="K102" s="140" t="s">
        <v>514</v>
      </c>
      <c r="L102" s="140" t="s">
        <v>514</v>
      </c>
    </row>
    <row r="103" spans="1:12" ht="12.75" customHeight="1" x14ac:dyDescent="0.2">
      <c r="A103" s="141" t="s">
        <v>357</v>
      </c>
      <c r="B103" s="141" t="s">
        <v>370</v>
      </c>
      <c r="C103" s="141" t="s">
        <v>371</v>
      </c>
      <c r="D103" s="141">
        <v>1</v>
      </c>
      <c r="E103" s="141">
        <v>12</v>
      </c>
      <c r="F103" s="141">
        <v>12</v>
      </c>
      <c r="G103" s="141"/>
      <c r="H103" s="141">
        <v>12</v>
      </c>
      <c r="I103" s="141" t="s">
        <v>514</v>
      </c>
      <c r="J103" s="141" t="s">
        <v>514</v>
      </c>
      <c r="K103" s="141" t="s">
        <v>514</v>
      </c>
      <c r="L103" s="141" t="s">
        <v>514</v>
      </c>
    </row>
    <row r="104" spans="1:12" ht="12.75" customHeight="1" x14ac:dyDescent="0.2">
      <c r="A104" s="33"/>
      <c r="B104" s="34">
        <f>COUNTA(B97:B103)</f>
        <v>7</v>
      </c>
      <c r="C104" s="34"/>
      <c r="D104" s="34"/>
      <c r="E104" s="29">
        <f>SUM(E97:E103)</f>
        <v>131</v>
      </c>
      <c r="F104" s="29">
        <f>SUM(F97:F103)</f>
        <v>132</v>
      </c>
      <c r="G104" s="36"/>
      <c r="H104" s="29">
        <f>SUM(H97:H103)</f>
        <v>130</v>
      </c>
      <c r="I104" s="29">
        <f>SUM(I97:I103)</f>
        <v>1</v>
      </c>
      <c r="J104" s="29">
        <f>SUM(J97:J103)</f>
        <v>0</v>
      </c>
      <c r="K104" s="29">
        <f>SUM(K97:K103)</f>
        <v>0</v>
      </c>
      <c r="L104" s="29">
        <f>SUM(L97:L103)</f>
        <v>0</v>
      </c>
    </row>
    <row r="105" spans="1:12" ht="9" customHeight="1" x14ac:dyDescent="0.2">
      <c r="A105" s="33"/>
      <c r="B105" s="34"/>
      <c r="C105" s="34"/>
      <c r="D105" s="34"/>
      <c r="E105" s="29"/>
      <c r="F105" s="29"/>
      <c r="G105" s="36"/>
      <c r="H105" s="29"/>
      <c r="I105" s="29"/>
      <c r="J105" s="29"/>
      <c r="K105" s="29"/>
      <c r="L105" s="29"/>
    </row>
    <row r="106" spans="1:12" ht="12.75" customHeight="1" x14ac:dyDescent="0.2">
      <c r="A106" s="140" t="s">
        <v>372</v>
      </c>
      <c r="B106" s="140" t="s">
        <v>373</v>
      </c>
      <c r="C106" s="140" t="s">
        <v>374</v>
      </c>
      <c r="D106" s="140">
        <v>1</v>
      </c>
      <c r="E106" s="140">
        <v>4</v>
      </c>
      <c r="F106" s="140">
        <v>4</v>
      </c>
      <c r="G106" s="140"/>
      <c r="H106" s="140">
        <v>4</v>
      </c>
      <c r="I106" s="140" t="s">
        <v>514</v>
      </c>
      <c r="J106" s="140" t="s">
        <v>514</v>
      </c>
      <c r="K106" s="140" t="s">
        <v>514</v>
      </c>
      <c r="L106" s="140" t="s">
        <v>514</v>
      </c>
    </row>
    <row r="107" spans="1:12" ht="12.75" customHeight="1" x14ac:dyDescent="0.2">
      <c r="A107" s="141" t="s">
        <v>372</v>
      </c>
      <c r="B107" s="141" t="s">
        <v>375</v>
      </c>
      <c r="C107" s="141" t="s">
        <v>376</v>
      </c>
      <c r="D107" s="141">
        <v>1</v>
      </c>
      <c r="E107" s="141">
        <v>7</v>
      </c>
      <c r="F107" s="141">
        <v>7</v>
      </c>
      <c r="G107" s="141"/>
      <c r="H107" s="141">
        <v>7</v>
      </c>
      <c r="I107" s="141" t="s">
        <v>514</v>
      </c>
      <c r="J107" s="141" t="s">
        <v>514</v>
      </c>
      <c r="K107" s="141" t="s">
        <v>514</v>
      </c>
      <c r="L107" s="141" t="s">
        <v>514</v>
      </c>
    </row>
    <row r="108" spans="1:12" ht="12.75" customHeight="1" x14ac:dyDescent="0.2">
      <c r="A108" s="33"/>
      <c r="B108" s="34">
        <f>COUNTA(B106:B107)</f>
        <v>2</v>
      </c>
      <c r="C108" s="34"/>
      <c r="D108" s="34"/>
      <c r="E108" s="29">
        <f>SUM(E106:E107)</f>
        <v>11</v>
      </c>
      <c r="F108" s="29">
        <f>SUM(F106:F107)</f>
        <v>11</v>
      </c>
      <c r="G108" s="36"/>
      <c r="H108" s="29">
        <f>SUM(H106:H107)</f>
        <v>11</v>
      </c>
      <c r="I108" s="29">
        <f>SUM(I106:I107)</f>
        <v>0</v>
      </c>
      <c r="J108" s="29">
        <f>SUM(J106:J107)</f>
        <v>0</v>
      </c>
      <c r="K108" s="29">
        <f>SUM(K106:K107)</f>
        <v>0</v>
      </c>
      <c r="L108" s="29">
        <f>SUM(L106:L107)</f>
        <v>0</v>
      </c>
    </row>
    <row r="109" spans="1:12" ht="9" customHeight="1" x14ac:dyDescent="0.2">
      <c r="A109" s="33"/>
      <c r="B109" s="34"/>
      <c r="C109" s="34"/>
      <c r="D109" s="34"/>
      <c r="E109" s="29"/>
      <c r="F109" s="29"/>
      <c r="G109" s="36"/>
      <c r="H109" s="29"/>
      <c r="I109" s="29"/>
      <c r="J109" s="29"/>
      <c r="K109" s="29"/>
      <c r="L109" s="29"/>
    </row>
    <row r="110" spans="1:12" ht="12.75" customHeight="1" x14ac:dyDescent="0.2">
      <c r="A110" s="140" t="s">
        <v>377</v>
      </c>
      <c r="B110" s="140" t="s">
        <v>380</v>
      </c>
      <c r="C110" s="140" t="s">
        <v>381</v>
      </c>
      <c r="D110" s="140">
        <v>1</v>
      </c>
      <c r="E110" s="140">
        <v>5</v>
      </c>
      <c r="F110" s="140">
        <v>5</v>
      </c>
      <c r="G110" s="140"/>
      <c r="H110" s="140">
        <v>5</v>
      </c>
      <c r="I110" s="140" t="s">
        <v>514</v>
      </c>
      <c r="J110" s="140" t="s">
        <v>514</v>
      </c>
      <c r="K110" s="140" t="s">
        <v>514</v>
      </c>
      <c r="L110" s="140" t="s">
        <v>514</v>
      </c>
    </row>
    <row r="111" spans="1:12" ht="12.75" customHeight="1" x14ac:dyDescent="0.2">
      <c r="A111" s="140" t="s">
        <v>377</v>
      </c>
      <c r="B111" s="140" t="s">
        <v>384</v>
      </c>
      <c r="C111" s="140" t="s">
        <v>385</v>
      </c>
      <c r="D111" s="140">
        <v>2</v>
      </c>
      <c r="E111" s="140">
        <v>4</v>
      </c>
      <c r="F111" s="140">
        <v>4</v>
      </c>
      <c r="G111" s="140"/>
      <c r="H111" s="140">
        <v>4</v>
      </c>
      <c r="I111" s="140" t="s">
        <v>514</v>
      </c>
      <c r="J111" s="140" t="s">
        <v>514</v>
      </c>
      <c r="K111" s="140" t="s">
        <v>514</v>
      </c>
      <c r="L111" s="140" t="s">
        <v>514</v>
      </c>
    </row>
    <row r="112" spans="1:12" ht="12.75" customHeight="1" x14ac:dyDescent="0.2">
      <c r="A112" s="140" t="s">
        <v>377</v>
      </c>
      <c r="B112" s="140" t="s">
        <v>386</v>
      </c>
      <c r="C112" s="140" t="s">
        <v>387</v>
      </c>
      <c r="D112" s="140">
        <v>1</v>
      </c>
      <c r="E112" s="140">
        <v>8</v>
      </c>
      <c r="F112" s="140">
        <v>9</v>
      </c>
      <c r="G112" s="140"/>
      <c r="H112" s="140">
        <v>7</v>
      </c>
      <c r="I112" s="140">
        <v>1</v>
      </c>
      <c r="J112" s="140" t="s">
        <v>514</v>
      </c>
      <c r="K112" s="140" t="s">
        <v>514</v>
      </c>
      <c r="L112" s="140" t="s">
        <v>514</v>
      </c>
    </row>
    <row r="113" spans="1:12" ht="12.75" customHeight="1" x14ac:dyDescent="0.2">
      <c r="A113" s="140" t="s">
        <v>377</v>
      </c>
      <c r="B113" s="140" t="s">
        <v>388</v>
      </c>
      <c r="C113" s="140" t="s">
        <v>389</v>
      </c>
      <c r="D113" s="140">
        <v>1</v>
      </c>
      <c r="E113" s="140">
        <v>8</v>
      </c>
      <c r="F113" s="140">
        <v>10</v>
      </c>
      <c r="G113" s="140"/>
      <c r="H113" s="140">
        <v>6</v>
      </c>
      <c r="I113" s="140">
        <v>2</v>
      </c>
      <c r="J113" s="140" t="s">
        <v>514</v>
      </c>
      <c r="K113" s="140" t="s">
        <v>514</v>
      </c>
      <c r="L113" s="140" t="s">
        <v>514</v>
      </c>
    </row>
    <row r="114" spans="1:12" ht="12.75" customHeight="1" x14ac:dyDescent="0.2">
      <c r="A114" s="140" t="s">
        <v>377</v>
      </c>
      <c r="B114" s="140" t="s">
        <v>390</v>
      </c>
      <c r="C114" s="140" t="s">
        <v>391</v>
      </c>
      <c r="D114" s="140">
        <v>1</v>
      </c>
      <c r="E114" s="140">
        <v>14</v>
      </c>
      <c r="F114" s="140">
        <v>19</v>
      </c>
      <c r="G114" s="140"/>
      <c r="H114" s="140">
        <v>10</v>
      </c>
      <c r="I114" s="140">
        <v>3</v>
      </c>
      <c r="J114" s="140">
        <v>1</v>
      </c>
      <c r="K114" s="140" t="s">
        <v>514</v>
      </c>
      <c r="L114" s="140" t="s">
        <v>514</v>
      </c>
    </row>
    <row r="115" spans="1:12" ht="12.75" customHeight="1" x14ac:dyDescent="0.2">
      <c r="A115" s="141" t="s">
        <v>377</v>
      </c>
      <c r="B115" s="141" t="s">
        <v>392</v>
      </c>
      <c r="C115" s="141" t="s">
        <v>393</v>
      </c>
      <c r="D115" s="141">
        <v>1</v>
      </c>
      <c r="E115" s="141">
        <v>15</v>
      </c>
      <c r="F115" s="141">
        <v>20</v>
      </c>
      <c r="G115" s="141"/>
      <c r="H115" s="141">
        <v>11</v>
      </c>
      <c r="I115" s="141">
        <v>3</v>
      </c>
      <c r="J115" s="141">
        <v>1</v>
      </c>
      <c r="K115" s="141" t="s">
        <v>514</v>
      </c>
      <c r="L115" s="141" t="s">
        <v>514</v>
      </c>
    </row>
    <row r="116" spans="1:12" ht="12.75" customHeight="1" x14ac:dyDescent="0.2">
      <c r="A116" s="33"/>
      <c r="B116" s="34">
        <f>COUNTA(B110:B115)</f>
        <v>6</v>
      </c>
      <c r="C116" s="34"/>
      <c r="D116" s="34"/>
      <c r="E116" s="29">
        <f>SUM(E110:E115)</f>
        <v>54</v>
      </c>
      <c r="F116" s="29">
        <f>SUM(F110:F115)</f>
        <v>67</v>
      </c>
      <c r="G116" s="36"/>
      <c r="H116" s="29">
        <f>SUM(H110:H115)</f>
        <v>43</v>
      </c>
      <c r="I116" s="29">
        <f>SUM(I110:I115)</f>
        <v>9</v>
      </c>
      <c r="J116" s="29">
        <f>SUM(J110:J115)</f>
        <v>2</v>
      </c>
      <c r="K116" s="29">
        <f>SUM(K110:K115)</f>
        <v>0</v>
      </c>
      <c r="L116" s="29">
        <f>SUM(L110:L115)</f>
        <v>0</v>
      </c>
    </row>
    <row r="117" spans="1:12" ht="12.75" customHeight="1" x14ac:dyDescent="0.2">
      <c r="A117" s="33"/>
      <c r="B117" s="34"/>
      <c r="C117" s="34"/>
      <c r="D117" s="34"/>
      <c r="E117" s="29"/>
      <c r="F117" s="29"/>
      <c r="G117" s="36"/>
      <c r="H117" s="29"/>
      <c r="I117" s="29"/>
      <c r="J117" s="29"/>
      <c r="K117" s="29"/>
      <c r="L117" s="29"/>
    </row>
    <row r="118" spans="1:12" ht="12.75" customHeight="1" x14ac:dyDescent="0.2">
      <c r="A118" s="33"/>
      <c r="B118" s="34"/>
      <c r="C118" s="34"/>
      <c r="D118" s="34"/>
      <c r="E118" s="29"/>
      <c r="F118" s="29"/>
      <c r="G118" s="36"/>
      <c r="H118" s="29"/>
      <c r="I118" s="29"/>
      <c r="J118" s="29"/>
      <c r="K118" s="29"/>
      <c r="L118" s="29"/>
    </row>
    <row r="119" spans="1:12" ht="12.75" customHeight="1" x14ac:dyDescent="0.2">
      <c r="C119" s="95" t="s">
        <v>573</v>
      </c>
      <c r="D119" s="111"/>
      <c r="E119" s="112"/>
    </row>
    <row r="120" spans="1:12" ht="12.75" customHeight="1" x14ac:dyDescent="0.2">
      <c r="B120" s="113"/>
      <c r="D120" s="114" t="s">
        <v>126</v>
      </c>
      <c r="E120" s="94">
        <f>SUM(B6+B13+B41+B17+B55+B62+B69+B73+B84+B95+B104+B108+B116)</f>
        <v>89</v>
      </c>
    </row>
    <row r="121" spans="1:12" ht="12.75" customHeight="1" x14ac:dyDescent="0.2">
      <c r="B121" s="113"/>
      <c r="D121" s="114" t="s">
        <v>105</v>
      </c>
      <c r="E121" s="94">
        <f>SUM(E6+E13+E41+E17+E55+E62+E69+E73+E84+E95+E104+E108+E116)</f>
        <v>556</v>
      </c>
    </row>
    <row r="122" spans="1:12" ht="12.75" customHeight="1" x14ac:dyDescent="0.2">
      <c r="B122" s="113"/>
      <c r="D122" s="114" t="s">
        <v>106</v>
      </c>
      <c r="E122" s="93">
        <f>SUM(F6+F13+F41+F17+F55+F62+F69+F73+F84+F95+F104+F108+F116)</f>
        <v>696</v>
      </c>
    </row>
    <row r="123" spans="1:12" ht="12.75" customHeight="1" x14ac:dyDescent="0.2"/>
    <row r="124" spans="1:12" ht="12.75" customHeight="1" x14ac:dyDescent="0.2">
      <c r="C124" s="98" t="s">
        <v>134</v>
      </c>
      <c r="D124" s="98"/>
      <c r="E124" s="100"/>
      <c r="F124" s="100"/>
      <c r="G124" s="100"/>
      <c r="H124" s="105" t="s">
        <v>92</v>
      </c>
      <c r="I124" s="105" t="s">
        <v>104</v>
      </c>
    </row>
    <row r="125" spans="1:12" ht="12.75" customHeight="1" x14ac:dyDescent="0.2">
      <c r="C125" s="121"/>
      <c r="D125" s="121"/>
      <c r="E125" s="121"/>
      <c r="F125" s="103" t="s">
        <v>129</v>
      </c>
      <c r="H125" s="94">
        <f>SUM(H6+H13+H41+H17+H55+H62+H69+H73+H84+H95+H104+H108+H116)</f>
        <v>474</v>
      </c>
      <c r="I125" s="108">
        <f>H125/(H130)</f>
        <v>0.85251798561151082</v>
      </c>
    </row>
    <row r="126" spans="1:12" ht="12.75" customHeight="1" x14ac:dyDescent="0.2">
      <c r="C126" s="121"/>
      <c r="D126" s="121"/>
      <c r="E126" s="121"/>
      <c r="F126" s="103" t="s">
        <v>130</v>
      </c>
      <c r="H126" s="94">
        <f>SUM(I6+I13+I41+I17+I55+I62+I69+I73+I84+I95+I104+I108+I116)</f>
        <v>49</v>
      </c>
      <c r="I126" s="108">
        <f>H126/H130</f>
        <v>8.8129496402877691E-2</v>
      </c>
    </row>
    <row r="127" spans="1:12" ht="12.75" customHeight="1" x14ac:dyDescent="0.2">
      <c r="C127" s="121"/>
      <c r="D127" s="121"/>
      <c r="E127" s="121"/>
      <c r="F127" s="103" t="s">
        <v>131</v>
      </c>
      <c r="H127" s="94">
        <f>SUM(J6+J13+J41+J17+J55+J62+J69+J73+J84+J95+J104+J108+J116)</f>
        <v>33</v>
      </c>
      <c r="I127" s="108">
        <f>H127/H130</f>
        <v>5.935251798561151E-2</v>
      </c>
    </row>
    <row r="128" spans="1:12" ht="12.75" customHeight="1" x14ac:dyDescent="0.2">
      <c r="C128" s="121"/>
      <c r="D128" s="121"/>
      <c r="E128" s="121"/>
      <c r="F128" s="103" t="s">
        <v>132</v>
      </c>
      <c r="H128" s="94">
        <f>SUM(K6+K13+K41+K17+K55+K62+K69+K73+K84+K95+K104+K108+K116)</f>
        <v>0</v>
      </c>
      <c r="I128" s="108">
        <f>H128/H130</f>
        <v>0</v>
      </c>
    </row>
    <row r="129" spans="3:9" ht="12.75" customHeight="1" x14ac:dyDescent="0.2">
      <c r="C129" s="121"/>
      <c r="D129" s="121"/>
      <c r="E129" s="121"/>
      <c r="F129" s="103" t="s">
        <v>133</v>
      </c>
      <c r="H129" s="120">
        <f>SUM(L6+L13+L41+L17+L55+L62+L69+L73+L84+L95+L104+L108+L116)</f>
        <v>0</v>
      </c>
      <c r="I129" s="110">
        <f>H129/H130</f>
        <v>0</v>
      </c>
    </row>
    <row r="130" spans="3:9" ht="12.75" customHeight="1" x14ac:dyDescent="0.2">
      <c r="C130" s="121"/>
      <c r="D130" s="121"/>
      <c r="E130" s="121"/>
      <c r="F130" s="121"/>
      <c r="G130" s="103"/>
      <c r="H130" s="118">
        <f>SUM(H125:H129)</f>
        <v>556</v>
      </c>
      <c r="I130" s="108">
        <f>SUM(I125:I129)</f>
        <v>1</v>
      </c>
    </row>
  </sheetData>
  <mergeCells count="2">
    <mergeCell ref="H1:L1"/>
    <mergeCell ref="B1:F1"/>
  </mergeCells>
  <phoneticPr fontId="3" type="noConversion"/>
  <printOptions horizontalCentered="1" gridLines="1"/>
  <pageMargins left="0.5" right="0.5" top="1.5" bottom="1" header="0.5" footer="0.5"/>
  <pageSetup scale="80" orientation="landscape" r:id="rId1"/>
  <headerFooter alignWithMargins="0">
    <oddHeader>&amp;C&amp;"Arial,Bold"&amp;16 2012 Swimming Season
Wisconsin Beach Action Durations</oddHeader>
    <oddFooter>&amp;R&amp;P of &amp;N</oddFooter>
  </headerFooter>
  <rowBreaks count="3" manualBreakCount="3">
    <brk id="41" max="11" man="1"/>
    <brk id="81" max="11" man="1"/>
    <brk id="117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59"/>
  <sheetViews>
    <sheetView zoomScaleNormal="10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11.42578125" style="6" customWidth="1"/>
    <col min="2" max="2" width="9" style="6" customWidth="1"/>
    <col min="3" max="3" width="41" style="6" customWidth="1"/>
    <col min="4" max="4" width="7.85546875" style="6" customWidth="1"/>
    <col min="5" max="5" width="9.140625" style="57"/>
    <col min="6" max="6" width="0.85546875" style="6" customWidth="1"/>
    <col min="7" max="9" width="9.140625" style="6"/>
    <col min="10" max="10" width="0.85546875" style="6" customWidth="1"/>
    <col min="11" max="16384" width="9.140625" style="6"/>
  </cols>
  <sheetData>
    <row r="1" spans="1:12" s="53" customFormat="1" ht="12" customHeight="1" x14ac:dyDescent="0.2">
      <c r="B1" s="190" t="s">
        <v>27</v>
      </c>
      <c r="C1" s="190"/>
      <c r="D1" s="65"/>
      <c r="E1" s="66"/>
      <c r="F1" s="65"/>
      <c r="G1" s="189" t="s">
        <v>29</v>
      </c>
      <c r="H1" s="189"/>
      <c r="I1" s="189"/>
      <c r="J1" s="65"/>
      <c r="K1" s="190" t="s">
        <v>36</v>
      </c>
      <c r="L1" s="190"/>
    </row>
    <row r="2" spans="1:12" s="56" customFormat="1" ht="48.75" customHeight="1" x14ac:dyDescent="0.15">
      <c r="A2" s="3" t="s">
        <v>13</v>
      </c>
      <c r="B2" s="3" t="s">
        <v>14</v>
      </c>
      <c r="C2" s="3" t="s">
        <v>11</v>
      </c>
      <c r="D2" s="3" t="s">
        <v>66</v>
      </c>
      <c r="E2" s="15" t="s">
        <v>28</v>
      </c>
      <c r="F2" s="3"/>
      <c r="G2" s="3" t="s">
        <v>570</v>
      </c>
      <c r="H2" s="3" t="s">
        <v>15</v>
      </c>
      <c r="I2" s="3" t="s">
        <v>16</v>
      </c>
      <c r="J2" s="3"/>
      <c r="K2" s="3" t="s">
        <v>17</v>
      </c>
      <c r="L2" s="3" t="s">
        <v>18</v>
      </c>
    </row>
    <row r="3" spans="1:12" x14ac:dyDescent="0.2">
      <c r="A3" s="140" t="s">
        <v>145</v>
      </c>
      <c r="B3" s="140" t="s">
        <v>146</v>
      </c>
      <c r="C3" s="140" t="s">
        <v>147</v>
      </c>
      <c r="D3" s="140">
        <v>2</v>
      </c>
      <c r="E3" s="140">
        <v>94</v>
      </c>
      <c r="F3" s="140"/>
      <c r="G3" s="140" t="s">
        <v>30</v>
      </c>
      <c r="H3" s="140">
        <v>1</v>
      </c>
      <c r="I3" s="154">
        <f t="shared" ref="I3:I9" si="0">H3/E3</f>
        <v>1.0638297872340425E-2</v>
      </c>
      <c r="J3" s="55"/>
      <c r="K3" s="155">
        <f t="shared" ref="K3:K9" si="1">E3-H3</f>
        <v>93</v>
      </c>
      <c r="L3" s="154">
        <f t="shared" ref="L3:L9" si="2">K3/E3</f>
        <v>0.98936170212765961</v>
      </c>
    </row>
    <row r="4" spans="1:12" x14ac:dyDescent="0.2">
      <c r="A4" s="140" t="s">
        <v>145</v>
      </c>
      <c r="B4" s="140" t="s">
        <v>148</v>
      </c>
      <c r="C4" s="140" t="s">
        <v>149</v>
      </c>
      <c r="D4" s="140">
        <v>3</v>
      </c>
      <c r="E4" s="140">
        <v>94</v>
      </c>
      <c r="F4" s="140"/>
      <c r="G4" s="140"/>
      <c r="H4" s="140">
        <v>0</v>
      </c>
      <c r="I4" s="154">
        <f t="shared" si="0"/>
        <v>0</v>
      </c>
      <c r="J4" s="55"/>
      <c r="K4" s="155">
        <f t="shared" si="1"/>
        <v>94</v>
      </c>
      <c r="L4" s="154">
        <f t="shared" si="2"/>
        <v>1</v>
      </c>
    </row>
    <row r="5" spans="1:12" x14ac:dyDescent="0.2">
      <c r="A5" s="140" t="s">
        <v>145</v>
      </c>
      <c r="B5" s="140" t="s">
        <v>150</v>
      </c>
      <c r="C5" s="140" t="s">
        <v>151</v>
      </c>
      <c r="D5" s="140">
        <v>3</v>
      </c>
      <c r="E5" s="140">
        <v>94</v>
      </c>
      <c r="F5" s="140"/>
      <c r="G5" s="140"/>
      <c r="H5" s="140">
        <v>0</v>
      </c>
      <c r="I5" s="154">
        <f t="shared" si="0"/>
        <v>0</v>
      </c>
      <c r="J5" s="55"/>
      <c r="K5" s="155">
        <f t="shared" si="1"/>
        <v>94</v>
      </c>
      <c r="L5" s="154">
        <f t="shared" si="2"/>
        <v>1</v>
      </c>
    </row>
    <row r="6" spans="1:12" x14ac:dyDescent="0.2">
      <c r="A6" s="140" t="s">
        <v>145</v>
      </c>
      <c r="B6" s="140" t="s">
        <v>152</v>
      </c>
      <c r="C6" s="140" t="s">
        <v>153</v>
      </c>
      <c r="D6" s="140">
        <v>3</v>
      </c>
      <c r="E6" s="140">
        <v>94</v>
      </c>
      <c r="F6" s="140"/>
      <c r="G6" s="140"/>
      <c r="H6" s="140">
        <v>0</v>
      </c>
      <c r="I6" s="154">
        <f t="shared" si="0"/>
        <v>0</v>
      </c>
      <c r="J6" s="55"/>
      <c r="K6" s="155">
        <f t="shared" si="1"/>
        <v>94</v>
      </c>
      <c r="L6" s="154">
        <f t="shared" si="2"/>
        <v>1</v>
      </c>
    </row>
    <row r="7" spans="1:12" x14ac:dyDescent="0.2">
      <c r="A7" s="140" t="s">
        <v>145</v>
      </c>
      <c r="B7" s="140" t="s">
        <v>154</v>
      </c>
      <c r="C7" s="140" t="s">
        <v>155</v>
      </c>
      <c r="D7" s="140">
        <v>2</v>
      </c>
      <c r="E7" s="140">
        <v>94</v>
      </c>
      <c r="F7" s="140"/>
      <c r="G7" s="140" t="s">
        <v>30</v>
      </c>
      <c r="H7" s="140">
        <v>5</v>
      </c>
      <c r="I7" s="154">
        <f t="shared" si="0"/>
        <v>5.3191489361702128E-2</v>
      </c>
      <c r="J7" s="55"/>
      <c r="K7" s="155">
        <f t="shared" si="1"/>
        <v>89</v>
      </c>
      <c r="L7" s="154">
        <f t="shared" si="2"/>
        <v>0.94680851063829785</v>
      </c>
    </row>
    <row r="8" spans="1:12" x14ac:dyDescent="0.2">
      <c r="A8" s="140" t="s">
        <v>145</v>
      </c>
      <c r="B8" s="140" t="s">
        <v>156</v>
      </c>
      <c r="C8" s="140" t="s">
        <v>157</v>
      </c>
      <c r="D8" s="140">
        <v>3</v>
      </c>
      <c r="E8" s="140">
        <v>94</v>
      </c>
      <c r="F8" s="140"/>
      <c r="G8" s="140"/>
      <c r="H8" s="140">
        <v>0</v>
      </c>
      <c r="I8" s="154">
        <f t="shared" si="0"/>
        <v>0</v>
      </c>
      <c r="J8" s="55"/>
      <c r="K8" s="155">
        <f t="shared" si="1"/>
        <v>94</v>
      </c>
      <c r="L8" s="154">
        <f t="shared" si="2"/>
        <v>1</v>
      </c>
    </row>
    <row r="9" spans="1:12" x14ac:dyDescent="0.2">
      <c r="A9" s="141" t="s">
        <v>145</v>
      </c>
      <c r="B9" s="141" t="s">
        <v>158</v>
      </c>
      <c r="C9" s="141" t="s">
        <v>159</v>
      </c>
      <c r="D9" s="141">
        <v>2</v>
      </c>
      <c r="E9" s="141">
        <v>94</v>
      </c>
      <c r="F9" s="141"/>
      <c r="G9" s="141" t="s">
        <v>30</v>
      </c>
      <c r="H9" s="141">
        <v>20</v>
      </c>
      <c r="I9" s="156">
        <f t="shared" si="0"/>
        <v>0.21276595744680851</v>
      </c>
      <c r="J9" s="63"/>
      <c r="K9" s="157">
        <f t="shared" si="1"/>
        <v>74</v>
      </c>
      <c r="L9" s="156">
        <f t="shared" si="2"/>
        <v>0.78723404255319152</v>
      </c>
    </row>
    <row r="10" spans="1:12" x14ac:dyDescent="0.2">
      <c r="A10" s="33"/>
      <c r="B10" s="34">
        <f>COUNTA(B3:B9)</f>
        <v>7</v>
      </c>
      <c r="C10" s="33"/>
      <c r="D10" s="158"/>
      <c r="E10" s="37">
        <f>SUM(E3:E9)</f>
        <v>658</v>
      </c>
      <c r="F10" s="42"/>
      <c r="G10" s="34">
        <f>COUNTA(G3:G9)</f>
        <v>3</v>
      </c>
      <c r="H10" s="37">
        <f>SUM(H3:H9)</f>
        <v>26</v>
      </c>
      <c r="I10" s="43">
        <f>H10/E10</f>
        <v>3.9513677811550151E-2</v>
      </c>
      <c r="J10" s="151"/>
      <c r="K10" s="37">
        <f>SUM(K3:K9)</f>
        <v>632</v>
      </c>
      <c r="L10" s="43">
        <f>K10/E10</f>
        <v>0.96048632218844987</v>
      </c>
    </row>
    <row r="11" spans="1:12" ht="8.25" customHeight="1" x14ac:dyDescent="0.2">
      <c r="A11" s="33"/>
      <c r="B11" s="34"/>
      <c r="C11" s="33"/>
      <c r="D11" s="158"/>
      <c r="E11" s="37"/>
      <c r="F11" s="42"/>
      <c r="G11" s="34"/>
      <c r="H11" s="37"/>
      <c r="I11" s="43"/>
      <c r="J11" s="151"/>
      <c r="K11" s="37"/>
      <c r="L11" s="43"/>
    </row>
    <row r="12" spans="1:12" x14ac:dyDescent="0.2">
      <c r="A12" s="140" t="s">
        <v>160</v>
      </c>
      <c r="B12" s="140" t="s">
        <v>161</v>
      </c>
      <c r="C12" s="140" t="s">
        <v>162</v>
      </c>
      <c r="D12" s="140">
        <v>3</v>
      </c>
      <c r="E12" s="140">
        <v>94</v>
      </c>
      <c r="F12" s="140"/>
      <c r="G12" s="140"/>
      <c r="H12" s="140">
        <v>0</v>
      </c>
      <c r="I12" s="154">
        <f t="shared" ref="I12:I28" si="3">H12/E12</f>
        <v>0</v>
      </c>
      <c r="J12" s="55"/>
      <c r="K12" s="155">
        <f t="shared" ref="K12:K28" si="4">E12-H12</f>
        <v>94</v>
      </c>
      <c r="L12" s="154">
        <f t="shared" ref="L12:L28" si="5">K12/E12</f>
        <v>1</v>
      </c>
    </row>
    <row r="13" spans="1:12" x14ac:dyDescent="0.2">
      <c r="A13" s="140" t="s">
        <v>160</v>
      </c>
      <c r="B13" s="140" t="s">
        <v>163</v>
      </c>
      <c r="C13" s="140" t="s">
        <v>164</v>
      </c>
      <c r="D13" s="140">
        <v>3</v>
      </c>
      <c r="E13" s="140">
        <v>94</v>
      </c>
      <c r="F13" s="140"/>
      <c r="G13" s="140" t="s">
        <v>30</v>
      </c>
      <c r="H13" s="140">
        <v>4</v>
      </c>
      <c r="I13" s="154">
        <f t="shared" si="3"/>
        <v>4.2553191489361701E-2</v>
      </c>
      <c r="J13" s="55"/>
      <c r="K13" s="155">
        <f t="shared" si="4"/>
        <v>90</v>
      </c>
      <c r="L13" s="154">
        <f t="shared" si="5"/>
        <v>0.95744680851063835</v>
      </c>
    </row>
    <row r="14" spans="1:12" x14ac:dyDescent="0.2">
      <c r="A14" s="140" t="s">
        <v>160</v>
      </c>
      <c r="B14" s="140" t="s">
        <v>165</v>
      </c>
      <c r="C14" s="140" t="s">
        <v>166</v>
      </c>
      <c r="D14" s="140">
        <v>3</v>
      </c>
      <c r="E14" s="140">
        <v>94</v>
      </c>
      <c r="F14" s="140"/>
      <c r="G14" s="140"/>
      <c r="H14" s="140">
        <v>0</v>
      </c>
      <c r="I14" s="154">
        <f t="shared" si="3"/>
        <v>0</v>
      </c>
      <c r="J14" s="55"/>
      <c r="K14" s="155">
        <f t="shared" si="4"/>
        <v>94</v>
      </c>
      <c r="L14" s="154">
        <f t="shared" si="5"/>
        <v>1</v>
      </c>
    </row>
    <row r="15" spans="1:12" x14ac:dyDescent="0.2">
      <c r="A15" s="140" t="s">
        <v>160</v>
      </c>
      <c r="B15" s="140" t="s">
        <v>167</v>
      </c>
      <c r="C15" s="140" t="s">
        <v>168</v>
      </c>
      <c r="D15" s="140">
        <v>3</v>
      </c>
      <c r="E15" s="140">
        <v>94</v>
      </c>
      <c r="F15" s="140"/>
      <c r="G15" s="140" t="s">
        <v>30</v>
      </c>
      <c r="H15" s="140">
        <v>2</v>
      </c>
      <c r="I15" s="154">
        <f t="shared" ref="I15" si="6">H15/E15</f>
        <v>2.1276595744680851E-2</v>
      </c>
      <c r="J15" s="55"/>
      <c r="K15" s="155">
        <f t="shared" ref="K15" si="7">E15-H15</f>
        <v>92</v>
      </c>
      <c r="L15" s="154">
        <f t="shared" ref="L15" si="8">K15/E15</f>
        <v>0.97872340425531912</v>
      </c>
    </row>
    <row r="16" spans="1:12" x14ac:dyDescent="0.2">
      <c r="A16" s="140" t="s">
        <v>160</v>
      </c>
      <c r="B16" s="140" t="s">
        <v>397</v>
      </c>
      <c r="C16" s="140" t="s">
        <v>398</v>
      </c>
      <c r="D16" s="140">
        <v>3</v>
      </c>
      <c r="E16" s="140">
        <v>94</v>
      </c>
      <c r="F16" s="140"/>
      <c r="G16" s="140"/>
      <c r="H16" s="140">
        <v>0</v>
      </c>
      <c r="I16" s="154">
        <f t="shared" ref="I16:I20" si="9">H16/E16</f>
        <v>0</v>
      </c>
      <c r="J16" s="55"/>
      <c r="K16" s="155">
        <f t="shared" ref="K16:K20" si="10">E16-H16</f>
        <v>94</v>
      </c>
      <c r="L16" s="154">
        <f t="shared" ref="L16:L20" si="11">K16/E16</f>
        <v>1</v>
      </c>
    </row>
    <row r="17" spans="1:12" x14ac:dyDescent="0.2">
      <c r="A17" s="140" t="s">
        <v>160</v>
      </c>
      <c r="B17" s="140" t="s">
        <v>169</v>
      </c>
      <c r="C17" s="140" t="s">
        <v>170</v>
      </c>
      <c r="D17" s="140">
        <v>3</v>
      </c>
      <c r="E17" s="140">
        <v>94</v>
      </c>
      <c r="F17" s="140"/>
      <c r="G17" s="140"/>
      <c r="H17" s="140">
        <v>0</v>
      </c>
      <c r="I17" s="154">
        <f t="shared" si="9"/>
        <v>0</v>
      </c>
      <c r="J17" s="55"/>
      <c r="K17" s="155">
        <f t="shared" si="10"/>
        <v>94</v>
      </c>
      <c r="L17" s="154">
        <f t="shared" si="11"/>
        <v>1</v>
      </c>
    </row>
    <row r="18" spans="1:12" x14ac:dyDescent="0.2">
      <c r="A18" s="140" t="s">
        <v>160</v>
      </c>
      <c r="B18" s="140" t="s">
        <v>171</v>
      </c>
      <c r="C18" s="140" t="s">
        <v>172</v>
      </c>
      <c r="D18" s="140">
        <v>3</v>
      </c>
      <c r="E18" s="140">
        <v>94</v>
      </c>
      <c r="F18" s="140"/>
      <c r="G18" s="140"/>
      <c r="H18" s="140">
        <v>0</v>
      </c>
      <c r="I18" s="154">
        <f t="shared" si="9"/>
        <v>0</v>
      </c>
      <c r="J18" s="55"/>
      <c r="K18" s="155">
        <f t="shared" si="10"/>
        <v>94</v>
      </c>
      <c r="L18" s="154">
        <f t="shared" si="11"/>
        <v>1</v>
      </c>
    </row>
    <row r="19" spans="1:12" x14ac:dyDescent="0.2">
      <c r="A19" s="140" t="s">
        <v>160</v>
      </c>
      <c r="B19" s="140" t="s">
        <v>173</v>
      </c>
      <c r="C19" s="140" t="s">
        <v>174</v>
      </c>
      <c r="D19" s="140">
        <v>3</v>
      </c>
      <c r="E19" s="140">
        <v>94</v>
      </c>
      <c r="F19" s="140"/>
      <c r="G19" s="140" t="s">
        <v>30</v>
      </c>
      <c r="H19" s="140">
        <v>5</v>
      </c>
      <c r="I19" s="154">
        <f t="shared" si="9"/>
        <v>5.3191489361702128E-2</v>
      </c>
      <c r="J19" s="55"/>
      <c r="K19" s="155">
        <f t="shared" si="10"/>
        <v>89</v>
      </c>
      <c r="L19" s="154">
        <f t="shared" si="11"/>
        <v>0.94680851063829785</v>
      </c>
    </row>
    <row r="20" spans="1:12" x14ac:dyDescent="0.2">
      <c r="A20" s="140" t="s">
        <v>160</v>
      </c>
      <c r="B20" s="140" t="s">
        <v>175</v>
      </c>
      <c r="C20" s="140" t="s">
        <v>176</v>
      </c>
      <c r="D20" s="140">
        <v>3</v>
      </c>
      <c r="E20" s="140">
        <v>94</v>
      </c>
      <c r="F20" s="140"/>
      <c r="G20" s="140" t="s">
        <v>30</v>
      </c>
      <c r="H20" s="140">
        <v>1</v>
      </c>
      <c r="I20" s="154">
        <f t="shared" si="9"/>
        <v>1.0638297872340425E-2</v>
      </c>
      <c r="J20" s="55"/>
      <c r="K20" s="155">
        <f t="shared" si="10"/>
        <v>93</v>
      </c>
      <c r="L20" s="154">
        <f t="shared" si="11"/>
        <v>0.98936170212765961</v>
      </c>
    </row>
    <row r="21" spans="1:12" x14ac:dyDescent="0.2">
      <c r="A21" s="140" t="s">
        <v>160</v>
      </c>
      <c r="B21" s="140" t="s">
        <v>177</v>
      </c>
      <c r="C21" s="140" t="s">
        <v>178</v>
      </c>
      <c r="D21" s="140">
        <v>3</v>
      </c>
      <c r="E21" s="140">
        <v>94</v>
      </c>
      <c r="F21" s="140"/>
      <c r="G21" s="140"/>
      <c r="H21" s="140">
        <v>0</v>
      </c>
      <c r="I21" s="154">
        <f t="shared" si="3"/>
        <v>0</v>
      </c>
      <c r="J21" s="55"/>
      <c r="K21" s="155">
        <f t="shared" si="4"/>
        <v>94</v>
      </c>
      <c r="L21" s="154">
        <f t="shared" si="5"/>
        <v>1</v>
      </c>
    </row>
    <row r="22" spans="1:12" x14ac:dyDescent="0.2">
      <c r="A22" s="140" t="s">
        <v>160</v>
      </c>
      <c r="B22" s="140" t="s">
        <v>179</v>
      </c>
      <c r="C22" s="140" t="s">
        <v>180</v>
      </c>
      <c r="D22" s="140">
        <v>3</v>
      </c>
      <c r="E22" s="140">
        <v>94</v>
      </c>
      <c r="F22" s="140"/>
      <c r="G22" s="140"/>
      <c r="H22" s="140">
        <v>0</v>
      </c>
      <c r="I22" s="154">
        <f t="shared" ref="I22" si="12">H22/E22</f>
        <v>0</v>
      </c>
      <c r="J22" s="55"/>
      <c r="K22" s="155">
        <f t="shared" ref="K22" si="13">E22-H22</f>
        <v>94</v>
      </c>
      <c r="L22" s="154">
        <f t="shared" ref="L22" si="14">K22/E22</f>
        <v>1</v>
      </c>
    </row>
    <row r="23" spans="1:12" x14ac:dyDescent="0.2">
      <c r="A23" s="140" t="s">
        <v>160</v>
      </c>
      <c r="B23" s="140" t="s">
        <v>181</v>
      </c>
      <c r="C23" s="140" t="s">
        <v>182</v>
      </c>
      <c r="D23" s="140">
        <v>3</v>
      </c>
      <c r="E23" s="140">
        <v>94</v>
      </c>
      <c r="F23" s="140"/>
      <c r="G23" s="140"/>
      <c r="H23" s="140">
        <v>0</v>
      </c>
      <c r="I23" s="154">
        <f t="shared" si="3"/>
        <v>0</v>
      </c>
      <c r="J23" s="55"/>
      <c r="K23" s="155">
        <f t="shared" si="4"/>
        <v>94</v>
      </c>
      <c r="L23" s="154">
        <f t="shared" si="5"/>
        <v>1</v>
      </c>
    </row>
    <row r="24" spans="1:12" x14ac:dyDescent="0.2">
      <c r="A24" s="140" t="s">
        <v>160</v>
      </c>
      <c r="B24" s="140" t="s">
        <v>183</v>
      </c>
      <c r="C24" s="140" t="s">
        <v>184</v>
      </c>
      <c r="D24" s="140">
        <v>3</v>
      </c>
      <c r="E24" s="140">
        <v>93</v>
      </c>
      <c r="F24" s="140"/>
      <c r="G24" s="140" t="s">
        <v>30</v>
      </c>
      <c r="H24" s="140">
        <v>4</v>
      </c>
      <c r="I24" s="154">
        <f t="shared" si="3"/>
        <v>4.3010752688172046E-2</v>
      </c>
      <c r="J24" s="55"/>
      <c r="K24" s="155">
        <f t="shared" si="4"/>
        <v>89</v>
      </c>
      <c r="L24" s="154">
        <f t="shared" si="5"/>
        <v>0.956989247311828</v>
      </c>
    </row>
    <row r="25" spans="1:12" x14ac:dyDescent="0.2">
      <c r="A25" s="140" t="s">
        <v>160</v>
      </c>
      <c r="B25" s="140" t="s">
        <v>185</v>
      </c>
      <c r="C25" s="140" t="s">
        <v>186</v>
      </c>
      <c r="D25" s="140">
        <v>3</v>
      </c>
      <c r="E25" s="140">
        <v>94</v>
      </c>
      <c r="F25" s="140"/>
      <c r="G25" s="140"/>
      <c r="H25" s="140">
        <v>0</v>
      </c>
      <c r="I25" s="154">
        <f t="shared" si="3"/>
        <v>0</v>
      </c>
      <c r="J25" s="55"/>
      <c r="K25" s="155">
        <f t="shared" si="4"/>
        <v>94</v>
      </c>
      <c r="L25" s="154">
        <f t="shared" si="5"/>
        <v>1</v>
      </c>
    </row>
    <row r="26" spans="1:12" x14ac:dyDescent="0.2">
      <c r="A26" s="140" t="s">
        <v>160</v>
      </c>
      <c r="B26" s="140" t="s">
        <v>187</v>
      </c>
      <c r="C26" s="140" t="s">
        <v>188</v>
      </c>
      <c r="D26" s="140">
        <v>3</v>
      </c>
      <c r="E26" s="140">
        <v>94</v>
      </c>
      <c r="F26" s="140"/>
      <c r="G26" s="140"/>
      <c r="H26" s="140">
        <v>0</v>
      </c>
      <c r="I26" s="154">
        <f t="shared" si="3"/>
        <v>0</v>
      </c>
      <c r="J26" s="55"/>
      <c r="K26" s="155">
        <f t="shared" si="4"/>
        <v>94</v>
      </c>
      <c r="L26" s="154">
        <f t="shared" si="5"/>
        <v>1</v>
      </c>
    </row>
    <row r="27" spans="1:12" x14ac:dyDescent="0.2">
      <c r="A27" s="140" t="s">
        <v>160</v>
      </c>
      <c r="B27" s="140" t="s">
        <v>189</v>
      </c>
      <c r="C27" s="140" t="s">
        <v>190</v>
      </c>
      <c r="D27" s="140">
        <v>3</v>
      </c>
      <c r="E27" s="140">
        <v>94</v>
      </c>
      <c r="F27" s="140"/>
      <c r="G27" s="140"/>
      <c r="H27" s="140">
        <v>0</v>
      </c>
      <c r="I27" s="154">
        <f t="shared" si="3"/>
        <v>0</v>
      </c>
      <c r="J27" s="55"/>
      <c r="K27" s="155">
        <f t="shared" si="4"/>
        <v>94</v>
      </c>
      <c r="L27" s="154">
        <f t="shared" si="5"/>
        <v>1</v>
      </c>
    </row>
    <row r="28" spans="1:12" x14ac:dyDescent="0.2">
      <c r="A28" s="141" t="s">
        <v>160</v>
      </c>
      <c r="B28" s="141" t="s">
        <v>191</v>
      </c>
      <c r="C28" s="141" t="s">
        <v>192</v>
      </c>
      <c r="D28" s="141">
        <v>3</v>
      </c>
      <c r="E28" s="141">
        <v>94</v>
      </c>
      <c r="F28" s="141"/>
      <c r="G28" s="141"/>
      <c r="H28" s="141">
        <v>0</v>
      </c>
      <c r="I28" s="156">
        <f t="shared" si="3"/>
        <v>0</v>
      </c>
      <c r="J28" s="63"/>
      <c r="K28" s="157">
        <f t="shared" si="4"/>
        <v>94</v>
      </c>
      <c r="L28" s="156">
        <f t="shared" si="5"/>
        <v>1</v>
      </c>
    </row>
    <row r="29" spans="1:12" x14ac:dyDescent="0.2">
      <c r="A29" s="33"/>
      <c r="B29" s="34">
        <f>COUNTA(B12:B28)</f>
        <v>17</v>
      </c>
      <c r="C29" s="33"/>
      <c r="D29" s="158"/>
      <c r="E29" s="37">
        <f>SUM(E12:E28)</f>
        <v>1597</v>
      </c>
      <c r="F29" s="42"/>
      <c r="G29" s="34">
        <f>COUNTA(G12:G28)</f>
        <v>5</v>
      </c>
      <c r="H29" s="37">
        <f>SUM(H12:H28)</f>
        <v>16</v>
      </c>
      <c r="I29" s="43">
        <f>H29/E29</f>
        <v>1.0018785222291797E-2</v>
      </c>
      <c r="J29" s="151"/>
      <c r="K29" s="159">
        <f>E29-H29</f>
        <v>1581</v>
      </c>
      <c r="L29" s="43">
        <f>K29/E29</f>
        <v>0.98998121477770817</v>
      </c>
    </row>
    <row r="30" spans="1:12" ht="8.25" customHeight="1" x14ac:dyDescent="0.2">
      <c r="A30" s="33"/>
      <c r="B30" s="33"/>
      <c r="C30" s="33"/>
      <c r="D30" s="158"/>
      <c r="F30" s="158"/>
      <c r="G30" s="158"/>
      <c r="H30" s="36"/>
      <c r="I30" s="36"/>
      <c r="J30" s="36"/>
      <c r="K30" s="36"/>
      <c r="L30" s="36"/>
    </row>
    <row r="31" spans="1:12" x14ac:dyDescent="0.2">
      <c r="A31" s="140" t="s">
        <v>193</v>
      </c>
      <c r="B31" s="140" t="s">
        <v>194</v>
      </c>
      <c r="C31" s="140" t="s">
        <v>195</v>
      </c>
      <c r="D31" s="140">
        <v>3</v>
      </c>
      <c r="E31" s="140">
        <v>112</v>
      </c>
      <c r="F31" s="140"/>
      <c r="G31" s="140" t="s">
        <v>30</v>
      </c>
      <c r="H31" s="140">
        <v>2</v>
      </c>
      <c r="I31" s="154">
        <f t="shared" ref="I31:I33" si="15">H31/E31</f>
        <v>1.7857142857142856E-2</v>
      </c>
      <c r="J31" s="55"/>
      <c r="K31" s="155">
        <f t="shared" ref="K31:K33" si="16">E31-H31</f>
        <v>110</v>
      </c>
      <c r="L31" s="154">
        <f t="shared" ref="L31:L33" si="17">K31/E31</f>
        <v>0.9821428571428571</v>
      </c>
    </row>
    <row r="32" spans="1:12" x14ac:dyDescent="0.2">
      <c r="A32" s="140" t="s">
        <v>193</v>
      </c>
      <c r="B32" s="140" t="s">
        <v>196</v>
      </c>
      <c r="C32" s="140" t="s">
        <v>197</v>
      </c>
      <c r="D32" s="140">
        <v>3</v>
      </c>
      <c r="E32" s="140">
        <v>112</v>
      </c>
      <c r="F32" s="140"/>
      <c r="G32" s="140" t="s">
        <v>30</v>
      </c>
      <c r="H32" s="140">
        <v>4</v>
      </c>
      <c r="I32" s="154">
        <f t="shared" si="15"/>
        <v>3.5714285714285712E-2</v>
      </c>
      <c r="J32" s="55"/>
      <c r="K32" s="155">
        <f t="shared" si="16"/>
        <v>108</v>
      </c>
      <c r="L32" s="154">
        <f t="shared" si="17"/>
        <v>0.9642857142857143</v>
      </c>
    </row>
    <row r="33" spans="1:12" x14ac:dyDescent="0.2">
      <c r="A33" s="141" t="s">
        <v>193</v>
      </c>
      <c r="B33" s="141" t="s">
        <v>198</v>
      </c>
      <c r="C33" s="141" t="s">
        <v>199</v>
      </c>
      <c r="D33" s="141">
        <v>3</v>
      </c>
      <c r="E33" s="141">
        <v>90</v>
      </c>
      <c r="F33" s="141"/>
      <c r="G33" s="141"/>
      <c r="H33" s="141">
        <v>0</v>
      </c>
      <c r="I33" s="156">
        <f t="shared" si="15"/>
        <v>0</v>
      </c>
      <c r="J33" s="63"/>
      <c r="K33" s="157">
        <f t="shared" si="16"/>
        <v>90</v>
      </c>
      <c r="L33" s="156">
        <f t="shared" si="17"/>
        <v>1</v>
      </c>
    </row>
    <row r="34" spans="1:12" x14ac:dyDescent="0.2">
      <c r="A34" s="33"/>
      <c r="B34" s="34">
        <f>COUNTA(B31:B33)</f>
        <v>3</v>
      </c>
      <c r="C34" s="33"/>
      <c r="D34" s="158"/>
      <c r="E34" s="37">
        <f>SUM(E31:E33)</f>
        <v>314</v>
      </c>
      <c r="F34" s="42"/>
      <c r="G34" s="34">
        <f>COUNTA(G31:G33)</f>
        <v>2</v>
      </c>
      <c r="H34" s="37">
        <f>SUM(H31:H33)</f>
        <v>6</v>
      </c>
      <c r="I34" s="43">
        <f>H34/E34</f>
        <v>1.9108280254777069E-2</v>
      </c>
      <c r="J34" s="151"/>
      <c r="K34" s="159">
        <f>E34-H34</f>
        <v>308</v>
      </c>
      <c r="L34" s="43">
        <f>K34/E34</f>
        <v>0.98089171974522293</v>
      </c>
    </row>
    <row r="35" spans="1:12" x14ac:dyDescent="0.2">
      <c r="A35" s="33"/>
      <c r="B35" s="34"/>
      <c r="C35" s="33"/>
      <c r="D35" s="158"/>
      <c r="E35" s="37"/>
      <c r="F35" s="42"/>
      <c r="G35" s="34"/>
      <c r="H35" s="37"/>
      <c r="I35" s="43"/>
      <c r="J35" s="151"/>
      <c r="K35" s="159"/>
      <c r="L35" s="43"/>
    </row>
    <row r="36" spans="1:12" x14ac:dyDescent="0.2">
      <c r="A36" s="140" t="s">
        <v>200</v>
      </c>
      <c r="B36" s="140" t="s">
        <v>201</v>
      </c>
      <c r="C36" s="140" t="s">
        <v>202</v>
      </c>
      <c r="D36" s="140">
        <v>2</v>
      </c>
      <c r="E36" s="140">
        <v>94</v>
      </c>
      <c r="F36" s="140"/>
      <c r="G36" s="140" t="s">
        <v>30</v>
      </c>
      <c r="H36" s="140">
        <v>5</v>
      </c>
      <c r="I36" s="154">
        <f t="shared" ref="I36" si="18">H36/E36</f>
        <v>5.3191489361702128E-2</v>
      </c>
      <c r="J36" s="55"/>
      <c r="K36" s="155">
        <f t="shared" ref="K36" si="19">E36-H36</f>
        <v>89</v>
      </c>
      <c r="L36" s="154">
        <f t="shared" ref="L36" si="20">K36/E36</f>
        <v>0.94680851063829785</v>
      </c>
    </row>
    <row r="37" spans="1:12" x14ac:dyDescent="0.2">
      <c r="A37" s="140" t="s">
        <v>200</v>
      </c>
      <c r="B37" s="140" t="s">
        <v>203</v>
      </c>
      <c r="C37" s="140" t="s">
        <v>204</v>
      </c>
      <c r="D37" s="140">
        <v>1</v>
      </c>
      <c r="E37" s="140">
        <v>94</v>
      </c>
      <c r="F37" s="140"/>
      <c r="G37" s="140" t="s">
        <v>30</v>
      </c>
      <c r="H37" s="140">
        <v>3</v>
      </c>
      <c r="I37" s="154">
        <f t="shared" ref="I37:I47" si="21">H37/E37</f>
        <v>3.1914893617021274E-2</v>
      </c>
      <c r="J37" s="55"/>
      <c r="K37" s="155">
        <f t="shared" ref="K37:K47" si="22">E37-H37</f>
        <v>91</v>
      </c>
      <c r="L37" s="154">
        <f t="shared" ref="L37:L47" si="23">K37/E37</f>
        <v>0.96808510638297873</v>
      </c>
    </row>
    <row r="38" spans="1:12" x14ac:dyDescent="0.2">
      <c r="A38" s="140" t="s">
        <v>200</v>
      </c>
      <c r="B38" s="140" t="s">
        <v>205</v>
      </c>
      <c r="C38" s="140" t="s">
        <v>206</v>
      </c>
      <c r="D38" s="140">
        <v>3</v>
      </c>
      <c r="E38" s="140">
        <v>94</v>
      </c>
      <c r="F38" s="140"/>
      <c r="G38" s="140" t="s">
        <v>30</v>
      </c>
      <c r="H38" s="140">
        <v>1</v>
      </c>
      <c r="I38" s="154">
        <f t="shared" si="21"/>
        <v>1.0638297872340425E-2</v>
      </c>
      <c r="J38" s="55"/>
      <c r="K38" s="155">
        <f t="shared" si="22"/>
        <v>93</v>
      </c>
      <c r="L38" s="154">
        <f t="shared" si="23"/>
        <v>0.98936170212765961</v>
      </c>
    </row>
    <row r="39" spans="1:12" x14ac:dyDescent="0.2">
      <c r="A39" s="140" t="s">
        <v>200</v>
      </c>
      <c r="B39" s="140" t="s">
        <v>207</v>
      </c>
      <c r="C39" s="140" t="s">
        <v>208</v>
      </c>
      <c r="D39" s="140">
        <v>1</v>
      </c>
      <c r="E39" s="140">
        <v>94</v>
      </c>
      <c r="F39" s="140"/>
      <c r="G39" s="140" t="s">
        <v>30</v>
      </c>
      <c r="H39" s="140">
        <v>5</v>
      </c>
      <c r="I39" s="154">
        <f t="shared" si="21"/>
        <v>5.3191489361702128E-2</v>
      </c>
      <c r="J39" s="55"/>
      <c r="K39" s="155">
        <f t="shared" si="22"/>
        <v>89</v>
      </c>
      <c r="L39" s="154">
        <f t="shared" si="23"/>
        <v>0.94680851063829785</v>
      </c>
    </row>
    <row r="40" spans="1:12" x14ac:dyDescent="0.2">
      <c r="A40" s="140" t="s">
        <v>200</v>
      </c>
      <c r="B40" s="140" t="s">
        <v>209</v>
      </c>
      <c r="C40" s="140" t="s">
        <v>210</v>
      </c>
      <c r="D40" s="140">
        <v>1</v>
      </c>
      <c r="E40" s="140">
        <v>94</v>
      </c>
      <c r="F40" s="140"/>
      <c r="G40" s="140"/>
      <c r="H40" s="140">
        <v>0</v>
      </c>
      <c r="I40" s="154">
        <f t="shared" si="21"/>
        <v>0</v>
      </c>
      <c r="J40" s="55"/>
      <c r="K40" s="155">
        <f t="shared" si="22"/>
        <v>94</v>
      </c>
      <c r="L40" s="154">
        <f t="shared" si="23"/>
        <v>1</v>
      </c>
    </row>
    <row r="41" spans="1:12" x14ac:dyDescent="0.2">
      <c r="A41" s="140" t="s">
        <v>200</v>
      </c>
      <c r="B41" s="140" t="s">
        <v>211</v>
      </c>
      <c r="C41" s="140" t="s">
        <v>212</v>
      </c>
      <c r="D41" s="140">
        <v>1</v>
      </c>
      <c r="E41" s="140">
        <v>94</v>
      </c>
      <c r="F41" s="140"/>
      <c r="G41" s="140" t="s">
        <v>30</v>
      </c>
      <c r="H41" s="140">
        <v>6</v>
      </c>
      <c r="I41" s="154">
        <f t="shared" si="21"/>
        <v>6.3829787234042548E-2</v>
      </c>
      <c r="J41" s="55"/>
      <c r="K41" s="155">
        <f t="shared" si="22"/>
        <v>88</v>
      </c>
      <c r="L41" s="154">
        <f t="shared" si="23"/>
        <v>0.93617021276595747</v>
      </c>
    </row>
    <row r="42" spans="1:12" x14ac:dyDescent="0.2">
      <c r="A42" s="140" t="s">
        <v>200</v>
      </c>
      <c r="B42" s="140" t="s">
        <v>213</v>
      </c>
      <c r="C42" s="140" t="s">
        <v>214</v>
      </c>
      <c r="D42" s="140">
        <v>2</v>
      </c>
      <c r="E42" s="140">
        <v>94</v>
      </c>
      <c r="F42" s="140"/>
      <c r="G42" s="140" t="s">
        <v>30</v>
      </c>
      <c r="H42" s="140">
        <v>1</v>
      </c>
      <c r="I42" s="154">
        <f t="shared" si="21"/>
        <v>1.0638297872340425E-2</v>
      </c>
      <c r="J42" s="55"/>
      <c r="K42" s="155">
        <f t="shared" si="22"/>
        <v>93</v>
      </c>
      <c r="L42" s="154">
        <f t="shared" si="23"/>
        <v>0.98936170212765961</v>
      </c>
    </row>
    <row r="43" spans="1:12" x14ac:dyDescent="0.2">
      <c r="A43" s="140" t="s">
        <v>200</v>
      </c>
      <c r="B43" s="140" t="s">
        <v>215</v>
      </c>
      <c r="C43" s="140" t="s">
        <v>216</v>
      </c>
      <c r="D43" s="140">
        <v>2</v>
      </c>
      <c r="E43" s="140">
        <v>94</v>
      </c>
      <c r="F43" s="140"/>
      <c r="G43" s="140"/>
      <c r="H43" s="140">
        <v>0</v>
      </c>
      <c r="I43" s="154">
        <f t="shared" si="21"/>
        <v>0</v>
      </c>
      <c r="J43" s="55"/>
      <c r="K43" s="155">
        <f t="shared" si="22"/>
        <v>94</v>
      </c>
      <c r="L43" s="154">
        <f t="shared" si="23"/>
        <v>1</v>
      </c>
    </row>
    <row r="44" spans="1:12" x14ac:dyDescent="0.2">
      <c r="A44" s="140" t="s">
        <v>200</v>
      </c>
      <c r="B44" s="140" t="s">
        <v>217</v>
      </c>
      <c r="C44" s="140" t="s">
        <v>218</v>
      </c>
      <c r="D44" s="140">
        <v>2</v>
      </c>
      <c r="E44" s="140">
        <v>94</v>
      </c>
      <c r="F44" s="140"/>
      <c r="G44" s="140"/>
      <c r="H44" s="140">
        <v>0</v>
      </c>
      <c r="I44" s="154">
        <f t="shared" si="21"/>
        <v>0</v>
      </c>
      <c r="J44" s="55"/>
      <c r="K44" s="155">
        <f t="shared" si="22"/>
        <v>94</v>
      </c>
      <c r="L44" s="154">
        <f t="shared" si="23"/>
        <v>1</v>
      </c>
    </row>
    <row r="45" spans="1:12" x14ac:dyDescent="0.2">
      <c r="A45" s="140" t="s">
        <v>200</v>
      </c>
      <c r="B45" s="140" t="s">
        <v>219</v>
      </c>
      <c r="C45" s="140" t="s">
        <v>220</v>
      </c>
      <c r="D45" s="140">
        <v>1</v>
      </c>
      <c r="E45" s="140">
        <v>94</v>
      </c>
      <c r="F45" s="140"/>
      <c r="G45" s="140" t="s">
        <v>30</v>
      </c>
      <c r="H45" s="140">
        <v>7</v>
      </c>
      <c r="I45" s="154">
        <f t="shared" si="21"/>
        <v>7.4468085106382975E-2</v>
      </c>
      <c r="J45" s="55"/>
      <c r="K45" s="155">
        <f t="shared" si="22"/>
        <v>87</v>
      </c>
      <c r="L45" s="154">
        <f t="shared" si="23"/>
        <v>0.92553191489361697</v>
      </c>
    </row>
    <row r="46" spans="1:12" x14ac:dyDescent="0.2">
      <c r="A46" s="140" t="s">
        <v>200</v>
      </c>
      <c r="B46" s="140" t="s">
        <v>221</v>
      </c>
      <c r="C46" s="140" t="s">
        <v>222</v>
      </c>
      <c r="D46" s="140">
        <v>3</v>
      </c>
      <c r="E46" s="140">
        <v>94</v>
      </c>
      <c r="F46" s="140"/>
      <c r="G46" s="140" t="s">
        <v>30</v>
      </c>
      <c r="H46" s="140">
        <v>2</v>
      </c>
      <c r="I46" s="154">
        <f t="shared" si="21"/>
        <v>2.1276595744680851E-2</v>
      </c>
      <c r="J46" s="55"/>
      <c r="K46" s="155">
        <f t="shared" si="22"/>
        <v>92</v>
      </c>
      <c r="L46" s="154">
        <f t="shared" si="23"/>
        <v>0.97872340425531912</v>
      </c>
    </row>
    <row r="47" spans="1:12" x14ac:dyDescent="0.2">
      <c r="A47" s="140" t="s">
        <v>200</v>
      </c>
      <c r="B47" s="140" t="s">
        <v>223</v>
      </c>
      <c r="C47" s="140" t="s">
        <v>224</v>
      </c>
      <c r="D47" s="140">
        <v>2</v>
      </c>
      <c r="E47" s="140">
        <v>94</v>
      </c>
      <c r="F47" s="140"/>
      <c r="G47" s="140" t="s">
        <v>30</v>
      </c>
      <c r="H47" s="140">
        <v>1</v>
      </c>
      <c r="I47" s="154">
        <f t="shared" si="21"/>
        <v>1.0638297872340425E-2</v>
      </c>
      <c r="J47" s="55"/>
      <c r="K47" s="155">
        <f t="shared" si="22"/>
        <v>93</v>
      </c>
      <c r="L47" s="154">
        <f t="shared" si="23"/>
        <v>0.98936170212765961</v>
      </c>
    </row>
    <row r="48" spans="1:12" x14ac:dyDescent="0.2">
      <c r="A48" s="140" t="s">
        <v>200</v>
      </c>
      <c r="B48" s="140" t="s">
        <v>225</v>
      </c>
      <c r="C48" s="140" t="s">
        <v>226</v>
      </c>
      <c r="D48" s="140">
        <v>3</v>
      </c>
      <c r="E48" s="140">
        <v>94</v>
      </c>
      <c r="F48" s="140"/>
      <c r="G48" s="140" t="s">
        <v>30</v>
      </c>
      <c r="H48" s="140">
        <v>2</v>
      </c>
      <c r="I48" s="154">
        <f t="shared" ref="I48:I66" si="24">H48/E48</f>
        <v>2.1276595744680851E-2</v>
      </c>
      <c r="J48" s="55"/>
      <c r="K48" s="155">
        <f t="shared" ref="K48:K66" si="25">E48-H48</f>
        <v>92</v>
      </c>
      <c r="L48" s="154">
        <f t="shared" ref="L48:L66" si="26">K48/E48</f>
        <v>0.97872340425531912</v>
      </c>
    </row>
    <row r="49" spans="1:12" x14ac:dyDescent="0.2">
      <c r="A49" s="140" t="s">
        <v>200</v>
      </c>
      <c r="B49" s="140" t="s">
        <v>227</v>
      </c>
      <c r="C49" s="140" t="s">
        <v>228</v>
      </c>
      <c r="D49" s="140">
        <v>2</v>
      </c>
      <c r="E49" s="140">
        <v>94</v>
      </c>
      <c r="F49" s="140"/>
      <c r="G49" s="140" t="s">
        <v>30</v>
      </c>
      <c r="H49" s="140">
        <v>6</v>
      </c>
      <c r="I49" s="154">
        <f t="shared" si="24"/>
        <v>6.3829787234042548E-2</v>
      </c>
      <c r="J49" s="55"/>
      <c r="K49" s="155">
        <f t="shared" si="25"/>
        <v>88</v>
      </c>
      <c r="L49" s="154">
        <f t="shared" si="26"/>
        <v>0.93617021276595747</v>
      </c>
    </row>
    <row r="50" spans="1:12" x14ac:dyDescent="0.2">
      <c r="A50" s="140" t="s">
        <v>200</v>
      </c>
      <c r="B50" s="140" t="s">
        <v>229</v>
      </c>
      <c r="C50" s="140" t="s">
        <v>230</v>
      </c>
      <c r="D50" s="140">
        <v>3</v>
      </c>
      <c r="E50" s="140">
        <v>94</v>
      </c>
      <c r="F50" s="140"/>
      <c r="G50" s="140" t="s">
        <v>30</v>
      </c>
      <c r="H50" s="140">
        <v>1</v>
      </c>
      <c r="I50" s="154">
        <f t="shared" si="24"/>
        <v>1.0638297872340425E-2</v>
      </c>
      <c r="J50" s="55"/>
      <c r="K50" s="155">
        <f t="shared" si="25"/>
        <v>93</v>
      </c>
      <c r="L50" s="154">
        <f t="shared" si="26"/>
        <v>0.98936170212765961</v>
      </c>
    </row>
    <row r="51" spans="1:12" x14ac:dyDescent="0.2">
      <c r="A51" s="140" t="s">
        <v>200</v>
      </c>
      <c r="B51" s="140" t="s">
        <v>231</v>
      </c>
      <c r="C51" s="140" t="s">
        <v>232</v>
      </c>
      <c r="D51" s="140">
        <v>1</v>
      </c>
      <c r="E51" s="140">
        <v>94</v>
      </c>
      <c r="F51" s="140"/>
      <c r="G51" s="140" t="s">
        <v>30</v>
      </c>
      <c r="H51" s="140">
        <v>2</v>
      </c>
      <c r="I51" s="154">
        <f t="shared" si="24"/>
        <v>2.1276595744680851E-2</v>
      </c>
      <c r="J51" s="55"/>
      <c r="K51" s="155">
        <f t="shared" si="25"/>
        <v>92</v>
      </c>
      <c r="L51" s="154">
        <f t="shared" si="26"/>
        <v>0.97872340425531912</v>
      </c>
    </row>
    <row r="52" spans="1:12" x14ac:dyDescent="0.2">
      <c r="A52" s="140" t="s">
        <v>200</v>
      </c>
      <c r="B52" s="140" t="s">
        <v>233</v>
      </c>
      <c r="C52" s="140" t="s">
        <v>234</v>
      </c>
      <c r="D52" s="140">
        <v>1</v>
      </c>
      <c r="E52" s="140">
        <v>94</v>
      </c>
      <c r="F52" s="140"/>
      <c r="G52" s="140" t="s">
        <v>30</v>
      </c>
      <c r="H52" s="140">
        <v>1</v>
      </c>
      <c r="I52" s="154">
        <f t="shared" si="24"/>
        <v>1.0638297872340425E-2</v>
      </c>
      <c r="J52" s="55"/>
      <c r="K52" s="155">
        <f t="shared" si="25"/>
        <v>93</v>
      </c>
      <c r="L52" s="154">
        <f t="shared" si="26"/>
        <v>0.98936170212765961</v>
      </c>
    </row>
    <row r="53" spans="1:12" x14ac:dyDescent="0.2">
      <c r="A53" s="140" t="s">
        <v>200</v>
      </c>
      <c r="B53" s="140" t="s">
        <v>235</v>
      </c>
      <c r="C53" s="140" t="s">
        <v>236</v>
      </c>
      <c r="D53" s="140">
        <v>1</v>
      </c>
      <c r="E53" s="140">
        <v>94</v>
      </c>
      <c r="F53" s="140"/>
      <c r="G53" s="140"/>
      <c r="H53" s="140">
        <v>0</v>
      </c>
      <c r="I53" s="154">
        <f t="shared" si="24"/>
        <v>0</v>
      </c>
      <c r="J53" s="55"/>
      <c r="K53" s="155">
        <f t="shared" si="25"/>
        <v>94</v>
      </c>
      <c r="L53" s="154">
        <f t="shared" si="26"/>
        <v>1</v>
      </c>
    </row>
    <row r="54" spans="1:12" x14ac:dyDescent="0.2">
      <c r="A54" s="140" t="s">
        <v>200</v>
      </c>
      <c r="B54" s="140" t="s">
        <v>237</v>
      </c>
      <c r="C54" s="140" t="s">
        <v>238</v>
      </c>
      <c r="D54" s="140">
        <v>1</v>
      </c>
      <c r="E54" s="140">
        <v>94</v>
      </c>
      <c r="F54" s="140"/>
      <c r="G54" s="140" t="s">
        <v>30</v>
      </c>
      <c r="H54" s="140">
        <v>8</v>
      </c>
      <c r="I54" s="154">
        <f t="shared" si="24"/>
        <v>8.5106382978723402E-2</v>
      </c>
      <c r="J54" s="55"/>
      <c r="K54" s="155">
        <f t="shared" si="25"/>
        <v>86</v>
      </c>
      <c r="L54" s="154">
        <f t="shared" si="26"/>
        <v>0.91489361702127658</v>
      </c>
    </row>
    <row r="55" spans="1:12" x14ac:dyDescent="0.2">
      <c r="A55" s="140" t="s">
        <v>200</v>
      </c>
      <c r="B55" s="140" t="s">
        <v>239</v>
      </c>
      <c r="C55" s="140" t="s">
        <v>240</v>
      </c>
      <c r="D55" s="140">
        <v>3</v>
      </c>
      <c r="E55" s="140">
        <v>94</v>
      </c>
      <c r="F55" s="140"/>
      <c r="G55" s="140" t="s">
        <v>30</v>
      </c>
      <c r="H55" s="140">
        <v>1</v>
      </c>
      <c r="I55" s="154">
        <f t="shared" si="24"/>
        <v>1.0638297872340425E-2</v>
      </c>
      <c r="J55" s="55"/>
      <c r="K55" s="155">
        <f t="shared" si="25"/>
        <v>93</v>
      </c>
      <c r="L55" s="154">
        <f t="shared" si="26"/>
        <v>0.98936170212765961</v>
      </c>
    </row>
    <row r="56" spans="1:12" x14ac:dyDescent="0.2">
      <c r="A56" s="140" t="s">
        <v>200</v>
      </c>
      <c r="B56" s="140" t="s">
        <v>241</v>
      </c>
      <c r="C56" s="140" t="s">
        <v>242</v>
      </c>
      <c r="D56" s="140">
        <v>2</v>
      </c>
      <c r="E56" s="140">
        <v>94</v>
      </c>
      <c r="F56" s="140"/>
      <c r="G56" s="140" t="s">
        <v>30</v>
      </c>
      <c r="H56" s="140">
        <v>2</v>
      </c>
      <c r="I56" s="154">
        <f t="shared" si="24"/>
        <v>2.1276595744680851E-2</v>
      </c>
      <c r="J56" s="55"/>
      <c r="K56" s="155">
        <f t="shared" si="25"/>
        <v>92</v>
      </c>
      <c r="L56" s="154">
        <f t="shared" si="26"/>
        <v>0.97872340425531912</v>
      </c>
    </row>
    <row r="57" spans="1:12" x14ac:dyDescent="0.2">
      <c r="A57" s="140" t="s">
        <v>200</v>
      </c>
      <c r="B57" s="140" t="s">
        <v>243</v>
      </c>
      <c r="C57" s="140" t="s">
        <v>244</v>
      </c>
      <c r="D57" s="140">
        <v>3</v>
      </c>
      <c r="E57" s="140">
        <v>94</v>
      </c>
      <c r="F57" s="140"/>
      <c r="G57" s="140"/>
      <c r="H57" s="140">
        <v>0</v>
      </c>
      <c r="I57" s="154">
        <f t="shared" si="24"/>
        <v>0</v>
      </c>
      <c r="J57" s="55"/>
      <c r="K57" s="155">
        <f t="shared" si="25"/>
        <v>94</v>
      </c>
      <c r="L57" s="154">
        <f t="shared" si="26"/>
        <v>1</v>
      </c>
    </row>
    <row r="58" spans="1:12" x14ac:dyDescent="0.2">
      <c r="A58" s="140" t="s">
        <v>200</v>
      </c>
      <c r="B58" s="140" t="s">
        <v>245</v>
      </c>
      <c r="C58" s="140" t="s">
        <v>246</v>
      </c>
      <c r="D58" s="140">
        <v>2</v>
      </c>
      <c r="E58" s="140">
        <v>94</v>
      </c>
      <c r="F58" s="140"/>
      <c r="G58" s="140"/>
      <c r="H58" s="140">
        <v>0</v>
      </c>
      <c r="I58" s="154">
        <f t="shared" si="24"/>
        <v>0</v>
      </c>
      <c r="J58" s="55"/>
      <c r="K58" s="155">
        <f t="shared" si="25"/>
        <v>94</v>
      </c>
      <c r="L58" s="154">
        <f t="shared" si="26"/>
        <v>1</v>
      </c>
    </row>
    <row r="59" spans="1:12" x14ac:dyDescent="0.2">
      <c r="A59" s="140" t="s">
        <v>200</v>
      </c>
      <c r="B59" s="140" t="s">
        <v>247</v>
      </c>
      <c r="C59" s="140" t="s">
        <v>248</v>
      </c>
      <c r="D59" s="140">
        <v>3</v>
      </c>
      <c r="E59" s="140">
        <v>94</v>
      </c>
      <c r="F59" s="140"/>
      <c r="G59" s="140"/>
      <c r="H59" s="140">
        <v>0</v>
      </c>
      <c r="I59" s="154">
        <f t="shared" si="24"/>
        <v>0</v>
      </c>
      <c r="J59" s="55"/>
      <c r="K59" s="155">
        <f t="shared" si="25"/>
        <v>94</v>
      </c>
      <c r="L59" s="154">
        <f t="shared" si="26"/>
        <v>1</v>
      </c>
    </row>
    <row r="60" spans="1:12" x14ac:dyDescent="0.2">
      <c r="A60" s="140" t="s">
        <v>200</v>
      </c>
      <c r="B60" s="140" t="s">
        <v>249</v>
      </c>
      <c r="C60" s="140" t="s">
        <v>250</v>
      </c>
      <c r="D60" s="140">
        <v>2</v>
      </c>
      <c r="E60" s="140">
        <v>94</v>
      </c>
      <c r="F60" s="140"/>
      <c r="G60" s="140"/>
      <c r="H60" s="140">
        <v>0</v>
      </c>
      <c r="I60" s="154">
        <f t="shared" si="24"/>
        <v>0</v>
      </c>
      <c r="J60" s="55"/>
      <c r="K60" s="155">
        <f t="shared" si="25"/>
        <v>94</v>
      </c>
      <c r="L60" s="154">
        <f t="shared" si="26"/>
        <v>1</v>
      </c>
    </row>
    <row r="61" spans="1:12" x14ac:dyDescent="0.2">
      <c r="A61" s="140" t="s">
        <v>200</v>
      </c>
      <c r="B61" s="140" t="s">
        <v>251</v>
      </c>
      <c r="C61" s="140" t="s">
        <v>252</v>
      </c>
      <c r="D61" s="140">
        <v>3</v>
      </c>
      <c r="E61" s="140">
        <v>94</v>
      </c>
      <c r="F61" s="140"/>
      <c r="G61" s="140" t="s">
        <v>30</v>
      </c>
      <c r="H61" s="140">
        <v>2</v>
      </c>
      <c r="I61" s="154">
        <f t="shared" si="24"/>
        <v>2.1276595744680851E-2</v>
      </c>
      <c r="J61" s="55"/>
      <c r="K61" s="155">
        <f t="shared" si="25"/>
        <v>92</v>
      </c>
      <c r="L61" s="154">
        <f t="shared" si="26"/>
        <v>0.97872340425531912</v>
      </c>
    </row>
    <row r="62" spans="1:12" x14ac:dyDescent="0.2">
      <c r="A62" s="140" t="s">
        <v>200</v>
      </c>
      <c r="B62" s="140" t="s">
        <v>253</v>
      </c>
      <c r="C62" s="140" t="s">
        <v>254</v>
      </c>
      <c r="D62" s="140">
        <v>1</v>
      </c>
      <c r="E62" s="140">
        <v>94</v>
      </c>
      <c r="F62" s="140"/>
      <c r="G62" s="140" t="s">
        <v>30</v>
      </c>
      <c r="H62" s="140">
        <v>1</v>
      </c>
      <c r="I62" s="154">
        <f t="shared" si="24"/>
        <v>1.0638297872340425E-2</v>
      </c>
      <c r="J62" s="55"/>
      <c r="K62" s="155">
        <f t="shared" si="25"/>
        <v>93</v>
      </c>
      <c r="L62" s="154">
        <f t="shared" si="26"/>
        <v>0.98936170212765961</v>
      </c>
    </row>
    <row r="63" spans="1:12" x14ac:dyDescent="0.2">
      <c r="A63" s="140" t="s">
        <v>200</v>
      </c>
      <c r="B63" s="140" t="s">
        <v>255</v>
      </c>
      <c r="C63" s="140" t="s">
        <v>256</v>
      </c>
      <c r="D63" s="140">
        <v>2</v>
      </c>
      <c r="E63" s="140">
        <v>94</v>
      </c>
      <c r="F63" s="140"/>
      <c r="G63" s="140" t="s">
        <v>30</v>
      </c>
      <c r="H63" s="140">
        <v>3</v>
      </c>
      <c r="I63" s="154">
        <f t="shared" si="24"/>
        <v>3.1914893617021274E-2</v>
      </c>
      <c r="J63" s="55"/>
      <c r="K63" s="155">
        <f t="shared" si="25"/>
        <v>91</v>
      </c>
      <c r="L63" s="154">
        <f t="shared" si="26"/>
        <v>0.96808510638297873</v>
      </c>
    </row>
    <row r="64" spans="1:12" x14ac:dyDescent="0.2">
      <c r="A64" s="140" t="s">
        <v>200</v>
      </c>
      <c r="B64" s="140" t="s">
        <v>257</v>
      </c>
      <c r="C64" s="140" t="s">
        <v>258</v>
      </c>
      <c r="D64" s="140">
        <v>1</v>
      </c>
      <c r="E64" s="140">
        <v>94</v>
      </c>
      <c r="F64" s="140"/>
      <c r="G64" s="140" t="s">
        <v>30</v>
      </c>
      <c r="H64" s="140">
        <v>2</v>
      </c>
      <c r="I64" s="154">
        <f t="shared" si="24"/>
        <v>2.1276595744680851E-2</v>
      </c>
      <c r="J64" s="55"/>
      <c r="K64" s="155">
        <f t="shared" si="25"/>
        <v>92</v>
      </c>
      <c r="L64" s="154">
        <f t="shared" si="26"/>
        <v>0.97872340425531912</v>
      </c>
    </row>
    <row r="65" spans="1:12" x14ac:dyDescent="0.2">
      <c r="A65" s="140" t="s">
        <v>200</v>
      </c>
      <c r="B65" s="140" t="s">
        <v>259</v>
      </c>
      <c r="C65" s="140" t="s">
        <v>260</v>
      </c>
      <c r="D65" s="140">
        <v>3</v>
      </c>
      <c r="E65" s="140">
        <v>94</v>
      </c>
      <c r="F65" s="140"/>
      <c r="G65" s="140"/>
      <c r="H65" s="140">
        <v>0</v>
      </c>
      <c r="I65" s="154">
        <f t="shared" si="24"/>
        <v>0</v>
      </c>
      <c r="J65" s="55"/>
      <c r="K65" s="155">
        <f t="shared" si="25"/>
        <v>94</v>
      </c>
      <c r="L65" s="154">
        <f t="shared" si="26"/>
        <v>1</v>
      </c>
    </row>
    <row r="66" spans="1:12" x14ac:dyDescent="0.2">
      <c r="A66" s="141" t="s">
        <v>200</v>
      </c>
      <c r="B66" s="141" t="s">
        <v>261</v>
      </c>
      <c r="C66" s="141" t="s">
        <v>262</v>
      </c>
      <c r="D66" s="141">
        <v>1</v>
      </c>
      <c r="E66" s="141">
        <v>94</v>
      </c>
      <c r="F66" s="141"/>
      <c r="G66" s="141" t="s">
        <v>30</v>
      </c>
      <c r="H66" s="141">
        <v>1</v>
      </c>
      <c r="I66" s="156">
        <f t="shared" si="24"/>
        <v>1.0638297872340425E-2</v>
      </c>
      <c r="J66" s="63"/>
      <c r="K66" s="157">
        <f t="shared" si="25"/>
        <v>93</v>
      </c>
      <c r="L66" s="156">
        <f t="shared" si="26"/>
        <v>0.98936170212765961</v>
      </c>
    </row>
    <row r="67" spans="1:12" x14ac:dyDescent="0.2">
      <c r="A67" s="33"/>
      <c r="B67" s="34">
        <f>COUNTA(B36:B66)</f>
        <v>31</v>
      </c>
      <c r="C67" s="33"/>
      <c r="D67" s="158"/>
      <c r="E67" s="37">
        <f>SUM(E36:E66)</f>
        <v>2914</v>
      </c>
      <c r="F67" s="42"/>
      <c r="G67" s="34">
        <f>COUNTA(G36:G66)</f>
        <v>22</v>
      </c>
      <c r="H67" s="37">
        <f>SUM(H36:H66)</f>
        <v>63</v>
      </c>
      <c r="I67" s="43">
        <f>H67/E67</f>
        <v>2.1619766643788608E-2</v>
      </c>
      <c r="J67" s="151"/>
      <c r="K67" s="159">
        <f>E67-H67</f>
        <v>2851</v>
      </c>
      <c r="L67" s="43">
        <f>K67/E67</f>
        <v>0.97838023335621138</v>
      </c>
    </row>
    <row r="68" spans="1:12" x14ac:dyDescent="0.2">
      <c r="A68" s="33"/>
      <c r="B68" s="34"/>
      <c r="C68" s="33"/>
      <c r="D68" s="158"/>
      <c r="E68" s="37"/>
      <c r="F68" s="42"/>
      <c r="G68" s="34"/>
      <c r="H68" s="37"/>
      <c r="I68" s="43"/>
      <c r="J68" s="151"/>
      <c r="K68" s="159"/>
      <c r="L68" s="43"/>
    </row>
    <row r="69" spans="1:12" x14ac:dyDescent="0.2">
      <c r="A69" s="67" t="s">
        <v>263</v>
      </c>
      <c r="B69" s="67" t="s">
        <v>264</v>
      </c>
      <c r="C69" s="67" t="s">
        <v>265</v>
      </c>
      <c r="D69" s="140">
        <v>3</v>
      </c>
      <c r="E69" s="67">
        <v>97</v>
      </c>
      <c r="F69" s="158"/>
      <c r="G69" s="153" t="s">
        <v>30</v>
      </c>
      <c r="H69" s="153">
        <v>7</v>
      </c>
      <c r="I69" s="154">
        <f t="shared" ref="I69:I79" si="27">H69/E69</f>
        <v>7.2164948453608241E-2</v>
      </c>
      <c r="J69" s="55"/>
      <c r="K69" s="155">
        <f t="shared" ref="K69:K79" si="28">E69-H69</f>
        <v>90</v>
      </c>
      <c r="L69" s="154">
        <f t="shared" ref="L69:L79" si="29">K69/E69</f>
        <v>0.92783505154639179</v>
      </c>
    </row>
    <row r="70" spans="1:12" x14ac:dyDescent="0.2">
      <c r="A70" s="140" t="s">
        <v>263</v>
      </c>
      <c r="B70" s="140" t="s">
        <v>266</v>
      </c>
      <c r="C70" s="140" t="s">
        <v>267</v>
      </c>
      <c r="D70" s="140">
        <v>3</v>
      </c>
      <c r="E70" s="140">
        <v>94</v>
      </c>
      <c r="F70" s="140"/>
      <c r="G70" s="140" t="s">
        <v>30</v>
      </c>
      <c r="H70" s="140">
        <v>3</v>
      </c>
      <c r="I70" s="154">
        <f t="shared" ref="I70:I71" si="30">H70/E70</f>
        <v>3.1914893617021274E-2</v>
      </c>
      <c r="J70" s="55"/>
      <c r="K70" s="155">
        <f t="shared" ref="K70:K71" si="31">E70-H70</f>
        <v>91</v>
      </c>
      <c r="L70" s="154">
        <f t="shared" ref="L70:L71" si="32">K70/E70</f>
        <v>0.96808510638297873</v>
      </c>
    </row>
    <row r="71" spans="1:12" x14ac:dyDescent="0.2">
      <c r="A71" s="140" t="s">
        <v>263</v>
      </c>
      <c r="B71" s="140" t="s">
        <v>268</v>
      </c>
      <c r="C71" s="140" t="s">
        <v>269</v>
      </c>
      <c r="D71" s="140">
        <v>2</v>
      </c>
      <c r="E71" s="140">
        <v>94</v>
      </c>
      <c r="F71" s="140"/>
      <c r="G71" s="140" t="s">
        <v>30</v>
      </c>
      <c r="H71" s="140">
        <v>13</v>
      </c>
      <c r="I71" s="154">
        <f t="shared" si="30"/>
        <v>0.13829787234042554</v>
      </c>
      <c r="J71" s="55"/>
      <c r="K71" s="155">
        <f t="shared" si="31"/>
        <v>81</v>
      </c>
      <c r="L71" s="154">
        <f t="shared" si="32"/>
        <v>0.86170212765957444</v>
      </c>
    </row>
    <row r="72" spans="1:12" x14ac:dyDescent="0.2">
      <c r="A72" s="140" t="s">
        <v>263</v>
      </c>
      <c r="B72" s="140" t="s">
        <v>270</v>
      </c>
      <c r="C72" s="140" t="s">
        <v>271</v>
      </c>
      <c r="D72" s="140">
        <v>3</v>
      </c>
      <c r="E72" s="140">
        <v>94</v>
      </c>
      <c r="F72" s="140"/>
      <c r="G72" s="140" t="s">
        <v>30</v>
      </c>
      <c r="H72" s="140">
        <v>4</v>
      </c>
      <c r="I72" s="154">
        <f t="shared" si="27"/>
        <v>4.2553191489361701E-2</v>
      </c>
      <c r="J72" s="55"/>
      <c r="K72" s="155">
        <f t="shared" si="28"/>
        <v>90</v>
      </c>
      <c r="L72" s="154">
        <f t="shared" si="29"/>
        <v>0.95744680851063835</v>
      </c>
    </row>
    <row r="73" spans="1:12" x14ac:dyDescent="0.2">
      <c r="A73" s="140" t="s">
        <v>263</v>
      </c>
      <c r="B73" s="140" t="s">
        <v>272</v>
      </c>
      <c r="C73" s="140" t="s">
        <v>273</v>
      </c>
      <c r="D73" s="140">
        <v>3</v>
      </c>
      <c r="E73" s="140">
        <v>94</v>
      </c>
      <c r="F73" s="140"/>
      <c r="G73" s="140" t="s">
        <v>30</v>
      </c>
      <c r="H73" s="140">
        <v>2</v>
      </c>
      <c r="I73" s="154">
        <f t="shared" si="27"/>
        <v>2.1276595744680851E-2</v>
      </c>
      <c r="J73" s="55"/>
      <c r="K73" s="155">
        <f t="shared" si="28"/>
        <v>92</v>
      </c>
      <c r="L73" s="154">
        <f t="shared" si="29"/>
        <v>0.97872340425531912</v>
      </c>
    </row>
    <row r="74" spans="1:12" x14ac:dyDescent="0.2">
      <c r="A74" s="140" t="s">
        <v>263</v>
      </c>
      <c r="B74" s="140" t="s">
        <v>274</v>
      </c>
      <c r="C74" s="140" t="s">
        <v>275</v>
      </c>
      <c r="D74" s="140">
        <v>3</v>
      </c>
      <c r="E74" s="140">
        <v>94</v>
      </c>
      <c r="F74" s="140"/>
      <c r="G74" s="140" t="s">
        <v>30</v>
      </c>
      <c r="H74" s="140">
        <v>3</v>
      </c>
      <c r="I74" s="154">
        <f t="shared" si="27"/>
        <v>3.1914893617021274E-2</v>
      </c>
      <c r="J74" s="55"/>
      <c r="K74" s="155">
        <f t="shared" si="28"/>
        <v>91</v>
      </c>
      <c r="L74" s="154">
        <f t="shared" si="29"/>
        <v>0.96808510638297873</v>
      </c>
    </row>
    <row r="75" spans="1:12" x14ac:dyDescent="0.2">
      <c r="A75" s="140" t="s">
        <v>263</v>
      </c>
      <c r="B75" s="140" t="s">
        <v>276</v>
      </c>
      <c r="C75" s="140" t="s">
        <v>277</v>
      </c>
      <c r="D75" s="140">
        <v>3</v>
      </c>
      <c r="E75" s="140">
        <v>94</v>
      </c>
      <c r="F75" s="140"/>
      <c r="G75" s="140" t="s">
        <v>30</v>
      </c>
      <c r="H75" s="140">
        <v>2</v>
      </c>
      <c r="I75" s="154">
        <f t="shared" ref="I75" si="33">H75/E75</f>
        <v>2.1276595744680851E-2</v>
      </c>
      <c r="J75" s="55"/>
      <c r="K75" s="155">
        <f t="shared" ref="K75" si="34">E75-H75</f>
        <v>92</v>
      </c>
      <c r="L75" s="154">
        <f t="shared" ref="L75" si="35">K75/E75</f>
        <v>0.97872340425531912</v>
      </c>
    </row>
    <row r="76" spans="1:12" x14ac:dyDescent="0.2">
      <c r="A76" s="140" t="s">
        <v>263</v>
      </c>
      <c r="B76" s="140" t="s">
        <v>278</v>
      </c>
      <c r="C76" s="140" t="s">
        <v>279</v>
      </c>
      <c r="D76" s="140">
        <v>2</v>
      </c>
      <c r="E76" s="140">
        <v>94</v>
      </c>
      <c r="F76" s="140"/>
      <c r="G76" s="140" t="s">
        <v>30</v>
      </c>
      <c r="H76" s="140">
        <v>7</v>
      </c>
      <c r="I76" s="154">
        <f t="shared" si="27"/>
        <v>7.4468085106382975E-2</v>
      </c>
      <c r="J76" s="55"/>
      <c r="K76" s="155">
        <f t="shared" si="28"/>
        <v>87</v>
      </c>
      <c r="L76" s="154">
        <f t="shared" si="29"/>
        <v>0.92553191489361697</v>
      </c>
    </row>
    <row r="77" spans="1:12" x14ac:dyDescent="0.2">
      <c r="A77" s="140" t="s">
        <v>263</v>
      </c>
      <c r="B77" s="140" t="s">
        <v>280</v>
      </c>
      <c r="C77" s="140" t="s">
        <v>281</v>
      </c>
      <c r="D77" s="140">
        <v>3</v>
      </c>
      <c r="E77" s="140">
        <v>92</v>
      </c>
      <c r="F77" s="140"/>
      <c r="G77" s="140" t="s">
        <v>30</v>
      </c>
      <c r="H77" s="140">
        <v>24</v>
      </c>
      <c r="I77" s="154">
        <f t="shared" si="27"/>
        <v>0.2608695652173913</v>
      </c>
      <c r="J77" s="55"/>
      <c r="K77" s="155">
        <f t="shared" si="28"/>
        <v>68</v>
      </c>
      <c r="L77" s="154">
        <f t="shared" si="29"/>
        <v>0.73913043478260865</v>
      </c>
    </row>
    <row r="78" spans="1:12" x14ac:dyDescent="0.2">
      <c r="A78" s="140" t="s">
        <v>263</v>
      </c>
      <c r="B78" s="140" t="s">
        <v>282</v>
      </c>
      <c r="C78" s="140" t="s">
        <v>283</v>
      </c>
      <c r="D78" s="140">
        <v>3</v>
      </c>
      <c r="E78" s="140">
        <v>94</v>
      </c>
      <c r="F78" s="140"/>
      <c r="G78" s="140" t="s">
        <v>30</v>
      </c>
      <c r="H78" s="140">
        <v>8</v>
      </c>
      <c r="I78" s="154">
        <f t="shared" si="27"/>
        <v>8.5106382978723402E-2</v>
      </c>
      <c r="J78" s="55"/>
      <c r="K78" s="155">
        <f t="shared" si="28"/>
        <v>86</v>
      </c>
      <c r="L78" s="154">
        <f t="shared" si="29"/>
        <v>0.91489361702127658</v>
      </c>
    </row>
    <row r="79" spans="1:12" x14ac:dyDescent="0.2">
      <c r="A79" s="140" t="s">
        <v>263</v>
      </c>
      <c r="B79" s="140" t="s">
        <v>284</v>
      </c>
      <c r="C79" s="140" t="s">
        <v>285</v>
      </c>
      <c r="D79" s="140">
        <v>3</v>
      </c>
      <c r="E79" s="140">
        <v>94</v>
      </c>
      <c r="F79" s="140"/>
      <c r="G79" s="140" t="s">
        <v>30</v>
      </c>
      <c r="H79" s="140">
        <v>5</v>
      </c>
      <c r="I79" s="154">
        <f t="shared" si="27"/>
        <v>5.3191489361702128E-2</v>
      </c>
      <c r="J79" s="55"/>
      <c r="K79" s="155">
        <f t="shared" si="28"/>
        <v>89</v>
      </c>
      <c r="L79" s="154">
        <f t="shared" si="29"/>
        <v>0.94680851063829785</v>
      </c>
    </row>
    <row r="80" spans="1:12" x14ac:dyDescent="0.2">
      <c r="A80" s="141" t="s">
        <v>263</v>
      </c>
      <c r="B80" s="141" t="s">
        <v>286</v>
      </c>
      <c r="C80" s="141" t="s">
        <v>287</v>
      </c>
      <c r="D80" s="141">
        <v>3</v>
      </c>
      <c r="E80" s="141">
        <v>94</v>
      </c>
      <c r="F80" s="141"/>
      <c r="G80" s="141" t="s">
        <v>30</v>
      </c>
      <c r="H80" s="141">
        <v>3</v>
      </c>
      <c r="I80" s="156">
        <f t="shared" ref="I80" si="36">H80/E80</f>
        <v>3.1914893617021274E-2</v>
      </c>
      <c r="J80" s="63"/>
      <c r="K80" s="157">
        <f t="shared" ref="K80" si="37">E80-H80</f>
        <v>91</v>
      </c>
      <c r="L80" s="156">
        <f t="shared" ref="L80" si="38">K80/E80</f>
        <v>0.96808510638297873</v>
      </c>
    </row>
    <row r="81" spans="1:12" x14ac:dyDescent="0.2">
      <c r="A81" s="33"/>
      <c r="B81" s="34">
        <f>COUNTA(B69:B80)</f>
        <v>12</v>
      </c>
      <c r="C81" s="33"/>
      <c r="D81" s="158"/>
      <c r="E81" s="37">
        <f>SUM(E69:E80)</f>
        <v>1129</v>
      </c>
      <c r="F81" s="42"/>
      <c r="G81" s="34">
        <f>COUNTA(G69:G80)</f>
        <v>12</v>
      </c>
      <c r="H81" s="37">
        <f>SUM(H69:H80)</f>
        <v>81</v>
      </c>
      <c r="I81" s="43">
        <f>H81/E81</f>
        <v>7.1744906997342775E-2</v>
      </c>
      <c r="J81" s="151"/>
      <c r="K81" s="159">
        <f>E81-H81</f>
        <v>1048</v>
      </c>
      <c r="L81" s="43">
        <f>K81/E81</f>
        <v>0.92825509300265718</v>
      </c>
    </row>
    <row r="82" spans="1:12" x14ac:dyDescent="0.2">
      <c r="A82" s="33"/>
      <c r="B82" s="34"/>
      <c r="C82" s="33"/>
      <c r="D82" s="158"/>
      <c r="E82" s="37"/>
      <c r="F82" s="42"/>
      <c r="G82" s="34"/>
      <c r="H82" s="37"/>
      <c r="I82" s="43"/>
      <c r="J82" s="151"/>
      <c r="K82" s="159"/>
      <c r="L82" s="43"/>
    </row>
    <row r="83" spans="1:12" x14ac:dyDescent="0.2">
      <c r="A83" s="140" t="s">
        <v>288</v>
      </c>
      <c r="B83" s="140" t="s">
        <v>289</v>
      </c>
      <c r="C83" s="140" t="s">
        <v>290</v>
      </c>
      <c r="D83" s="140">
        <v>3</v>
      </c>
      <c r="E83" s="140">
        <v>94</v>
      </c>
      <c r="F83" s="140"/>
      <c r="G83" s="140" t="s">
        <v>30</v>
      </c>
      <c r="H83" s="140">
        <v>2</v>
      </c>
      <c r="I83" s="154">
        <f t="shared" ref="I83:I87" si="39">H83/E83</f>
        <v>2.1276595744680851E-2</v>
      </c>
      <c r="J83" s="55"/>
      <c r="K83" s="155">
        <f t="shared" ref="K83:K87" si="40">E83-H83</f>
        <v>92</v>
      </c>
      <c r="L83" s="154">
        <f t="shared" ref="L83:L87" si="41">K83/E83</f>
        <v>0.97872340425531912</v>
      </c>
    </row>
    <row r="84" spans="1:12" x14ac:dyDescent="0.2">
      <c r="A84" s="140" t="s">
        <v>288</v>
      </c>
      <c r="B84" s="140" t="s">
        <v>291</v>
      </c>
      <c r="C84" s="140" t="s">
        <v>292</v>
      </c>
      <c r="D84" s="140">
        <v>3</v>
      </c>
      <c r="E84" s="140">
        <v>94</v>
      </c>
      <c r="F84" s="140"/>
      <c r="G84" s="140" t="s">
        <v>30</v>
      </c>
      <c r="H84" s="140">
        <v>2</v>
      </c>
      <c r="I84" s="154">
        <f t="shared" si="39"/>
        <v>2.1276595744680851E-2</v>
      </c>
      <c r="J84" s="55"/>
      <c r="K84" s="155">
        <f t="shared" si="40"/>
        <v>92</v>
      </c>
      <c r="L84" s="154">
        <f t="shared" si="41"/>
        <v>0.97872340425531912</v>
      </c>
    </row>
    <row r="85" spans="1:12" x14ac:dyDescent="0.2">
      <c r="A85" s="140" t="s">
        <v>288</v>
      </c>
      <c r="B85" s="140" t="s">
        <v>293</v>
      </c>
      <c r="C85" s="140" t="s">
        <v>294</v>
      </c>
      <c r="D85" s="140">
        <v>3</v>
      </c>
      <c r="E85" s="140">
        <v>94</v>
      </c>
      <c r="F85" s="140"/>
      <c r="G85" s="140" t="s">
        <v>30</v>
      </c>
      <c r="H85" s="140">
        <v>2</v>
      </c>
      <c r="I85" s="154">
        <f t="shared" si="39"/>
        <v>2.1276595744680851E-2</v>
      </c>
      <c r="J85" s="55"/>
      <c r="K85" s="155">
        <f t="shared" si="40"/>
        <v>92</v>
      </c>
      <c r="L85" s="154">
        <f t="shared" si="41"/>
        <v>0.97872340425531912</v>
      </c>
    </row>
    <row r="86" spans="1:12" x14ac:dyDescent="0.2">
      <c r="A86" s="140" t="s">
        <v>288</v>
      </c>
      <c r="B86" s="140" t="s">
        <v>295</v>
      </c>
      <c r="C86" s="140" t="s">
        <v>296</v>
      </c>
      <c r="D86" s="140">
        <v>3</v>
      </c>
      <c r="E86" s="140">
        <v>94</v>
      </c>
      <c r="F86" s="140"/>
      <c r="G86" s="140" t="s">
        <v>30</v>
      </c>
      <c r="H86" s="140">
        <v>1</v>
      </c>
      <c r="I86" s="154">
        <f t="shared" si="39"/>
        <v>1.0638297872340425E-2</v>
      </c>
      <c r="J86" s="55"/>
      <c r="K86" s="155">
        <f t="shared" si="40"/>
        <v>93</v>
      </c>
      <c r="L86" s="154">
        <f t="shared" si="41"/>
        <v>0.98936170212765961</v>
      </c>
    </row>
    <row r="87" spans="1:12" x14ac:dyDescent="0.2">
      <c r="A87" s="141" t="s">
        <v>288</v>
      </c>
      <c r="B87" s="141" t="s">
        <v>297</v>
      </c>
      <c r="C87" s="141" t="s">
        <v>298</v>
      </c>
      <c r="D87" s="141">
        <v>3</v>
      </c>
      <c r="E87" s="141">
        <v>94</v>
      </c>
      <c r="F87" s="141"/>
      <c r="G87" s="141" t="s">
        <v>30</v>
      </c>
      <c r="H87" s="141">
        <v>2</v>
      </c>
      <c r="I87" s="156">
        <f t="shared" si="39"/>
        <v>2.1276595744680851E-2</v>
      </c>
      <c r="J87" s="63"/>
      <c r="K87" s="157">
        <f t="shared" si="40"/>
        <v>92</v>
      </c>
      <c r="L87" s="156">
        <f t="shared" si="41"/>
        <v>0.97872340425531912</v>
      </c>
    </row>
    <row r="88" spans="1:12" x14ac:dyDescent="0.2">
      <c r="A88" s="33"/>
      <c r="B88" s="34">
        <f>COUNTA(B83:B87)</f>
        <v>5</v>
      </c>
      <c r="C88" s="33"/>
      <c r="D88" s="158"/>
      <c r="E88" s="37">
        <f>SUM(E83:E87)</f>
        <v>470</v>
      </c>
      <c r="F88" s="42"/>
      <c r="G88" s="34">
        <f>COUNTA(G83:G87)</f>
        <v>5</v>
      </c>
      <c r="H88" s="37">
        <f>SUM(H83:H87)</f>
        <v>9</v>
      </c>
      <c r="I88" s="43">
        <f>H88/E88</f>
        <v>1.9148936170212766E-2</v>
      </c>
      <c r="J88" s="151"/>
      <c r="K88" s="159">
        <f>E88-H88</f>
        <v>461</v>
      </c>
      <c r="L88" s="43">
        <f>K88/E88</f>
        <v>0.98085106382978726</v>
      </c>
    </row>
    <row r="89" spans="1:12" x14ac:dyDescent="0.2">
      <c r="A89" s="33"/>
      <c r="B89" s="34"/>
      <c r="C89" s="33"/>
      <c r="D89" s="158"/>
      <c r="E89" s="37"/>
      <c r="F89" s="42"/>
      <c r="G89" s="34"/>
      <c r="H89" s="37"/>
      <c r="I89" s="43"/>
      <c r="J89" s="151"/>
      <c r="K89" s="159"/>
      <c r="L89" s="43"/>
    </row>
    <row r="90" spans="1:12" x14ac:dyDescent="0.2">
      <c r="A90" s="140" t="s">
        <v>299</v>
      </c>
      <c r="B90" s="140" t="s">
        <v>300</v>
      </c>
      <c r="C90" s="140" t="s">
        <v>301</v>
      </c>
      <c r="D90" s="140">
        <v>3</v>
      </c>
      <c r="E90" s="140">
        <v>97</v>
      </c>
      <c r="F90" s="140"/>
      <c r="G90" s="140" t="s">
        <v>30</v>
      </c>
      <c r="H90" s="140">
        <v>4</v>
      </c>
      <c r="I90" s="154">
        <f t="shared" ref="I90:I94" si="42">H90/E90</f>
        <v>4.1237113402061855E-2</v>
      </c>
      <c r="J90" s="55"/>
      <c r="K90" s="155">
        <f t="shared" ref="K90:K94" si="43">E90-H90</f>
        <v>93</v>
      </c>
      <c r="L90" s="154">
        <f t="shared" ref="L90:L94" si="44">K90/E90</f>
        <v>0.95876288659793818</v>
      </c>
    </row>
    <row r="91" spans="1:12" x14ac:dyDescent="0.2">
      <c r="A91" s="140" t="s">
        <v>299</v>
      </c>
      <c r="B91" s="140" t="s">
        <v>302</v>
      </c>
      <c r="C91" s="140" t="s">
        <v>303</v>
      </c>
      <c r="D91" s="140">
        <v>2</v>
      </c>
      <c r="E91" s="140">
        <v>97</v>
      </c>
      <c r="F91" s="140"/>
      <c r="G91" s="140" t="s">
        <v>30</v>
      </c>
      <c r="H91" s="140">
        <v>8</v>
      </c>
      <c r="I91" s="154">
        <f t="shared" si="42"/>
        <v>8.247422680412371E-2</v>
      </c>
      <c r="J91" s="55"/>
      <c r="K91" s="155">
        <f t="shared" si="43"/>
        <v>89</v>
      </c>
      <c r="L91" s="154">
        <f t="shared" si="44"/>
        <v>0.91752577319587625</v>
      </c>
    </row>
    <row r="92" spans="1:12" x14ac:dyDescent="0.2">
      <c r="A92" s="140" t="s">
        <v>299</v>
      </c>
      <c r="B92" s="140" t="s">
        <v>304</v>
      </c>
      <c r="C92" s="140" t="s">
        <v>305</v>
      </c>
      <c r="D92" s="140">
        <v>3</v>
      </c>
      <c r="E92" s="140">
        <v>97</v>
      </c>
      <c r="F92" s="140"/>
      <c r="G92" s="140" t="s">
        <v>30</v>
      </c>
      <c r="H92" s="140">
        <v>1</v>
      </c>
      <c r="I92" s="154">
        <f t="shared" ref="I92:I93" si="45">H92/E92</f>
        <v>1.0309278350515464E-2</v>
      </c>
      <c r="J92" s="55"/>
      <c r="K92" s="155">
        <f t="shared" ref="K92:K93" si="46">E92-H92</f>
        <v>96</v>
      </c>
      <c r="L92" s="154">
        <f t="shared" ref="L92:L93" si="47">K92/E92</f>
        <v>0.98969072164948457</v>
      </c>
    </row>
    <row r="93" spans="1:12" x14ac:dyDescent="0.2">
      <c r="A93" s="140" t="s">
        <v>299</v>
      </c>
      <c r="B93" s="140" t="s">
        <v>306</v>
      </c>
      <c r="C93" s="140" t="s">
        <v>307</v>
      </c>
      <c r="D93" s="140">
        <v>2</v>
      </c>
      <c r="E93" s="140">
        <v>97</v>
      </c>
      <c r="F93" s="140"/>
      <c r="G93" s="140" t="s">
        <v>30</v>
      </c>
      <c r="H93" s="140">
        <v>6</v>
      </c>
      <c r="I93" s="154">
        <f t="shared" si="45"/>
        <v>6.1855670103092786E-2</v>
      </c>
      <c r="J93" s="55"/>
      <c r="K93" s="155">
        <f t="shared" si="46"/>
        <v>91</v>
      </c>
      <c r="L93" s="154">
        <f t="shared" si="47"/>
        <v>0.93814432989690721</v>
      </c>
    </row>
    <row r="94" spans="1:12" x14ac:dyDescent="0.2">
      <c r="A94" s="141" t="s">
        <v>299</v>
      </c>
      <c r="B94" s="141" t="s">
        <v>308</v>
      </c>
      <c r="C94" s="141" t="s">
        <v>309</v>
      </c>
      <c r="D94" s="141">
        <v>3</v>
      </c>
      <c r="E94" s="141">
        <v>97</v>
      </c>
      <c r="F94" s="141"/>
      <c r="G94" s="141" t="s">
        <v>30</v>
      </c>
      <c r="H94" s="141">
        <v>4</v>
      </c>
      <c r="I94" s="156">
        <f t="shared" si="42"/>
        <v>4.1237113402061855E-2</v>
      </c>
      <c r="J94" s="63"/>
      <c r="K94" s="157">
        <f t="shared" si="43"/>
        <v>93</v>
      </c>
      <c r="L94" s="156">
        <f t="shared" si="44"/>
        <v>0.95876288659793818</v>
      </c>
    </row>
    <row r="95" spans="1:12" x14ac:dyDescent="0.2">
      <c r="A95" s="33"/>
      <c r="B95" s="34">
        <f>COUNTA(B90:B94)</f>
        <v>5</v>
      </c>
      <c r="C95" s="33"/>
      <c r="D95" s="70"/>
      <c r="E95" s="37">
        <f>SUM(E90:E94)</f>
        <v>485</v>
      </c>
      <c r="F95" s="42"/>
      <c r="G95" s="34">
        <f>COUNTA(G90:G94)</f>
        <v>5</v>
      </c>
      <c r="H95" s="37">
        <f>SUM(H90:H94)</f>
        <v>23</v>
      </c>
      <c r="I95" s="43">
        <f>H95/E95</f>
        <v>4.7422680412371132E-2</v>
      </c>
      <c r="J95" s="151"/>
      <c r="K95" s="159">
        <f>E95-H95</f>
        <v>462</v>
      </c>
      <c r="L95" s="43">
        <f>K95/E95</f>
        <v>0.95257731958762881</v>
      </c>
    </row>
    <row r="96" spans="1:12" x14ac:dyDescent="0.2">
      <c r="A96" s="33"/>
      <c r="B96" s="34"/>
      <c r="C96" s="33"/>
      <c r="D96" s="70"/>
      <c r="E96" s="37"/>
      <c r="F96" s="42"/>
      <c r="G96" s="34"/>
      <c r="H96" s="37"/>
      <c r="I96" s="43"/>
      <c r="J96" s="151"/>
      <c r="K96" s="159"/>
      <c r="L96" s="43"/>
    </row>
    <row r="97" spans="1:12" x14ac:dyDescent="0.2">
      <c r="A97" s="140" t="s">
        <v>310</v>
      </c>
      <c r="B97" s="140" t="s">
        <v>311</v>
      </c>
      <c r="C97" s="140" t="s">
        <v>312</v>
      </c>
      <c r="D97" s="140">
        <v>3</v>
      </c>
      <c r="E97" s="140">
        <v>94</v>
      </c>
      <c r="F97" s="140"/>
      <c r="G97" s="140" t="s">
        <v>30</v>
      </c>
      <c r="H97" s="140">
        <v>1</v>
      </c>
      <c r="I97" s="154">
        <f t="shared" ref="I97:I98" si="48">H97/E97</f>
        <v>1.0638297872340425E-2</v>
      </c>
      <c r="J97" s="55"/>
      <c r="K97" s="155">
        <f t="shared" ref="K97:K98" si="49">E97-H97</f>
        <v>93</v>
      </c>
      <c r="L97" s="154">
        <f t="shared" ref="L97:L98" si="50">K97/E97</f>
        <v>0.98936170212765961</v>
      </c>
    </row>
    <row r="98" spans="1:12" x14ac:dyDescent="0.2">
      <c r="A98" s="141" t="s">
        <v>310</v>
      </c>
      <c r="B98" s="141" t="s">
        <v>313</v>
      </c>
      <c r="C98" s="141" t="s">
        <v>314</v>
      </c>
      <c r="D98" s="141">
        <v>2</v>
      </c>
      <c r="E98" s="141">
        <v>94</v>
      </c>
      <c r="F98" s="141"/>
      <c r="G98" s="141" t="s">
        <v>30</v>
      </c>
      <c r="H98" s="141">
        <v>4</v>
      </c>
      <c r="I98" s="156">
        <f t="shared" si="48"/>
        <v>4.2553191489361701E-2</v>
      </c>
      <c r="J98" s="63"/>
      <c r="K98" s="157">
        <f t="shared" si="49"/>
        <v>90</v>
      </c>
      <c r="L98" s="156">
        <f t="shared" si="50"/>
        <v>0.95744680851063835</v>
      </c>
    </row>
    <row r="99" spans="1:12" x14ac:dyDescent="0.2">
      <c r="A99" s="33"/>
      <c r="B99" s="34">
        <f>COUNTA(B97:B98)</f>
        <v>2</v>
      </c>
      <c r="C99" s="33"/>
      <c r="D99" s="158"/>
      <c r="E99" s="37">
        <f>SUM(E97:E98)</f>
        <v>188</v>
      </c>
      <c r="F99" s="42"/>
      <c r="G99" s="34">
        <f>COUNTA(G97:G98)</f>
        <v>2</v>
      </c>
      <c r="H99" s="37">
        <f>SUM(H97:H98)</f>
        <v>5</v>
      </c>
      <c r="I99" s="43">
        <f>H99/E99</f>
        <v>2.6595744680851064E-2</v>
      </c>
      <c r="J99" s="151"/>
      <c r="K99" s="159">
        <f>E99-H99</f>
        <v>183</v>
      </c>
      <c r="L99" s="43">
        <f>K99/E99</f>
        <v>0.97340425531914898</v>
      </c>
    </row>
    <row r="100" spans="1:12" x14ac:dyDescent="0.2">
      <c r="A100" s="33"/>
      <c r="B100" s="34"/>
      <c r="C100" s="33"/>
      <c r="D100" s="158"/>
      <c r="E100" s="37"/>
      <c r="F100" s="42"/>
      <c r="G100" s="34"/>
      <c r="H100" s="37"/>
      <c r="I100" s="43"/>
      <c r="J100" s="151"/>
      <c r="K100" s="159"/>
      <c r="L100" s="43"/>
    </row>
    <row r="101" spans="1:12" x14ac:dyDescent="0.2">
      <c r="A101" s="67" t="s">
        <v>315</v>
      </c>
      <c r="B101" s="67" t="s">
        <v>316</v>
      </c>
      <c r="C101" s="67" t="s">
        <v>317</v>
      </c>
      <c r="D101" s="140">
        <v>3</v>
      </c>
      <c r="E101" s="67">
        <v>97</v>
      </c>
      <c r="F101" s="158"/>
      <c r="G101" s="140" t="s">
        <v>30</v>
      </c>
      <c r="H101" s="140">
        <v>14</v>
      </c>
      <c r="I101" s="154">
        <f t="shared" ref="I101:I109" si="51">H101/E101</f>
        <v>0.14432989690721648</v>
      </c>
      <c r="J101" s="55"/>
      <c r="K101" s="155">
        <f t="shared" ref="K101:K109" si="52">E101-H101</f>
        <v>83</v>
      </c>
      <c r="L101" s="154">
        <f t="shared" ref="L101:L109" si="53">K101/E101</f>
        <v>0.85567010309278346</v>
      </c>
    </row>
    <row r="102" spans="1:12" x14ac:dyDescent="0.2">
      <c r="A102" s="67" t="s">
        <v>315</v>
      </c>
      <c r="B102" s="67" t="s">
        <v>318</v>
      </c>
      <c r="C102" s="67" t="s">
        <v>319</v>
      </c>
      <c r="D102" s="140">
        <v>3</v>
      </c>
      <c r="E102" s="67">
        <v>97</v>
      </c>
      <c r="F102" s="158"/>
      <c r="G102" s="140" t="s">
        <v>30</v>
      </c>
      <c r="H102" s="140">
        <v>19</v>
      </c>
      <c r="I102" s="154">
        <f t="shared" si="51"/>
        <v>0.19587628865979381</v>
      </c>
      <c r="J102" s="55"/>
      <c r="K102" s="155">
        <f t="shared" si="52"/>
        <v>78</v>
      </c>
      <c r="L102" s="154">
        <f t="shared" si="53"/>
        <v>0.80412371134020622</v>
      </c>
    </row>
    <row r="103" spans="1:12" x14ac:dyDescent="0.2">
      <c r="A103" s="140" t="s">
        <v>315</v>
      </c>
      <c r="B103" s="140" t="s">
        <v>320</v>
      </c>
      <c r="C103" s="140" t="s">
        <v>321</v>
      </c>
      <c r="D103" s="140">
        <v>2</v>
      </c>
      <c r="E103" s="140">
        <v>94</v>
      </c>
      <c r="F103" s="140"/>
      <c r="G103" s="140" t="s">
        <v>30</v>
      </c>
      <c r="H103" s="140">
        <v>7</v>
      </c>
      <c r="I103" s="154">
        <f t="shared" si="51"/>
        <v>7.4468085106382975E-2</v>
      </c>
      <c r="J103" s="55"/>
      <c r="K103" s="155">
        <f t="shared" si="52"/>
        <v>87</v>
      </c>
      <c r="L103" s="154">
        <f t="shared" si="53"/>
        <v>0.92553191489361697</v>
      </c>
    </row>
    <row r="104" spans="1:12" x14ac:dyDescent="0.2">
      <c r="A104" s="140" t="s">
        <v>315</v>
      </c>
      <c r="B104" s="140" t="s">
        <v>322</v>
      </c>
      <c r="C104" s="140" t="s">
        <v>323</v>
      </c>
      <c r="D104" s="140">
        <v>2</v>
      </c>
      <c r="E104" s="140">
        <v>94</v>
      </c>
      <c r="F104" s="140"/>
      <c r="G104" s="140" t="s">
        <v>30</v>
      </c>
      <c r="H104" s="140">
        <v>11</v>
      </c>
      <c r="I104" s="154">
        <f t="shared" si="51"/>
        <v>0.11702127659574468</v>
      </c>
      <c r="J104" s="55"/>
      <c r="K104" s="155">
        <f t="shared" si="52"/>
        <v>83</v>
      </c>
      <c r="L104" s="154">
        <f t="shared" si="53"/>
        <v>0.88297872340425532</v>
      </c>
    </row>
    <row r="105" spans="1:12" x14ac:dyDescent="0.2">
      <c r="A105" s="140" t="s">
        <v>315</v>
      </c>
      <c r="B105" s="140" t="s">
        <v>324</v>
      </c>
      <c r="C105" s="140" t="s">
        <v>325</v>
      </c>
      <c r="D105" s="140">
        <v>2</v>
      </c>
      <c r="E105" s="140">
        <v>94</v>
      </c>
      <c r="F105" s="140"/>
      <c r="G105" s="140" t="s">
        <v>30</v>
      </c>
      <c r="H105" s="140">
        <v>1</v>
      </c>
      <c r="I105" s="154">
        <f t="shared" si="51"/>
        <v>1.0638297872340425E-2</v>
      </c>
      <c r="J105" s="55"/>
      <c r="K105" s="155">
        <f t="shared" si="52"/>
        <v>93</v>
      </c>
      <c r="L105" s="154">
        <f t="shared" si="53"/>
        <v>0.98936170212765961</v>
      </c>
    </row>
    <row r="106" spans="1:12" x14ac:dyDescent="0.2">
      <c r="A106" s="140" t="s">
        <v>315</v>
      </c>
      <c r="B106" s="140" t="s">
        <v>326</v>
      </c>
      <c r="C106" s="140" t="s">
        <v>327</v>
      </c>
      <c r="D106" s="140">
        <v>2</v>
      </c>
      <c r="E106" s="140">
        <v>94</v>
      </c>
      <c r="F106" s="140"/>
      <c r="G106" s="140" t="s">
        <v>30</v>
      </c>
      <c r="H106" s="140">
        <v>7</v>
      </c>
      <c r="I106" s="154">
        <f t="shared" si="51"/>
        <v>7.4468085106382975E-2</v>
      </c>
      <c r="J106" s="55"/>
      <c r="K106" s="155">
        <f t="shared" si="52"/>
        <v>87</v>
      </c>
      <c r="L106" s="154">
        <f t="shared" si="53"/>
        <v>0.92553191489361697</v>
      </c>
    </row>
    <row r="107" spans="1:12" x14ac:dyDescent="0.2">
      <c r="A107" s="140" t="s">
        <v>315</v>
      </c>
      <c r="B107" s="140" t="s">
        <v>328</v>
      </c>
      <c r="C107" s="140" t="s">
        <v>329</v>
      </c>
      <c r="D107" s="140">
        <v>2</v>
      </c>
      <c r="E107" s="140">
        <v>94</v>
      </c>
      <c r="F107" s="140"/>
      <c r="G107" s="140" t="s">
        <v>30</v>
      </c>
      <c r="H107" s="140">
        <v>8</v>
      </c>
      <c r="I107" s="154">
        <f t="shared" si="51"/>
        <v>8.5106382978723402E-2</v>
      </c>
      <c r="J107" s="55"/>
      <c r="K107" s="155">
        <f t="shared" si="52"/>
        <v>86</v>
      </c>
      <c r="L107" s="154">
        <f t="shared" si="53"/>
        <v>0.91489361702127658</v>
      </c>
    </row>
    <row r="108" spans="1:12" x14ac:dyDescent="0.2">
      <c r="A108" s="140" t="s">
        <v>315</v>
      </c>
      <c r="B108" s="140" t="s">
        <v>330</v>
      </c>
      <c r="C108" s="140" t="s">
        <v>331</v>
      </c>
      <c r="D108" s="140">
        <v>2</v>
      </c>
      <c r="E108" s="140">
        <v>94</v>
      </c>
      <c r="F108" s="140"/>
      <c r="G108" s="140" t="s">
        <v>30</v>
      </c>
      <c r="H108" s="140">
        <v>9</v>
      </c>
      <c r="I108" s="154">
        <f t="shared" si="51"/>
        <v>9.5744680851063829E-2</v>
      </c>
      <c r="J108" s="55"/>
      <c r="K108" s="155">
        <f t="shared" si="52"/>
        <v>85</v>
      </c>
      <c r="L108" s="154">
        <f t="shared" si="53"/>
        <v>0.9042553191489362</v>
      </c>
    </row>
    <row r="109" spans="1:12" x14ac:dyDescent="0.2">
      <c r="A109" s="141" t="s">
        <v>315</v>
      </c>
      <c r="B109" s="141" t="s">
        <v>332</v>
      </c>
      <c r="C109" s="141" t="s">
        <v>333</v>
      </c>
      <c r="D109" s="141">
        <v>2</v>
      </c>
      <c r="E109" s="141">
        <v>94</v>
      </c>
      <c r="F109" s="141"/>
      <c r="G109" s="141" t="s">
        <v>30</v>
      </c>
      <c r="H109" s="141">
        <v>16</v>
      </c>
      <c r="I109" s="156">
        <f t="shared" si="51"/>
        <v>0.1702127659574468</v>
      </c>
      <c r="J109" s="63"/>
      <c r="K109" s="157">
        <f t="shared" si="52"/>
        <v>78</v>
      </c>
      <c r="L109" s="156">
        <f t="shared" si="53"/>
        <v>0.82978723404255317</v>
      </c>
    </row>
    <row r="110" spans="1:12" x14ac:dyDescent="0.2">
      <c r="A110" s="33"/>
      <c r="B110" s="34">
        <f>COUNTA(B101:B109)</f>
        <v>9</v>
      </c>
      <c r="C110" s="33"/>
      <c r="D110" s="152"/>
      <c r="E110" s="37">
        <f>SUM(E101:E109)</f>
        <v>852</v>
      </c>
      <c r="F110" s="42"/>
      <c r="G110" s="34">
        <f>COUNTA(G101:G109)</f>
        <v>9</v>
      </c>
      <c r="H110" s="37">
        <f>SUM(H101:H109)</f>
        <v>92</v>
      </c>
      <c r="I110" s="43">
        <f>H110/E110</f>
        <v>0.107981220657277</v>
      </c>
      <c r="J110" s="151"/>
      <c r="K110" s="159">
        <f>E110-H110</f>
        <v>760</v>
      </c>
      <c r="L110" s="43">
        <f>K110/E110</f>
        <v>0.892018779342723</v>
      </c>
    </row>
    <row r="111" spans="1:12" x14ac:dyDescent="0.2">
      <c r="A111" s="33"/>
      <c r="B111" s="34"/>
      <c r="C111" s="33"/>
      <c r="D111" s="83"/>
      <c r="E111" s="37"/>
      <c r="F111" s="42"/>
      <c r="G111" s="34"/>
      <c r="H111" s="37"/>
      <c r="I111" s="43"/>
      <c r="J111" s="151"/>
      <c r="K111" s="159"/>
      <c r="L111" s="43"/>
    </row>
    <row r="112" spans="1:12" x14ac:dyDescent="0.2">
      <c r="A112" s="140" t="s">
        <v>334</v>
      </c>
      <c r="B112" s="140" t="s">
        <v>335</v>
      </c>
      <c r="C112" s="140" t="s">
        <v>336</v>
      </c>
      <c r="D112" s="140">
        <v>2</v>
      </c>
      <c r="E112" s="140">
        <v>92</v>
      </c>
      <c r="F112" s="140"/>
      <c r="G112" s="140" t="s">
        <v>30</v>
      </c>
      <c r="H112" s="140">
        <v>9</v>
      </c>
      <c r="I112" s="154">
        <f t="shared" ref="I112:I120" si="54">H112/E112</f>
        <v>9.7826086956521743E-2</v>
      </c>
      <c r="J112" s="55"/>
      <c r="K112" s="155">
        <f t="shared" ref="K112:K120" si="55">E112-H112</f>
        <v>83</v>
      </c>
      <c r="L112" s="154">
        <f t="shared" ref="L112:L120" si="56">K112/E112</f>
        <v>0.90217391304347827</v>
      </c>
    </row>
    <row r="113" spans="1:12" x14ac:dyDescent="0.2">
      <c r="A113" s="140" t="s">
        <v>334</v>
      </c>
      <c r="B113" s="140" t="s">
        <v>337</v>
      </c>
      <c r="C113" s="140" t="s">
        <v>338</v>
      </c>
      <c r="D113" s="140">
        <v>3</v>
      </c>
      <c r="E113" s="140">
        <v>103</v>
      </c>
      <c r="F113" s="140"/>
      <c r="G113" s="140" t="s">
        <v>30</v>
      </c>
      <c r="H113" s="140">
        <v>8</v>
      </c>
      <c r="I113" s="154">
        <f t="shared" si="54"/>
        <v>7.7669902912621352E-2</v>
      </c>
      <c r="J113" s="55"/>
      <c r="K113" s="155">
        <f t="shared" si="55"/>
        <v>95</v>
      </c>
      <c r="L113" s="154">
        <f t="shared" si="56"/>
        <v>0.92233009708737868</v>
      </c>
    </row>
    <row r="114" spans="1:12" x14ac:dyDescent="0.2">
      <c r="A114" s="140" t="s">
        <v>334</v>
      </c>
      <c r="B114" s="140" t="s">
        <v>339</v>
      </c>
      <c r="C114" s="140" t="s">
        <v>340</v>
      </c>
      <c r="D114" s="140">
        <v>2</v>
      </c>
      <c r="E114" s="140">
        <v>103</v>
      </c>
      <c r="F114" s="140"/>
      <c r="G114" s="140" t="s">
        <v>30</v>
      </c>
      <c r="H114" s="140">
        <v>27</v>
      </c>
      <c r="I114" s="154">
        <f t="shared" si="54"/>
        <v>0.26213592233009708</v>
      </c>
      <c r="J114" s="55"/>
      <c r="K114" s="155">
        <f t="shared" si="55"/>
        <v>76</v>
      </c>
      <c r="L114" s="154">
        <f t="shared" si="56"/>
        <v>0.73786407766990292</v>
      </c>
    </row>
    <row r="115" spans="1:12" x14ac:dyDescent="0.2">
      <c r="A115" s="140" t="s">
        <v>334</v>
      </c>
      <c r="B115" s="140" t="s">
        <v>341</v>
      </c>
      <c r="C115" s="140" t="s">
        <v>342</v>
      </c>
      <c r="D115" s="140">
        <v>1</v>
      </c>
      <c r="E115" s="140">
        <v>91</v>
      </c>
      <c r="F115" s="140"/>
      <c r="G115" s="140" t="s">
        <v>30</v>
      </c>
      <c r="H115" s="140">
        <v>20</v>
      </c>
      <c r="I115" s="154">
        <f t="shared" si="54"/>
        <v>0.21978021978021978</v>
      </c>
      <c r="J115" s="55"/>
      <c r="K115" s="155">
        <f t="shared" si="55"/>
        <v>71</v>
      </c>
      <c r="L115" s="154">
        <f t="shared" si="56"/>
        <v>0.78021978021978022</v>
      </c>
    </row>
    <row r="116" spans="1:12" x14ac:dyDescent="0.2">
      <c r="A116" s="140" t="s">
        <v>334</v>
      </c>
      <c r="B116" s="140" t="s">
        <v>343</v>
      </c>
      <c r="C116" s="140" t="s">
        <v>344</v>
      </c>
      <c r="D116" s="140">
        <v>2</v>
      </c>
      <c r="E116" s="140">
        <v>103</v>
      </c>
      <c r="F116" s="140"/>
      <c r="G116" s="140" t="s">
        <v>30</v>
      </c>
      <c r="H116" s="140">
        <v>19</v>
      </c>
      <c r="I116" s="154">
        <f t="shared" si="54"/>
        <v>0.18446601941747573</v>
      </c>
      <c r="J116" s="55"/>
      <c r="K116" s="155">
        <f t="shared" si="55"/>
        <v>84</v>
      </c>
      <c r="L116" s="154">
        <f t="shared" si="56"/>
        <v>0.81553398058252424</v>
      </c>
    </row>
    <row r="117" spans="1:12" x14ac:dyDescent="0.2">
      <c r="A117" s="140" t="s">
        <v>334</v>
      </c>
      <c r="B117" s="140" t="s">
        <v>345</v>
      </c>
      <c r="C117" s="140" t="s">
        <v>346</v>
      </c>
      <c r="D117" s="140">
        <v>2</v>
      </c>
      <c r="E117" s="140">
        <v>94</v>
      </c>
      <c r="F117" s="140"/>
      <c r="G117" s="140" t="s">
        <v>30</v>
      </c>
      <c r="H117" s="140">
        <v>8</v>
      </c>
      <c r="I117" s="154">
        <f t="shared" ref="I117" si="57">H117/E117</f>
        <v>8.5106382978723402E-2</v>
      </c>
      <c r="J117" s="55"/>
      <c r="K117" s="155">
        <f t="shared" ref="K117" si="58">E117-H117</f>
        <v>86</v>
      </c>
      <c r="L117" s="154">
        <f t="shared" ref="L117" si="59">K117/E117</f>
        <v>0.91489361702127658</v>
      </c>
    </row>
    <row r="118" spans="1:12" x14ac:dyDescent="0.2">
      <c r="A118" s="140" t="s">
        <v>334</v>
      </c>
      <c r="B118" s="140" t="s">
        <v>347</v>
      </c>
      <c r="C118" s="140" t="s">
        <v>348</v>
      </c>
      <c r="D118" s="140">
        <v>3</v>
      </c>
      <c r="E118" s="140">
        <v>91</v>
      </c>
      <c r="F118" s="140"/>
      <c r="G118" s="140" t="s">
        <v>30</v>
      </c>
      <c r="H118" s="140">
        <v>14</v>
      </c>
      <c r="I118" s="154">
        <f t="shared" si="54"/>
        <v>0.15384615384615385</v>
      </c>
      <c r="J118" s="55"/>
      <c r="K118" s="155">
        <f t="shared" si="55"/>
        <v>77</v>
      </c>
      <c r="L118" s="154">
        <f t="shared" si="56"/>
        <v>0.84615384615384615</v>
      </c>
    </row>
    <row r="119" spans="1:12" x14ac:dyDescent="0.2">
      <c r="A119" s="140" t="s">
        <v>334</v>
      </c>
      <c r="B119" s="140" t="s">
        <v>349</v>
      </c>
      <c r="C119" s="140" t="s">
        <v>350</v>
      </c>
      <c r="D119" s="140">
        <v>1</v>
      </c>
      <c r="E119" s="140">
        <v>91</v>
      </c>
      <c r="F119" s="140"/>
      <c r="G119" s="140" t="s">
        <v>30</v>
      </c>
      <c r="H119" s="140">
        <v>46</v>
      </c>
      <c r="I119" s="154">
        <f t="shared" si="54"/>
        <v>0.50549450549450547</v>
      </c>
      <c r="J119" s="55"/>
      <c r="K119" s="155">
        <f t="shared" si="55"/>
        <v>45</v>
      </c>
      <c r="L119" s="154">
        <f t="shared" si="56"/>
        <v>0.49450549450549453</v>
      </c>
    </row>
    <row r="120" spans="1:12" x14ac:dyDescent="0.2">
      <c r="A120" s="141" t="s">
        <v>334</v>
      </c>
      <c r="B120" s="141" t="s">
        <v>353</v>
      </c>
      <c r="C120" s="141" t="s">
        <v>354</v>
      </c>
      <c r="D120" s="141">
        <v>2</v>
      </c>
      <c r="E120" s="141">
        <v>91</v>
      </c>
      <c r="F120" s="141"/>
      <c r="G120" s="141" t="s">
        <v>30</v>
      </c>
      <c r="H120" s="141">
        <v>14</v>
      </c>
      <c r="I120" s="156">
        <f t="shared" si="54"/>
        <v>0.15384615384615385</v>
      </c>
      <c r="J120" s="63"/>
      <c r="K120" s="157">
        <f t="shared" si="55"/>
        <v>77</v>
      </c>
      <c r="L120" s="156">
        <f t="shared" si="56"/>
        <v>0.84615384615384615</v>
      </c>
    </row>
    <row r="121" spans="1:12" x14ac:dyDescent="0.2">
      <c r="A121" s="33"/>
      <c r="B121" s="34">
        <f>COUNTA(B112:B120)</f>
        <v>9</v>
      </c>
      <c r="C121" s="33"/>
      <c r="D121" s="70"/>
      <c r="E121" s="37">
        <f>SUM(E112:E120)</f>
        <v>859</v>
      </c>
      <c r="F121" s="42"/>
      <c r="G121" s="34">
        <f>COUNTA(G112:G120)</f>
        <v>9</v>
      </c>
      <c r="H121" s="37">
        <f>SUM(H112:H120)</f>
        <v>165</v>
      </c>
      <c r="I121" s="43">
        <f>H121/E121</f>
        <v>0.19208381839348079</v>
      </c>
      <c r="J121" s="151"/>
      <c r="K121" s="159">
        <f>E121-H121</f>
        <v>694</v>
      </c>
      <c r="L121" s="43">
        <f>K121/E121</f>
        <v>0.80791618160651923</v>
      </c>
    </row>
    <row r="122" spans="1:12" x14ac:dyDescent="0.2">
      <c r="A122" s="33"/>
      <c r="B122" s="34"/>
      <c r="C122" s="33"/>
      <c r="D122" s="70"/>
      <c r="E122" s="37"/>
      <c r="F122" s="42"/>
      <c r="G122" s="34"/>
      <c r="H122" s="37"/>
      <c r="I122" s="43"/>
      <c r="J122" s="151"/>
      <c r="K122" s="159"/>
      <c r="L122" s="43"/>
    </row>
    <row r="123" spans="1:12" x14ac:dyDescent="0.2">
      <c r="A123" s="140" t="s">
        <v>357</v>
      </c>
      <c r="B123" s="140" t="s">
        <v>358</v>
      </c>
      <c r="C123" s="140" t="s">
        <v>359</v>
      </c>
      <c r="D123" s="140">
        <v>1</v>
      </c>
      <c r="E123" s="140">
        <v>95</v>
      </c>
      <c r="F123" s="140"/>
      <c r="G123" s="140" t="s">
        <v>30</v>
      </c>
      <c r="H123" s="140">
        <v>30</v>
      </c>
      <c r="I123" s="154">
        <f t="shared" ref="I123:I129" si="60">H123/E123</f>
        <v>0.31578947368421051</v>
      </c>
      <c r="J123" s="55"/>
      <c r="K123" s="155">
        <f t="shared" ref="K123:K129" si="61">E123-H123</f>
        <v>65</v>
      </c>
      <c r="L123" s="154">
        <f t="shared" ref="L123:L129" si="62">K123/E123</f>
        <v>0.68421052631578949</v>
      </c>
    </row>
    <row r="124" spans="1:12" x14ac:dyDescent="0.2">
      <c r="A124" s="140" t="s">
        <v>357</v>
      </c>
      <c r="B124" s="140" t="s">
        <v>360</v>
      </c>
      <c r="C124" s="140" t="s">
        <v>361</v>
      </c>
      <c r="D124" s="140">
        <v>3</v>
      </c>
      <c r="E124" s="140">
        <v>93</v>
      </c>
      <c r="F124" s="140"/>
      <c r="G124" s="140" t="s">
        <v>30</v>
      </c>
      <c r="H124" s="140">
        <v>3</v>
      </c>
      <c r="I124" s="154">
        <f t="shared" si="60"/>
        <v>3.2258064516129031E-2</v>
      </c>
      <c r="J124" s="55"/>
      <c r="K124" s="155">
        <f t="shared" si="61"/>
        <v>90</v>
      </c>
      <c r="L124" s="154">
        <f t="shared" si="62"/>
        <v>0.967741935483871</v>
      </c>
    </row>
    <row r="125" spans="1:12" x14ac:dyDescent="0.2">
      <c r="A125" s="140" t="s">
        <v>357</v>
      </c>
      <c r="B125" s="140" t="s">
        <v>362</v>
      </c>
      <c r="C125" s="140" t="s">
        <v>363</v>
      </c>
      <c r="D125" s="140">
        <v>1</v>
      </c>
      <c r="E125" s="140">
        <v>95</v>
      </c>
      <c r="F125" s="140"/>
      <c r="G125" s="140" t="s">
        <v>30</v>
      </c>
      <c r="H125" s="140">
        <v>26</v>
      </c>
      <c r="I125" s="154">
        <f t="shared" si="60"/>
        <v>0.27368421052631581</v>
      </c>
      <c r="J125" s="55"/>
      <c r="K125" s="155">
        <f t="shared" si="61"/>
        <v>69</v>
      </c>
      <c r="L125" s="154">
        <f t="shared" si="62"/>
        <v>0.72631578947368425</v>
      </c>
    </row>
    <row r="126" spans="1:12" x14ac:dyDescent="0.2">
      <c r="A126" s="140" t="s">
        <v>357</v>
      </c>
      <c r="B126" s="140" t="s">
        <v>364</v>
      </c>
      <c r="C126" s="140" t="s">
        <v>365</v>
      </c>
      <c r="D126" s="140">
        <v>1</v>
      </c>
      <c r="E126" s="140">
        <v>95</v>
      </c>
      <c r="F126" s="140"/>
      <c r="G126" s="140" t="s">
        <v>30</v>
      </c>
      <c r="H126" s="140">
        <v>23</v>
      </c>
      <c r="I126" s="154">
        <f t="shared" si="60"/>
        <v>0.24210526315789474</v>
      </c>
      <c r="J126" s="55"/>
      <c r="K126" s="155">
        <f t="shared" si="61"/>
        <v>72</v>
      </c>
      <c r="L126" s="154">
        <f t="shared" si="62"/>
        <v>0.75789473684210529</v>
      </c>
    </row>
    <row r="127" spans="1:12" x14ac:dyDescent="0.2">
      <c r="A127" s="140" t="s">
        <v>357</v>
      </c>
      <c r="B127" s="140" t="s">
        <v>366</v>
      </c>
      <c r="C127" s="140" t="s">
        <v>367</v>
      </c>
      <c r="D127" s="140">
        <v>1</v>
      </c>
      <c r="E127" s="140">
        <v>95</v>
      </c>
      <c r="F127" s="140"/>
      <c r="G127" s="140" t="s">
        <v>30</v>
      </c>
      <c r="H127" s="140">
        <v>32</v>
      </c>
      <c r="I127" s="154">
        <f t="shared" si="60"/>
        <v>0.33684210526315789</v>
      </c>
      <c r="J127" s="55"/>
      <c r="K127" s="155">
        <f t="shared" si="61"/>
        <v>63</v>
      </c>
      <c r="L127" s="154">
        <f t="shared" si="62"/>
        <v>0.66315789473684206</v>
      </c>
    </row>
    <row r="128" spans="1:12" x14ac:dyDescent="0.2">
      <c r="A128" s="140" t="s">
        <v>357</v>
      </c>
      <c r="B128" s="140" t="s">
        <v>368</v>
      </c>
      <c r="C128" s="140" t="s">
        <v>369</v>
      </c>
      <c r="D128" s="140">
        <v>3</v>
      </c>
      <c r="E128" s="140">
        <v>95</v>
      </c>
      <c r="F128" s="140"/>
      <c r="G128" s="140" t="s">
        <v>30</v>
      </c>
      <c r="H128" s="140">
        <v>6</v>
      </c>
      <c r="I128" s="154">
        <f t="shared" si="60"/>
        <v>6.3157894736842107E-2</v>
      </c>
      <c r="J128" s="55"/>
      <c r="K128" s="155">
        <f t="shared" si="61"/>
        <v>89</v>
      </c>
      <c r="L128" s="154">
        <f t="shared" si="62"/>
        <v>0.93684210526315792</v>
      </c>
    </row>
    <row r="129" spans="1:12" x14ac:dyDescent="0.2">
      <c r="A129" s="141" t="s">
        <v>357</v>
      </c>
      <c r="B129" s="141" t="s">
        <v>370</v>
      </c>
      <c r="C129" s="141" t="s">
        <v>371</v>
      </c>
      <c r="D129" s="141">
        <v>1</v>
      </c>
      <c r="E129" s="141">
        <v>95</v>
      </c>
      <c r="F129" s="141"/>
      <c r="G129" s="141" t="s">
        <v>30</v>
      </c>
      <c r="H129" s="141">
        <v>12</v>
      </c>
      <c r="I129" s="156">
        <f t="shared" si="60"/>
        <v>0.12631578947368421</v>
      </c>
      <c r="J129" s="63"/>
      <c r="K129" s="157">
        <f t="shared" si="61"/>
        <v>83</v>
      </c>
      <c r="L129" s="156">
        <f t="shared" si="62"/>
        <v>0.87368421052631584</v>
      </c>
    </row>
    <row r="130" spans="1:12" x14ac:dyDescent="0.2">
      <c r="A130" s="33"/>
      <c r="B130" s="34">
        <f>COUNTA(B123:B129)</f>
        <v>7</v>
      </c>
      <c r="C130" s="33"/>
      <c r="D130" s="158"/>
      <c r="E130" s="37">
        <f>SUM(E123:E129)</f>
        <v>663</v>
      </c>
      <c r="F130" s="42"/>
      <c r="G130" s="34">
        <f>COUNTA(G123:G129)</f>
        <v>7</v>
      </c>
      <c r="H130" s="37">
        <f>SUM(H123:H129)</f>
        <v>132</v>
      </c>
      <c r="I130" s="43">
        <f>H130/E130</f>
        <v>0.19909502262443438</v>
      </c>
      <c r="J130" s="151"/>
      <c r="K130" s="159">
        <f>E130-H130</f>
        <v>531</v>
      </c>
      <c r="L130" s="43">
        <f>K130/E130</f>
        <v>0.80090497737556565</v>
      </c>
    </row>
    <row r="131" spans="1:12" x14ac:dyDescent="0.2">
      <c r="A131" s="33"/>
      <c r="B131" s="34"/>
      <c r="C131" s="33"/>
      <c r="D131" s="158"/>
      <c r="E131" s="37"/>
      <c r="F131" s="42"/>
      <c r="G131" s="34"/>
      <c r="H131" s="37"/>
      <c r="I131" s="43"/>
      <c r="J131" s="151"/>
      <c r="K131" s="159"/>
      <c r="L131" s="43"/>
    </row>
    <row r="132" spans="1:12" x14ac:dyDescent="0.2">
      <c r="A132" s="140" t="s">
        <v>372</v>
      </c>
      <c r="B132" s="140" t="s">
        <v>373</v>
      </c>
      <c r="C132" s="140" t="s">
        <v>374</v>
      </c>
      <c r="D132" s="140">
        <v>1</v>
      </c>
      <c r="E132" s="140">
        <v>94</v>
      </c>
      <c r="F132" s="140"/>
      <c r="G132" s="140" t="s">
        <v>30</v>
      </c>
      <c r="H132" s="140">
        <v>4</v>
      </c>
      <c r="I132" s="154">
        <f t="shared" ref="I132" si="63">H132/E132</f>
        <v>4.2553191489361701E-2</v>
      </c>
      <c r="J132" s="55"/>
      <c r="K132" s="155">
        <f t="shared" ref="K132" si="64">E132-H132</f>
        <v>90</v>
      </c>
      <c r="L132" s="154">
        <f t="shared" ref="L132" si="65">K132/E132</f>
        <v>0.95744680851063835</v>
      </c>
    </row>
    <row r="133" spans="1:12" x14ac:dyDescent="0.2">
      <c r="A133" s="141" t="s">
        <v>372</v>
      </c>
      <c r="B133" s="141" t="s">
        <v>375</v>
      </c>
      <c r="C133" s="141" t="s">
        <v>376</v>
      </c>
      <c r="D133" s="141">
        <v>1</v>
      </c>
      <c r="E133" s="141">
        <v>94</v>
      </c>
      <c r="F133" s="141"/>
      <c r="G133" s="141" t="s">
        <v>30</v>
      </c>
      <c r="H133" s="141">
        <v>7</v>
      </c>
      <c r="I133" s="156">
        <f t="shared" ref="I133" si="66">H133/E133</f>
        <v>7.4468085106382975E-2</v>
      </c>
      <c r="J133" s="63"/>
      <c r="K133" s="157">
        <f t="shared" ref="K133" si="67">E133-H133</f>
        <v>87</v>
      </c>
      <c r="L133" s="156">
        <f t="shared" ref="L133" si="68">K133/E133</f>
        <v>0.92553191489361697</v>
      </c>
    </row>
    <row r="134" spans="1:12" x14ac:dyDescent="0.2">
      <c r="A134" s="33"/>
      <c r="B134" s="34">
        <f>COUNTA(B132:B133)</f>
        <v>2</v>
      </c>
      <c r="C134" s="33"/>
      <c r="D134" s="70"/>
      <c r="E134" s="37">
        <f>SUM(E132:E133)</f>
        <v>188</v>
      </c>
      <c r="F134" s="42"/>
      <c r="G134" s="34">
        <f>COUNTA(G132:G133)</f>
        <v>2</v>
      </c>
      <c r="H134" s="37">
        <f>SUM(H132:H133)</f>
        <v>11</v>
      </c>
      <c r="I134" s="43">
        <f>H134/E134</f>
        <v>5.8510638297872342E-2</v>
      </c>
      <c r="J134" s="151"/>
      <c r="K134" s="159">
        <f>E134-H134</f>
        <v>177</v>
      </c>
      <c r="L134" s="43">
        <f>K134/E134</f>
        <v>0.94148936170212771</v>
      </c>
    </row>
    <row r="135" spans="1:12" x14ac:dyDescent="0.2">
      <c r="A135" s="33"/>
      <c r="B135" s="34"/>
      <c r="C135" s="33"/>
      <c r="D135" s="70"/>
      <c r="E135" s="37"/>
      <c r="F135" s="42"/>
      <c r="G135" s="34"/>
      <c r="H135" s="37"/>
      <c r="I135" s="43"/>
      <c r="J135" s="151"/>
      <c r="K135" s="159"/>
      <c r="L135" s="43"/>
    </row>
    <row r="136" spans="1:12" x14ac:dyDescent="0.2">
      <c r="A136" s="140" t="s">
        <v>377</v>
      </c>
      <c r="B136" s="140" t="s">
        <v>378</v>
      </c>
      <c r="C136" s="140" t="s">
        <v>379</v>
      </c>
      <c r="D136" s="140">
        <v>3</v>
      </c>
      <c r="E136" s="140">
        <v>104</v>
      </c>
      <c r="F136" s="140"/>
      <c r="G136" s="140"/>
      <c r="H136" s="140">
        <v>0</v>
      </c>
      <c r="I136" s="154">
        <f t="shared" ref="I136:I141" si="69">H136/E136</f>
        <v>0</v>
      </c>
      <c r="J136" s="55"/>
      <c r="K136" s="155">
        <f t="shared" ref="K136:K141" si="70">E136-H136</f>
        <v>104</v>
      </c>
      <c r="L136" s="154">
        <f t="shared" ref="L136:L141" si="71">K136/E136</f>
        <v>1</v>
      </c>
    </row>
    <row r="137" spans="1:12" x14ac:dyDescent="0.2">
      <c r="A137" s="140" t="s">
        <v>377</v>
      </c>
      <c r="B137" s="140" t="s">
        <v>380</v>
      </c>
      <c r="C137" s="140" t="s">
        <v>381</v>
      </c>
      <c r="D137" s="140">
        <v>1</v>
      </c>
      <c r="E137" s="140">
        <v>104</v>
      </c>
      <c r="F137" s="140"/>
      <c r="G137" s="140" t="s">
        <v>30</v>
      </c>
      <c r="H137" s="140">
        <v>5</v>
      </c>
      <c r="I137" s="154">
        <f t="shared" si="69"/>
        <v>4.807692307692308E-2</v>
      </c>
      <c r="J137" s="55"/>
      <c r="K137" s="155">
        <f t="shared" si="70"/>
        <v>99</v>
      </c>
      <c r="L137" s="154">
        <f t="shared" si="71"/>
        <v>0.95192307692307687</v>
      </c>
    </row>
    <row r="138" spans="1:12" x14ac:dyDescent="0.2">
      <c r="A138" s="140" t="s">
        <v>377</v>
      </c>
      <c r="B138" s="140" t="s">
        <v>382</v>
      </c>
      <c r="C138" s="140" t="s">
        <v>383</v>
      </c>
      <c r="D138" s="140">
        <v>2</v>
      </c>
      <c r="E138" s="140">
        <v>104</v>
      </c>
      <c r="F138" s="140"/>
      <c r="G138" s="140"/>
      <c r="H138" s="140">
        <v>0</v>
      </c>
      <c r="I138" s="154">
        <f t="shared" si="69"/>
        <v>0</v>
      </c>
      <c r="J138" s="55"/>
      <c r="K138" s="155">
        <f t="shared" si="70"/>
        <v>104</v>
      </c>
      <c r="L138" s="154">
        <f t="shared" si="71"/>
        <v>1</v>
      </c>
    </row>
    <row r="139" spans="1:12" x14ac:dyDescent="0.2">
      <c r="A139" s="140" t="s">
        <v>377</v>
      </c>
      <c r="B139" s="140" t="s">
        <v>384</v>
      </c>
      <c r="C139" s="140" t="s">
        <v>385</v>
      </c>
      <c r="D139" s="140">
        <v>2</v>
      </c>
      <c r="E139" s="140">
        <v>104</v>
      </c>
      <c r="F139" s="140"/>
      <c r="G139" s="140" t="s">
        <v>30</v>
      </c>
      <c r="H139" s="140">
        <v>4</v>
      </c>
      <c r="I139" s="154">
        <f t="shared" si="69"/>
        <v>3.8461538461538464E-2</v>
      </c>
      <c r="J139" s="55"/>
      <c r="K139" s="155">
        <f t="shared" si="70"/>
        <v>100</v>
      </c>
      <c r="L139" s="154">
        <f t="shared" si="71"/>
        <v>0.96153846153846156</v>
      </c>
    </row>
    <row r="140" spans="1:12" x14ac:dyDescent="0.2">
      <c r="A140" s="140" t="s">
        <v>377</v>
      </c>
      <c r="B140" s="140" t="s">
        <v>386</v>
      </c>
      <c r="C140" s="140" t="s">
        <v>387</v>
      </c>
      <c r="D140" s="140">
        <v>1</v>
      </c>
      <c r="E140" s="140">
        <v>104</v>
      </c>
      <c r="F140" s="140"/>
      <c r="G140" s="140" t="s">
        <v>30</v>
      </c>
      <c r="H140" s="140">
        <v>9</v>
      </c>
      <c r="I140" s="154">
        <f t="shared" si="69"/>
        <v>8.6538461538461536E-2</v>
      </c>
      <c r="J140" s="55"/>
      <c r="K140" s="155">
        <f t="shared" si="70"/>
        <v>95</v>
      </c>
      <c r="L140" s="154">
        <f t="shared" si="71"/>
        <v>0.91346153846153844</v>
      </c>
    </row>
    <row r="141" spans="1:12" x14ac:dyDescent="0.2">
      <c r="A141" s="140" t="s">
        <v>377</v>
      </c>
      <c r="B141" s="140" t="s">
        <v>388</v>
      </c>
      <c r="C141" s="140" t="s">
        <v>389</v>
      </c>
      <c r="D141" s="140">
        <v>1</v>
      </c>
      <c r="E141" s="140">
        <v>104</v>
      </c>
      <c r="F141" s="140"/>
      <c r="G141" s="140" t="s">
        <v>30</v>
      </c>
      <c r="H141" s="140">
        <v>10</v>
      </c>
      <c r="I141" s="154">
        <f t="shared" si="69"/>
        <v>9.6153846153846159E-2</v>
      </c>
      <c r="J141" s="55"/>
      <c r="K141" s="155">
        <f t="shared" si="70"/>
        <v>94</v>
      </c>
      <c r="L141" s="154">
        <f t="shared" si="71"/>
        <v>0.90384615384615385</v>
      </c>
    </row>
    <row r="142" spans="1:12" x14ac:dyDescent="0.2">
      <c r="A142" s="140" t="s">
        <v>377</v>
      </c>
      <c r="B142" s="140" t="s">
        <v>390</v>
      </c>
      <c r="C142" s="140" t="s">
        <v>391</v>
      </c>
      <c r="D142" s="140">
        <v>1</v>
      </c>
      <c r="E142" s="140">
        <v>104</v>
      </c>
      <c r="F142" s="140"/>
      <c r="G142" s="140" t="s">
        <v>30</v>
      </c>
      <c r="H142" s="140">
        <v>19</v>
      </c>
      <c r="I142" s="154">
        <f t="shared" ref="I142:I143" si="72">H142/E142</f>
        <v>0.18269230769230768</v>
      </c>
      <c r="J142" s="55"/>
      <c r="K142" s="155">
        <f t="shared" ref="K142:K143" si="73">E142-H142</f>
        <v>85</v>
      </c>
      <c r="L142" s="154">
        <f t="shared" ref="L142:L143" si="74">K142/E142</f>
        <v>0.81730769230769229</v>
      </c>
    </row>
    <row r="143" spans="1:12" x14ac:dyDescent="0.2">
      <c r="A143" s="141" t="s">
        <v>377</v>
      </c>
      <c r="B143" s="141" t="s">
        <v>392</v>
      </c>
      <c r="C143" s="141" t="s">
        <v>393</v>
      </c>
      <c r="D143" s="141">
        <v>1</v>
      </c>
      <c r="E143" s="141">
        <v>104</v>
      </c>
      <c r="F143" s="141"/>
      <c r="G143" s="141" t="s">
        <v>30</v>
      </c>
      <c r="H143" s="141">
        <v>20</v>
      </c>
      <c r="I143" s="156">
        <f t="shared" si="72"/>
        <v>0.19230769230769232</v>
      </c>
      <c r="J143" s="63"/>
      <c r="K143" s="157">
        <f t="shared" si="73"/>
        <v>84</v>
      </c>
      <c r="L143" s="156">
        <f t="shared" si="74"/>
        <v>0.80769230769230771</v>
      </c>
    </row>
    <row r="144" spans="1:12" x14ac:dyDescent="0.2">
      <c r="A144" s="33"/>
      <c r="B144" s="34">
        <f>COUNTA(B136:B143)</f>
        <v>8</v>
      </c>
      <c r="C144" s="33"/>
      <c r="D144" s="158"/>
      <c r="E144" s="37">
        <f>SUM(E136:E143)</f>
        <v>832</v>
      </c>
      <c r="F144" s="42"/>
      <c r="G144" s="34">
        <f>COUNTA(G136:G143)</f>
        <v>6</v>
      </c>
      <c r="H144" s="37">
        <f>SUM(H136:H143)</f>
        <v>67</v>
      </c>
      <c r="I144" s="43">
        <f>H144/E144</f>
        <v>8.0528846153846159E-2</v>
      </c>
      <c r="J144" s="151"/>
      <c r="K144" s="159">
        <f>E144-H144</f>
        <v>765</v>
      </c>
      <c r="L144" s="43">
        <f>K144/E144</f>
        <v>0.91947115384615385</v>
      </c>
    </row>
    <row r="145" spans="1:12" x14ac:dyDescent="0.2">
      <c r="A145" s="33"/>
      <c r="B145" s="34"/>
      <c r="C145" s="33"/>
      <c r="E145" s="37"/>
      <c r="F145" s="42"/>
      <c r="G145" s="34"/>
      <c r="H145" s="37"/>
      <c r="I145" s="43"/>
      <c r="J145" s="126"/>
      <c r="K145" s="52"/>
      <c r="L145" s="43"/>
    </row>
    <row r="146" spans="1:12" x14ac:dyDescent="0.2">
      <c r="A146" s="33"/>
      <c r="B146" s="34"/>
      <c r="C146" s="33"/>
      <c r="E146" s="37"/>
      <c r="F146" s="42"/>
      <c r="G146" s="34"/>
      <c r="H146" s="37"/>
      <c r="I146" s="43"/>
      <c r="J146" s="69"/>
      <c r="K146" s="52"/>
      <c r="L146" s="43"/>
    </row>
    <row r="147" spans="1:12" x14ac:dyDescent="0.2">
      <c r="C147" s="95" t="s">
        <v>576</v>
      </c>
      <c r="D147" s="111"/>
      <c r="E147" s="112"/>
      <c r="G147" s="38"/>
      <c r="H147" s="38"/>
    </row>
    <row r="148" spans="1:12" x14ac:dyDescent="0.2">
      <c r="E148" s="114" t="s">
        <v>97</v>
      </c>
      <c r="F148" s="114"/>
      <c r="G148" s="94">
        <f>SUM(B10+B29+B34+B67+B81+B88+B95+B99+B110+B121+B130+B134+B144)</f>
        <v>117</v>
      </c>
      <c r="H148" s="38"/>
    </row>
    <row r="149" spans="1:12" x14ac:dyDescent="0.2">
      <c r="E149" s="114" t="s">
        <v>135</v>
      </c>
      <c r="F149" s="114"/>
      <c r="G149" s="93">
        <f>SUM(E10+E29+E34+E67+E81+E88+E95+E99+E110+E121+E130+E134+E144)</f>
        <v>11149</v>
      </c>
      <c r="H149" s="38"/>
    </row>
    <row r="150" spans="1:12" x14ac:dyDescent="0.2">
      <c r="E150" s="114" t="s">
        <v>126</v>
      </c>
      <c r="F150" s="114"/>
      <c r="G150" s="94">
        <f>SUM(G10+G29+G34+G67+G81+G88+G95+G99+G110+G121+G130+G134+G144)</f>
        <v>89</v>
      </c>
      <c r="H150" s="38"/>
    </row>
    <row r="151" spans="1:12" x14ac:dyDescent="0.2">
      <c r="E151" s="114" t="s">
        <v>136</v>
      </c>
      <c r="F151" s="114"/>
      <c r="G151" s="93">
        <f>SUM(H10+H29+H34+H67+H81+H88+H95+H99+H110+H121+H130+H134+H144)</f>
        <v>696</v>
      </c>
      <c r="H151" s="38"/>
    </row>
    <row r="152" spans="1:12" x14ac:dyDescent="0.2">
      <c r="E152" s="114" t="s">
        <v>137</v>
      </c>
      <c r="F152" s="114"/>
      <c r="G152" s="123">
        <f>G151/G149</f>
        <v>6.2427123508834871E-2</v>
      </c>
      <c r="H152" s="38"/>
    </row>
    <row r="153" spans="1:12" x14ac:dyDescent="0.2">
      <c r="E153" s="114" t="s">
        <v>138</v>
      </c>
      <c r="F153" s="114"/>
      <c r="G153" s="93">
        <f>SUM(K10+K29+K34+K67+K80+K88+K95+K99+K110+K121+K130+K134+K144)</f>
        <v>9496</v>
      </c>
      <c r="H153" s="38"/>
    </row>
    <row r="154" spans="1:12" x14ac:dyDescent="0.2">
      <c r="E154" s="114" t="s">
        <v>139</v>
      </c>
      <c r="F154" s="114"/>
      <c r="G154" s="123">
        <f>G153/G149</f>
        <v>0.85173558166651719</v>
      </c>
      <c r="H154" s="38"/>
    </row>
    <row r="155" spans="1:12" x14ac:dyDescent="0.2">
      <c r="G155" s="38"/>
      <c r="H155" s="38"/>
    </row>
    <row r="156" spans="1:12" x14ac:dyDescent="0.2">
      <c r="G156" s="38"/>
      <c r="H156" s="38"/>
    </row>
    <row r="157" spans="1:12" x14ac:dyDescent="0.2">
      <c r="G157" s="38"/>
      <c r="H157" s="38"/>
    </row>
    <row r="158" spans="1:12" x14ac:dyDescent="0.2">
      <c r="G158" s="38"/>
      <c r="H158" s="38"/>
    </row>
    <row r="159" spans="1:12" x14ac:dyDescent="0.2">
      <c r="G159" s="38"/>
      <c r="H159" s="38"/>
    </row>
  </sheetData>
  <mergeCells count="3">
    <mergeCell ref="G1:I1"/>
    <mergeCell ref="K1:L1"/>
    <mergeCell ref="B1:C1"/>
  </mergeCells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2012 Swimming Season
Wisconsin Beach Days at Monitored Beaches</oddHeader>
    <oddFooter>&amp;R&amp;P of &amp;N</oddFooter>
  </headerFooter>
  <rowBreaks count="1" manualBreakCount="1">
    <brk id="8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Summary</vt:lpstr>
      <vt:lpstr>Attributes</vt:lpstr>
      <vt:lpstr>Monitoring</vt:lpstr>
      <vt:lpstr>Pollution Sources</vt:lpstr>
      <vt:lpstr>2012 Actions</vt:lpstr>
      <vt:lpstr>Action Durations</vt:lpstr>
      <vt:lpstr>Beach Days</vt:lpstr>
      <vt:lpstr>'2012 Actions'!Print_Area</vt:lpstr>
      <vt:lpstr>'Action Durations'!Print_Area</vt:lpstr>
      <vt:lpstr>Attributes!Print_Area</vt:lpstr>
      <vt:lpstr>'Beach Days'!Print_Area</vt:lpstr>
      <vt:lpstr>Monitoring!Print_Area</vt:lpstr>
      <vt:lpstr>'Pollution Sources'!Print_Area</vt:lpstr>
      <vt:lpstr>Summary!Print_Area</vt:lpstr>
      <vt:lpstr>'2012 Actions'!Print_Titles</vt:lpstr>
      <vt:lpstr>'Action Durations'!Print_Titles</vt:lpstr>
      <vt:lpstr>Attributes!Print_Titles</vt:lpstr>
      <vt:lpstr>'Beach Days'!Print_Titles</vt:lpstr>
      <vt:lpstr>Monitoring!Print_Titles</vt:lpstr>
      <vt:lpstr>'Pollution Sources'!Print_Titles</vt:lpstr>
      <vt:lpstr>Summary!Print_Titles</vt:lpstr>
    </vt:vector>
  </TitlesOfParts>
  <Company>Tetra Tech,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Simpson, Jonathan</cp:lastModifiedBy>
  <cp:lastPrinted>2013-09-27T16:50:25Z</cp:lastPrinted>
  <dcterms:created xsi:type="dcterms:W3CDTF">2006-12-12T20:37:17Z</dcterms:created>
  <dcterms:modified xsi:type="dcterms:W3CDTF">2013-09-27T16:50:40Z</dcterms:modified>
</cp:coreProperties>
</file>