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65" yWindow="75" windowWidth="17850" windowHeight="6480"/>
  </bookViews>
  <sheets>
    <sheet name="Summary" sheetId="8" r:id="rId1"/>
    <sheet name="Attributes" sheetId="2" r:id="rId2"/>
    <sheet name="Monitoring" sheetId="10" r:id="rId3"/>
    <sheet name="Pollution Sources" sheetId="11" r:id="rId4"/>
    <sheet name="2012 Actions" sheetId="4" r:id="rId5"/>
    <sheet name="Action Durations" sheetId="9" r:id="rId6"/>
    <sheet name="Beach Days" sheetId="7" r:id="rId7"/>
  </sheets>
  <definedNames>
    <definedName name="_xlnm.Print_Area" localSheetId="4">'2012 Actions'!$A$1:$K$48</definedName>
    <definedName name="_xlnm.Print_Area" localSheetId="5">'Action Durations'!$A$1:$L$39</definedName>
    <definedName name="_xlnm.Print_Area" localSheetId="1">Attributes!$A$1:$J$72</definedName>
    <definedName name="_xlnm.Print_Area" localSheetId="6">'Beach Days'!$A$1:$L$77</definedName>
    <definedName name="_xlnm.Print_Area" localSheetId="2">Monitoring!$A$1:$I$73</definedName>
    <definedName name="_xlnm.Print_Area" localSheetId="3">'Pollution Sources'!$A$1:$R$89</definedName>
    <definedName name="_xlnm.Print_Area" localSheetId="0">Summary!$A$1:$U$27</definedName>
    <definedName name="_xlnm.Print_Titles" localSheetId="4">'2012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Q8" i="8" l="1"/>
  <c r="P8" i="8"/>
  <c r="O8" i="8"/>
  <c r="N8" i="8"/>
  <c r="M8" i="8"/>
  <c r="L8" i="8"/>
  <c r="F12" i="8"/>
  <c r="F11" i="8"/>
  <c r="F10" i="8"/>
  <c r="F9" i="8"/>
  <c r="F8" i="8"/>
  <c r="F7" i="8"/>
  <c r="F6" i="8"/>
  <c r="F5" i="8"/>
  <c r="F4" i="8"/>
  <c r="F3" i="8"/>
  <c r="G4" i="7" l="1"/>
  <c r="H38" i="9"/>
  <c r="H37" i="9"/>
  <c r="H36" i="9"/>
  <c r="H35" i="9"/>
  <c r="H34" i="9"/>
  <c r="E31" i="9"/>
  <c r="E30" i="9"/>
  <c r="E29" i="9"/>
  <c r="E36" i="4" l="1"/>
  <c r="E35" i="4"/>
  <c r="E34" i="4"/>
  <c r="I66" i="10"/>
  <c r="I63" i="10"/>
  <c r="I39" i="10"/>
  <c r="I35" i="10"/>
  <c r="I23" i="10"/>
  <c r="I17" i="10"/>
  <c r="I14" i="10"/>
  <c r="I11" i="10"/>
  <c r="I6" i="10"/>
  <c r="I3" i="10"/>
  <c r="H4" i="7" l="1"/>
  <c r="E4" i="7"/>
  <c r="F3" i="2"/>
  <c r="K3" i="7" l="1"/>
  <c r="I3" i="7"/>
  <c r="L3" i="7" l="1"/>
  <c r="K4" i="7"/>
  <c r="I31" i="7"/>
  <c r="K31" i="7"/>
  <c r="L31" i="7"/>
  <c r="R4" i="11" l="1"/>
  <c r="Q4" i="11"/>
  <c r="P4" i="11"/>
  <c r="O4" i="11"/>
  <c r="N4" i="11"/>
  <c r="M4" i="11"/>
  <c r="L4" i="11"/>
  <c r="K4" i="11"/>
  <c r="J4" i="11"/>
  <c r="I4" i="11"/>
  <c r="H4" i="11"/>
  <c r="G4" i="11"/>
  <c r="F4" i="11"/>
  <c r="E4" i="11"/>
  <c r="D4" i="11"/>
  <c r="B4" i="11"/>
  <c r="E86" i="10"/>
  <c r="E85" i="10"/>
  <c r="E84" i="10"/>
  <c r="E83" i="10"/>
  <c r="E82" i="10"/>
  <c r="E81" i="10"/>
  <c r="E80" i="10"/>
  <c r="E79" i="10"/>
  <c r="E78" i="10"/>
  <c r="E77" i="10"/>
  <c r="E76" i="10"/>
  <c r="B3" i="10"/>
  <c r="E66" i="10"/>
  <c r="D12" i="8" s="1"/>
  <c r="E63" i="10"/>
  <c r="D11" i="8" s="1"/>
  <c r="E39" i="10"/>
  <c r="D10" i="8" s="1"/>
  <c r="E35" i="10"/>
  <c r="D9" i="8" s="1"/>
  <c r="E23" i="10"/>
  <c r="D8" i="8" s="1"/>
  <c r="E17" i="10"/>
  <c r="D7" i="8" s="1"/>
  <c r="E14" i="10"/>
  <c r="D6" i="8" s="1"/>
  <c r="E11" i="10"/>
  <c r="D5" i="8" s="1"/>
  <c r="E6" i="10"/>
  <c r="D4" i="8" s="1"/>
  <c r="E3" i="10"/>
  <c r="D3" i="8" s="1"/>
  <c r="E71" i="10" l="1"/>
  <c r="F83" i="10" s="1"/>
  <c r="F85" i="10"/>
  <c r="F80" i="10"/>
  <c r="F82" i="10"/>
  <c r="F84" i="10"/>
  <c r="F77" i="10"/>
  <c r="F76" i="10"/>
  <c r="F78" i="10"/>
  <c r="F86" i="10"/>
  <c r="F79" i="10"/>
  <c r="F81" i="10" l="1"/>
  <c r="E17" i="9"/>
  <c r="L17" i="9"/>
  <c r="K17" i="9"/>
  <c r="J17" i="9"/>
  <c r="I17" i="9"/>
  <c r="H17" i="9"/>
  <c r="F17" i="9"/>
  <c r="B17" i="9"/>
  <c r="H20" i="4"/>
  <c r="E20" i="4"/>
  <c r="B20" i="4"/>
  <c r="K10" i="7" l="1"/>
  <c r="L10" i="7" s="1"/>
  <c r="I10" i="7"/>
  <c r="K62" i="7" l="1"/>
  <c r="L62" i="7" s="1"/>
  <c r="I62" i="7"/>
  <c r="K61" i="7"/>
  <c r="L61" i="7" s="1"/>
  <c r="I61" i="7"/>
  <c r="K60" i="7"/>
  <c r="L60" i="7" s="1"/>
  <c r="I60" i="7"/>
  <c r="K59" i="7"/>
  <c r="L59" i="7" s="1"/>
  <c r="I59" i="7"/>
  <c r="K58" i="7"/>
  <c r="L58" i="7" s="1"/>
  <c r="I58" i="7"/>
  <c r="K57" i="7"/>
  <c r="L57" i="7" s="1"/>
  <c r="I57" i="7"/>
  <c r="K56" i="7"/>
  <c r="L56" i="7" s="1"/>
  <c r="I56" i="7"/>
  <c r="K55" i="7"/>
  <c r="L55" i="7" s="1"/>
  <c r="I55" i="7"/>
  <c r="K54" i="7"/>
  <c r="L54" i="7" s="1"/>
  <c r="I54" i="7"/>
  <c r="K53" i="7"/>
  <c r="L53" i="7" s="1"/>
  <c r="I53" i="7"/>
  <c r="K52" i="7"/>
  <c r="L52" i="7" s="1"/>
  <c r="I52" i="7"/>
  <c r="K51" i="7"/>
  <c r="L51" i="7" s="1"/>
  <c r="I51" i="7"/>
  <c r="K50" i="7"/>
  <c r="L50" i="7" s="1"/>
  <c r="I50" i="7"/>
  <c r="K49" i="7"/>
  <c r="L49" i="7" s="1"/>
  <c r="I49" i="7"/>
  <c r="K48" i="7"/>
  <c r="L48" i="7" s="1"/>
  <c r="I48" i="7"/>
  <c r="K47" i="7"/>
  <c r="L47" i="7" s="1"/>
  <c r="I47" i="7"/>
  <c r="K46" i="7"/>
  <c r="L46" i="7" s="1"/>
  <c r="I46" i="7"/>
  <c r="K45" i="7"/>
  <c r="L45" i="7" s="1"/>
  <c r="I45" i="7"/>
  <c r="K44" i="7"/>
  <c r="L44" i="7" s="1"/>
  <c r="I44" i="7"/>
  <c r="K43" i="7"/>
  <c r="L43" i="7" s="1"/>
  <c r="I43" i="7"/>
  <c r="K35" i="7"/>
  <c r="L35" i="7" s="1"/>
  <c r="I35" i="7"/>
  <c r="K34" i="7"/>
  <c r="L34" i="7" s="1"/>
  <c r="I34" i="7"/>
  <c r="K33" i="7"/>
  <c r="L33" i="7" s="1"/>
  <c r="I33" i="7"/>
  <c r="K32" i="7"/>
  <c r="L32" i="7" s="1"/>
  <c r="I32" i="7"/>
  <c r="K30" i="7"/>
  <c r="L30" i="7" s="1"/>
  <c r="I30" i="7"/>
  <c r="K29" i="7"/>
  <c r="L29" i="7" s="1"/>
  <c r="I29" i="7"/>
  <c r="K28" i="7"/>
  <c r="L28" i="7" s="1"/>
  <c r="I28" i="7"/>
  <c r="K27" i="7"/>
  <c r="L27" i="7" s="1"/>
  <c r="I27" i="7"/>
  <c r="K26" i="7"/>
  <c r="L26" i="7" s="1"/>
  <c r="I26" i="7"/>
  <c r="E73" i="10" l="1"/>
  <c r="K22" i="7"/>
  <c r="L22" i="7" s="1"/>
  <c r="I22" i="7"/>
  <c r="K17" i="7"/>
  <c r="L17" i="7" s="1"/>
  <c r="I17" i="7"/>
  <c r="K14" i="7"/>
  <c r="L14" i="7" s="1"/>
  <c r="I14" i="7"/>
  <c r="K11" i="7"/>
  <c r="L11" i="7" s="1"/>
  <c r="I11" i="7"/>
  <c r="K9" i="7"/>
  <c r="L9" i="7" s="1"/>
  <c r="I9" i="7"/>
  <c r="K66" i="7"/>
  <c r="L66" i="7" s="1"/>
  <c r="I66" i="7"/>
  <c r="K63" i="7"/>
  <c r="L63" i="7" s="1"/>
  <c r="I63" i="7"/>
  <c r="K42" i="7"/>
  <c r="L42" i="7" s="1"/>
  <c r="I42" i="7"/>
  <c r="K39" i="7"/>
  <c r="L39" i="7" s="1"/>
  <c r="I39" i="7"/>
  <c r="K38" i="7"/>
  <c r="L38" i="7" s="1"/>
  <c r="I38" i="7"/>
  <c r="H67" i="7"/>
  <c r="T12" i="8" s="1"/>
  <c r="G67" i="7"/>
  <c r="E67" i="7"/>
  <c r="S12" i="8" s="1"/>
  <c r="B67" i="7"/>
  <c r="H64" i="7"/>
  <c r="T11" i="8" s="1"/>
  <c r="G64" i="7"/>
  <c r="E64" i="7"/>
  <c r="S11" i="8" s="1"/>
  <c r="B64" i="7"/>
  <c r="H40" i="7"/>
  <c r="T10" i="8" s="1"/>
  <c r="G40" i="7"/>
  <c r="E40" i="7"/>
  <c r="S10" i="8" s="1"/>
  <c r="B40" i="7"/>
  <c r="H36" i="7"/>
  <c r="T9" i="8" s="1"/>
  <c r="G36" i="7"/>
  <c r="E36" i="7"/>
  <c r="S9" i="8" s="1"/>
  <c r="B36" i="7"/>
  <c r="H24" i="7"/>
  <c r="T8" i="8" s="1"/>
  <c r="G24" i="7"/>
  <c r="E24" i="7"/>
  <c r="S8" i="8" s="1"/>
  <c r="B24" i="7"/>
  <c r="K23" i="7"/>
  <c r="L23" i="7" s="1"/>
  <c r="I23" i="7"/>
  <c r="K21" i="7"/>
  <c r="L21" i="7" s="1"/>
  <c r="I21" i="7"/>
  <c r="K20" i="7"/>
  <c r="L20" i="7" s="1"/>
  <c r="I20" i="7"/>
  <c r="H18" i="7"/>
  <c r="T7" i="8" s="1"/>
  <c r="G18" i="7"/>
  <c r="E18" i="7"/>
  <c r="S7" i="8" s="1"/>
  <c r="B18" i="7"/>
  <c r="U8" i="8" l="1"/>
  <c r="U7" i="8"/>
  <c r="U9" i="8"/>
  <c r="U10" i="8"/>
  <c r="U11" i="8"/>
  <c r="U12" i="8"/>
  <c r="K40" i="7"/>
  <c r="L40" i="7" s="1"/>
  <c r="I64" i="7"/>
  <c r="K67" i="7"/>
  <c r="L67" i="7" s="1"/>
  <c r="I18" i="7"/>
  <c r="I24" i="7"/>
  <c r="I40" i="7"/>
  <c r="I36" i="7"/>
  <c r="I67" i="7"/>
  <c r="K64" i="7"/>
  <c r="L64" i="7" s="1"/>
  <c r="K36" i="7"/>
  <c r="L36" i="7" s="1"/>
  <c r="K24" i="7"/>
  <c r="L24" i="7" s="1"/>
  <c r="K18" i="7"/>
  <c r="L18" i="7" s="1"/>
  <c r="L26" i="9"/>
  <c r="Q11" i="8" s="1"/>
  <c r="K26" i="9"/>
  <c r="P11" i="8" s="1"/>
  <c r="J26" i="9"/>
  <c r="O11" i="8" s="1"/>
  <c r="I26" i="9"/>
  <c r="N11" i="8" s="1"/>
  <c r="H26" i="9"/>
  <c r="M11" i="8" s="1"/>
  <c r="F26" i="9"/>
  <c r="E26" i="9"/>
  <c r="L11" i="8" s="1"/>
  <c r="B26" i="9"/>
  <c r="Q9" i="8"/>
  <c r="P9" i="8"/>
  <c r="O9" i="8"/>
  <c r="N9" i="8"/>
  <c r="M9" i="8"/>
  <c r="L9" i="8"/>
  <c r="L9" i="9"/>
  <c r="K9" i="9"/>
  <c r="J9" i="9"/>
  <c r="I9" i="9"/>
  <c r="H9" i="9"/>
  <c r="F9" i="9"/>
  <c r="E9" i="9"/>
  <c r="B9" i="9"/>
  <c r="E47" i="4"/>
  <c r="E44" i="4"/>
  <c r="E41" i="4"/>
  <c r="H31" i="4" l="1"/>
  <c r="E31" i="4"/>
  <c r="B31" i="4"/>
  <c r="H11" i="8" s="1"/>
  <c r="H9" i="8"/>
  <c r="R67" i="11" l="1"/>
  <c r="Q67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D67" i="11"/>
  <c r="B67" i="11"/>
  <c r="R64" i="11"/>
  <c r="Q64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D64" i="11"/>
  <c r="B64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B40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B36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B24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B18" i="11"/>
  <c r="B66" i="10"/>
  <c r="C12" i="8" s="1"/>
  <c r="B63" i="10"/>
  <c r="C11" i="8" s="1"/>
  <c r="B39" i="10"/>
  <c r="C10" i="8" s="1"/>
  <c r="B35" i="10"/>
  <c r="C9" i="8" s="1"/>
  <c r="B23" i="10"/>
  <c r="C8" i="8" s="1"/>
  <c r="B17" i="10"/>
  <c r="C7" i="8" s="1"/>
  <c r="F66" i="2"/>
  <c r="B66" i="2"/>
  <c r="F63" i="2"/>
  <c r="B63" i="2"/>
  <c r="F39" i="2"/>
  <c r="B39" i="2"/>
  <c r="F35" i="2"/>
  <c r="B35" i="2"/>
  <c r="F23" i="2"/>
  <c r="B23" i="2"/>
  <c r="F17" i="2"/>
  <c r="B17" i="2"/>
  <c r="J9" i="8" l="1"/>
  <c r="I9" i="8"/>
  <c r="E9" i="8"/>
  <c r="E7" i="8"/>
  <c r="E11" i="8"/>
  <c r="J11" i="8"/>
  <c r="I11" i="8"/>
  <c r="E8" i="8"/>
  <c r="E10" i="8"/>
  <c r="J10" i="8"/>
  <c r="I10" i="8"/>
  <c r="E12" i="8"/>
  <c r="I12" i="8"/>
  <c r="J12" i="8"/>
  <c r="E45" i="4"/>
  <c r="E42" i="4"/>
  <c r="E48" i="4"/>
  <c r="F14" i="2"/>
  <c r="F11" i="2"/>
  <c r="F6" i="2"/>
  <c r="H7" i="4"/>
  <c r="E7" i="4"/>
  <c r="B7" i="4"/>
  <c r="H6" i="8" s="1"/>
  <c r="H12" i="4"/>
  <c r="E12" i="4"/>
  <c r="B12" i="4"/>
  <c r="B15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J4" i="8"/>
  <c r="E7" i="7"/>
  <c r="E12" i="7"/>
  <c r="S5" i="8" s="1"/>
  <c r="E12" i="11"/>
  <c r="E7" i="11"/>
  <c r="I7" i="8"/>
  <c r="R7" i="11"/>
  <c r="R12" i="11"/>
  <c r="Q7" i="11"/>
  <c r="Q12" i="11"/>
  <c r="D7" i="11"/>
  <c r="D12" i="11"/>
  <c r="P7" i="11"/>
  <c r="P12" i="11"/>
  <c r="O7" i="11"/>
  <c r="O12" i="11"/>
  <c r="N7" i="11"/>
  <c r="N12" i="11"/>
  <c r="M7" i="11"/>
  <c r="M12" i="11"/>
  <c r="L7" i="11"/>
  <c r="L12" i="11"/>
  <c r="K7" i="11"/>
  <c r="K12" i="11"/>
  <c r="J7" i="11"/>
  <c r="J12" i="11"/>
  <c r="I7" i="11"/>
  <c r="I12" i="11"/>
  <c r="H7" i="11"/>
  <c r="H12" i="11"/>
  <c r="G7" i="11"/>
  <c r="G12" i="11"/>
  <c r="F7" i="11"/>
  <c r="F12" i="11"/>
  <c r="B7" i="11"/>
  <c r="B12" i="11"/>
  <c r="B7" i="7"/>
  <c r="K6" i="7"/>
  <c r="L6" i="7" s="1"/>
  <c r="H7" i="7"/>
  <c r="T4" i="8" s="1"/>
  <c r="G7" i="7"/>
  <c r="I6" i="7"/>
  <c r="H12" i="7"/>
  <c r="T5" i="8" s="1"/>
  <c r="H15" i="7"/>
  <c r="T6" i="8" s="1"/>
  <c r="E15" i="7"/>
  <c r="G12" i="7"/>
  <c r="G15" i="7"/>
  <c r="B4" i="7"/>
  <c r="B12" i="7"/>
  <c r="B15" i="7"/>
  <c r="B4" i="9"/>
  <c r="B14" i="10"/>
  <c r="C6" i="8" s="1"/>
  <c r="B11" i="10"/>
  <c r="L4" i="9"/>
  <c r="Q6" i="8" s="1"/>
  <c r="K4" i="9"/>
  <c r="P6" i="8" s="1"/>
  <c r="J4" i="9"/>
  <c r="O6" i="8" s="1"/>
  <c r="I4" i="9"/>
  <c r="N6" i="8" s="1"/>
  <c r="H4" i="9"/>
  <c r="M6" i="8" s="1"/>
  <c r="E4" i="9"/>
  <c r="L6" i="8" s="1"/>
  <c r="B6" i="10"/>
  <c r="F4" i="9"/>
  <c r="B3" i="2"/>
  <c r="B6" i="2"/>
  <c r="B11" i="2"/>
  <c r="B14" i="2"/>
  <c r="D72" i="2" l="1"/>
  <c r="G76" i="11"/>
  <c r="G78" i="11"/>
  <c r="G80" i="11"/>
  <c r="G82" i="11"/>
  <c r="G84" i="11"/>
  <c r="G86" i="11"/>
  <c r="G87" i="11"/>
  <c r="C4" i="8"/>
  <c r="E70" i="10"/>
  <c r="J5" i="8"/>
  <c r="D71" i="2"/>
  <c r="J7" i="8"/>
  <c r="E71" i="7"/>
  <c r="G71" i="11"/>
  <c r="G77" i="11"/>
  <c r="G79" i="11"/>
  <c r="G81" i="11"/>
  <c r="G83" i="11"/>
  <c r="G85" i="11"/>
  <c r="G72" i="11"/>
  <c r="G88" i="11"/>
  <c r="G73" i="11"/>
  <c r="H8" i="8"/>
  <c r="I8" i="8" s="1"/>
  <c r="E73" i="7"/>
  <c r="C5" i="8"/>
  <c r="N13" i="8"/>
  <c r="Q13" i="8"/>
  <c r="O13" i="8"/>
  <c r="P13" i="8"/>
  <c r="M13" i="8"/>
  <c r="E74" i="7"/>
  <c r="S4" i="8"/>
  <c r="U4" i="8" s="1"/>
  <c r="E72" i="7"/>
  <c r="U5" i="8"/>
  <c r="S6" i="8"/>
  <c r="U6" i="8" s="1"/>
  <c r="I4" i="7"/>
  <c r="T3" i="8"/>
  <c r="T13" i="8" s="1"/>
  <c r="S3" i="8"/>
  <c r="F41" i="4"/>
  <c r="F44" i="4"/>
  <c r="J6" i="8"/>
  <c r="E6" i="8"/>
  <c r="I6" i="8"/>
  <c r="C3" i="8"/>
  <c r="K15" i="7"/>
  <c r="L15" i="7" s="1"/>
  <c r="I12" i="7"/>
  <c r="F47" i="4"/>
  <c r="F13" i="8"/>
  <c r="I15" i="7"/>
  <c r="K7" i="7"/>
  <c r="L7" i="7" s="1"/>
  <c r="I7" i="7"/>
  <c r="I4" i="8"/>
  <c r="E4" i="8"/>
  <c r="J3" i="8"/>
  <c r="K12" i="7"/>
  <c r="L12" i="7" s="1"/>
  <c r="E5" i="8" l="1"/>
  <c r="I5" i="8"/>
  <c r="J8" i="8"/>
  <c r="E76" i="7"/>
  <c r="S13" i="8"/>
  <c r="U13" i="8" s="1"/>
  <c r="F42" i="4"/>
  <c r="F45" i="4"/>
  <c r="E72" i="10"/>
  <c r="E3" i="8"/>
  <c r="U3" i="8"/>
  <c r="L13" i="8"/>
  <c r="F48" i="4"/>
  <c r="C13" i="8"/>
  <c r="E75" i="7"/>
  <c r="L4" i="7"/>
  <c r="G89" i="11"/>
  <c r="H39" i="9"/>
  <c r="I38" i="9" s="1"/>
  <c r="D13" i="8"/>
  <c r="H13" i="8"/>
  <c r="I3" i="8"/>
  <c r="E77" i="7" l="1"/>
  <c r="E13" i="8"/>
  <c r="H81" i="11"/>
  <c r="H82" i="11"/>
  <c r="H76" i="11"/>
  <c r="H77" i="11"/>
  <c r="H78" i="11"/>
  <c r="H88" i="11"/>
  <c r="H85" i="11"/>
  <c r="H86" i="11"/>
  <c r="H80" i="11"/>
  <c r="H83" i="11"/>
  <c r="H84" i="11"/>
  <c r="H87" i="11"/>
  <c r="H79" i="11"/>
  <c r="I35" i="9"/>
  <c r="I37" i="9"/>
  <c r="I36" i="9"/>
  <c r="I34" i="9"/>
  <c r="J13" i="8"/>
  <c r="I13" i="8"/>
  <c r="H89" i="11" l="1"/>
  <c r="I39" i="9"/>
</calcChain>
</file>

<file path=xl/sharedStrings.xml><?xml version="1.0" encoding="utf-8"?>
<sst xmlns="http://schemas.openxmlformats.org/spreadsheetml/2006/main" count="1307" uniqueCount="268">
  <si>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</si>
  <si>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</si>
  <si>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</si>
  <si>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</si>
  <si>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</si>
  <si>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</si>
  <si>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</si>
  <si>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</si>
  <si>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</si>
  <si>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</si>
  <si>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</si>
  <si>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</si>
  <si>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</si>
  <si>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</si>
  <si>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</si>
  <si>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</si>
  <si>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</si>
  <si>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</si>
  <si>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</si>
  <si>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</si>
  <si>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</si>
  <si>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</si>
  <si>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</si>
  <si>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</si>
  <si>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</si>
  <si>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</si>
  <si>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</si>
  <si>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</si>
  <si>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</si>
  <si>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</si>
  <si>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</si>
  <si>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ELEV_BACT</t>
  </si>
  <si>
    <t>ENTERO</t>
  </si>
  <si>
    <t>Contamination Advisory</t>
  </si>
  <si>
    <t>Not Under an Action</t>
  </si>
  <si>
    <t>BEACH Act Beaches</t>
  </si>
  <si>
    <t>MONITORED BEACHES</t>
  </si>
  <si>
    <t>Actions During Swim Season</t>
  </si>
  <si>
    <t>---</t>
  </si>
  <si>
    <t>No. of BEACH Act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</si>
  <si>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</si>
  <si>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</si>
  <si>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</si>
  <si>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</si>
  <si>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</si>
  <si>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</si>
  <si>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</si>
  <si>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</si>
  <si>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</si>
  <si>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</si>
  <si>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</si>
  <si>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</si>
  <si>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</si>
  <si>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</si>
  <si>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</si>
  <si>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</si>
  <si>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</si>
  <si>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</si>
  <si>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</si>
  <si>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</si>
  <si>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</si>
  <si>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</si>
  <si>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</si>
  <si>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</si>
  <si>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</si>
  <si>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</si>
  <si>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</si>
  <si>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</si>
  <si>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</si>
  <si>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</si>
  <si>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</si>
  <si>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</si>
  <si>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</si>
  <si>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</si>
  <si>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</si>
  <si>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</si>
  <si>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</si>
  <si>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</si>
  <si>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</si>
  <si>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</si>
  <si>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</si>
  <si>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</si>
  <si>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</si>
  <si>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</si>
  <si>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</si>
  <si>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</si>
  <si>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</si>
  <si>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</si>
  <si>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</si>
  <si>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</si>
  <si>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</si>
  <si>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ENTERO:</t>
  </si>
  <si>
    <t>Totals</t>
  </si>
  <si>
    <t>Percentages</t>
  </si>
  <si>
    <t>No.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</si>
  <si>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</si>
  <si>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</si>
  <si>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</si>
  <si>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</si>
  <si>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</si>
  <si>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</si>
  <si>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</si>
  <si>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</si>
  <si>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</si>
  <si>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</si>
  <si>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</si>
  <si>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</si>
  <si>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</si>
  <si>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</si>
  <si>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</si>
  <si>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</si>
  <si>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</si>
  <si>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</si>
  <si>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</si>
  <si>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</si>
  <si>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</si>
  <si>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</si>
  <si>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</si>
  <si>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</si>
  <si>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</si>
  <si>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</si>
  <si>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</si>
  <si>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</si>
  <si>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</si>
  <si>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</si>
  <si>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</si>
  <si>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</si>
  <si>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</si>
  <si>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</si>
  <si>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</si>
  <si>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</si>
  <si>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</si>
  <si>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</si>
  <si>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</si>
  <si>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</si>
  <si>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</si>
  <si>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</si>
  <si>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</si>
  <si>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</si>
  <si>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ACCOMACK</t>
  </si>
  <si>
    <t>VA153278</t>
  </si>
  <si>
    <t>GUARD SHORE</t>
  </si>
  <si>
    <t>GLOUCESTER</t>
  </si>
  <si>
    <t>VA714367</t>
  </si>
  <si>
    <t>GLOUCESTER POINT BEACH</t>
  </si>
  <si>
    <t>HAMPTON</t>
  </si>
  <si>
    <t>VA884979</t>
  </si>
  <si>
    <t>BUCKROE BEACH</t>
  </si>
  <si>
    <t>VA938661</t>
  </si>
  <si>
    <t>SALT PONDS</t>
  </si>
  <si>
    <t>KING GEORGE</t>
  </si>
  <si>
    <t>VA351214</t>
  </si>
  <si>
    <t>FAIRVIEW BEACH</t>
  </si>
  <si>
    <t>MATHEWS</t>
  </si>
  <si>
    <t>VA818754</t>
  </si>
  <si>
    <t>FESTIVAL BEACH</t>
  </si>
  <si>
    <t>NEWPORT NEWS</t>
  </si>
  <si>
    <t>VA523358</t>
  </si>
  <si>
    <t>ANDERSON'S BEACH</t>
  </si>
  <si>
    <t>VA747818</t>
  </si>
  <si>
    <t>HILTON BEACH</t>
  </si>
  <si>
    <t>VA747813</t>
  </si>
  <si>
    <t>HUNTINGTON BEACH</t>
  </si>
  <si>
    <t>VA722627</t>
  </si>
  <si>
    <t>KING/LINCOLN PARK</t>
  </si>
  <si>
    <t>NORFOLK</t>
  </si>
  <si>
    <t>VA912105</t>
  </si>
  <si>
    <t>10TH VIEW, BEHIND QUALITY INN,1010 W OCEAN VIEW AVE</t>
  </si>
  <si>
    <t>VA845980</t>
  </si>
  <si>
    <t>13TH VIEW, NORTH END</t>
  </si>
  <si>
    <t>VA864045</t>
  </si>
  <si>
    <t>21ST BAY ST., NORTH END BEHIND SHIP?S CAPTAIN RESTAURANT</t>
  </si>
  <si>
    <t>VA888917</t>
  </si>
  <si>
    <t>5TH BAY ST., NORTH END</t>
  </si>
  <si>
    <t>VA938849</t>
  </si>
  <si>
    <t>CAPEVIEW AVE., NORTH END</t>
  </si>
  <si>
    <t>VA821032</t>
  </si>
  <si>
    <t>EAST COMMUNITY BEACH, END OF EAST OCEAN VIEW AVE.</t>
  </si>
  <si>
    <t>VA536165</t>
  </si>
  <si>
    <t>NORTH COMMUNITY BEACH</t>
  </si>
  <si>
    <t>VA509547</t>
  </si>
  <si>
    <t>OCEAN VIEW PARK, EAST SIDE OF PARKING LOT</t>
  </si>
  <si>
    <t>VA742733</t>
  </si>
  <si>
    <t>SARA CONSTANCE PARK, EAST END</t>
  </si>
  <si>
    <t>NORTHAMPTON</t>
  </si>
  <si>
    <t>VA017488</t>
  </si>
  <si>
    <t>KIPTOPEKE STATE PARK</t>
  </si>
  <si>
    <t>VA963844</t>
  </si>
  <si>
    <t>TOWN OF CAPE CHARLES PUBLIC BEACH</t>
  </si>
  <si>
    <t>VIRGINIA BEACH</t>
  </si>
  <si>
    <t>VA323310</t>
  </si>
  <si>
    <t>15TH STREET</t>
  </si>
  <si>
    <t>VA824084</t>
  </si>
  <si>
    <t>28TH STREET</t>
  </si>
  <si>
    <t>VA695544</t>
  </si>
  <si>
    <t>45TH STREET</t>
  </si>
  <si>
    <t>VA898733</t>
  </si>
  <si>
    <t>63RD STREET</t>
  </si>
  <si>
    <t>VA441400</t>
  </si>
  <si>
    <t>78TH STREET</t>
  </si>
  <si>
    <t>VA366712</t>
  </si>
  <si>
    <t>BACK BAY BEACH</t>
  </si>
  <si>
    <t>VA514504</t>
  </si>
  <si>
    <t>CAMP PENDLETON</t>
  </si>
  <si>
    <t>VA197713</t>
  </si>
  <si>
    <t>CHESAPEAKE BEACH</t>
  </si>
  <si>
    <t>VA718451</t>
  </si>
  <si>
    <t>CHICK'S BEACH</t>
  </si>
  <si>
    <t>VA723069</t>
  </si>
  <si>
    <t>CROATAN</t>
  </si>
  <si>
    <t>VA999541</t>
  </si>
  <si>
    <t>DAM NECK MIDDLE</t>
  </si>
  <si>
    <t>VA307929</t>
  </si>
  <si>
    <t>DAM NECK NORTH</t>
  </si>
  <si>
    <t>VA927341</t>
  </si>
  <si>
    <t>DAM NECK SOUTH</t>
  </si>
  <si>
    <t>VA960898</t>
  </si>
  <si>
    <t>FIRST LANDING STATE PARK</t>
  </si>
  <si>
    <t>VA620108</t>
  </si>
  <si>
    <t>FORT STORY SOUTH</t>
  </si>
  <si>
    <t>VA591163</t>
  </si>
  <si>
    <t>FORT STORY WEST</t>
  </si>
  <si>
    <t>VA209936</t>
  </si>
  <si>
    <t>LESNER BRIDGE EAST</t>
  </si>
  <si>
    <t>VA551311</t>
  </si>
  <si>
    <t>LITTLE ISLAND BEACH NORTH</t>
  </si>
  <si>
    <t>VA152245</t>
  </si>
  <si>
    <t>LITTLE ISLAND BEACH SOUTH</t>
  </si>
  <si>
    <t>VA863269</t>
  </si>
  <si>
    <t>SANDBRIDGE NORTH</t>
  </si>
  <si>
    <t>VA582379</t>
  </si>
  <si>
    <t>SANDBRIDGE SOUTH</t>
  </si>
  <si>
    <t>VA532597</t>
  </si>
  <si>
    <t>SEA GATE</t>
  </si>
  <si>
    <t>YORK</t>
  </si>
  <si>
    <t>VA482894</t>
  </si>
  <si>
    <t>YORKTOWN BEACH</t>
  </si>
  <si>
    <t>Total length of monitored beaches (FT)</t>
  </si>
  <si>
    <t>VA623963</t>
  </si>
  <si>
    <t>FORT MONROE</t>
  </si>
  <si>
    <t>VA986228</t>
  </si>
  <si>
    <t>CAPTAINS QUARTERS</t>
  </si>
  <si>
    <t>Beach monitored?</t>
  </si>
  <si>
    <t>Swim season length (months)</t>
  </si>
  <si>
    <t>Swim season monitoring frequency (per week)</t>
  </si>
  <si>
    <t>Off season monitoring frequency (per week)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</si>
  <si>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</si>
  <si>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</si>
  <si>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</si>
  <si>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</si>
  <si>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</si>
  <si>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</si>
  <si>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</si>
  <si>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</si>
  <si>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</si>
  <si>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</si>
  <si>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four times a week</t>
  </si>
  <si>
    <t>Monitored five times a week</t>
  </si>
  <si>
    <t>Monitored seven times a week</t>
  </si>
  <si>
    <t>Beach length (MI)</t>
  </si>
  <si>
    <t>FESTIVAL  BEACH</t>
  </si>
  <si>
    <t>Total length of BEACH Act beaches (miles):</t>
  </si>
  <si>
    <t>2012 ACTIONS SUMMARY</t>
  </si>
  <si>
    <t>-</t>
  </si>
  <si>
    <t>Beach action in 2012?</t>
  </si>
  <si>
    <t>2012 BEACH DAYS SUMMARY</t>
  </si>
  <si>
    <t xml:space="preserve">Beach-specific advisories or closings issued by the reporting state or local governments. An action is recorded for a beach even if only a portion of the beach is affected. See "2012 Actions" tab </t>
  </si>
  <si>
    <t>2012 ACTIONS DURATION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</si>
</sst>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$-409]m/d/yy\ h:mm\ AM/PM;@"/>
    <numFmt numFmtId="166" formatCode="[$-409]mmmm\ d\,\ yyyy;@"/>
  </numFmts>
  <fonts count="20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5" fillId="0" borderId="0" xfId="0" quotePrefix="1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/>
    </xf>
    <xf numFmtId="1" fontId="5" fillId="0" borderId="1" xfId="0" quotePrefix="1" applyNumberFormat="1" applyFont="1" applyFill="1" applyBorder="1" applyAlignment="1">
      <alignment horizontal="center"/>
    </xf>
    <xf numFmtId="3" fontId="5" fillId="0" borderId="0" xfId="0" applyNumberFormat="1" applyFont="1" applyBorder="1"/>
    <xf numFmtId="3" fontId="5" fillId="0" borderId="0" xfId="0" applyNumberFormat="1" applyFont="1" applyFill="1" applyBorder="1"/>
    <xf numFmtId="0" fontId="18" fillId="0" borderId="0" xfId="0" applyFont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7" fillId="0" borderId="0" xfId="0" applyFont="1" applyAlignment="1"/>
    <xf numFmtId="0" fontId="19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5" fillId="0" borderId="0" xfId="0" applyNumberFormat="1" applyFont="1" applyBorder="1"/>
    <xf numFmtId="4" fontId="17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wrapText="1"/>
    </xf>
    <xf numFmtId="4" fontId="4" fillId="0" borderId="0" xfId="0" applyNumberFormat="1" applyFont="1" applyFill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wrapText="1"/>
    </xf>
    <xf numFmtId="4" fontId="12" fillId="0" borderId="4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7"/>
  <sheetViews>
    <sheetView tabSelected="1" workbookViewId="0"/>
  </sheetViews>
  <sheetFormatPr defaultRowHeight="12.75" x14ac:dyDescent="0.2"/>
  <cols>
    <col min="1" max="1" width="12.140625" style="5" customWidth="1"/>
    <col min="2" max="2" width="0.5703125" style="5" customWidth="1"/>
    <col min="3" max="6" width="8.28515625" style="5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16384" width="9.140625" style="5"/>
  </cols>
  <sheetData>
    <row r="1" spans="1:21" x14ac:dyDescent="0.2">
      <c r="A1" s="11"/>
      <c r="B1" s="11"/>
      <c r="C1" s="170" t="s">
        <v>35</v>
      </c>
      <c r="D1" s="172"/>
      <c r="E1" s="172"/>
      <c r="F1" s="171"/>
      <c r="G1" s="73"/>
      <c r="H1" s="170" t="s">
        <v>37</v>
      </c>
      <c r="I1" s="170"/>
      <c r="J1" s="170"/>
      <c r="K1" s="60"/>
      <c r="L1" s="170" t="s">
        <v>41</v>
      </c>
      <c r="M1" s="171"/>
      <c r="N1" s="171"/>
      <c r="O1" s="171"/>
      <c r="P1" s="171"/>
      <c r="Q1" s="171"/>
      <c r="R1" s="60"/>
      <c r="S1" s="170" t="s">
        <v>40</v>
      </c>
      <c r="T1" s="171"/>
      <c r="U1" s="171"/>
    </row>
    <row r="2" spans="1:21" ht="88.5" customHeight="1" x14ac:dyDescent="0.2">
      <c r="A2" s="4" t="s">
        <v>12</v>
      </c>
      <c r="B2" s="4"/>
      <c r="C2" s="3" t="s">
        <v>39</v>
      </c>
      <c r="D2" s="3" t="s">
        <v>43</v>
      </c>
      <c r="E2" s="3" t="s">
        <v>44</v>
      </c>
      <c r="F2" s="3" t="s">
        <v>237</v>
      </c>
      <c r="G2" s="3"/>
      <c r="H2" s="3" t="s">
        <v>0</v>
      </c>
      <c r="I2" s="3" t="s">
        <v>1</v>
      </c>
      <c r="J2" s="3" t="s">
        <v>2</v>
      </c>
      <c r="K2" s="3"/>
      <c r="L2" s="14" t="s">
        <v>42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/>
      <c r="S2" s="14" t="s">
        <v>9</v>
      </c>
      <c r="T2" s="15" t="s">
        <v>10</v>
      </c>
      <c r="U2" s="3" t="s">
        <v>15</v>
      </c>
    </row>
    <row r="3" spans="1:21" x14ac:dyDescent="0.2">
      <c r="A3" s="33" t="s">
        <v>139</v>
      </c>
      <c r="B3" s="16"/>
      <c r="C3" s="33">
        <f>Monitoring!$B$3</f>
        <v>1</v>
      </c>
      <c r="D3" s="30">
        <f>Monitoring!$E$3</f>
        <v>1</v>
      </c>
      <c r="E3" s="50">
        <f>D3/C3</f>
        <v>1</v>
      </c>
      <c r="F3" s="162">
        <f>Monitoring!$I$3</f>
        <v>0.435</v>
      </c>
      <c r="G3" s="13"/>
      <c r="H3" s="49">
        <v>0</v>
      </c>
      <c r="I3" s="49">
        <f t="shared" ref="I3:I13" si="0">D3-H3</f>
        <v>1</v>
      </c>
      <c r="J3" s="50">
        <f t="shared" ref="J3:J13" si="1">H3/D3</f>
        <v>0</v>
      </c>
      <c r="K3" s="13"/>
      <c r="L3" s="131">
        <v>0</v>
      </c>
      <c r="M3" s="130" t="s">
        <v>38</v>
      </c>
      <c r="N3" s="130" t="s">
        <v>38</v>
      </c>
      <c r="O3" s="130" t="s">
        <v>38</v>
      </c>
      <c r="P3" s="130" t="s">
        <v>38</v>
      </c>
      <c r="Q3" s="130" t="s">
        <v>38</v>
      </c>
      <c r="R3" s="13"/>
      <c r="S3" s="51">
        <f>'Beach Days'!E4</f>
        <v>150</v>
      </c>
      <c r="T3" s="51">
        <f>'Beach Days'!H4</f>
        <v>0</v>
      </c>
      <c r="U3" s="40">
        <f>T3/S3</f>
        <v>0</v>
      </c>
    </row>
    <row r="4" spans="1:21" x14ac:dyDescent="0.2">
      <c r="A4" s="33" t="s">
        <v>142</v>
      </c>
      <c r="B4" s="16"/>
      <c r="C4" s="56">
        <f>Monitoring!$B$6</f>
        <v>1</v>
      </c>
      <c r="D4" s="30">
        <f>Monitoring!$E$6</f>
        <v>1</v>
      </c>
      <c r="E4" s="50">
        <f>D4/C4</f>
        <v>1</v>
      </c>
      <c r="F4" s="162">
        <f>Monitoring!$I$6</f>
        <v>0.223</v>
      </c>
      <c r="G4" s="13"/>
      <c r="H4" s="49">
        <v>0</v>
      </c>
      <c r="I4" s="49">
        <f t="shared" si="0"/>
        <v>1</v>
      </c>
      <c r="J4" s="50">
        <f t="shared" si="1"/>
        <v>0</v>
      </c>
      <c r="K4" s="13"/>
      <c r="L4" s="60">
        <v>0</v>
      </c>
      <c r="M4" s="130" t="s">
        <v>38</v>
      </c>
      <c r="N4" s="130" t="s">
        <v>38</v>
      </c>
      <c r="O4" s="130" t="s">
        <v>38</v>
      </c>
      <c r="P4" s="130" t="s">
        <v>38</v>
      </c>
      <c r="Q4" s="130" t="s">
        <v>38</v>
      </c>
      <c r="R4" s="13"/>
      <c r="S4" s="51">
        <f>'Beach Days'!E7</f>
        <v>150</v>
      </c>
      <c r="T4" s="51">
        <f>'Beach Days'!H7</f>
        <v>0</v>
      </c>
      <c r="U4" s="40">
        <f>T4/S4</f>
        <v>0</v>
      </c>
    </row>
    <row r="5" spans="1:21" x14ac:dyDescent="0.2">
      <c r="A5" s="33" t="s">
        <v>145</v>
      </c>
      <c r="B5" s="16"/>
      <c r="C5" s="56">
        <f>Monitoring!$B$11</f>
        <v>3</v>
      </c>
      <c r="D5" s="30">
        <f>Monitoring!$E$11</f>
        <v>3</v>
      </c>
      <c r="E5" s="50">
        <f>D5/C5</f>
        <v>1</v>
      </c>
      <c r="F5" s="162">
        <f>Monitoring!$I$11</f>
        <v>2.5139999999999998</v>
      </c>
      <c r="G5" s="13"/>
      <c r="H5" s="49">
        <v>0</v>
      </c>
      <c r="I5" s="49">
        <f t="shared" si="0"/>
        <v>3</v>
      </c>
      <c r="J5" s="50">
        <f t="shared" si="1"/>
        <v>0</v>
      </c>
      <c r="K5" s="13"/>
      <c r="L5" s="127">
        <v>0</v>
      </c>
      <c r="M5" s="130" t="s">
        <v>38</v>
      </c>
      <c r="N5" s="130" t="s">
        <v>38</v>
      </c>
      <c r="O5" s="130" t="s">
        <v>38</v>
      </c>
      <c r="P5" s="130" t="s">
        <v>38</v>
      </c>
      <c r="Q5" s="130" t="s">
        <v>38</v>
      </c>
      <c r="R5" s="13"/>
      <c r="S5" s="51">
        <f>'Beach Days'!E12</f>
        <v>450</v>
      </c>
      <c r="T5" s="51">
        <f>'Beach Days'!H12</f>
        <v>0</v>
      </c>
      <c r="U5" s="40">
        <f>T5/S5</f>
        <v>0</v>
      </c>
    </row>
    <row r="6" spans="1:21" x14ac:dyDescent="0.2">
      <c r="A6" s="33" t="s">
        <v>150</v>
      </c>
      <c r="B6" s="16"/>
      <c r="C6" s="56">
        <f>Monitoring!$B$14</f>
        <v>1</v>
      </c>
      <c r="D6" s="30">
        <f>Monitoring!$E$14</f>
        <v>1</v>
      </c>
      <c r="E6" s="50">
        <f>D6/C6</f>
        <v>1</v>
      </c>
      <c r="F6" s="162">
        <f>Monitoring!$I$14</f>
        <v>0.74</v>
      </c>
      <c r="G6" s="13"/>
      <c r="H6" s="49">
        <f>'2012 Actions'!$B$7</f>
        <v>1</v>
      </c>
      <c r="I6" s="49">
        <f t="shared" si="0"/>
        <v>0</v>
      </c>
      <c r="J6" s="50">
        <f t="shared" si="1"/>
        <v>1</v>
      </c>
      <c r="K6" s="13"/>
      <c r="L6" s="129">
        <f>'Action Durations'!E4</f>
        <v>5</v>
      </c>
      <c r="M6" s="49">
        <f>'Action Durations'!H4</f>
        <v>1</v>
      </c>
      <c r="N6" s="49">
        <f>'Action Durations'!I4</f>
        <v>3</v>
      </c>
      <c r="O6" s="49">
        <f>'Action Durations'!J4</f>
        <v>1</v>
      </c>
      <c r="P6" s="49">
        <f>'Action Durations'!K4</f>
        <v>0</v>
      </c>
      <c r="Q6" s="49">
        <f>'Action Durations'!L4</f>
        <v>0</v>
      </c>
      <c r="R6" s="13"/>
      <c r="S6" s="51">
        <f>'Beach Days'!E15</f>
        <v>150</v>
      </c>
      <c r="T6" s="51">
        <f>'Beach Days'!H15</f>
        <v>10</v>
      </c>
      <c r="U6" s="40">
        <f>T6/S6</f>
        <v>6.6666666666666666E-2</v>
      </c>
    </row>
    <row r="7" spans="1:21" x14ac:dyDescent="0.2">
      <c r="A7" s="33" t="s">
        <v>153</v>
      </c>
      <c r="B7" s="16"/>
      <c r="C7" s="56">
        <f>Monitoring!$B$17</f>
        <v>1</v>
      </c>
      <c r="D7" s="30">
        <f>Monitoring!$E$17</f>
        <v>1</v>
      </c>
      <c r="E7" s="50">
        <f>D7/C7</f>
        <v>1</v>
      </c>
      <c r="F7" s="162">
        <f>Monitoring!$I$17</f>
        <v>1.1399999999999999</v>
      </c>
      <c r="G7" s="13"/>
      <c r="H7" s="49">
        <v>0</v>
      </c>
      <c r="I7" s="49">
        <f t="shared" si="0"/>
        <v>1</v>
      </c>
      <c r="J7" s="50">
        <f t="shared" si="1"/>
        <v>0</v>
      </c>
      <c r="K7" s="13"/>
      <c r="L7" s="143">
        <v>0</v>
      </c>
      <c r="M7" s="130" t="s">
        <v>38</v>
      </c>
      <c r="N7" s="130" t="s">
        <v>38</v>
      </c>
      <c r="O7" s="130" t="s">
        <v>38</v>
      </c>
      <c r="P7" s="130" t="s">
        <v>38</v>
      </c>
      <c r="Q7" s="130" t="s">
        <v>38</v>
      </c>
      <c r="R7" s="13"/>
      <c r="S7" s="51">
        <f>'Beach Days'!E18</f>
        <v>150</v>
      </c>
      <c r="T7" s="51">
        <f>'Beach Days'!H18</f>
        <v>0</v>
      </c>
      <c r="U7" s="40">
        <f>T7/S7</f>
        <v>0</v>
      </c>
    </row>
    <row r="8" spans="1:21" ht="12.75" customHeight="1" x14ac:dyDescent="0.2">
      <c r="A8" s="33" t="s">
        <v>156</v>
      </c>
      <c r="B8" s="16"/>
      <c r="C8" s="56">
        <f>Monitoring!$B$23</f>
        <v>4</v>
      </c>
      <c r="D8" s="30">
        <f>Monitoring!$E$23</f>
        <v>4</v>
      </c>
      <c r="E8" s="50">
        <f t="shared" ref="E8:E12" si="2">D8/C8</f>
        <v>1</v>
      </c>
      <c r="F8" s="162">
        <f>Monitoring!$I$23</f>
        <v>0.68799999999999994</v>
      </c>
      <c r="G8" s="13"/>
      <c r="H8" s="49">
        <f>'2012 Actions'!B12</f>
        <v>3</v>
      </c>
      <c r="I8" s="49">
        <f t="shared" si="0"/>
        <v>1</v>
      </c>
      <c r="J8" s="50">
        <f t="shared" si="1"/>
        <v>0.75</v>
      </c>
      <c r="K8" s="13"/>
      <c r="L8" s="153">
        <f>'Action Durations'!E9</f>
        <v>3</v>
      </c>
      <c r="M8" s="49">
        <f>'Action Durations'!H9</f>
        <v>3</v>
      </c>
      <c r="N8" s="49">
        <f>'Action Durations'!I9</f>
        <v>0</v>
      </c>
      <c r="O8" s="49">
        <f>'Action Durations'!J9</f>
        <v>0</v>
      </c>
      <c r="P8" s="49">
        <f>'Action Durations'!K9</f>
        <v>0</v>
      </c>
      <c r="Q8" s="49">
        <f>'Action Durations'!L9</f>
        <v>0</v>
      </c>
      <c r="R8" s="13"/>
      <c r="S8" s="51">
        <f>'Beach Days'!E24</f>
        <v>600</v>
      </c>
      <c r="T8" s="51">
        <f>'Beach Days'!H24</f>
        <v>3</v>
      </c>
      <c r="U8" s="40">
        <f t="shared" ref="U8:U12" si="3">T8/S8</f>
        <v>5.0000000000000001E-3</v>
      </c>
    </row>
    <row r="9" spans="1:21" x14ac:dyDescent="0.2">
      <c r="A9" s="33" t="s">
        <v>165</v>
      </c>
      <c r="B9" s="16"/>
      <c r="C9" s="56">
        <f>Monitoring!$B$35</f>
        <v>10</v>
      </c>
      <c r="D9" s="30">
        <f>Monitoring!$E$35</f>
        <v>10</v>
      </c>
      <c r="E9" s="50">
        <f t="shared" si="2"/>
        <v>1</v>
      </c>
      <c r="F9" s="162">
        <f>Monitoring!$I$35</f>
        <v>7.3090000000000002</v>
      </c>
      <c r="G9" s="13"/>
      <c r="H9" s="49">
        <f>'2012 Actions'!B20</f>
        <v>6</v>
      </c>
      <c r="I9" s="49">
        <f t="shared" si="0"/>
        <v>4</v>
      </c>
      <c r="J9" s="50">
        <f t="shared" si="1"/>
        <v>0.6</v>
      </c>
      <c r="K9" s="13"/>
      <c r="L9" s="128">
        <f>'Action Durations'!E17</f>
        <v>6</v>
      </c>
      <c r="M9" s="49">
        <f>'Action Durations'!H17</f>
        <v>6</v>
      </c>
      <c r="N9" s="49">
        <f>'Action Durations'!I17</f>
        <v>0</v>
      </c>
      <c r="O9" s="49">
        <f>'Action Durations'!J17</f>
        <v>0</v>
      </c>
      <c r="P9" s="49">
        <f>'Action Durations'!K17</f>
        <v>0</v>
      </c>
      <c r="Q9" s="49">
        <f>'Action Durations'!L17</f>
        <v>0</v>
      </c>
      <c r="R9" s="13"/>
      <c r="S9" s="51">
        <f>'Beach Days'!E36</f>
        <v>1500</v>
      </c>
      <c r="T9" s="51">
        <f>'Beach Days'!H36</f>
        <v>6</v>
      </c>
      <c r="U9" s="40">
        <f t="shared" si="3"/>
        <v>4.0000000000000001E-3</v>
      </c>
    </row>
    <row r="10" spans="1:21" ht="12.75" customHeight="1" x14ac:dyDescent="0.2">
      <c r="A10" s="33" t="s">
        <v>184</v>
      </c>
      <c r="B10" s="16"/>
      <c r="C10" s="56">
        <f>Monitoring!$B$39</f>
        <v>2</v>
      </c>
      <c r="D10" s="30">
        <f>Monitoring!$E$39</f>
        <v>2</v>
      </c>
      <c r="E10" s="50">
        <f t="shared" si="2"/>
        <v>1</v>
      </c>
      <c r="F10" s="162">
        <f>Monitoring!$I$39</f>
        <v>2.0209999999999999</v>
      </c>
      <c r="G10" s="13"/>
      <c r="H10" s="49">
        <v>0</v>
      </c>
      <c r="I10" s="49">
        <f t="shared" si="0"/>
        <v>2</v>
      </c>
      <c r="J10" s="50">
        <f t="shared" si="1"/>
        <v>0</v>
      </c>
      <c r="K10" s="13"/>
      <c r="L10" s="131">
        <v>0</v>
      </c>
      <c r="M10" s="130" t="s">
        <v>38</v>
      </c>
      <c r="N10" s="130" t="s">
        <v>38</v>
      </c>
      <c r="O10" s="130" t="s">
        <v>38</v>
      </c>
      <c r="P10" s="130" t="s">
        <v>38</v>
      </c>
      <c r="Q10" s="130" t="s">
        <v>38</v>
      </c>
      <c r="R10" s="13"/>
      <c r="S10" s="51">
        <f>'Beach Days'!E40</f>
        <v>300</v>
      </c>
      <c r="T10" s="51">
        <f>'Beach Days'!H40</f>
        <v>0</v>
      </c>
      <c r="U10" s="40">
        <f t="shared" si="3"/>
        <v>0</v>
      </c>
    </row>
    <row r="11" spans="1:21" ht="12.75" customHeight="1" x14ac:dyDescent="0.2">
      <c r="A11" s="33" t="s">
        <v>189</v>
      </c>
      <c r="B11" s="16"/>
      <c r="C11" s="56">
        <f>Monitoring!$B$63</f>
        <v>22</v>
      </c>
      <c r="D11" s="30">
        <f>Monitoring!$E$63</f>
        <v>22</v>
      </c>
      <c r="E11" s="50">
        <f t="shared" si="2"/>
        <v>1</v>
      </c>
      <c r="F11" s="162">
        <f>Monitoring!$I$63</f>
        <v>34.517999999999994</v>
      </c>
      <c r="G11" s="13"/>
      <c r="H11" s="49">
        <f>'2012 Actions'!B31</f>
        <v>7</v>
      </c>
      <c r="I11" s="49">
        <f t="shared" si="0"/>
        <v>15</v>
      </c>
      <c r="J11" s="50">
        <f t="shared" si="1"/>
        <v>0.31818181818181818</v>
      </c>
      <c r="K11" s="13"/>
      <c r="L11" s="128">
        <f>'Action Durations'!E26</f>
        <v>9</v>
      </c>
      <c r="M11" s="49">
        <f>'Action Durations'!H26</f>
        <v>8</v>
      </c>
      <c r="N11" s="49">
        <f>'Action Durations'!I26</f>
        <v>1</v>
      </c>
      <c r="O11" s="49">
        <f>'Action Durations'!J26</f>
        <v>0</v>
      </c>
      <c r="P11" s="49">
        <f>'Action Durations'!K26</f>
        <v>0</v>
      </c>
      <c r="Q11" s="49">
        <f>'Action Durations'!L26</f>
        <v>0</v>
      </c>
      <c r="R11" s="13"/>
      <c r="S11" s="51">
        <f>'Beach Days'!E64</f>
        <v>3300</v>
      </c>
      <c r="T11" s="51">
        <f>'Beach Days'!H64</f>
        <v>10</v>
      </c>
      <c r="U11" s="40">
        <f t="shared" si="3"/>
        <v>3.0303030303030303E-3</v>
      </c>
    </row>
    <row r="12" spans="1:21" x14ac:dyDescent="0.2">
      <c r="A12" s="36" t="s">
        <v>234</v>
      </c>
      <c r="B12" s="132"/>
      <c r="C12" s="133">
        <f>Monitoring!$B$66</f>
        <v>1</v>
      </c>
      <c r="D12" s="31">
        <f>Monitoring!$E$66</f>
        <v>1</v>
      </c>
      <c r="E12" s="42">
        <f t="shared" si="2"/>
        <v>1</v>
      </c>
      <c r="F12" s="165">
        <f>Monitoring!$I$66</f>
        <v>0.23799999999999999</v>
      </c>
      <c r="G12" s="66"/>
      <c r="H12" s="134">
        <v>0</v>
      </c>
      <c r="I12" s="134">
        <f t="shared" si="0"/>
        <v>1</v>
      </c>
      <c r="J12" s="42">
        <f t="shared" si="1"/>
        <v>0</v>
      </c>
      <c r="K12" s="66"/>
      <c r="L12" s="67">
        <v>0</v>
      </c>
      <c r="M12" s="135" t="s">
        <v>38</v>
      </c>
      <c r="N12" s="135" t="s">
        <v>38</v>
      </c>
      <c r="O12" s="135" t="s">
        <v>38</v>
      </c>
      <c r="P12" s="135" t="s">
        <v>38</v>
      </c>
      <c r="Q12" s="135" t="s">
        <v>38</v>
      </c>
      <c r="R12" s="66"/>
      <c r="S12" s="43">
        <f>'Beach Days'!E67</f>
        <v>150</v>
      </c>
      <c r="T12" s="43">
        <f>'Beach Days'!H67</f>
        <v>0</v>
      </c>
      <c r="U12" s="42">
        <f t="shared" si="3"/>
        <v>0</v>
      </c>
    </row>
    <row r="13" spans="1:21" x14ac:dyDescent="0.2">
      <c r="C13" s="12">
        <f>SUM(C3:C12)</f>
        <v>46</v>
      </c>
      <c r="D13" s="12">
        <f>SUM(D3:D12)</f>
        <v>46</v>
      </c>
      <c r="E13" s="18">
        <f>D13/C13</f>
        <v>1</v>
      </c>
      <c r="F13" s="163">
        <f>SUM(F3:F12)</f>
        <v>49.825999999999993</v>
      </c>
      <c r="G13" s="12"/>
      <c r="H13" s="12">
        <f>SUM(H3:H12)</f>
        <v>17</v>
      </c>
      <c r="I13" s="17">
        <f t="shared" si="0"/>
        <v>29</v>
      </c>
      <c r="J13" s="18">
        <f t="shared" si="1"/>
        <v>0.36956521739130432</v>
      </c>
      <c r="K13" s="12"/>
      <c r="L13" s="12">
        <f t="shared" ref="L13:Q13" si="4">SUM(L3:L12)</f>
        <v>23</v>
      </c>
      <c r="M13" s="12">
        <f t="shared" si="4"/>
        <v>18</v>
      </c>
      <c r="N13" s="12">
        <f t="shared" si="4"/>
        <v>4</v>
      </c>
      <c r="O13" s="12">
        <f t="shared" si="4"/>
        <v>1</v>
      </c>
      <c r="P13" s="12">
        <f t="shared" si="4"/>
        <v>0</v>
      </c>
      <c r="Q13" s="12">
        <f t="shared" si="4"/>
        <v>0</v>
      </c>
      <c r="R13" s="12"/>
      <c r="S13" s="10">
        <f>SUM(S3:S12)</f>
        <v>6900</v>
      </c>
      <c r="T13" s="10">
        <f>SUM(T3:T12)</f>
        <v>29</v>
      </c>
      <c r="U13" s="53">
        <f>T13/S13</f>
        <v>4.2028985507246378E-3</v>
      </c>
    </row>
    <row r="14" spans="1:21" x14ac:dyDescent="0.2">
      <c r="C14" s="12"/>
      <c r="D14" s="12"/>
      <c r="E14" s="18"/>
      <c r="F14" s="10"/>
      <c r="G14" s="12"/>
      <c r="H14" s="12"/>
      <c r="I14" s="17"/>
      <c r="J14" s="18"/>
      <c r="K14" s="12"/>
      <c r="L14" s="12"/>
      <c r="M14" s="12"/>
      <c r="N14" s="12"/>
      <c r="O14" s="12"/>
      <c r="P14" s="12"/>
      <c r="Q14" s="12"/>
      <c r="R14" s="12"/>
      <c r="S14" s="10"/>
      <c r="T14" s="10"/>
      <c r="U14" s="53"/>
    </row>
    <row r="15" spans="1:21" x14ac:dyDescent="0.2">
      <c r="T15" s="19"/>
    </row>
    <row r="16" spans="1:21" x14ac:dyDescent="0.2">
      <c r="A16" s="78" t="s">
        <v>48</v>
      </c>
      <c r="T16" s="19"/>
    </row>
    <row r="17" spans="3:4" x14ac:dyDescent="0.2">
      <c r="C17" s="84" t="s">
        <v>45</v>
      </c>
      <c r="D17" s="77" t="s">
        <v>56</v>
      </c>
    </row>
    <row r="18" spans="3:4" x14ac:dyDescent="0.2">
      <c r="C18" s="84"/>
      <c r="D18" s="77" t="s">
        <v>57</v>
      </c>
    </row>
    <row r="19" spans="3:4" x14ac:dyDescent="0.2">
      <c r="C19" s="84" t="s">
        <v>49</v>
      </c>
      <c r="D19" s="76" t="s">
        <v>55</v>
      </c>
    </row>
    <row r="20" spans="3:4" x14ac:dyDescent="0.2">
      <c r="C20" s="84" t="s">
        <v>46</v>
      </c>
      <c r="D20" s="77" t="s">
        <v>58</v>
      </c>
    </row>
    <row r="21" spans="3:4" x14ac:dyDescent="0.2">
      <c r="C21" s="84"/>
      <c r="D21" s="77" t="s">
        <v>59</v>
      </c>
    </row>
    <row r="22" spans="3:4" x14ac:dyDescent="0.2">
      <c r="C22" s="84" t="s">
        <v>47</v>
      </c>
      <c r="D22" s="76" t="s">
        <v>266</v>
      </c>
    </row>
    <row r="23" spans="3:4" x14ac:dyDescent="0.2">
      <c r="C23" s="84"/>
      <c r="D23" s="76" t="s">
        <v>60</v>
      </c>
    </row>
    <row r="24" spans="3:4" x14ac:dyDescent="0.2">
      <c r="C24" s="84" t="s">
        <v>51</v>
      </c>
      <c r="D24" s="76" t="s">
        <v>61</v>
      </c>
    </row>
    <row r="25" spans="3:4" x14ac:dyDescent="0.2">
      <c r="C25" s="85"/>
      <c r="D25" s="76" t="s">
        <v>62</v>
      </c>
    </row>
    <row r="26" spans="3:4" x14ac:dyDescent="0.2">
      <c r="C26" s="84" t="s">
        <v>50</v>
      </c>
      <c r="D26" s="76" t="s">
        <v>53</v>
      </c>
    </row>
    <row r="27" spans="3:4" x14ac:dyDescent="0.2">
      <c r="C27" s="84" t="s">
        <v>52</v>
      </c>
      <c r="D27" s="76" t="s">
        <v>54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2012 Swimming Season
Virginia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72"/>
  <sheetViews>
    <sheetView zoomScaleNormal="100" workbookViewId="0"/>
  </sheetViews>
  <sheetFormatPr defaultRowHeight="12.75" x14ac:dyDescent="0.2"/>
  <cols>
    <col min="1" max="1" width="12.5703125" style="28" customWidth="1"/>
    <col min="2" max="2" width="7.7109375" style="28" customWidth="1"/>
    <col min="3" max="3" width="46.140625" style="28" customWidth="1"/>
    <col min="4" max="4" width="8.140625" style="28" customWidth="1"/>
    <col min="5" max="5" width="10.28515625" style="24" customWidth="1"/>
    <col min="6" max="6" width="9.140625" style="136"/>
    <col min="7" max="10" width="9.7109375" style="28" customWidth="1"/>
    <col min="12" max="13" width="9.140625" style="24"/>
    <col min="15" max="16384" width="9.140625" style="24"/>
  </cols>
  <sheetData>
    <row r="1" spans="1:10" ht="33.75" customHeight="1" x14ac:dyDescent="0.2">
      <c r="A1" s="25" t="s">
        <v>12</v>
      </c>
      <c r="B1" s="25" t="s">
        <v>13</v>
      </c>
      <c r="C1" s="25" t="s">
        <v>65</v>
      </c>
      <c r="D1" s="3" t="s">
        <v>67</v>
      </c>
      <c r="E1" s="25" t="s">
        <v>66</v>
      </c>
      <c r="F1" s="167" t="s">
        <v>259</v>
      </c>
      <c r="G1" s="25" t="s">
        <v>68</v>
      </c>
      <c r="H1" s="25" t="s">
        <v>69</v>
      </c>
      <c r="I1" s="25" t="s">
        <v>70</v>
      </c>
      <c r="J1" s="25" t="s">
        <v>71</v>
      </c>
    </row>
    <row r="2" spans="1:10" ht="12.75" customHeight="1" x14ac:dyDescent="0.2">
      <c r="A2" s="154" t="s">
        <v>139</v>
      </c>
      <c r="B2" s="154" t="s">
        <v>140</v>
      </c>
      <c r="C2" s="154" t="s">
        <v>141</v>
      </c>
      <c r="D2" s="154">
        <v>1</v>
      </c>
      <c r="E2" s="154" t="s">
        <v>30</v>
      </c>
      <c r="F2" s="166">
        <v>0.435</v>
      </c>
      <c r="G2" s="154">
        <v>37.844312000000002</v>
      </c>
      <c r="H2" s="154">
        <v>-75.680628999999996</v>
      </c>
      <c r="I2" s="154">
        <v>37.847313</v>
      </c>
      <c r="J2" s="154">
        <v>-75.676458999999994</v>
      </c>
    </row>
    <row r="3" spans="1:10" ht="12.75" customHeight="1" x14ac:dyDescent="0.2">
      <c r="A3" s="33"/>
      <c r="B3" s="34">
        <f>COUNTA(#REF!)</f>
        <v>1</v>
      </c>
      <c r="C3" s="33"/>
      <c r="D3" s="75"/>
      <c r="E3" s="33"/>
      <c r="F3" s="125">
        <f>SUM(F2)</f>
        <v>0.435</v>
      </c>
      <c r="G3" s="33"/>
      <c r="H3" s="33"/>
      <c r="I3" s="33"/>
      <c r="J3" s="33"/>
    </row>
    <row r="4" spans="1:10" ht="12.75" customHeight="1" x14ac:dyDescent="0.2">
      <c r="A4" s="33"/>
      <c r="B4" s="33"/>
      <c r="C4" s="33"/>
      <c r="D4" s="56"/>
      <c r="E4" s="33"/>
      <c r="F4" s="150"/>
      <c r="G4" s="33"/>
      <c r="H4" s="33"/>
      <c r="I4" s="33"/>
      <c r="J4" s="33"/>
    </row>
    <row r="5" spans="1:10" ht="12.75" customHeight="1" x14ac:dyDescent="0.2">
      <c r="A5" s="154" t="s">
        <v>142</v>
      </c>
      <c r="B5" s="154" t="s">
        <v>143</v>
      </c>
      <c r="C5" s="154" t="s">
        <v>144</v>
      </c>
      <c r="D5" s="154">
        <v>1</v>
      </c>
      <c r="E5" s="154" t="s">
        <v>30</v>
      </c>
      <c r="F5" s="166">
        <v>0.223</v>
      </c>
      <c r="G5" s="154">
        <v>37.245530000000002</v>
      </c>
      <c r="H5" s="154">
        <v>-76.504098999999997</v>
      </c>
      <c r="I5" s="154">
        <v>37.247217999999997</v>
      </c>
      <c r="J5" s="154">
        <v>-76.501607000000007</v>
      </c>
    </row>
    <row r="6" spans="1:10" ht="12.75" customHeight="1" x14ac:dyDescent="0.2">
      <c r="A6" s="33"/>
      <c r="B6" s="34">
        <f>COUNTA(B5:B5)</f>
        <v>1</v>
      </c>
      <c r="C6" s="33"/>
      <c r="D6" s="75"/>
      <c r="E6" s="33"/>
      <c r="F6" s="125">
        <f>SUM(F5:F5)</f>
        <v>0.223</v>
      </c>
      <c r="G6" s="33"/>
      <c r="H6" s="33"/>
      <c r="I6" s="33"/>
      <c r="J6" s="33"/>
    </row>
    <row r="7" spans="1:10" ht="12.75" customHeight="1" x14ac:dyDescent="0.2">
      <c r="A7" s="33"/>
      <c r="B7" s="33"/>
      <c r="C7" s="33"/>
      <c r="D7" s="56"/>
      <c r="E7" s="33"/>
      <c r="F7" s="150"/>
      <c r="G7" s="33"/>
      <c r="H7" s="33"/>
      <c r="I7" s="33"/>
      <c r="J7" s="33"/>
    </row>
    <row r="8" spans="1:10" ht="12.75" customHeight="1" x14ac:dyDescent="0.2">
      <c r="A8" s="148" t="s">
        <v>145</v>
      </c>
      <c r="B8" s="148" t="s">
        <v>146</v>
      </c>
      <c r="C8" s="148" t="s">
        <v>147</v>
      </c>
      <c r="D8" s="148">
        <v>1</v>
      </c>
      <c r="E8" s="148" t="s">
        <v>30</v>
      </c>
      <c r="F8" s="149">
        <v>1.2569999999999999</v>
      </c>
      <c r="G8" s="148">
        <v>37.051012999999998</v>
      </c>
      <c r="H8" s="148">
        <v>-76.285405999999995</v>
      </c>
      <c r="I8" s="148">
        <v>37.034866000000001</v>
      </c>
      <c r="J8" s="148">
        <v>-76.292878000000002</v>
      </c>
    </row>
    <row r="9" spans="1:10" ht="12.75" customHeight="1" x14ac:dyDescent="0.2">
      <c r="A9" s="148" t="s">
        <v>145</v>
      </c>
      <c r="B9" s="148" t="s">
        <v>238</v>
      </c>
      <c r="C9" s="148" t="s">
        <v>239</v>
      </c>
      <c r="D9" s="148">
        <v>1</v>
      </c>
      <c r="E9" s="148" t="s">
        <v>30</v>
      </c>
      <c r="F9" s="149">
        <v>0</v>
      </c>
      <c r="G9" s="148">
        <v>37.015099999999997</v>
      </c>
      <c r="H9" s="148">
        <v>-76.298479999999998</v>
      </c>
      <c r="I9" s="148">
        <v>37.022089999999999</v>
      </c>
      <c r="J9" s="148">
        <v>-76.296379999999999</v>
      </c>
    </row>
    <row r="10" spans="1:10" ht="12.75" customHeight="1" x14ac:dyDescent="0.2">
      <c r="A10" s="154" t="s">
        <v>145</v>
      </c>
      <c r="B10" s="154" t="s">
        <v>148</v>
      </c>
      <c r="C10" s="154" t="s">
        <v>149</v>
      </c>
      <c r="D10" s="154">
        <v>1</v>
      </c>
      <c r="E10" s="154" t="s">
        <v>30</v>
      </c>
      <c r="F10" s="166">
        <v>1.2569999999999999</v>
      </c>
      <c r="G10" s="154">
        <v>37.062541000000003</v>
      </c>
      <c r="H10" s="154">
        <v>-76.281768</v>
      </c>
      <c r="I10" s="154">
        <v>37.051012999999998</v>
      </c>
      <c r="J10" s="154">
        <v>-76.285405999999995</v>
      </c>
    </row>
    <row r="11" spans="1:10" ht="12.75" customHeight="1" x14ac:dyDescent="0.2">
      <c r="A11" s="33"/>
      <c r="B11" s="34">
        <f>COUNTA(B8:B10)</f>
        <v>3</v>
      </c>
      <c r="C11" s="33"/>
      <c r="D11" s="75"/>
      <c r="E11" s="47"/>
      <c r="F11" s="125">
        <f>SUM(F8:F10)</f>
        <v>2.5139999999999998</v>
      </c>
      <c r="G11" s="47"/>
      <c r="H11" s="47"/>
      <c r="I11" s="47"/>
      <c r="J11" s="47"/>
    </row>
    <row r="12" spans="1:10" ht="12.75" customHeight="1" x14ac:dyDescent="0.2">
      <c r="A12" s="33"/>
      <c r="B12" s="34"/>
      <c r="C12" s="33"/>
      <c r="D12" s="57"/>
      <c r="E12" s="47"/>
      <c r="F12" s="150"/>
      <c r="G12" s="47"/>
      <c r="H12" s="47"/>
      <c r="I12" s="47"/>
      <c r="J12" s="47"/>
    </row>
    <row r="13" spans="1:10" ht="12.75" customHeight="1" x14ac:dyDescent="0.2">
      <c r="A13" s="154" t="s">
        <v>150</v>
      </c>
      <c r="B13" s="154" t="s">
        <v>151</v>
      </c>
      <c r="C13" s="154" t="s">
        <v>152</v>
      </c>
      <c r="D13" s="154">
        <v>1</v>
      </c>
      <c r="E13" s="154" t="s">
        <v>30</v>
      </c>
      <c r="F13" s="166">
        <v>0.74</v>
      </c>
      <c r="G13" s="154">
        <v>38.331211000000003</v>
      </c>
      <c r="H13" s="154">
        <v>-77.249067999999994</v>
      </c>
      <c r="I13" s="154">
        <v>38.332045999999998</v>
      </c>
      <c r="J13" s="154">
        <v>-77.235228000000006</v>
      </c>
    </row>
    <row r="14" spans="1:10" ht="12.75" customHeight="1" x14ac:dyDescent="0.2">
      <c r="A14" s="33"/>
      <c r="B14" s="34">
        <f>COUNTA(B13:B13)</f>
        <v>1</v>
      </c>
      <c r="C14" s="33"/>
      <c r="D14" s="75"/>
      <c r="E14" s="33"/>
      <c r="F14" s="125">
        <f>SUM(F13:F13)</f>
        <v>0.74</v>
      </c>
      <c r="G14" s="33"/>
      <c r="H14" s="33"/>
      <c r="I14" s="33"/>
      <c r="J14" s="33"/>
    </row>
    <row r="15" spans="1:10" ht="12.75" customHeight="1" x14ac:dyDescent="0.2">
      <c r="A15" s="33"/>
      <c r="B15" s="34"/>
      <c r="C15" s="33"/>
      <c r="D15" s="75"/>
      <c r="E15" s="33"/>
      <c r="F15" s="125"/>
      <c r="G15" s="33"/>
      <c r="H15" s="33"/>
      <c r="I15" s="33"/>
      <c r="J15" s="33"/>
    </row>
    <row r="16" spans="1:10" ht="12.75" customHeight="1" x14ac:dyDescent="0.2">
      <c r="A16" s="154" t="s">
        <v>153</v>
      </c>
      <c r="B16" s="154" t="s">
        <v>154</v>
      </c>
      <c r="C16" s="154" t="s">
        <v>260</v>
      </c>
      <c r="D16" s="154">
        <v>1</v>
      </c>
      <c r="E16" s="154" t="s">
        <v>30</v>
      </c>
      <c r="F16" s="166">
        <v>1.1399999999999999</v>
      </c>
      <c r="G16" s="154">
        <v>37.441474999999997</v>
      </c>
      <c r="H16" s="154">
        <v>-76.255121000000003</v>
      </c>
      <c r="I16" s="154">
        <v>37.423440999999997</v>
      </c>
      <c r="J16" s="154">
        <v>-76.251695999999995</v>
      </c>
    </row>
    <row r="17" spans="1:10" ht="12.75" customHeight="1" x14ac:dyDescent="0.2">
      <c r="A17" s="33"/>
      <c r="B17" s="34">
        <f>COUNTA(B16:B16)</f>
        <v>1</v>
      </c>
      <c r="C17" s="33"/>
      <c r="D17" s="75"/>
      <c r="E17" s="33"/>
      <c r="F17" s="125">
        <f>SUM(F16:F16)</f>
        <v>1.1399999999999999</v>
      </c>
      <c r="G17" s="33"/>
      <c r="H17" s="33"/>
      <c r="I17" s="33"/>
      <c r="J17" s="33"/>
    </row>
    <row r="18" spans="1:10" ht="12.75" customHeight="1" x14ac:dyDescent="0.2">
      <c r="A18" s="33"/>
      <c r="B18" s="34"/>
      <c r="C18" s="33"/>
      <c r="D18" s="75"/>
      <c r="E18" s="33"/>
      <c r="F18" s="125"/>
      <c r="G18" s="33"/>
      <c r="H18" s="33"/>
      <c r="I18" s="33"/>
      <c r="J18" s="33"/>
    </row>
    <row r="19" spans="1:10" ht="12.75" customHeight="1" x14ac:dyDescent="0.2">
      <c r="A19" s="148" t="s">
        <v>156</v>
      </c>
      <c r="B19" s="148" t="s">
        <v>157</v>
      </c>
      <c r="C19" s="148" t="s">
        <v>158</v>
      </c>
      <c r="D19" s="148">
        <v>1</v>
      </c>
      <c r="E19" s="148" t="s">
        <v>30</v>
      </c>
      <c r="F19" s="149">
        <v>0.22600000000000001</v>
      </c>
      <c r="G19" s="148">
        <v>36.974729000000004</v>
      </c>
      <c r="H19" s="148">
        <v>-76.402257000000006</v>
      </c>
      <c r="I19" s="148">
        <v>36.977558999999999</v>
      </c>
      <c r="J19" s="148">
        <v>-76.400384000000003</v>
      </c>
    </row>
    <row r="20" spans="1:10" ht="12.75" customHeight="1" x14ac:dyDescent="0.2">
      <c r="A20" s="148" t="s">
        <v>156</v>
      </c>
      <c r="B20" s="148" t="s">
        <v>159</v>
      </c>
      <c r="C20" s="148" t="s">
        <v>160</v>
      </c>
      <c r="D20" s="148">
        <v>1</v>
      </c>
      <c r="E20" s="148" t="s">
        <v>30</v>
      </c>
      <c r="F20" s="149">
        <v>7.1999999999999995E-2</v>
      </c>
      <c r="G20" s="148">
        <v>37.028413999999998</v>
      </c>
      <c r="H20" s="148">
        <v>-76.465394000000003</v>
      </c>
      <c r="I20" s="148">
        <v>37.027697000000003</v>
      </c>
      <c r="J20" s="148">
        <v>-76.464507999999995</v>
      </c>
    </row>
    <row r="21" spans="1:10" ht="12.75" customHeight="1" x14ac:dyDescent="0.2">
      <c r="A21" s="148" t="s">
        <v>156</v>
      </c>
      <c r="B21" s="148" t="s">
        <v>161</v>
      </c>
      <c r="C21" s="148" t="s">
        <v>162</v>
      </c>
      <c r="D21" s="148">
        <v>1</v>
      </c>
      <c r="E21" s="148" t="s">
        <v>30</v>
      </c>
      <c r="F21" s="149">
        <v>0.16300000000000001</v>
      </c>
      <c r="G21" s="148">
        <v>37.016618000000001</v>
      </c>
      <c r="H21" s="148">
        <v>-76.455867999999995</v>
      </c>
      <c r="I21" s="148">
        <v>37.014215999999998</v>
      </c>
      <c r="J21" s="148">
        <v>-76.455557999999996</v>
      </c>
    </row>
    <row r="22" spans="1:10" ht="12.75" customHeight="1" x14ac:dyDescent="0.2">
      <c r="A22" s="154" t="s">
        <v>156</v>
      </c>
      <c r="B22" s="154" t="s">
        <v>163</v>
      </c>
      <c r="C22" s="154" t="s">
        <v>164</v>
      </c>
      <c r="D22" s="154">
        <v>1</v>
      </c>
      <c r="E22" s="154" t="s">
        <v>30</v>
      </c>
      <c r="F22" s="166">
        <v>0.22700000000000001</v>
      </c>
      <c r="G22" s="154">
        <v>36.968328999999997</v>
      </c>
      <c r="H22" s="154">
        <v>-76.409368000000001</v>
      </c>
      <c r="I22" s="154">
        <v>36.965153000000001</v>
      </c>
      <c r="J22" s="154">
        <v>-76.410578000000001</v>
      </c>
    </row>
    <row r="23" spans="1:10" ht="12.75" customHeight="1" x14ac:dyDescent="0.2">
      <c r="A23" s="33"/>
      <c r="B23" s="34">
        <f>COUNTA(B19:B22)</f>
        <v>4</v>
      </c>
      <c r="C23" s="33"/>
      <c r="D23" s="75"/>
      <c r="E23" s="33"/>
      <c r="F23" s="125">
        <f>SUM(F19:F22)</f>
        <v>0.68799999999999994</v>
      </c>
      <c r="G23" s="33"/>
      <c r="H23" s="33"/>
      <c r="I23" s="33"/>
      <c r="J23" s="33"/>
    </row>
    <row r="24" spans="1:10" ht="12.75" customHeight="1" x14ac:dyDescent="0.2">
      <c r="A24" s="33"/>
      <c r="B24" s="34"/>
      <c r="C24" s="33"/>
      <c r="D24" s="75"/>
      <c r="E24" s="33"/>
      <c r="F24" s="125"/>
      <c r="G24" s="33"/>
      <c r="H24" s="33"/>
      <c r="I24" s="33"/>
      <c r="J24" s="33"/>
    </row>
    <row r="25" spans="1:10" ht="12.75" customHeight="1" x14ac:dyDescent="0.2">
      <c r="A25" s="148" t="s">
        <v>165</v>
      </c>
      <c r="B25" s="148" t="s">
        <v>166</v>
      </c>
      <c r="C25" s="148" t="s">
        <v>167</v>
      </c>
      <c r="D25" s="148">
        <v>1</v>
      </c>
      <c r="E25" s="148" t="s">
        <v>30</v>
      </c>
      <c r="F25" s="149">
        <v>0.80300000000000005</v>
      </c>
      <c r="G25" s="148">
        <v>36.968788000000004</v>
      </c>
      <c r="H25" s="148">
        <v>-76.284353999999993</v>
      </c>
      <c r="I25" s="148">
        <v>36.965420999999999</v>
      </c>
      <c r="J25" s="148">
        <v>-76.269593999999998</v>
      </c>
    </row>
    <row r="26" spans="1:10" ht="12.75" customHeight="1" x14ac:dyDescent="0.2">
      <c r="A26" s="148" t="s">
        <v>165</v>
      </c>
      <c r="B26" s="148" t="s">
        <v>168</v>
      </c>
      <c r="C26" s="148" t="s">
        <v>169</v>
      </c>
      <c r="D26" s="148">
        <v>1</v>
      </c>
      <c r="E26" s="148" t="s">
        <v>30</v>
      </c>
      <c r="F26" s="149">
        <v>0.80300000000000005</v>
      </c>
      <c r="G26" s="148">
        <v>36.969138000000001</v>
      </c>
      <c r="H26" s="148">
        <v>-76.296942999999999</v>
      </c>
      <c r="I26" s="148">
        <v>36.968783999999999</v>
      </c>
      <c r="J26" s="148">
        <v>-76.284355000000005</v>
      </c>
    </row>
    <row r="27" spans="1:10" ht="12.75" customHeight="1" x14ac:dyDescent="0.2">
      <c r="A27" s="148" t="s">
        <v>165</v>
      </c>
      <c r="B27" s="148" t="s">
        <v>170</v>
      </c>
      <c r="C27" s="148" t="s">
        <v>171</v>
      </c>
      <c r="D27" s="148">
        <v>1</v>
      </c>
      <c r="E27" s="148" t="s">
        <v>30</v>
      </c>
      <c r="F27" s="149">
        <v>0.80300000000000005</v>
      </c>
      <c r="G27" s="148">
        <v>36.933000999999997</v>
      </c>
      <c r="H27" s="148">
        <v>-76.200783000000001</v>
      </c>
      <c r="I27" s="148">
        <v>36.930194999999998</v>
      </c>
      <c r="J27" s="148">
        <v>-76.187771999999995</v>
      </c>
    </row>
    <row r="28" spans="1:10" ht="12.75" customHeight="1" x14ac:dyDescent="0.2">
      <c r="A28" s="148" t="s">
        <v>165</v>
      </c>
      <c r="B28" s="148" t="s">
        <v>172</v>
      </c>
      <c r="C28" s="148" t="s">
        <v>173</v>
      </c>
      <c r="D28" s="148">
        <v>1</v>
      </c>
      <c r="E28" s="148" t="s">
        <v>30</v>
      </c>
      <c r="F28" s="149">
        <v>0.80300000000000005</v>
      </c>
      <c r="G28" s="148">
        <v>36.937517</v>
      </c>
      <c r="H28" s="148">
        <v>-76.216703999999993</v>
      </c>
      <c r="I28" s="148">
        <v>36.933000999999997</v>
      </c>
      <c r="J28" s="148">
        <v>-76.200783000000001</v>
      </c>
    </row>
    <row r="29" spans="1:10" ht="12.75" customHeight="1" x14ac:dyDescent="0.2">
      <c r="A29" s="148" t="s">
        <v>165</v>
      </c>
      <c r="B29" s="148" t="s">
        <v>174</v>
      </c>
      <c r="C29" s="148" t="s">
        <v>175</v>
      </c>
      <c r="D29" s="148">
        <v>1</v>
      </c>
      <c r="E29" s="148" t="s">
        <v>30</v>
      </c>
      <c r="F29" s="149">
        <v>0.80300000000000005</v>
      </c>
      <c r="G29" s="148">
        <v>36.943978999999999</v>
      </c>
      <c r="H29" s="148">
        <v>-76.232911000000001</v>
      </c>
      <c r="I29" s="148">
        <v>36.937517</v>
      </c>
      <c r="J29" s="148">
        <v>-76.216693000000006</v>
      </c>
    </row>
    <row r="30" spans="1:10" ht="12.75" customHeight="1" x14ac:dyDescent="0.2">
      <c r="A30" s="148" t="s">
        <v>165</v>
      </c>
      <c r="B30" s="148" t="s">
        <v>240</v>
      </c>
      <c r="C30" s="148" t="s">
        <v>241</v>
      </c>
      <c r="D30" s="148">
        <v>1</v>
      </c>
      <c r="E30" s="148" t="s">
        <v>30</v>
      </c>
      <c r="F30" s="149">
        <v>8.2000000000000003E-2</v>
      </c>
      <c r="G30" s="148">
        <v>36.935250000000003</v>
      </c>
      <c r="H30" s="148">
        <v>-76.274299999999997</v>
      </c>
      <c r="I30" s="148">
        <v>36.964979999999997</v>
      </c>
      <c r="J30" s="148">
        <v>-76.27328</v>
      </c>
    </row>
    <row r="31" spans="1:10" ht="12.75" customHeight="1" x14ac:dyDescent="0.2">
      <c r="A31" s="148" t="s">
        <v>165</v>
      </c>
      <c r="B31" s="148" t="s">
        <v>176</v>
      </c>
      <c r="C31" s="148" t="s">
        <v>177</v>
      </c>
      <c r="D31" s="148">
        <v>1</v>
      </c>
      <c r="E31" s="148" t="s">
        <v>30</v>
      </c>
      <c r="F31" s="149">
        <v>0.80300000000000005</v>
      </c>
      <c r="G31" s="148">
        <v>36.929659999999998</v>
      </c>
      <c r="H31" s="148">
        <v>-76.179231999999999</v>
      </c>
      <c r="I31" s="148">
        <v>36.930194999999998</v>
      </c>
      <c r="J31" s="148">
        <v>-76.187771999999995</v>
      </c>
    </row>
    <row r="32" spans="1:10" ht="12.75" customHeight="1" x14ac:dyDescent="0.2">
      <c r="A32" s="148" t="s">
        <v>165</v>
      </c>
      <c r="B32" s="148" t="s">
        <v>178</v>
      </c>
      <c r="C32" s="148" t="s">
        <v>179</v>
      </c>
      <c r="D32" s="148">
        <v>1</v>
      </c>
      <c r="E32" s="148" t="s">
        <v>30</v>
      </c>
      <c r="F32" s="149">
        <v>0.80300000000000005</v>
      </c>
      <c r="G32" s="148">
        <v>36.943978999999999</v>
      </c>
      <c r="H32" s="148">
        <v>-76.232911000000001</v>
      </c>
      <c r="I32" s="148">
        <v>36.952804999999998</v>
      </c>
      <c r="J32" s="148">
        <v>-76.247617000000005</v>
      </c>
    </row>
    <row r="33" spans="1:10" ht="12.75" customHeight="1" x14ac:dyDescent="0.2">
      <c r="A33" s="148" t="s">
        <v>165</v>
      </c>
      <c r="B33" s="148" t="s">
        <v>180</v>
      </c>
      <c r="C33" s="148" t="s">
        <v>181</v>
      </c>
      <c r="D33" s="148">
        <v>1</v>
      </c>
      <c r="E33" s="148" t="s">
        <v>30</v>
      </c>
      <c r="F33" s="149">
        <v>0.80300000000000005</v>
      </c>
      <c r="G33" s="148">
        <v>36.952804999999998</v>
      </c>
      <c r="H33" s="148">
        <v>-76.247617000000005</v>
      </c>
      <c r="I33" s="148">
        <v>36.957265999999997</v>
      </c>
      <c r="J33" s="148">
        <v>-76.253861000000001</v>
      </c>
    </row>
    <row r="34" spans="1:10" ht="12.75" customHeight="1" x14ac:dyDescent="0.2">
      <c r="A34" s="154" t="s">
        <v>165</v>
      </c>
      <c r="B34" s="154" t="s">
        <v>182</v>
      </c>
      <c r="C34" s="154" t="s">
        <v>183</v>
      </c>
      <c r="D34" s="154">
        <v>1</v>
      </c>
      <c r="E34" s="154" t="s">
        <v>30</v>
      </c>
      <c r="F34" s="166">
        <v>0.80300000000000005</v>
      </c>
      <c r="G34" s="154">
        <v>36.957268999999997</v>
      </c>
      <c r="H34" s="154">
        <v>-76.253859000000006</v>
      </c>
      <c r="I34" s="154">
        <v>36.965420999999999</v>
      </c>
      <c r="J34" s="154">
        <v>-76.269585000000006</v>
      </c>
    </row>
    <row r="35" spans="1:10" ht="12.75" customHeight="1" x14ac:dyDescent="0.2">
      <c r="A35" s="33"/>
      <c r="B35" s="34">
        <f>COUNTA(B25:B34)</f>
        <v>10</v>
      </c>
      <c r="C35" s="33"/>
      <c r="D35" s="75"/>
      <c r="E35" s="33"/>
      <c r="F35" s="125">
        <f>SUM(F25:F34)</f>
        <v>7.3090000000000002</v>
      </c>
      <c r="G35" s="33"/>
      <c r="H35" s="33"/>
      <c r="I35" s="33"/>
      <c r="J35" s="33"/>
    </row>
    <row r="36" spans="1:10" ht="12.75" customHeight="1" x14ac:dyDescent="0.2">
      <c r="A36" s="33"/>
      <c r="B36" s="34"/>
      <c r="C36" s="33"/>
      <c r="D36" s="75"/>
      <c r="E36" s="33"/>
      <c r="F36" s="125"/>
      <c r="G36" s="33"/>
      <c r="H36" s="33"/>
      <c r="I36" s="33"/>
      <c r="J36" s="33"/>
    </row>
    <row r="37" spans="1:10" ht="12.75" customHeight="1" x14ac:dyDescent="0.2">
      <c r="A37" s="148" t="s">
        <v>184</v>
      </c>
      <c r="B37" s="148" t="s">
        <v>185</v>
      </c>
      <c r="C37" s="148" t="s">
        <v>186</v>
      </c>
      <c r="D37" s="148">
        <v>1</v>
      </c>
      <c r="E37" s="148" t="s">
        <v>30</v>
      </c>
      <c r="F37" s="149">
        <v>1.4810000000000001</v>
      </c>
      <c r="G37" s="148">
        <v>37.172618</v>
      </c>
      <c r="H37" s="148">
        <v>-75.987986000000006</v>
      </c>
      <c r="I37" s="148">
        <v>37.154342</v>
      </c>
      <c r="J37" s="148">
        <v>-75.976388</v>
      </c>
    </row>
    <row r="38" spans="1:10" ht="12.75" customHeight="1" x14ac:dyDescent="0.2">
      <c r="A38" s="154" t="s">
        <v>184</v>
      </c>
      <c r="B38" s="154" t="s">
        <v>187</v>
      </c>
      <c r="C38" s="154" t="s">
        <v>188</v>
      </c>
      <c r="D38" s="154">
        <v>1</v>
      </c>
      <c r="E38" s="154" t="s">
        <v>30</v>
      </c>
      <c r="F38" s="166">
        <v>0.54</v>
      </c>
      <c r="G38" s="154">
        <v>37.266914</v>
      </c>
      <c r="H38" s="154">
        <v>-76.024387000000004</v>
      </c>
      <c r="I38" s="154">
        <v>37.273980999999999</v>
      </c>
      <c r="J38" s="154">
        <v>-76.020094999999998</v>
      </c>
    </row>
    <row r="39" spans="1:10" ht="12.75" customHeight="1" x14ac:dyDescent="0.2">
      <c r="A39" s="33"/>
      <c r="B39" s="34">
        <f>COUNTA(B37:B38)</f>
        <v>2</v>
      </c>
      <c r="C39" s="33"/>
      <c r="D39" s="75"/>
      <c r="E39" s="33"/>
      <c r="F39" s="125">
        <f>SUM(F37:F38)</f>
        <v>2.0209999999999999</v>
      </c>
      <c r="G39" s="33"/>
      <c r="H39" s="33"/>
      <c r="I39" s="33"/>
      <c r="J39" s="33"/>
    </row>
    <row r="40" spans="1:10" ht="12.75" customHeight="1" x14ac:dyDescent="0.2">
      <c r="A40" s="33"/>
      <c r="B40" s="34"/>
      <c r="C40" s="33"/>
      <c r="D40" s="75"/>
      <c r="E40" s="33"/>
      <c r="F40" s="125"/>
      <c r="G40" s="33"/>
      <c r="H40" s="33"/>
      <c r="I40" s="33"/>
      <c r="J40" s="33"/>
    </row>
    <row r="41" spans="1:10" ht="12.75" customHeight="1" x14ac:dyDescent="0.2">
      <c r="A41" s="148" t="s">
        <v>189</v>
      </c>
      <c r="B41" s="148" t="s">
        <v>190</v>
      </c>
      <c r="C41" s="148" t="s">
        <v>191</v>
      </c>
      <c r="D41" s="148">
        <v>1</v>
      </c>
      <c r="E41" s="148" t="s">
        <v>30</v>
      </c>
      <c r="F41" s="149">
        <v>1.569</v>
      </c>
      <c r="G41" s="148">
        <v>36.843733999999998</v>
      </c>
      <c r="H41" s="148">
        <v>-75.972102000000007</v>
      </c>
      <c r="I41" s="148">
        <v>36.856748000000003</v>
      </c>
      <c r="J41" s="148">
        <v>-75.975660000000005</v>
      </c>
    </row>
    <row r="42" spans="1:10" ht="12.75" customHeight="1" x14ac:dyDescent="0.2">
      <c r="A42" s="148" t="s">
        <v>189</v>
      </c>
      <c r="B42" s="148" t="s">
        <v>192</v>
      </c>
      <c r="C42" s="148" t="s">
        <v>193</v>
      </c>
      <c r="D42" s="148">
        <v>1</v>
      </c>
      <c r="E42" s="148" t="s">
        <v>30</v>
      </c>
      <c r="F42" s="149">
        <v>1.569</v>
      </c>
      <c r="G42" s="148">
        <v>36.856656999999998</v>
      </c>
      <c r="H42" s="148">
        <v>-75.975660000000005</v>
      </c>
      <c r="I42" s="148">
        <v>36.873860000000001</v>
      </c>
      <c r="J42" s="148">
        <v>-75.980608000000004</v>
      </c>
    </row>
    <row r="43" spans="1:10" ht="12.75" customHeight="1" x14ac:dyDescent="0.2">
      <c r="A43" s="148" t="s">
        <v>189</v>
      </c>
      <c r="B43" s="148" t="s">
        <v>194</v>
      </c>
      <c r="C43" s="148" t="s">
        <v>195</v>
      </c>
      <c r="D43" s="148">
        <v>1</v>
      </c>
      <c r="E43" s="148" t="s">
        <v>30</v>
      </c>
      <c r="F43" s="149">
        <v>1.569</v>
      </c>
      <c r="G43" s="148">
        <v>36.873860000000001</v>
      </c>
      <c r="H43" s="148">
        <v>-75.980608000000004</v>
      </c>
      <c r="I43" s="148">
        <v>36.888888000000001</v>
      </c>
      <c r="J43" s="148">
        <v>-75.985208</v>
      </c>
    </row>
    <row r="44" spans="1:10" ht="12.75" customHeight="1" x14ac:dyDescent="0.2">
      <c r="A44" s="148" t="s">
        <v>189</v>
      </c>
      <c r="B44" s="148" t="s">
        <v>196</v>
      </c>
      <c r="C44" s="148" t="s">
        <v>197</v>
      </c>
      <c r="D44" s="148">
        <v>1</v>
      </c>
      <c r="E44" s="148" t="s">
        <v>30</v>
      </c>
      <c r="F44" s="149">
        <v>1.569</v>
      </c>
      <c r="G44" s="148">
        <v>36.888888000000001</v>
      </c>
      <c r="H44" s="148">
        <v>-75.985208</v>
      </c>
      <c r="I44" s="148">
        <v>36.903419</v>
      </c>
      <c r="J44" s="148">
        <v>-75.988591</v>
      </c>
    </row>
    <row r="45" spans="1:10" ht="12.75" customHeight="1" x14ac:dyDescent="0.2">
      <c r="A45" s="148" t="s">
        <v>189</v>
      </c>
      <c r="B45" s="148" t="s">
        <v>198</v>
      </c>
      <c r="C45" s="148" t="s">
        <v>199</v>
      </c>
      <c r="D45" s="148">
        <v>1</v>
      </c>
      <c r="E45" s="148" t="s">
        <v>30</v>
      </c>
      <c r="F45" s="149">
        <v>1.569</v>
      </c>
      <c r="G45" s="148">
        <v>36.903328000000002</v>
      </c>
      <c r="H45" s="148">
        <v>-75.988591</v>
      </c>
      <c r="I45" s="148">
        <v>36.915126000000001</v>
      </c>
      <c r="J45" s="148">
        <v>-75.991899000000004</v>
      </c>
    </row>
    <row r="46" spans="1:10" ht="12.75" customHeight="1" x14ac:dyDescent="0.2">
      <c r="A46" s="148" t="s">
        <v>189</v>
      </c>
      <c r="B46" s="148" t="s">
        <v>200</v>
      </c>
      <c r="C46" s="148" t="s">
        <v>201</v>
      </c>
      <c r="D46" s="148">
        <v>1</v>
      </c>
      <c r="E46" s="148" t="s">
        <v>30</v>
      </c>
      <c r="F46" s="149">
        <v>1.569</v>
      </c>
      <c r="G46" s="148">
        <v>36.676388000000003</v>
      </c>
      <c r="H46" s="148">
        <v>-75.915277000000003</v>
      </c>
      <c r="I46" s="148">
        <v>36.550476000000003</v>
      </c>
      <c r="J46" s="148">
        <v>-75.867881999999994</v>
      </c>
    </row>
    <row r="47" spans="1:10" ht="12.75" customHeight="1" x14ac:dyDescent="0.2">
      <c r="A47" s="148" t="s">
        <v>189</v>
      </c>
      <c r="B47" s="148" t="s">
        <v>202</v>
      </c>
      <c r="C47" s="148" t="s">
        <v>203</v>
      </c>
      <c r="D47" s="148">
        <v>1</v>
      </c>
      <c r="E47" s="148" t="s">
        <v>30</v>
      </c>
      <c r="F47" s="149">
        <v>1.569</v>
      </c>
      <c r="G47" s="148">
        <v>36.815277000000002</v>
      </c>
      <c r="H47" s="148">
        <v>-75.965277</v>
      </c>
      <c r="I47" s="148">
        <v>36.828800000000001</v>
      </c>
      <c r="J47" s="148">
        <v>-75.968581999999998</v>
      </c>
    </row>
    <row r="48" spans="1:10" ht="12.75" customHeight="1" x14ac:dyDescent="0.2">
      <c r="A48" s="148" t="s">
        <v>189</v>
      </c>
      <c r="B48" s="148" t="s">
        <v>204</v>
      </c>
      <c r="C48" s="148" t="s">
        <v>205</v>
      </c>
      <c r="D48" s="148">
        <v>1</v>
      </c>
      <c r="E48" s="148" t="s">
        <v>30</v>
      </c>
      <c r="F48" s="149">
        <v>1.569</v>
      </c>
      <c r="G48" s="148">
        <v>36.913888</v>
      </c>
      <c r="H48" s="148">
        <v>-76.112499999999997</v>
      </c>
      <c r="I48" s="148">
        <v>36.919851000000001</v>
      </c>
      <c r="J48" s="148">
        <v>-76.132357999999996</v>
      </c>
    </row>
    <row r="49" spans="1:10" ht="12.75" customHeight="1" x14ac:dyDescent="0.2">
      <c r="A49" s="148" t="s">
        <v>189</v>
      </c>
      <c r="B49" s="148" t="s">
        <v>206</v>
      </c>
      <c r="C49" s="148" t="s">
        <v>207</v>
      </c>
      <c r="D49" s="148">
        <v>1</v>
      </c>
      <c r="E49" s="148" t="s">
        <v>30</v>
      </c>
      <c r="F49" s="149">
        <v>1.569</v>
      </c>
      <c r="G49" s="148">
        <v>36.919809000000001</v>
      </c>
      <c r="H49" s="148">
        <v>-76.132352999999995</v>
      </c>
      <c r="I49" s="148">
        <v>36.929910999999997</v>
      </c>
      <c r="J49" s="148">
        <v>-76.175646</v>
      </c>
    </row>
    <row r="50" spans="1:10" ht="12.75" customHeight="1" x14ac:dyDescent="0.2">
      <c r="A50" s="148" t="s">
        <v>189</v>
      </c>
      <c r="B50" s="148" t="s">
        <v>208</v>
      </c>
      <c r="C50" s="148" t="s">
        <v>209</v>
      </c>
      <c r="D50" s="148">
        <v>1</v>
      </c>
      <c r="E50" s="148" t="s">
        <v>30</v>
      </c>
      <c r="F50" s="149">
        <v>1.569</v>
      </c>
      <c r="G50" s="148">
        <v>36.830379999999998</v>
      </c>
      <c r="H50" s="148">
        <v>-75.968935999999999</v>
      </c>
      <c r="I50" s="148">
        <v>36.843733999999998</v>
      </c>
      <c r="J50" s="148">
        <v>-75.972102000000007</v>
      </c>
    </row>
    <row r="51" spans="1:10" ht="12.75" customHeight="1" x14ac:dyDescent="0.2">
      <c r="A51" s="148" t="s">
        <v>189</v>
      </c>
      <c r="B51" s="148" t="s">
        <v>210</v>
      </c>
      <c r="C51" s="148" t="s">
        <v>211</v>
      </c>
      <c r="D51" s="148">
        <v>1</v>
      </c>
      <c r="E51" s="148" t="s">
        <v>30</v>
      </c>
      <c r="F51" s="149">
        <v>1.569</v>
      </c>
      <c r="G51" s="148">
        <v>36.783887999999997</v>
      </c>
      <c r="H51" s="148">
        <v>-75.956943999999993</v>
      </c>
      <c r="I51" s="148">
        <v>36.805554999999998</v>
      </c>
      <c r="J51" s="148">
        <v>-75.962498999999994</v>
      </c>
    </row>
    <row r="52" spans="1:10" ht="12.75" customHeight="1" x14ac:dyDescent="0.2">
      <c r="A52" s="148" t="s">
        <v>189</v>
      </c>
      <c r="B52" s="148" t="s">
        <v>212</v>
      </c>
      <c r="C52" s="148" t="s">
        <v>213</v>
      </c>
      <c r="D52" s="148">
        <v>1</v>
      </c>
      <c r="E52" s="148" t="s">
        <v>30</v>
      </c>
      <c r="F52" s="149">
        <v>1.569</v>
      </c>
      <c r="G52" s="148">
        <v>36.805554999999998</v>
      </c>
      <c r="H52" s="148">
        <v>-75.962498999999994</v>
      </c>
      <c r="I52" s="148">
        <v>36.815277000000002</v>
      </c>
      <c r="J52" s="148">
        <v>-75.965277</v>
      </c>
    </row>
    <row r="53" spans="1:10" ht="12.75" customHeight="1" x14ac:dyDescent="0.2">
      <c r="A53" s="148" t="s">
        <v>189</v>
      </c>
      <c r="B53" s="148" t="s">
        <v>214</v>
      </c>
      <c r="C53" s="148" t="s">
        <v>215</v>
      </c>
      <c r="D53" s="148">
        <v>1</v>
      </c>
      <c r="E53" s="148" t="s">
        <v>30</v>
      </c>
      <c r="F53" s="149">
        <v>1.569</v>
      </c>
      <c r="G53" s="148">
        <v>36.763888000000001</v>
      </c>
      <c r="H53" s="148">
        <v>-75.949999000000005</v>
      </c>
      <c r="I53" s="148">
        <v>36.783887999999997</v>
      </c>
      <c r="J53" s="148">
        <v>-75.956943999999993</v>
      </c>
    </row>
    <row r="54" spans="1:10" ht="12.75" customHeight="1" x14ac:dyDescent="0.2">
      <c r="A54" s="148" t="s">
        <v>189</v>
      </c>
      <c r="B54" s="148" t="s">
        <v>216</v>
      </c>
      <c r="C54" s="148" t="s">
        <v>217</v>
      </c>
      <c r="D54" s="148">
        <v>1</v>
      </c>
      <c r="E54" s="148" t="s">
        <v>30</v>
      </c>
      <c r="F54" s="149">
        <v>1.569</v>
      </c>
      <c r="G54" s="148">
        <v>36.919443999999999</v>
      </c>
      <c r="H54" s="148">
        <v>-76.054165999999995</v>
      </c>
      <c r="I54" s="148">
        <v>36.914396000000004</v>
      </c>
      <c r="J54" s="148">
        <v>-76.068792999999999</v>
      </c>
    </row>
    <row r="55" spans="1:10" ht="12.75" customHeight="1" x14ac:dyDescent="0.2">
      <c r="A55" s="148" t="s">
        <v>189</v>
      </c>
      <c r="B55" s="148" t="s">
        <v>218</v>
      </c>
      <c r="C55" s="148" t="s">
        <v>219</v>
      </c>
      <c r="D55" s="148">
        <v>1</v>
      </c>
      <c r="E55" s="148" t="s">
        <v>30</v>
      </c>
      <c r="F55" s="149">
        <v>1.569</v>
      </c>
      <c r="G55" s="148">
        <v>36.915227999999999</v>
      </c>
      <c r="H55" s="148">
        <v>-75.991832000000002</v>
      </c>
      <c r="I55" s="148">
        <v>36.927818000000002</v>
      </c>
      <c r="J55" s="148">
        <v>-76.006603999999996</v>
      </c>
    </row>
    <row r="56" spans="1:10" ht="12.75" customHeight="1" x14ac:dyDescent="0.2">
      <c r="A56" s="148" t="s">
        <v>189</v>
      </c>
      <c r="B56" s="148" t="s">
        <v>220</v>
      </c>
      <c r="C56" s="148" t="s">
        <v>221</v>
      </c>
      <c r="D56" s="148">
        <v>1</v>
      </c>
      <c r="E56" s="148" t="s">
        <v>30</v>
      </c>
      <c r="F56" s="149">
        <v>1.569</v>
      </c>
      <c r="G56" s="148">
        <v>36.931043000000003</v>
      </c>
      <c r="H56" s="148">
        <v>-76.038652999999996</v>
      </c>
      <c r="I56" s="148">
        <v>36.919443999999999</v>
      </c>
      <c r="J56" s="148">
        <v>-76.054165999999995</v>
      </c>
    </row>
    <row r="57" spans="1:10" ht="12.75" customHeight="1" x14ac:dyDescent="0.2">
      <c r="A57" s="148" t="s">
        <v>189</v>
      </c>
      <c r="B57" s="148" t="s">
        <v>222</v>
      </c>
      <c r="C57" s="148" t="s">
        <v>223</v>
      </c>
      <c r="D57" s="148">
        <v>1</v>
      </c>
      <c r="E57" s="148" t="s">
        <v>30</v>
      </c>
      <c r="F57" s="149">
        <v>1.569</v>
      </c>
      <c r="G57" s="148">
        <v>36.907780000000002</v>
      </c>
      <c r="H57" s="148">
        <v>-76.093261999999996</v>
      </c>
      <c r="I57" s="148">
        <v>36.913888</v>
      </c>
      <c r="J57" s="148">
        <v>-76.112499999999997</v>
      </c>
    </row>
    <row r="58" spans="1:10" ht="12.75" customHeight="1" x14ac:dyDescent="0.2">
      <c r="A58" s="148" t="s">
        <v>189</v>
      </c>
      <c r="B58" s="148" t="s">
        <v>224</v>
      </c>
      <c r="C58" s="148" t="s">
        <v>225</v>
      </c>
      <c r="D58" s="148">
        <v>1</v>
      </c>
      <c r="E58" s="148" t="s">
        <v>30</v>
      </c>
      <c r="F58" s="149">
        <v>1.569</v>
      </c>
      <c r="G58" s="148">
        <v>36.715277</v>
      </c>
      <c r="H58" s="148">
        <v>-75.931111000000001</v>
      </c>
      <c r="I58" s="148">
        <v>36.699998999999998</v>
      </c>
      <c r="J58" s="148">
        <v>-75.924999999999997</v>
      </c>
    </row>
    <row r="59" spans="1:10" ht="12.75" customHeight="1" x14ac:dyDescent="0.2">
      <c r="A59" s="148" t="s">
        <v>189</v>
      </c>
      <c r="B59" s="148" t="s">
        <v>226</v>
      </c>
      <c r="C59" s="148" t="s">
        <v>227</v>
      </c>
      <c r="D59" s="148">
        <v>1</v>
      </c>
      <c r="E59" s="148" t="s">
        <v>30</v>
      </c>
      <c r="F59" s="149">
        <v>1.569</v>
      </c>
      <c r="G59" s="148">
        <v>36.699998999999998</v>
      </c>
      <c r="H59" s="148">
        <v>-75.924999999999997</v>
      </c>
      <c r="I59" s="148">
        <v>36.676388000000003</v>
      </c>
      <c r="J59" s="148">
        <v>-75.915277000000003</v>
      </c>
    </row>
    <row r="60" spans="1:10" ht="12.75" customHeight="1" x14ac:dyDescent="0.2">
      <c r="A60" s="148" t="s">
        <v>189</v>
      </c>
      <c r="B60" s="148" t="s">
        <v>228</v>
      </c>
      <c r="C60" s="148" t="s">
        <v>229</v>
      </c>
      <c r="D60" s="148">
        <v>1</v>
      </c>
      <c r="E60" s="148" t="s">
        <v>30</v>
      </c>
      <c r="F60" s="149">
        <v>1.569</v>
      </c>
      <c r="G60" s="148">
        <v>36.746388000000003</v>
      </c>
      <c r="H60" s="148">
        <v>-75.943611000000004</v>
      </c>
      <c r="I60" s="148">
        <v>36.763888000000001</v>
      </c>
      <c r="J60" s="148">
        <v>-75.949999000000005</v>
      </c>
    </row>
    <row r="61" spans="1:10" ht="12.75" customHeight="1" x14ac:dyDescent="0.2">
      <c r="A61" s="148" t="s">
        <v>189</v>
      </c>
      <c r="B61" s="148" t="s">
        <v>230</v>
      </c>
      <c r="C61" s="148" t="s">
        <v>231</v>
      </c>
      <c r="D61" s="148">
        <v>1</v>
      </c>
      <c r="E61" s="148" t="s">
        <v>30</v>
      </c>
      <c r="F61" s="149">
        <v>1.569</v>
      </c>
      <c r="G61" s="148">
        <v>36.746388000000003</v>
      </c>
      <c r="H61" s="148">
        <v>-75.943611000000004</v>
      </c>
      <c r="I61" s="148">
        <v>36.715277</v>
      </c>
      <c r="J61" s="148">
        <v>-75.931111000000001</v>
      </c>
    </row>
    <row r="62" spans="1:10" ht="12.75" customHeight="1" x14ac:dyDescent="0.2">
      <c r="A62" s="154" t="s">
        <v>189</v>
      </c>
      <c r="B62" s="154" t="s">
        <v>232</v>
      </c>
      <c r="C62" s="154" t="s">
        <v>233</v>
      </c>
      <c r="D62" s="154">
        <v>1</v>
      </c>
      <c r="E62" s="154" t="s">
        <v>30</v>
      </c>
      <c r="F62" s="166">
        <v>1.569</v>
      </c>
      <c r="G62" s="154">
        <v>36.914402000000003</v>
      </c>
      <c r="H62" s="154">
        <v>-76.068805999999995</v>
      </c>
      <c r="I62" s="154">
        <v>36.907702</v>
      </c>
      <c r="J62" s="154">
        <v>-76.090394000000003</v>
      </c>
    </row>
    <row r="63" spans="1:10" ht="12.75" customHeight="1" x14ac:dyDescent="0.2">
      <c r="A63" s="33"/>
      <c r="B63" s="34">
        <f>COUNTA(B41:B62)</f>
        <v>22</v>
      </c>
      <c r="C63" s="33"/>
      <c r="D63" s="75"/>
      <c r="E63" s="33"/>
      <c r="F63" s="125">
        <f>SUM(F41:F62)</f>
        <v>34.517999999999994</v>
      </c>
      <c r="G63" s="33"/>
      <c r="H63" s="33"/>
      <c r="I63" s="33"/>
      <c r="J63" s="33"/>
    </row>
    <row r="64" spans="1:10" ht="12.75" customHeight="1" x14ac:dyDescent="0.2">
      <c r="A64" s="33"/>
      <c r="B64" s="34"/>
      <c r="C64" s="33"/>
      <c r="D64" s="75"/>
      <c r="E64" s="33"/>
      <c r="F64" s="125"/>
      <c r="G64" s="33"/>
      <c r="H64" s="33"/>
      <c r="I64" s="33"/>
      <c r="J64" s="33"/>
    </row>
    <row r="65" spans="1:10" ht="12.75" customHeight="1" x14ac:dyDescent="0.2">
      <c r="A65" s="154" t="s">
        <v>234</v>
      </c>
      <c r="B65" s="154" t="s">
        <v>235</v>
      </c>
      <c r="C65" s="154" t="s">
        <v>236</v>
      </c>
      <c r="D65" s="154">
        <v>1</v>
      </c>
      <c r="E65" s="154" t="s">
        <v>30</v>
      </c>
      <c r="F65" s="166">
        <v>0.23799999999999999</v>
      </c>
      <c r="G65" s="154">
        <v>37.234276000000001</v>
      </c>
      <c r="H65" s="154">
        <v>-76.504168000000007</v>
      </c>
      <c r="I65" s="154">
        <v>37.238197999999997</v>
      </c>
      <c r="J65" s="154">
        <v>-76.507186000000004</v>
      </c>
    </row>
    <row r="66" spans="1:10" ht="12.75" customHeight="1" x14ac:dyDescent="0.2">
      <c r="A66" s="33"/>
      <c r="B66" s="34">
        <f>COUNTA(B65:B65)</f>
        <v>1</v>
      </c>
      <c r="C66" s="33"/>
      <c r="D66" s="33"/>
      <c r="F66" s="125">
        <f>SUM(F65:F65)</f>
        <v>0.23799999999999999</v>
      </c>
      <c r="G66" s="33"/>
      <c r="H66" s="33"/>
      <c r="I66" s="33"/>
      <c r="J66" s="33"/>
    </row>
    <row r="67" spans="1:10" ht="12.75" customHeight="1" x14ac:dyDescent="0.2">
      <c r="A67" s="33"/>
      <c r="B67" s="34"/>
      <c r="C67" s="33"/>
      <c r="D67" s="33"/>
      <c r="F67" s="54"/>
      <c r="G67" s="33"/>
      <c r="H67" s="33"/>
      <c r="I67" s="33"/>
      <c r="J67" s="33"/>
    </row>
    <row r="68" spans="1:10" ht="12.75" customHeight="1" x14ac:dyDescent="0.2">
      <c r="A68" s="33"/>
      <c r="B68" s="34"/>
      <c r="C68" s="33"/>
      <c r="D68" s="33"/>
      <c r="F68" s="54"/>
      <c r="G68" s="33"/>
      <c r="H68" s="33"/>
      <c r="I68" s="33"/>
      <c r="J68" s="33"/>
    </row>
    <row r="69" spans="1:10" ht="12.75" customHeight="1" x14ac:dyDescent="0.2">
      <c r="A69" s="33"/>
      <c r="B69" s="34"/>
      <c r="C69" s="33"/>
      <c r="D69" s="33"/>
      <c r="F69" s="54"/>
      <c r="G69" s="33"/>
      <c r="H69" s="33"/>
      <c r="I69" s="33"/>
      <c r="J69" s="33"/>
    </row>
    <row r="70" spans="1:10" ht="12.75" customHeight="1" x14ac:dyDescent="0.2">
      <c r="A70" s="33"/>
      <c r="C70" s="99" t="s">
        <v>95</v>
      </c>
      <c r="D70" s="100"/>
      <c r="G70" s="33"/>
      <c r="H70" s="33"/>
      <c r="I70" s="33"/>
      <c r="J70" s="33"/>
    </row>
    <row r="71" spans="1:10" s="2" customFormat="1" ht="12.75" customHeight="1" x14ac:dyDescent="0.15">
      <c r="C71" s="95" t="s">
        <v>94</v>
      </c>
      <c r="D71" s="96">
        <f>SUM(B3+B6+B11+B14+B17+B23+B35+B39+B63+B66)</f>
        <v>46</v>
      </c>
      <c r="F71" s="137"/>
      <c r="G71" s="55"/>
      <c r="H71" s="55"/>
      <c r="I71" s="55"/>
      <c r="J71" s="55"/>
    </row>
    <row r="72" spans="1:10" ht="12.75" customHeight="1" x14ac:dyDescent="0.2">
      <c r="A72" s="48"/>
      <c r="B72" s="48"/>
      <c r="C72" s="95" t="s">
        <v>261</v>
      </c>
      <c r="D72" s="151">
        <f>SUM(F3+F6+F11+F14+F17+F23+F35+F39+F63+F66)</f>
        <v>49.825999999999993</v>
      </c>
      <c r="F72" s="138"/>
      <c r="G72" s="47"/>
      <c r="H72" s="47"/>
      <c r="I72" s="47"/>
      <c r="J72" s="47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Virginia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87"/>
  <sheetViews>
    <sheetView zoomScaleNormal="100" workbookViewId="0"/>
  </sheetViews>
  <sheetFormatPr defaultRowHeight="12.75" x14ac:dyDescent="0.2"/>
  <cols>
    <col min="1" max="1" width="13.42578125" style="5" customWidth="1"/>
    <col min="2" max="2" width="7.7109375" style="5" customWidth="1"/>
    <col min="3" max="3" width="45.42578125" style="5" customWidth="1"/>
    <col min="4" max="4" width="9.5703125" style="5" customWidth="1"/>
    <col min="5" max="5" width="10.28515625" style="5" customWidth="1"/>
    <col min="6" max="8" width="9.28515625" style="5" customWidth="1"/>
    <col min="9" max="9" width="9.140625" style="24"/>
    <col min="10" max="16384" width="9.140625" style="5"/>
  </cols>
  <sheetData>
    <row r="1" spans="1:9" s="2" customFormat="1" ht="52.5" customHeight="1" x14ac:dyDescent="0.15">
      <c r="A1" s="25" t="s">
        <v>12</v>
      </c>
      <c r="B1" s="25" t="s">
        <v>13</v>
      </c>
      <c r="C1" s="25" t="s">
        <v>64</v>
      </c>
      <c r="D1" s="3" t="s">
        <v>67</v>
      </c>
      <c r="E1" s="3" t="s">
        <v>242</v>
      </c>
      <c r="F1" s="3" t="s">
        <v>243</v>
      </c>
      <c r="G1" s="3" t="s">
        <v>244</v>
      </c>
      <c r="H1" s="3" t="s">
        <v>245</v>
      </c>
      <c r="I1" s="167" t="s">
        <v>259</v>
      </c>
    </row>
    <row r="2" spans="1:9" s="2" customFormat="1" ht="12.75" customHeight="1" x14ac:dyDescent="0.15">
      <c r="A2" s="146" t="s">
        <v>139</v>
      </c>
      <c r="B2" s="146" t="s">
        <v>140</v>
      </c>
      <c r="C2" s="146" t="s">
        <v>141</v>
      </c>
      <c r="D2" s="146">
        <v>1</v>
      </c>
      <c r="E2" s="146" t="s">
        <v>29</v>
      </c>
      <c r="F2" s="146">
        <v>5</v>
      </c>
      <c r="G2" s="146">
        <v>1</v>
      </c>
      <c r="H2" s="146">
        <v>0</v>
      </c>
      <c r="I2" s="168">
        <v>0.435</v>
      </c>
    </row>
    <row r="3" spans="1:9" ht="12.75" customHeight="1" x14ac:dyDescent="0.2">
      <c r="A3" s="32"/>
      <c r="B3" s="62">
        <f>COUNTA(B2:B2)</f>
        <v>1</v>
      </c>
      <c r="C3" s="20"/>
      <c r="D3" s="20"/>
      <c r="E3" s="29">
        <f>COUNTIF(E2:E2, "Yes")</f>
        <v>1</v>
      </c>
      <c r="F3" s="20"/>
      <c r="G3" s="29"/>
      <c r="H3" s="29"/>
      <c r="I3" s="125">
        <f>SUM(I2)</f>
        <v>0.435</v>
      </c>
    </row>
    <row r="4" spans="1:9" ht="12.75" customHeight="1" x14ac:dyDescent="0.2">
      <c r="A4" s="32"/>
      <c r="B4" s="56"/>
      <c r="C4" s="32"/>
      <c r="D4" s="32"/>
      <c r="E4" s="32"/>
      <c r="F4" s="32"/>
      <c r="G4" s="32"/>
      <c r="H4" s="32"/>
      <c r="I4" s="150"/>
    </row>
    <row r="5" spans="1:9" ht="12.75" customHeight="1" x14ac:dyDescent="0.2">
      <c r="A5" s="36" t="s">
        <v>142</v>
      </c>
      <c r="B5" s="36" t="s">
        <v>143</v>
      </c>
      <c r="C5" s="36" t="s">
        <v>144</v>
      </c>
      <c r="D5" s="36">
        <v>1</v>
      </c>
      <c r="E5" s="36" t="s">
        <v>29</v>
      </c>
      <c r="F5" s="36">
        <v>5</v>
      </c>
      <c r="G5" s="36">
        <v>1</v>
      </c>
      <c r="H5" s="36">
        <v>0</v>
      </c>
      <c r="I5" s="166">
        <v>0.223</v>
      </c>
    </row>
    <row r="6" spans="1:9" ht="12.75" customHeight="1" x14ac:dyDescent="0.2">
      <c r="A6" s="32"/>
      <c r="B6" s="62">
        <f>COUNTA(B5:B5)</f>
        <v>1</v>
      </c>
      <c r="C6" s="20"/>
      <c r="D6" s="20"/>
      <c r="E6" s="29">
        <f>COUNTIF(E5:E5, "Yes")</f>
        <v>1</v>
      </c>
      <c r="F6" s="20"/>
      <c r="G6" s="29"/>
      <c r="H6" s="20"/>
      <c r="I6" s="125">
        <f>SUM(I5:I5)</f>
        <v>0.223</v>
      </c>
    </row>
    <row r="7" spans="1:9" ht="12.75" customHeight="1" x14ac:dyDescent="0.2">
      <c r="A7" s="32"/>
      <c r="B7" s="56"/>
      <c r="C7" s="32"/>
      <c r="D7" s="32"/>
      <c r="E7" s="32"/>
      <c r="F7" s="32"/>
      <c r="G7" s="32"/>
      <c r="H7" s="32"/>
      <c r="I7" s="150"/>
    </row>
    <row r="8" spans="1:9" ht="12.75" customHeight="1" x14ac:dyDescent="0.2">
      <c r="A8" s="33" t="s">
        <v>145</v>
      </c>
      <c r="B8" s="33" t="s">
        <v>146</v>
      </c>
      <c r="C8" s="33" t="s">
        <v>147</v>
      </c>
      <c r="D8" s="33">
        <v>1</v>
      </c>
      <c r="E8" s="33" t="s">
        <v>29</v>
      </c>
      <c r="F8" s="33">
        <v>5</v>
      </c>
      <c r="G8" s="33">
        <v>1</v>
      </c>
      <c r="H8" s="33">
        <v>0</v>
      </c>
      <c r="I8" s="149">
        <v>1.2569999999999999</v>
      </c>
    </row>
    <row r="9" spans="1:9" ht="12.75" customHeight="1" x14ac:dyDescent="0.2">
      <c r="A9" s="33" t="s">
        <v>145</v>
      </c>
      <c r="B9" s="33" t="s">
        <v>238</v>
      </c>
      <c r="C9" s="33" t="s">
        <v>239</v>
      </c>
      <c r="D9" s="33">
        <v>1</v>
      </c>
      <c r="E9" s="33" t="s">
        <v>29</v>
      </c>
      <c r="F9" s="33">
        <v>5</v>
      </c>
      <c r="G9" s="33">
        <v>1</v>
      </c>
      <c r="H9" s="33">
        <v>0</v>
      </c>
      <c r="I9" s="149">
        <v>0</v>
      </c>
    </row>
    <row r="10" spans="1:9" ht="12.75" customHeight="1" x14ac:dyDescent="0.2">
      <c r="A10" s="36" t="s">
        <v>145</v>
      </c>
      <c r="B10" s="36" t="s">
        <v>148</v>
      </c>
      <c r="C10" s="36" t="s">
        <v>149</v>
      </c>
      <c r="D10" s="36">
        <v>1</v>
      </c>
      <c r="E10" s="36" t="s">
        <v>29</v>
      </c>
      <c r="F10" s="36">
        <v>5</v>
      </c>
      <c r="G10" s="36">
        <v>1</v>
      </c>
      <c r="H10" s="36">
        <v>0</v>
      </c>
      <c r="I10" s="166">
        <v>1.2569999999999999</v>
      </c>
    </row>
    <row r="11" spans="1:9" ht="12.75" customHeight="1" x14ac:dyDescent="0.2">
      <c r="A11" s="30"/>
      <c r="B11" s="29">
        <f>COUNTA(G8:G10)</f>
        <v>3</v>
      </c>
      <c r="C11" s="29"/>
      <c r="D11" s="29"/>
      <c r="E11" s="29">
        <f>COUNTIF(E8:E10, "Yes")</f>
        <v>3</v>
      </c>
      <c r="F11" s="30"/>
      <c r="G11" s="29"/>
      <c r="H11" s="29"/>
      <c r="I11" s="125">
        <f>SUM(I8:I10)</f>
        <v>2.5139999999999998</v>
      </c>
    </row>
    <row r="12" spans="1:9" ht="12.75" customHeight="1" x14ac:dyDescent="0.2">
      <c r="A12" s="32"/>
      <c r="B12" s="62"/>
      <c r="C12" s="32"/>
      <c r="D12" s="32"/>
      <c r="E12" s="32"/>
      <c r="F12" s="32"/>
      <c r="G12" s="32"/>
      <c r="H12" s="32"/>
      <c r="I12" s="150"/>
    </row>
    <row r="13" spans="1:9" ht="12.75" customHeight="1" x14ac:dyDescent="0.2">
      <c r="A13" s="36" t="s">
        <v>150</v>
      </c>
      <c r="B13" s="36" t="s">
        <v>151</v>
      </c>
      <c r="C13" s="36" t="s">
        <v>152</v>
      </c>
      <c r="D13" s="36">
        <v>1</v>
      </c>
      <c r="E13" s="36" t="s">
        <v>29</v>
      </c>
      <c r="F13" s="36">
        <v>5</v>
      </c>
      <c r="G13" s="36">
        <v>1</v>
      </c>
      <c r="H13" s="36">
        <v>0</v>
      </c>
      <c r="I13" s="166">
        <v>0.74</v>
      </c>
    </row>
    <row r="14" spans="1:9" x14ac:dyDescent="0.2">
      <c r="A14" s="30"/>
      <c r="B14" s="29">
        <f>COUNTA(B13:B13)</f>
        <v>1</v>
      </c>
      <c r="C14" s="29"/>
      <c r="D14" s="29"/>
      <c r="E14" s="29">
        <f>COUNTIF(E13:E13, "Yes")</f>
        <v>1</v>
      </c>
      <c r="F14" s="30"/>
      <c r="G14" s="29"/>
      <c r="H14" s="29"/>
      <c r="I14" s="125">
        <f>SUM(I13:I13)</f>
        <v>0.74</v>
      </c>
    </row>
    <row r="15" spans="1:9" x14ac:dyDescent="0.2">
      <c r="A15" s="30"/>
      <c r="B15" s="29"/>
      <c r="C15" s="29"/>
      <c r="D15" s="29"/>
      <c r="E15" s="29"/>
      <c r="F15" s="30"/>
      <c r="G15" s="29"/>
      <c r="H15" s="29"/>
      <c r="I15" s="125"/>
    </row>
    <row r="16" spans="1:9" ht="12.75" customHeight="1" x14ac:dyDescent="0.2">
      <c r="A16" s="36" t="s">
        <v>153</v>
      </c>
      <c r="B16" s="36" t="s">
        <v>154</v>
      </c>
      <c r="C16" s="36" t="s">
        <v>155</v>
      </c>
      <c r="D16" s="36">
        <v>1</v>
      </c>
      <c r="E16" s="36" t="s">
        <v>29</v>
      </c>
      <c r="F16" s="36">
        <v>5</v>
      </c>
      <c r="G16" s="36">
        <v>1</v>
      </c>
      <c r="H16" s="36">
        <v>0</v>
      </c>
      <c r="I16" s="166">
        <v>1.1399999999999999</v>
      </c>
    </row>
    <row r="17" spans="1:9" x14ac:dyDescent="0.2">
      <c r="A17" s="30"/>
      <c r="B17" s="29">
        <f>COUNTA(B16:B16)</f>
        <v>1</v>
      </c>
      <c r="C17" s="29"/>
      <c r="D17" s="29"/>
      <c r="E17" s="29">
        <f>COUNTIF(E16:E16, "Yes")</f>
        <v>1</v>
      </c>
      <c r="F17" s="30"/>
      <c r="G17" s="29"/>
      <c r="H17" s="29"/>
      <c r="I17" s="125">
        <f>SUM(I16:I16)</f>
        <v>1.1399999999999999</v>
      </c>
    </row>
    <row r="18" spans="1:9" x14ac:dyDescent="0.2">
      <c r="A18" s="30"/>
      <c r="B18" s="29"/>
      <c r="C18" s="29"/>
      <c r="D18" s="29"/>
      <c r="E18" s="29"/>
      <c r="F18" s="30"/>
      <c r="G18" s="29"/>
      <c r="H18" s="29"/>
      <c r="I18" s="125"/>
    </row>
    <row r="19" spans="1:9" ht="12.75" customHeight="1" x14ac:dyDescent="0.2">
      <c r="A19" s="33" t="s">
        <v>156</v>
      </c>
      <c r="B19" s="33" t="s">
        <v>157</v>
      </c>
      <c r="C19" s="33" t="s">
        <v>158</v>
      </c>
      <c r="D19" s="33">
        <v>1</v>
      </c>
      <c r="E19" s="33" t="s">
        <v>29</v>
      </c>
      <c r="F19" s="33">
        <v>5</v>
      </c>
      <c r="G19" s="33">
        <v>1</v>
      </c>
      <c r="H19" s="33">
        <v>0</v>
      </c>
      <c r="I19" s="149">
        <v>0.22600000000000001</v>
      </c>
    </row>
    <row r="20" spans="1:9" ht="12.75" customHeight="1" x14ac:dyDescent="0.2">
      <c r="A20" s="33" t="s">
        <v>156</v>
      </c>
      <c r="B20" s="33" t="s">
        <v>159</v>
      </c>
      <c r="C20" s="33" t="s">
        <v>160</v>
      </c>
      <c r="D20" s="33">
        <v>1</v>
      </c>
      <c r="E20" s="33" t="s">
        <v>29</v>
      </c>
      <c r="F20" s="33">
        <v>5</v>
      </c>
      <c r="G20" s="33">
        <v>1</v>
      </c>
      <c r="H20" s="33">
        <v>0</v>
      </c>
      <c r="I20" s="149">
        <v>7.1999999999999995E-2</v>
      </c>
    </row>
    <row r="21" spans="1:9" ht="12.75" customHeight="1" x14ac:dyDescent="0.2">
      <c r="A21" s="33" t="s">
        <v>156</v>
      </c>
      <c r="B21" s="33" t="s">
        <v>161</v>
      </c>
      <c r="C21" s="33" t="s">
        <v>162</v>
      </c>
      <c r="D21" s="33">
        <v>1</v>
      </c>
      <c r="E21" s="33" t="s">
        <v>29</v>
      </c>
      <c r="F21" s="33">
        <v>5</v>
      </c>
      <c r="G21" s="33">
        <v>1</v>
      </c>
      <c r="H21" s="33">
        <v>0</v>
      </c>
      <c r="I21" s="149">
        <v>0.16300000000000001</v>
      </c>
    </row>
    <row r="22" spans="1:9" ht="12.75" customHeight="1" x14ac:dyDescent="0.2">
      <c r="A22" s="36" t="s">
        <v>156</v>
      </c>
      <c r="B22" s="36" t="s">
        <v>163</v>
      </c>
      <c r="C22" s="36" t="s">
        <v>164</v>
      </c>
      <c r="D22" s="36">
        <v>1</v>
      </c>
      <c r="E22" s="36" t="s">
        <v>29</v>
      </c>
      <c r="F22" s="36">
        <v>5</v>
      </c>
      <c r="G22" s="36">
        <v>1</v>
      </c>
      <c r="H22" s="36">
        <v>0</v>
      </c>
      <c r="I22" s="166">
        <v>0.22700000000000001</v>
      </c>
    </row>
    <row r="23" spans="1:9" x14ac:dyDescent="0.2">
      <c r="A23" s="30"/>
      <c r="B23" s="29">
        <f>COUNTA(B19:B22)</f>
        <v>4</v>
      </c>
      <c r="C23" s="29"/>
      <c r="D23" s="29"/>
      <c r="E23" s="29">
        <f>COUNTIF(E19:E22, "Yes")</f>
        <v>4</v>
      </c>
      <c r="F23" s="30"/>
      <c r="G23" s="29"/>
      <c r="H23" s="29"/>
      <c r="I23" s="125">
        <f>SUM(I19:I22)</f>
        <v>0.68799999999999994</v>
      </c>
    </row>
    <row r="24" spans="1:9" x14ac:dyDescent="0.2">
      <c r="A24" s="30"/>
      <c r="B24" s="29"/>
      <c r="C24" s="29"/>
      <c r="D24" s="29"/>
      <c r="E24" s="29"/>
      <c r="F24" s="30"/>
      <c r="G24" s="29"/>
      <c r="H24" s="29"/>
      <c r="I24" s="125"/>
    </row>
    <row r="25" spans="1:9" ht="12.75" customHeight="1" x14ac:dyDescent="0.2">
      <c r="A25" s="33" t="s">
        <v>165</v>
      </c>
      <c r="B25" s="33" t="s">
        <v>166</v>
      </c>
      <c r="C25" s="33" t="s">
        <v>167</v>
      </c>
      <c r="D25" s="33">
        <v>1</v>
      </c>
      <c r="E25" s="33" t="s">
        <v>29</v>
      </c>
      <c r="F25" s="33">
        <v>5</v>
      </c>
      <c r="G25" s="33">
        <v>1</v>
      </c>
      <c r="H25" s="33">
        <v>0</v>
      </c>
      <c r="I25" s="149">
        <v>0.80300000000000005</v>
      </c>
    </row>
    <row r="26" spans="1:9" ht="12.75" customHeight="1" x14ac:dyDescent="0.2">
      <c r="A26" s="33" t="s">
        <v>165</v>
      </c>
      <c r="B26" s="33" t="s">
        <v>168</v>
      </c>
      <c r="C26" s="33" t="s">
        <v>169</v>
      </c>
      <c r="D26" s="33">
        <v>1</v>
      </c>
      <c r="E26" s="33" t="s">
        <v>29</v>
      </c>
      <c r="F26" s="33">
        <v>5</v>
      </c>
      <c r="G26" s="33">
        <v>1</v>
      </c>
      <c r="H26" s="33">
        <v>0</v>
      </c>
      <c r="I26" s="149">
        <v>0.80300000000000005</v>
      </c>
    </row>
    <row r="27" spans="1:9" ht="12.75" customHeight="1" x14ac:dyDescent="0.2">
      <c r="A27" s="33" t="s">
        <v>165</v>
      </c>
      <c r="B27" s="56" t="s">
        <v>170</v>
      </c>
      <c r="C27" s="56" t="s">
        <v>171</v>
      </c>
      <c r="D27" s="33">
        <v>1</v>
      </c>
      <c r="E27" s="33" t="s">
        <v>29</v>
      </c>
      <c r="F27" s="56">
        <v>5</v>
      </c>
      <c r="G27" s="33">
        <v>1</v>
      </c>
      <c r="H27" s="33">
        <v>0</v>
      </c>
      <c r="I27" s="149">
        <v>0.80300000000000005</v>
      </c>
    </row>
    <row r="28" spans="1:9" ht="12.75" customHeight="1" x14ac:dyDescent="0.2">
      <c r="A28" s="33" t="s">
        <v>165</v>
      </c>
      <c r="B28" s="33" t="s">
        <v>172</v>
      </c>
      <c r="C28" s="33" t="s">
        <v>173</v>
      </c>
      <c r="D28" s="33">
        <v>1</v>
      </c>
      <c r="E28" s="33" t="s">
        <v>29</v>
      </c>
      <c r="F28" s="33">
        <v>5</v>
      </c>
      <c r="G28" s="33">
        <v>1</v>
      </c>
      <c r="H28" s="33">
        <v>0</v>
      </c>
      <c r="I28" s="149">
        <v>0.80300000000000005</v>
      </c>
    </row>
    <row r="29" spans="1:9" ht="12.75" customHeight="1" x14ac:dyDescent="0.2">
      <c r="A29" s="33" t="s">
        <v>165</v>
      </c>
      <c r="B29" s="33" t="s">
        <v>174</v>
      </c>
      <c r="C29" s="33" t="s">
        <v>175</v>
      </c>
      <c r="D29" s="33">
        <v>1</v>
      </c>
      <c r="E29" s="33" t="s">
        <v>29</v>
      </c>
      <c r="F29" s="33">
        <v>5</v>
      </c>
      <c r="G29" s="33">
        <v>1</v>
      </c>
      <c r="H29" s="33">
        <v>0</v>
      </c>
      <c r="I29" s="149">
        <v>0.80300000000000005</v>
      </c>
    </row>
    <row r="30" spans="1:9" ht="12.75" customHeight="1" x14ac:dyDescent="0.2">
      <c r="A30" s="71" t="s">
        <v>165</v>
      </c>
      <c r="B30" s="71" t="s">
        <v>240</v>
      </c>
      <c r="C30" s="71" t="s">
        <v>241</v>
      </c>
      <c r="D30" s="33">
        <v>1</v>
      </c>
      <c r="E30" s="33" t="s">
        <v>29</v>
      </c>
      <c r="F30" s="33">
        <v>5</v>
      </c>
      <c r="G30" s="33">
        <v>1</v>
      </c>
      <c r="H30" s="33">
        <v>0</v>
      </c>
      <c r="I30" s="149">
        <v>8.2000000000000003E-2</v>
      </c>
    </row>
    <row r="31" spans="1:9" ht="12.75" customHeight="1" x14ac:dyDescent="0.2">
      <c r="A31" s="33" t="s">
        <v>165</v>
      </c>
      <c r="B31" s="33" t="s">
        <v>176</v>
      </c>
      <c r="C31" s="33" t="s">
        <v>177</v>
      </c>
      <c r="D31" s="33">
        <v>1</v>
      </c>
      <c r="E31" s="33" t="s">
        <v>29</v>
      </c>
      <c r="F31" s="33">
        <v>5</v>
      </c>
      <c r="G31" s="33">
        <v>1</v>
      </c>
      <c r="H31" s="33">
        <v>0</v>
      </c>
      <c r="I31" s="149">
        <v>0.80300000000000005</v>
      </c>
    </row>
    <row r="32" spans="1:9" ht="12.75" customHeight="1" x14ac:dyDescent="0.2">
      <c r="A32" s="33" t="s">
        <v>165</v>
      </c>
      <c r="B32" s="33" t="s">
        <v>178</v>
      </c>
      <c r="C32" s="33" t="s">
        <v>179</v>
      </c>
      <c r="D32" s="33">
        <v>1</v>
      </c>
      <c r="E32" s="33" t="s">
        <v>29</v>
      </c>
      <c r="F32" s="33">
        <v>5</v>
      </c>
      <c r="G32" s="33">
        <v>1</v>
      </c>
      <c r="H32" s="33">
        <v>0</v>
      </c>
      <c r="I32" s="149">
        <v>0.80300000000000005</v>
      </c>
    </row>
    <row r="33" spans="1:9" ht="12.75" customHeight="1" x14ac:dyDescent="0.2">
      <c r="A33" s="33" t="s">
        <v>165</v>
      </c>
      <c r="B33" s="33" t="s">
        <v>180</v>
      </c>
      <c r="C33" s="33" t="s">
        <v>181</v>
      </c>
      <c r="D33" s="33">
        <v>1</v>
      </c>
      <c r="E33" s="33" t="s">
        <v>29</v>
      </c>
      <c r="F33" s="33">
        <v>5</v>
      </c>
      <c r="G33" s="33">
        <v>1</v>
      </c>
      <c r="H33" s="33">
        <v>0</v>
      </c>
      <c r="I33" s="149">
        <v>0.80300000000000005</v>
      </c>
    </row>
    <row r="34" spans="1:9" ht="12.75" customHeight="1" x14ac:dyDescent="0.2">
      <c r="A34" s="36" t="s">
        <v>165</v>
      </c>
      <c r="B34" s="36" t="s">
        <v>182</v>
      </c>
      <c r="C34" s="36" t="s">
        <v>183</v>
      </c>
      <c r="D34" s="36">
        <v>1</v>
      </c>
      <c r="E34" s="36" t="s">
        <v>29</v>
      </c>
      <c r="F34" s="36">
        <v>5</v>
      </c>
      <c r="G34" s="36">
        <v>1</v>
      </c>
      <c r="H34" s="36">
        <v>0</v>
      </c>
      <c r="I34" s="166">
        <v>0.80300000000000005</v>
      </c>
    </row>
    <row r="35" spans="1:9" x14ac:dyDescent="0.2">
      <c r="A35" s="30"/>
      <c r="B35" s="29">
        <f>COUNTA(B25:B34)</f>
        <v>10</v>
      </c>
      <c r="C35" s="29"/>
      <c r="D35" s="29"/>
      <c r="E35" s="29">
        <f>COUNTIF(E25:E34, "Yes")</f>
        <v>10</v>
      </c>
      <c r="F35" s="30"/>
      <c r="G35" s="29"/>
      <c r="H35" s="29"/>
      <c r="I35" s="125">
        <f>SUM(I25:I34)</f>
        <v>7.3090000000000002</v>
      </c>
    </row>
    <row r="36" spans="1:9" x14ac:dyDescent="0.2">
      <c r="A36" s="30"/>
      <c r="B36" s="29"/>
      <c r="C36" s="29"/>
      <c r="D36" s="29"/>
      <c r="E36" s="29"/>
      <c r="F36" s="30"/>
      <c r="G36" s="29"/>
      <c r="H36" s="29"/>
      <c r="I36" s="125"/>
    </row>
    <row r="37" spans="1:9" ht="12.75" customHeight="1" x14ac:dyDescent="0.2">
      <c r="A37" s="33" t="s">
        <v>184</v>
      </c>
      <c r="B37" s="33" t="s">
        <v>185</v>
      </c>
      <c r="C37" s="33" t="s">
        <v>186</v>
      </c>
      <c r="D37" s="33">
        <v>1</v>
      </c>
      <c r="E37" s="33" t="s">
        <v>29</v>
      </c>
      <c r="F37" s="33">
        <v>5</v>
      </c>
      <c r="G37" s="33">
        <v>1</v>
      </c>
      <c r="H37" s="33">
        <v>0</v>
      </c>
      <c r="I37" s="149">
        <v>1.4810000000000001</v>
      </c>
    </row>
    <row r="38" spans="1:9" ht="12.75" customHeight="1" x14ac:dyDescent="0.2">
      <c r="A38" s="36" t="s">
        <v>184</v>
      </c>
      <c r="B38" s="36" t="s">
        <v>187</v>
      </c>
      <c r="C38" s="36" t="s">
        <v>188</v>
      </c>
      <c r="D38" s="36">
        <v>1</v>
      </c>
      <c r="E38" s="36" t="s">
        <v>29</v>
      </c>
      <c r="F38" s="36">
        <v>5</v>
      </c>
      <c r="G38" s="36">
        <v>1</v>
      </c>
      <c r="H38" s="36">
        <v>0</v>
      </c>
      <c r="I38" s="166">
        <v>0.54</v>
      </c>
    </row>
    <row r="39" spans="1:9" x14ac:dyDescent="0.2">
      <c r="A39" s="30"/>
      <c r="B39" s="29">
        <f>COUNTA(B37:B38)</f>
        <v>2</v>
      </c>
      <c r="C39" s="29"/>
      <c r="D39" s="29"/>
      <c r="E39" s="29">
        <f>COUNTIF(E37:E38, "Yes")</f>
        <v>2</v>
      </c>
      <c r="F39" s="30"/>
      <c r="G39" s="29"/>
      <c r="H39" s="29"/>
      <c r="I39" s="125">
        <f>SUM(I37:I38)</f>
        <v>2.0209999999999999</v>
      </c>
    </row>
    <row r="40" spans="1:9" x14ac:dyDescent="0.2">
      <c r="A40" s="30"/>
      <c r="B40" s="29"/>
      <c r="C40" s="29"/>
      <c r="D40" s="29"/>
      <c r="E40" s="29"/>
      <c r="F40" s="30"/>
      <c r="G40" s="29"/>
      <c r="H40" s="29"/>
      <c r="I40" s="125"/>
    </row>
    <row r="41" spans="1:9" ht="12.75" customHeight="1" x14ac:dyDescent="0.2">
      <c r="A41" s="33" t="s">
        <v>189</v>
      </c>
      <c r="B41" s="33" t="s">
        <v>190</v>
      </c>
      <c r="C41" s="33" t="s">
        <v>191</v>
      </c>
      <c r="D41" s="33">
        <v>1</v>
      </c>
      <c r="E41" s="33" t="s">
        <v>29</v>
      </c>
      <c r="F41" s="33">
        <v>5</v>
      </c>
      <c r="G41" s="33">
        <v>1</v>
      </c>
      <c r="H41" s="33">
        <v>0</v>
      </c>
      <c r="I41" s="149">
        <v>1.569</v>
      </c>
    </row>
    <row r="42" spans="1:9" ht="12.75" customHeight="1" x14ac:dyDescent="0.2">
      <c r="A42" s="33" t="s">
        <v>189</v>
      </c>
      <c r="B42" s="33" t="s">
        <v>192</v>
      </c>
      <c r="C42" s="33" t="s">
        <v>193</v>
      </c>
      <c r="D42" s="33">
        <v>1</v>
      </c>
      <c r="E42" s="33" t="s">
        <v>29</v>
      </c>
      <c r="F42" s="33">
        <v>5</v>
      </c>
      <c r="G42" s="33">
        <v>1</v>
      </c>
      <c r="H42" s="33">
        <v>0</v>
      </c>
      <c r="I42" s="149">
        <v>1.569</v>
      </c>
    </row>
    <row r="43" spans="1:9" ht="12.75" customHeight="1" x14ac:dyDescent="0.2">
      <c r="A43" s="33" t="s">
        <v>189</v>
      </c>
      <c r="B43" s="33" t="s">
        <v>194</v>
      </c>
      <c r="C43" s="33" t="s">
        <v>195</v>
      </c>
      <c r="D43" s="33">
        <v>1</v>
      </c>
      <c r="E43" s="33" t="s">
        <v>29</v>
      </c>
      <c r="F43" s="33">
        <v>5</v>
      </c>
      <c r="G43" s="33">
        <v>1</v>
      </c>
      <c r="H43" s="33">
        <v>0</v>
      </c>
      <c r="I43" s="149">
        <v>1.569</v>
      </c>
    </row>
    <row r="44" spans="1:9" ht="12.75" customHeight="1" x14ac:dyDescent="0.2">
      <c r="A44" s="33" t="s">
        <v>189</v>
      </c>
      <c r="B44" s="33" t="s">
        <v>196</v>
      </c>
      <c r="C44" s="33" t="s">
        <v>197</v>
      </c>
      <c r="D44" s="33">
        <v>1</v>
      </c>
      <c r="E44" s="33" t="s">
        <v>29</v>
      </c>
      <c r="F44" s="33">
        <v>5</v>
      </c>
      <c r="G44" s="33">
        <v>1</v>
      </c>
      <c r="H44" s="33">
        <v>0</v>
      </c>
      <c r="I44" s="149">
        <v>1.569</v>
      </c>
    </row>
    <row r="45" spans="1:9" ht="12.75" customHeight="1" x14ac:dyDescent="0.2">
      <c r="A45" s="33" t="s">
        <v>189</v>
      </c>
      <c r="B45" s="33" t="s">
        <v>198</v>
      </c>
      <c r="C45" s="33" t="s">
        <v>199</v>
      </c>
      <c r="D45" s="33">
        <v>1</v>
      </c>
      <c r="E45" s="33" t="s">
        <v>29</v>
      </c>
      <c r="F45" s="33">
        <v>5</v>
      </c>
      <c r="G45" s="33">
        <v>1</v>
      </c>
      <c r="H45" s="33">
        <v>0</v>
      </c>
      <c r="I45" s="149">
        <v>1.569</v>
      </c>
    </row>
    <row r="46" spans="1:9" ht="12.75" customHeight="1" x14ac:dyDescent="0.2">
      <c r="A46" s="33" t="s">
        <v>189</v>
      </c>
      <c r="B46" s="33" t="s">
        <v>200</v>
      </c>
      <c r="C46" s="33" t="s">
        <v>201</v>
      </c>
      <c r="D46" s="33">
        <v>1</v>
      </c>
      <c r="E46" s="33" t="s">
        <v>29</v>
      </c>
      <c r="F46" s="33">
        <v>5</v>
      </c>
      <c r="G46" s="33">
        <v>1</v>
      </c>
      <c r="H46" s="33">
        <v>0</v>
      </c>
      <c r="I46" s="149">
        <v>1.569</v>
      </c>
    </row>
    <row r="47" spans="1:9" ht="12.75" customHeight="1" x14ac:dyDescent="0.2">
      <c r="A47" s="33" t="s">
        <v>189</v>
      </c>
      <c r="B47" s="33" t="s">
        <v>202</v>
      </c>
      <c r="C47" s="33" t="s">
        <v>203</v>
      </c>
      <c r="D47" s="33">
        <v>1</v>
      </c>
      <c r="E47" s="33" t="s">
        <v>29</v>
      </c>
      <c r="F47" s="33">
        <v>5</v>
      </c>
      <c r="G47" s="33">
        <v>1</v>
      </c>
      <c r="H47" s="33">
        <v>0</v>
      </c>
      <c r="I47" s="149">
        <v>1.569</v>
      </c>
    </row>
    <row r="48" spans="1:9" ht="12.75" customHeight="1" x14ac:dyDescent="0.2">
      <c r="A48" s="33" t="s">
        <v>189</v>
      </c>
      <c r="B48" s="33" t="s">
        <v>204</v>
      </c>
      <c r="C48" s="33" t="s">
        <v>205</v>
      </c>
      <c r="D48" s="33">
        <v>1</v>
      </c>
      <c r="E48" s="33" t="s">
        <v>29</v>
      </c>
      <c r="F48" s="33">
        <v>5</v>
      </c>
      <c r="G48" s="33">
        <v>1</v>
      </c>
      <c r="H48" s="33">
        <v>0</v>
      </c>
      <c r="I48" s="149">
        <v>1.569</v>
      </c>
    </row>
    <row r="49" spans="1:9" ht="12.75" customHeight="1" x14ac:dyDescent="0.2">
      <c r="A49" s="33" t="s">
        <v>189</v>
      </c>
      <c r="B49" s="33" t="s">
        <v>206</v>
      </c>
      <c r="C49" s="33" t="s">
        <v>207</v>
      </c>
      <c r="D49" s="33">
        <v>1</v>
      </c>
      <c r="E49" s="33" t="s">
        <v>29</v>
      </c>
      <c r="F49" s="33">
        <v>5</v>
      </c>
      <c r="G49" s="33">
        <v>1</v>
      </c>
      <c r="H49" s="33">
        <v>0</v>
      </c>
      <c r="I49" s="149">
        <v>1.569</v>
      </c>
    </row>
    <row r="50" spans="1:9" ht="12.75" customHeight="1" x14ac:dyDescent="0.2">
      <c r="A50" s="33" t="s">
        <v>189</v>
      </c>
      <c r="B50" s="33" t="s">
        <v>208</v>
      </c>
      <c r="C50" s="33" t="s">
        <v>209</v>
      </c>
      <c r="D50" s="33">
        <v>1</v>
      </c>
      <c r="E50" s="33" t="s">
        <v>29</v>
      </c>
      <c r="F50" s="33">
        <v>5</v>
      </c>
      <c r="G50" s="33">
        <v>1</v>
      </c>
      <c r="H50" s="33">
        <v>0</v>
      </c>
      <c r="I50" s="149">
        <v>1.569</v>
      </c>
    </row>
    <row r="51" spans="1:9" ht="12.75" customHeight="1" x14ac:dyDescent="0.2">
      <c r="A51" s="33" t="s">
        <v>189</v>
      </c>
      <c r="B51" s="33" t="s">
        <v>210</v>
      </c>
      <c r="C51" s="33" t="s">
        <v>211</v>
      </c>
      <c r="D51" s="33">
        <v>1</v>
      </c>
      <c r="E51" s="33" t="s">
        <v>29</v>
      </c>
      <c r="F51" s="33">
        <v>5</v>
      </c>
      <c r="G51" s="33">
        <v>1</v>
      </c>
      <c r="H51" s="33">
        <v>0</v>
      </c>
      <c r="I51" s="149">
        <v>1.569</v>
      </c>
    </row>
    <row r="52" spans="1:9" ht="12.75" customHeight="1" x14ac:dyDescent="0.2">
      <c r="A52" s="33" t="s">
        <v>189</v>
      </c>
      <c r="B52" s="33" t="s">
        <v>212</v>
      </c>
      <c r="C52" s="33" t="s">
        <v>213</v>
      </c>
      <c r="D52" s="33">
        <v>1</v>
      </c>
      <c r="E52" s="33" t="s">
        <v>29</v>
      </c>
      <c r="F52" s="33">
        <v>5</v>
      </c>
      <c r="G52" s="33">
        <v>1</v>
      </c>
      <c r="H52" s="33">
        <v>0</v>
      </c>
      <c r="I52" s="149">
        <v>1.569</v>
      </c>
    </row>
    <row r="53" spans="1:9" ht="12.75" customHeight="1" x14ac:dyDescent="0.2">
      <c r="A53" s="33" t="s">
        <v>189</v>
      </c>
      <c r="B53" s="33" t="s">
        <v>214</v>
      </c>
      <c r="C53" s="33" t="s">
        <v>215</v>
      </c>
      <c r="D53" s="33">
        <v>1</v>
      </c>
      <c r="E53" s="33" t="s">
        <v>29</v>
      </c>
      <c r="F53" s="33">
        <v>5</v>
      </c>
      <c r="G53" s="33">
        <v>1</v>
      </c>
      <c r="H53" s="33">
        <v>0</v>
      </c>
      <c r="I53" s="149">
        <v>1.569</v>
      </c>
    </row>
    <row r="54" spans="1:9" ht="12.75" customHeight="1" x14ac:dyDescent="0.2">
      <c r="A54" s="33" t="s">
        <v>189</v>
      </c>
      <c r="B54" s="33" t="s">
        <v>216</v>
      </c>
      <c r="C54" s="33" t="s">
        <v>217</v>
      </c>
      <c r="D54" s="33">
        <v>1</v>
      </c>
      <c r="E54" s="33" t="s">
        <v>29</v>
      </c>
      <c r="F54" s="33">
        <v>5</v>
      </c>
      <c r="G54" s="33">
        <v>1</v>
      </c>
      <c r="H54" s="33">
        <v>0</v>
      </c>
      <c r="I54" s="149">
        <v>1.569</v>
      </c>
    </row>
    <row r="55" spans="1:9" ht="12.75" customHeight="1" x14ac:dyDescent="0.2">
      <c r="A55" s="33" t="s">
        <v>189</v>
      </c>
      <c r="B55" s="33" t="s">
        <v>218</v>
      </c>
      <c r="C55" s="33" t="s">
        <v>219</v>
      </c>
      <c r="D55" s="33">
        <v>1</v>
      </c>
      <c r="E55" s="33" t="s">
        <v>29</v>
      </c>
      <c r="F55" s="33">
        <v>5</v>
      </c>
      <c r="G55" s="33">
        <v>1</v>
      </c>
      <c r="H55" s="33">
        <v>0</v>
      </c>
      <c r="I55" s="149">
        <v>1.569</v>
      </c>
    </row>
    <row r="56" spans="1:9" ht="12.75" customHeight="1" x14ac:dyDescent="0.2">
      <c r="A56" s="33" t="s">
        <v>189</v>
      </c>
      <c r="B56" s="33" t="s">
        <v>220</v>
      </c>
      <c r="C56" s="33" t="s">
        <v>221</v>
      </c>
      <c r="D56" s="33">
        <v>1</v>
      </c>
      <c r="E56" s="33" t="s">
        <v>29</v>
      </c>
      <c r="F56" s="33">
        <v>5</v>
      </c>
      <c r="G56" s="33">
        <v>1</v>
      </c>
      <c r="H56" s="33">
        <v>0</v>
      </c>
      <c r="I56" s="149">
        <v>1.569</v>
      </c>
    </row>
    <row r="57" spans="1:9" ht="12.75" customHeight="1" x14ac:dyDescent="0.2">
      <c r="A57" s="33" t="s">
        <v>189</v>
      </c>
      <c r="B57" s="33" t="s">
        <v>222</v>
      </c>
      <c r="C57" s="33" t="s">
        <v>223</v>
      </c>
      <c r="D57" s="33">
        <v>1</v>
      </c>
      <c r="E57" s="33" t="s">
        <v>29</v>
      </c>
      <c r="F57" s="33">
        <v>5</v>
      </c>
      <c r="G57" s="33">
        <v>1</v>
      </c>
      <c r="H57" s="33">
        <v>0</v>
      </c>
      <c r="I57" s="149">
        <v>1.569</v>
      </c>
    </row>
    <row r="58" spans="1:9" ht="12.75" customHeight="1" x14ac:dyDescent="0.2">
      <c r="A58" s="33" t="s">
        <v>189</v>
      </c>
      <c r="B58" s="33" t="s">
        <v>224</v>
      </c>
      <c r="C58" s="33" t="s">
        <v>225</v>
      </c>
      <c r="D58" s="33">
        <v>1</v>
      </c>
      <c r="E58" s="33" t="s">
        <v>29</v>
      </c>
      <c r="F58" s="33">
        <v>5</v>
      </c>
      <c r="G58" s="33">
        <v>1</v>
      </c>
      <c r="H58" s="33">
        <v>0</v>
      </c>
      <c r="I58" s="149">
        <v>1.569</v>
      </c>
    </row>
    <row r="59" spans="1:9" ht="12.75" customHeight="1" x14ac:dyDescent="0.2">
      <c r="A59" s="33" t="s">
        <v>189</v>
      </c>
      <c r="B59" s="33" t="s">
        <v>226</v>
      </c>
      <c r="C59" s="33" t="s">
        <v>227</v>
      </c>
      <c r="D59" s="33">
        <v>1</v>
      </c>
      <c r="E59" s="33" t="s">
        <v>29</v>
      </c>
      <c r="F59" s="33">
        <v>5</v>
      </c>
      <c r="G59" s="33">
        <v>1</v>
      </c>
      <c r="H59" s="33">
        <v>0</v>
      </c>
      <c r="I59" s="149">
        <v>1.569</v>
      </c>
    </row>
    <row r="60" spans="1:9" ht="12.75" customHeight="1" x14ac:dyDescent="0.2">
      <c r="A60" s="33" t="s">
        <v>189</v>
      </c>
      <c r="B60" s="33" t="s">
        <v>228</v>
      </c>
      <c r="C60" s="33" t="s">
        <v>229</v>
      </c>
      <c r="D60" s="33">
        <v>1</v>
      </c>
      <c r="E60" s="33" t="s">
        <v>29</v>
      </c>
      <c r="F60" s="33">
        <v>5</v>
      </c>
      <c r="G60" s="33">
        <v>1</v>
      </c>
      <c r="H60" s="33">
        <v>0</v>
      </c>
      <c r="I60" s="149">
        <v>1.569</v>
      </c>
    </row>
    <row r="61" spans="1:9" ht="12.75" customHeight="1" x14ac:dyDescent="0.2">
      <c r="A61" s="33" t="s">
        <v>189</v>
      </c>
      <c r="B61" s="33" t="s">
        <v>230</v>
      </c>
      <c r="C61" s="33" t="s">
        <v>231</v>
      </c>
      <c r="D61" s="33">
        <v>1</v>
      </c>
      <c r="E61" s="33" t="s">
        <v>29</v>
      </c>
      <c r="F61" s="33">
        <v>5</v>
      </c>
      <c r="G61" s="33">
        <v>1</v>
      </c>
      <c r="H61" s="33">
        <v>0</v>
      </c>
      <c r="I61" s="149">
        <v>1.569</v>
      </c>
    </row>
    <row r="62" spans="1:9" ht="12.75" customHeight="1" x14ac:dyDescent="0.2">
      <c r="A62" s="36" t="s">
        <v>189</v>
      </c>
      <c r="B62" s="36" t="s">
        <v>232</v>
      </c>
      <c r="C62" s="36" t="s">
        <v>233</v>
      </c>
      <c r="D62" s="36">
        <v>1</v>
      </c>
      <c r="E62" s="36" t="s">
        <v>29</v>
      </c>
      <c r="F62" s="36">
        <v>5</v>
      </c>
      <c r="G62" s="36">
        <v>1</v>
      </c>
      <c r="H62" s="36">
        <v>0</v>
      </c>
      <c r="I62" s="166">
        <v>1.569</v>
      </c>
    </row>
    <row r="63" spans="1:9" x14ac:dyDescent="0.2">
      <c r="A63" s="30"/>
      <c r="B63" s="29">
        <f>COUNTA(B41:B62)</f>
        <v>22</v>
      </c>
      <c r="C63" s="29"/>
      <c r="D63" s="29"/>
      <c r="E63" s="29">
        <f>COUNTIF(E41:E62, "Yes")</f>
        <v>22</v>
      </c>
      <c r="F63" s="30"/>
      <c r="G63" s="29"/>
      <c r="H63" s="29"/>
      <c r="I63" s="125">
        <f>SUM(I41:I62)</f>
        <v>34.517999999999994</v>
      </c>
    </row>
    <row r="64" spans="1:9" x14ac:dyDescent="0.2">
      <c r="A64" s="30"/>
      <c r="B64" s="29"/>
      <c r="C64" s="29"/>
      <c r="D64" s="29"/>
      <c r="E64" s="29"/>
      <c r="F64" s="30"/>
      <c r="G64" s="29"/>
      <c r="H64" s="29"/>
      <c r="I64" s="125"/>
    </row>
    <row r="65" spans="1:9" ht="12.75" customHeight="1" x14ac:dyDescent="0.2">
      <c r="A65" s="36" t="s">
        <v>234</v>
      </c>
      <c r="B65" s="36" t="s">
        <v>235</v>
      </c>
      <c r="C65" s="36" t="s">
        <v>236</v>
      </c>
      <c r="D65" s="36">
        <v>1</v>
      </c>
      <c r="E65" s="36" t="s">
        <v>29</v>
      </c>
      <c r="F65" s="36">
        <v>5</v>
      </c>
      <c r="G65" s="36">
        <v>1</v>
      </c>
      <c r="H65" s="36">
        <v>0</v>
      </c>
      <c r="I65" s="166">
        <v>0.23799999999999999</v>
      </c>
    </row>
    <row r="66" spans="1:9" x14ac:dyDescent="0.2">
      <c r="A66" s="30"/>
      <c r="B66" s="29">
        <f>COUNTA(B65:B65)</f>
        <v>1</v>
      </c>
      <c r="C66" s="29"/>
      <c r="D66" s="29"/>
      <c r="E66" s="29">
        <f>COUNTIF(E65:E65, "Yes")</f>
        <v>1</v>
      </c>
      <c r="F66" s="30"/>
      <c r="G66" s="29"/>
      <c r="H66" s="29"/>
      <c r="I66" s="125">
        <f>SUM(I65:I65)</f>
        <v>0.23799999999999999</v>
      </c>
    </row>
    <row r="67" spans="1:9" x14ac:dyDescent="0.2">
      <c r="A67" s="30"/>
      <c r="B67" s="29"/>
      <c r="C67" s="29"/>
      <c r="D67" s="29"/>
      <c r="E67" s="29"/>
      <c r="F67" s="30"/>
      <c r="G67" s="29"/>
      <c r="H67" s="29"/>
      <c r="I67" s="125"/>
    </row>
    <row r="68" spans="1:9" x14ac:dyDescent="0.2">
      <c r="A68" s="30"/>
      <c r="B68" s="29"/>
      <c r="C68" s="29"/>
      <c r="D68" s="29"/>
      <c r="E68" s="29"/>
      <c r="F68" s="30"/>
      <c r="G68" s="29"/>
      <c r="H68" s="29"/>
      <c r="I68" s="54"/>
    </row>
    <row r="69" spans="1:9" x14ac:dyDescent="0.2">
      <c r="A69" s="68"/>
      <c r="B69" s="68"/>
      <c r="D69" s="117" t="s">
        <v>98</v>
      </c>
      <c r="E69" s="93"/>
      <c r="F69" s="94"/>
      <c r="G69" s="68"/>
      <c r="H69" s="68"/>
    </row>
    <row r="70" spans="1:9" x14ac:dyDescent="0.2">
      <c r="A70" s="68"/>
      <c r="B70" s="68"/>
      <c r="D70" s="106" t="s">
        <v>94</v>
      </c>
      <c r="E70" s="96">
        <f>SUM(B3+B6+B11+B14+B17+B23+B35+B39+B63+B66)</f>
        <v>46</v>
      </c>
      <c r="G70" s="68"/>
      <c r="H70" s="68"/>
      <c r="I70" s="2"/>
    </row>
    <row r="71" spans="1:9" x14ac:dyDescent="0.2">
      <c r="D71" s="106" t="s">
        <v>96</v>
      </c>
      <c r="E71" s="96">
        <f>SUM(E3+E6+E11+E14+E17+E23+E35+E39+E63+E66)</f>
        <v>46</v>
      </c>
      <c r="I71" s="86"/>
    </row>
    <row r="72" spans="1:9" x14ac:dyDescent="0.2">
      <c r="D72" s="106" t="s">
        <v>137</v>
      </c>
      <c r="E72" s="123">
        <f>E71/E70</f>
        <v>1</v>
      </c>
    </row>
    <row r="73" spans="1:9" x14ac:dyDescent="0.2">
      <c r="D73" s="106" t="s">
        <v>97</v>
      </c>
      <c r="E73" s="164">
        <f>SUM(I3+I6+I11+I14+I17+I23+I35+I39+I63+I66)</f>
        <v>49.825999999999993</v>
      </c>
    </row>
    <row r="75" spans="1:9" x14ac:dyDescent="0.2">
      <c r="D75" s="117" t="s">
        <v>246</v>
      </c>
      <c r="E75" s="140" t="s">
        <v>247</v>
      </c>
      <c r="F75" s="140" t="s">
        <v>102</v>
      </c>
    </row>
    <row r="76" spans="1:9" x14ac:dyDescent="0.2">
      <c r="D76" s="106" t="s">
        <v>248</v>
      </c>
      <c r="E76" s="141">
        <f>COUNTIF(G2:G65, "0.25")</f>
        <v>0</v>
      </c>
      <c r="F76" s="142">
        <f>E76/E71</f>
        <v>0</v>
      </c>
    </row>
    <row r="77" spans="1:9" x14ac:dyDescent="0.2">
      <c r="D77" s="106" t="s">
        <v>249</v>
      </c>
      <c r="E77" s="141">
        <f>COUNTIF(G2:G65, "0.5")</f>
        <v>0</v>
      </c>
      <c r="F77" s="142">
        <f>E77/E71</f>
        <v>0</v>
      </c>
    </row>
    <row r="78" spans="1:9" x14ac:dyDescent="0.2">
      <c r="D78" s="106" t="s">
        <v>250</v>
      </c>
      <c r="E78" s="141">
        <f>COUNTIF(G2:G65, "1")</f>
        <v>46</v>
      </c>
      <c r="F78" s="142">
        <f>E78/E71</f>
        <v>1</v>
      </c>
    </row>
    <row r="79" spans="1:9" x14ac:dyDescent="0.2">
      <c r="D79" s="106" t="s">
        <v>251</v>
      </c>
      <c r="E79" s="141">
        <f>COUNTIF(G2:G65, "1.25")</f>
        <v>0</v>
      </c>
      <c r="F79" s="142">
        <f>E79/E71</f>
        <v>0</v>
      </c>
    </row>
    <row r="80" spans="1:9" x14ac:dyDescent="0.2">
      <c r="D80" s="106" t="s">
        <v>252</v>
      </c>
      <c r="E80" s="141">
        <f>COUNTIF(G2:G65, "1.50")</f>
        <v>0</v>
      </c>
      <c r="F80" s="142">
        <f>E80/E71</f>
        <v>0</v>
      </c>
    </row>
    <row r="81" spans="4:6" x14ac:dyDescent="0.2">
      <c r="D81" s="106" t="s">
        <v>253</v>
      </c>
      <c r="E81" s="141">
        <f>COUNTIF(G2:G65, "2")</f>
        <v>0</v>
      </c>
      <c r="F81" s="142">
        <f>E81/E71</f>
        <v>0</v>
      </c>
    </row>
    <row r="82" spans="4:6" x14ac:dyDescent="0.2">
      <c r="D82" s="106" t="s">
        <v>254</v>
      </c>
      <c r="E82" s="141">
        <f>COUNTIF(G2:G65, "2.5")</f>
        <v>0</v>
      </c>
      <c r="F82" s="142">
        <f>E82/E71</f>
        <v>0</v>
      </c>
    </row>
    <row r="83" spans="4:6" x14ac:dyDescent="0.2">
      <c r="D83" s="106" t="s">
        <v>255</v>
      </c>
      <c r="E83" s="141">
        <f>COUNTIF(G2:G65, "3")</f>
        <v>0</v>
      </c>
      <c r="F83" s="142">
        <f>E83/E71</f>
        <v>0</v>
      </c>
    </row>
    <row r="84" spans="4:6" x14ac:dyDescent="0.2">
      <c r="D84" s="106" t="s">
        <v>256</v>
      </c>
      <c r="E84" s="141">
        <f>COUNTIF(G2:G65, "4")</f>
        <v>0</v>
      </c>
      <c r="F84" s="142">
        <f>E84/E71</f>
        <v>0</v>
      </c>
    </row>
    <row r="85" spans="4:6" x14ac:dyDescent="0.2">
      <c r="D85" s="106" t="s">
        <v>257</v>
      </c>
      <c r="E85" s="141">
        <f>COUNTIF(G2:G65, "5")</f>
        <v>0</v>
      </c>
      <c r="F85" s="142">
        <f>E85/E71</f>
        <v>0</v>
      </c>
    </row>
    <row r="86" spans="4:6" x14ac:dyDescent="0.2">
      <c r="D86" s="106" t="s">
        <v>258</v>
      </c>
      <c r="E86" s="141">
        <f>COUNTIF(G2:G65, "7")</f>
        <v>0</v>
      </c>
      <c r="F86" s="142">
        <f>E86/E71</f>
        <v>0</v>
      </c>
    </row>
    <row r="87" spans="4:6" x14ac:dyDescent="0.2">
      <c r="D87" s="35"/>
      <c r="F87" s="141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2012 Swimming Season
Virginia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89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140625" customWidth="1"/>
    <col min="2" max="2" width="7.28515625" customWidth="1"/>
    <col min="3" max="3" width="24.140625" customWidth="1"/>
    <col min="4" max="4" width="8.28515625" customWidth="1"/>
    <col min="5" max="5" width="7.7109375" customWidth="1"/>
    <col min="6" max="7" width="7.85546875" customWidth="1"/>
    <col min="8" max="8" width="8.85546875" customWidth="1"/>
    <col min="9" max="18" width="7.85546875" customWidth="1"/>
  </cols>
  <sheetData>
    <row r="1" spans="1:33" x14ac:dyDescent="0.2">
      <c r="A1" s="61"/>
      <c r="B1" s="173" t="s">
        <v>36</v>
      </c>
      <c r="C1" s="173"/>
      <c r="D1" s="61"/>
      <c r="E1" s="61"/>
      <c r="F1" s="174" t="s">
        <v>138</v>
      </c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</row>
    <row r="2" spans="1:33" s="24" customFormat="1" ht="39" customHeight="1" x14ac:dyDescent="0.15">
      <c r="A2" s="25" t="s">
        <v>12</v>
      </c>
      <c r="B2" s="25" t="s">
        <v>13</v>
      </c>
      <c r="C2" s="25" t="s">
        <v>64</v>
      </c>
      <c r="D2" s="25" t="s">
        <v>72</v>
      </c>
      <c r="E2" s="25" t="s">
        <v>73</v>
      </c>
      <c r="F2" s="25" t="s">
        <v>74</v>
      </c>
      <c r="G2" s="25" t="s">
        <v>75</v>
      </c>
      <c r="H2" s="3" t="s">
        <v>76</v>
      </c>
      <c r="I2" s="25" t="s">
        <v>77</v>
      </c>
      <c r="J2" s="25" t="s">
        <v>21</v>
      </c>
      <c r="K2" s="25" t="s">
        <v>19</v>
      </c>
      <c r="L2" s="25" t="s">
        <v>20</v>
      </c>
      <c r="M2" s="25" t="s">
        <v>22</v>
      </c>
      <c r="N2" s="25" t="s">
        <v>78</v>
      </c>
      <c r="O2" s="25" t="s">
        <v>79</v>
      </c>
      <c r="P2" s="25" t="s">
        <v>80</v>
      </c>
      <c r="Q2" s="25" t="s">
        <v>81</v>
      </c>
      <c r="R2" s="25" t="s">
        <v>82</v>
      </c>
    </row>
    <row r="3" spans="1:33" s="24" customFormat="1" ht="12.75" customHeight="1" x14ac:dyDescent="0.15">
      <c r="A3" s="146" t="s">
        <v>139</v>
      </c>
      <c r="B3" s="146" t="s">
        <v>140</v>
      </c>
      <c r="C3" s="146" t="s">
        <v>141</v>
      </c>
      <c r="D3" s="146" t="s">
        <v>29</v>
      </c>
      <c r="E3" s="146" t="s">
        <v>29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 t="s">
        <v>29</v>
      </c>
    </row>
    <row r="4" spans="1:33" x14ac:dyDescent="0.2">
      <c r="A4" s="33"/>
      <c r="B4" s="34">
        <f>COUNTA(B3:B3)</f>
        <v>1</v>
      </c>
      <c r="C4" s="61"/>
      <c r="D4" s="34">
        <f t="shared" ref="D4:R4" si="0">COUNTIF(D3:D3,"Yes")</f>
        <v>1</v>
      </c>
      <c r="E4" s="34">
        <f t="shared" si="0"/>
        <v>1</v>
      </c>
      <c r="F4" s="34">
        <f t="shared" si="0"/>
        <v>0</v>
      </c>
      <c r="G4" s="34">
        <f t="shared" si="0"/>
        <v>0</v>
      </c>
      <c r="H4" s="34">
        <f t="shared" si="0"/>
        <v>0</v>
      </c>
      <c r="I4" s="34">
        <f t="shared" si="0"/>
        <v>0</v>
      </c>
      <c r="J4" s="34">
        <f t="shared" si="0"/>
        <v>0</v>
      </c>
      <c r="K4" s="34">
        <f t="shared" si="0"/>
        <v>0</v>
      </c>
      <c r="L4" s="34">
        <f t="shared" si="0"/>
        <v>0</v>
      </c>
      <c r="M4" s="34">
        <f t="shared" si="0"/>
        <v>0</v>
      </c>
      <c r="N4" s="34">
        <f t="shared" si="0"/>
        <v>0</v>
      </c>
      <c r="O4" s="34">
        <f t="shared" si="0"/>
        <v>0</v>
      </c>
      <c r="P4" s="34">
        <f t="shared" si="0"/>
        <v>0</v>
      </c>
      <c r="Q4" s="34">
        <f t="shared" si="0"/>
        <v>0</v>
      </c>
      <c r="R4" s="34">
        <f t="shared" si="0"/>
        <v>1</v>
      </c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</row>
    <row r="5" spans="1:33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</row>
    <row r="6" spans="1:33" x14ac:dyDescent="0.2">
      <c r="A6" s="36" t="s">
        <v>142</v>
      </c>
      <c r="B6" s="36" t="s">
        <v>143</v>
      </c>
      <c r="C6" s="36" t="s">
        <v>144</v>
      </c>
      <c r="D6" s="36" t="s">
        <v>29</v>
      </c>
      <c r="E6" s="36" t="s">
        <v>29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 t="s">
        <v>29</v>
      </c>
    </row>
    <row r="7" spans="1:33" x14ac:dyDescent="0.2">
      <c r="A7" s="33"/>
      <c r="B7" s="34">
        <f>COUNTA(B6:B6)</f>
        <v>1</v>
      </c>
      <c r="C7" s="61"/>
      <c r="D7" s="34">
        <f t="shared" ref="D7:R7" si="1">COUNTIF(D6:D6,"Yes")</f>
        <v>1</v>
      </c>
      <c r="E7" s="34">
        <f t="shared" si="1"/>
        <v>1</v>
      </c>
      <c r="F7" s="34">
        <f t="shared" si="1"/>
        <v>0</v>
      </c>
      <c r="G7" s="34">
        <f t="shared" si="1"/>
        <v>0</v>
      </c>
      <c r="H7" s="34">
        <f t="shared" si="1"/>
        <v>0</v>
      </c>
      <c r="I7" s="34">
        <f t="shared" si="1"/>
        <v>0</v>
      </c>
      <c r="J7" s="34">
        <f t="shared" si="1"/>
        <v>0</v>
      </c>
      <c r="K7" s="34">
        <f t="shared" si="1"/>
        <v>0</v>
      </c>
      <c r="L7" s="34">
        <f t="shared" si="1"/>
        <v>0</v>
      </c>
      <c r="M7" s="34">
        <f t="shared" si="1"/>
        <v>0</v>
      </c>
      <c r="N7" s="34">
        <f t="shared" si="1"/>
        <v>0</v>
      </c>
      <c r="O7" s="34">
        <f t="shared" si="1"/>
        <v>0</v>
      </c>
      <c r="P7" s="34">
        <f t="shared" si="1"/>
        <v>0</v>
      </c>
      <c r="Q7" s="34">
        <f t="shared" si="1"/>
        <v>0</v>
      </c>
      <c r="R7" s="34">
        <f t="shared" si="1"/>
        <v>1</v>
      </c>
    </row>
    <row r="8" spans="1:33" x14ac:dyDescent="0.2">
      <c r="A8" s="33"/>
      <c r="B8" s="47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33" x14ac:dyDescent="0.2">
      <c r="A9" s="33" t="s">
        <v>145</v>
      </c>
      <c r="B9" s="33" t="s">
        <v>146</v>
      </c>
      <c r="C9" s="33" t="s">
        <v>147</v>
      </c>
      <c r="D9" s="33" t="s">
        <v>29</v>
      </c>
      <c r="E9" s="33" t="s">
        <v>29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 t="s">
        <v>29</v>
      </c>
    </row>
    <row r="10" spans="1:33" x14ac:dyDescent="0.2">
      <c r="A10" s="33" t="s">
        <v>145</v>
      </c>
      <c r="B10" s="33" t="s">
        <v>238</v>
      </c>
      <c r="C10" s="33" t="s">
        <v>239</v>
      </c>
      <c r="D10" s="33" t="s">
        <v>29</v>
      </c>
      <c r="E10" s="33" t="s">
        <v>29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 t="s">
        <v>29</v>
      </c>
    </row>
    <row r="11" spans="1:33" x14ac:dyDescent="0.2">
      <c r="A11" s="36" t="s">
        <v>145</v>
      </c>
      <c r="B11" s="36" t="s">
        <v>148</v>
      </c>
      <c r="C11" s="36" t="s">
        <v>149</v>
      </c>
      <c r="D11" s="36" t="s">
        <v>29</v>
      </c>
      <c r="E11" s="36" t="s">
        <v>29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 t="s">
        <v>29</v>
      </c>
    </row>
    <row r="12" spans="1:33" x14ac:dyDescent="0.2">
      <c r="A12" s="33"/>
      <c r="B12" s="34">
        <f>COUNTA(B9:B11)</f>
        <v>3</v>
      </c>
      <c r="C12" s="61"/>
      <c r="D12" s="34">
        <f t="shared" ref="D12:R12" si="2">COUNTIF(D9:D11,"Yes")</f>
        <v>3</v>
      </c>
      <c r="E12" s="34">
        <f t="shared" si="2"/>
        <v>3</v>
      </c>
      <c r="F12" s="34">
        <f t="shared" si="2"/>
        <v>0</v>
      </c>
      <c r="G12" s="34">
        <f t="shared" si="2"/>
        <v>0</v>
      </c>
      <c r="H12" s="34">
        <f t="shared" si="2"/>
        <v>0</v>
      </c>
      <c r="I12" s="34">
        <f t="shared" si="2"/>
        <v>0</v>
      </c>
      <c r="J12" s="34">
        <f t="shared" si="2"/>
        <v>0</v>
      </c>
      <c r="K12" s="34">
        <f t="shared" si="2"/>
        <v>0</v>
      </c>
      <c r="L12" s="34">
        <f t="shared" si="2"/>
        <v>0</v>
      </c>
      <c r="M12" s="34">
        <f t="shared" si="2"/>
        <v>0</v>
      </c>
      <c r="N12" s="34">
        <f t="shared" si="2"/>
        <v>0</v>
      </c>
      <c r="O12" s="34">
        <f t="shared" si="2"/>
        <v>0</v>
      </c>
      <c r="P12" s="34">
        <f t="shared" si="2"/>
        <v>0</v>
      </c>
      <c r="Q12" s="34">
        <f t="shared" si="2"/>
        <v>0</v>
      </c>
      <c r="R12" s="34">
        <f t="shared" si="2"/>
        <v>3</v>
      </c>
    </row>
    <row r="13" spans="1:33" x14ac:dyDescent="0.2">
      <c r="A13" s="33"/>
      <c r="B13" s="47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1:33" x14ac:dyDescent="0.2">
      <c r="A14" s="36" t="s">
        <v>150</v>
      </c>
      <c r="B14" s="36" t="s">
        <v>151</v>
      </c>
      <c r="C14" s="36" t="s">
        <v>152</v>
      </c>
      <c r="D14" s="36" t="s">
        <v>29</v>
      </c>
      <c r="E14" s="36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 t="s">
        <v>29</v>
      </c>
    </row>
    <row r="15" spans="1:33" x14ac:dyDescent="0.2">
      <c r="A15" s="33"/>
      <c r="B15" s="34">
        <f>COUNTA(B14:B14)</f>
        <v>1</v>
      </c>
      <c r="C15" s="61"/>
      <c r="D15" s="34">
        <f t="shared" ref="D15:R15" si="3">COUNTIF(D14:D14,"Yes")</f>
        <v>1</v>
      </c>
      <c r="E15" s="34">
        <f t="shared" si="3"/>
        <v>1</v>
      </c>
      <c r="F15" s="34">
        <f t="shared" si="3"/>
        <v>0</v>
      </c>
      <c r="G15" s="34">
        <f t="shared" si="3"/>
        <v>0</v>
      </c>
      <c r="H15" s="34">
        <f t="shared" si="3"/>
        <v>0</v>
      </c>
      <c r="I15" s="34">
        <f t="shared" si="3"/>
        <v>0</v>
      </c>
      <c r="J15" s="34">
        <f t="shared" si="3"/>
        <v>0</v>
      </c>
      <c r="K15" s="34">
        <f t="shared" si="3"/>
        <v>0</v>
      </c>
      <c r="L15" s="34">
        <f t="shared" si="3"/>
        <v>0</v>
      </c>
      <c r="M15" s="34">
        <f t="shared" si="3"/>
        <v>0</v>
      </c>
      <c r="N15" s="34">
        <f t="shared" si="3"/>
        <v>0</v>
      </c>
      <c r="O15" s="34">
        <f t="shared" si="3"/>
        <v>0</v>
      </c>
      <c r="P15" s="34">
        <f t="shared" si="3"/>
        <v>0</v>
      </c>
      <c r="Q15" s="34">
        <f t="shared" si="3"/>
        <v>0</v>
      </c>
      <c r="R15" s="34">
        <f t="shared" si="3"/>
        <v>1</v>
      </c>
    </row>
    <row r="16" spans="1:33" x14ac:dyDescent="0.2">
      <c r="A16" s="48"/>
      <c r="B16" s="48"/>
      <c r="C16" s="8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18" x14ac:dyDescent="0.2">
      <c r="A17" s="36" t="s">
        <v>153</v>
      </c>
      <c r="B17" s="36" t="s">
        <v>154</v>
      </c>
      <c r="C17" s="36" t="s">
        <v>155</v>
      </c>
      <c r="D17" s="36" t="s">
        <v>29</v>
      </c>
      <c r="E17" s="36" t="s">
        <v>29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 t="s">
        <v>29</v>
      </c>
    </row>
    <row r="18" spans="1:18" x14ac:dyDescent="0.2">
      <c r="A18" s="33"/>
      <c r="B18" s="34">
        <f>COUNTA(B17:B17)</f>
        <v>1</v>
      </c>
      <c r="C18" s="124"/>
      <c r="D18" s="34">
        <f t="shared" ref="D18:R18" si="4">COUNTIF(D17:D17,"Yes")</f>
        <v>1</v>
      </c>
      <c r="E18" s="34">
        <f t="shared" si="4"/>
        <v>1</v>
      </c>
      <c r="F18" s="34">
        <f t="shared" si="4"/>
        <v>0</v>
      </c>
      <c r="G18" s="34">
        <f t="shared" si="4"/>
        <v>0</v>
      </c>
      <c r="H18" s="34">
        <f t="shared" si="4"/>
        <v>0</v>
      </c>
      <c r="I18" s="34">
        <f t="shared" si="4"/>
        <v>0</v>
      </c>
      <c r="J18" s="34">
        <f t="shared" si="4"/>
        <v>0</v>
      </c>
      <c r="K18" s="34">
        <f t="shared" si="4"/>
        <v>0</v>
      </c>
      <c r="L18" s="34">
        <f t="shared" si="4"/>
        <v>0</v>
      </c>
      <c r="M18" s="34">
        <f t="shared" si="4"/>
        <v>0</v>
      </c>
      <c r="N18" s="34">
        <f t="shared" si="4"/>
        <v>0</v>
      </c>
      <c r="O18" s="34">
        <f t="shared" si="4"/>
        <v>0</v>
      </c>
      <c r="P18" s="34">
        <f t="shared" si="4"/>
        <v>0</v>
      </c>
      <c r="Q18" s="34">
        <f t="shared" si="4"/>
        <v>0</v>
      </c>
      <c r="R18" s="34">
        <f t="shared" si="4"/>
        <v>1</v>
      </c>
    </row>
    <row r="19" spans="1:18" x14ac:dyDescent="0.2">
      <c r="A19" s="48"/>
      <c r="B19" s="48"/>
      <c r="C19" s="8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ht="18" x14ac:dyDescent="0.2">
      <c r="A20" s="33" t="s">
        <v>156</v>
      </c>
      <c r="B20" s="33" t="s">
        <v>157</v>
      </c>
      <c r="C20" s="33" t="s">
        <v>158</v>
      </c>
      <c r="D20" s="33" t="s">
        <v>29</v>
      </c>
      <c r="E20" s="33" t="s">
        <v>29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 t="s">
        <v>29</v>
      </c>
    </row>
    <row r="21" spans="1:18" ht="18" x14ac:dyDescent="0.2">
      <c r="A21" s="33" t="s">
        <v>156</v>
      </c>
      <c r="B21" s="33" t="s">
        <v>159</v>
      </c>
      <c r="C21" s="33" t="s">
        <v>160</v>
      </c>
      <c r="D21" s="33" t="s">
        <v>29</v>
      </c>
      <c r="E21" s="33" t="s">
        <v>29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 t="s">
        <v>29</v>
      </c>
    </row>
    <row r="22" spans="1:18" ht="18" x14ac:dyDescent="0.2">
      <c r="A22" s="33" t="s">
        <v>156</v>
      </c>
      <c r="B22" s="33" t="s">
        <v>161</v>
      </c>
      <c r="C22" s="33" t="s">
        <v>162</v>
      </c>
      <c r="D22" s="33" t="s">
        <v>29</v>
      </c>
      <c r="E22" s="33" t="s">
        <v>29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 t="s">
        <v>29</v>
      </c>
    </row>
    <row r="23" spans="1:18" ht="18" x14ac:dyDescent="0.2">
      <c r="A23" s="36" t="s">
        <v>156</v>
      </c>
      <c r="B23" s="36" t="s">
        <v>163</v>
      </c>
      <c r="C23" s="36" t="s">
        <v>164</v>
      </c>
      <c r="D23" s="36" t="s">
        <v>29</v>
      </c>
      <c r="E23" s="36" t="s">
        <v>29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 t="s">
        <v>29</v>
      </c>
    </row>
    <row r="24" spans="1:18" x14ac:dyDescent="0.2">
      <c r="A24" s="33"/>
      <c r="B24" s="34">
        <f>COUNTA(B20:B23)</f>
        <v>4</v>
      </c>
      <c r="C24" s="124"/>
      <c r="D24" s="34">
        <f t="shared" ref="D24:R24" si="5">COUNTIF(D20:D23,"Yes")</f>
        <v>4</v>
      </c>
      <c r="E24" s="34">
        <f t="shared" si="5"/>
        <v>4</v>
      </c>
      <c r="F24" s="34">
        <f t="shared" si="5"/>
        <v>0</v>
      </c>
      <c r="G24" s="34">
        <f t="shared" si="5"/>
        <v>0</v>
      </c>
      <c r="H24" s="34">
        <f t="shared" si="5"/>
        <v>0</v>
      </c>
      <c r="I24" s="34">
        <f t="shared" si="5"/>
        <v>0</v>
      </c>
      <c r="J24" s="34">
        <f t="shared" si="5"/>
        <v>0</v>
      </c>
      <c r="K24" s="34">
        <f t="shared" si="5"/>
        <v>0</v>
      </c>
      <c r="L24" s="34">
        <f t="shared" si="5"/>
        <v>0</v>
      </c>
      <c r="M24" s="34">
        <f t="shared" si="5"/>
        <v>0</v>
      </c>
      <c r="N24" s="34">
        <f t="shared" si="5"/>
        <v>0</v>
      </c>
      <c r="O24" s="34">
        <f t="shared" si="5"/>
        <v>0</v>
      </c>
      <c r="P24" s="34">
        <f t="shared" si="5"/>
        <v>0</v>
      </c>
      <c r="Q24" s="34">
        <f t="shared" si="5"/>
        <v>0</v>
      </c>
      <c r="R24" s="34">
        <f t="shared" si="5"/>
        <v>4</v>
      </c>
    </row>
    <row r="25" spans="1:18" x14ac:dyDescent="0.2">
      <c r="A25" s="48"/>
      <c r="B25" s="48"/>
      <c r="C25" s="8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</row>
    <row r="26" spans="1:18" ht="18" x14ac:dyDescent="0.2">
      <c r="A26" s="33" t="s">
        <v>165</v>
      </c>
      <c r="B26" s="33" t="s">
        <v>166</v>
      </c>
      <c r="C26" s="33" t="s">
        <v>167</v>
      </c>
      <c r="D26" s="33" t="s">
        <v>29</v>
      </c>
      <c r="E26" s="33" t="s">
        <v>29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 t="s">
        <v>29</v>
      </c>
    </row>
    <row r="27" spans="1:18" x14ac:dyDescent="0.2">
      <c r="A27" s="33" t="s">
        <v>165</v>
      </c>
      <c r="B27" s="33" t="s">
        <v>168</v>
      </c>
      <c r="C27" s="33" t="s">
        <v>169</v>
      </c>
      <c r="D27" s="33" t="s">
        <v>29</v>
      </c>
      <c r="E27" s="33" t="s">
        <v>29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 t="s">
        <v>29</v>
      </c>
    </row>
    <row r="28" spans="1:18" ht="18" x14ac:dyDescent="0.2">
      <c r="A28" s="33" t="s">
        <v>165</v>
      </c>
      <c r="B28" s="56" t="s">
        <v>170</v>
      </c>
      <c r="C28" s="56" t="s">
        <v>171</v>
      </c>
      <c r="D28" s="33" t="s">
        <v>29</v>
      </c>
      <c r="E28" s="33" t="s">
        <v>29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 t="s">
        <v>29</v>
      </c>
    </row>
    <row r="29" spans="1:18" x14ac:dyDescent="0.2">
      <c r="A29" s="33" t="s">
        <v>165</v>
      </c>
      <c r="B29" s="33" t="s">
        <v>172</v>
      </c>
      <c r="C29" s="33" t="s">
        <v>173</v>
      </c>
      <c r="D29" s="33" t="s">
        <v>29</v>
      </c>
      <c r="E29" s="33" t="s">
        <v>29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 t="s">
        <v>29</v>
      </c>
    </row>
    <row r="30" spans="1:18" x14ac:dyDescent="0.2">
      <c r="A30" s="33" t="s">
        <v>165</v>
      </c>
      <c r="B30" s="33" t="s">
        <v>174</v>
      </c>
      <c r="C30" s="33" t="s">
        <v>175</v>
      </c>
      <c r="D30" s="33" t="s">
        <v>29</v>
      </c>
      <c r="E30" s="33" t="s">
        <v>29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 t="s">
        <v>29</v>
      </c>
    </row>
    <row r="31" spans="1:18" x14ac:dyDescent="0.2">
      <c r="A31" s="71" t="s">
        <v>165</v>
      </c>
      <c r="B31" s="71" t="s">
        <v>240</v>
      </c>
      <c r="C31" s="71" t="s">
        <v>241</v>
      </c>
      <c r="D31" s="33" t="s">
        <v>29</v>
      </c>
      <c r="E31" s="33" t="s">
        <v>29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 t="s">
        <v>29</v>
      </c>
    </row>
    <row r="32" spans="1:18" ht="18" x14ac:dyDescent="0.2">
      <c r="A32" s="33" t="s">
        <v>165</v>
      </c>
      <c r="B32" s="33" t="s">
        <v>176</v>
      </c>
      <c r="C32" s="33" t="s">
        <v>177</v>
      </c>
      <c r="D32" s="33" t="s">
        <v>29</v>
      </c>
      <c r="E32" s="33" t="s">
        <v>29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 t="s">
        <v>29</v>
      </c>
    </row>
    <row r="33" spans="1:18" x14ac:dyDescent="0.2">
      <c r="A33" s="33" t="s">
        <v>165</v>
      </c>
      <c r="B33" s="33" t="s">
        <v>178</v>
      </c>
      <c r="C33" s="33" t="s">
        <v>179</v>
      </c>
      <c r="D33" s="33" t="s">
        <v>29</v>
      </c>
      <c r="E33" s="33" t="s">
        <v>29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 t="s">
        <v>29</v>
      </c>
    </row>
    <row r="34" spans="1:18" ht="18" x14ac:dyDescent="0.2">
      <c r="A34" s="33" t="s">
        <v>165</v>
      </c>
      <c r="B34" s="33" t="s">
        <v>180</v>
      </c>
      <c r="C34" s="33" t="s">
        <v>181</v>
      </c>
      <c r="D34" s="33" t="s">
        <v>29</v>
      </c>
      <c r="E34" s="33" t="s">
        <v>29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 t="s">
        <v>29</v>
      </c>
    </row>
    <row r="35" spans="1:18" ht="18" x14ac:dyDescent="0.2">
      <c r="A35" s="36" t="s">
        <v>165</v>
      </c>
      <c r="B35" s="36" t="s">
        <v>182</v>
      </c>
      <c r="C35" s="36" t="s">
        <v>183</v>
      </c>
      <c r="D35" s="36" t="s">
        <v>29</v>
      </c>
      <c r="E35" s="36" t="s">
        <v>29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 t="s">
        <v>29</v>
      </c>
    </row>
    <row r="36" spans="1:18" x14ac:dyDescent="0.2">
      <c r="A36" s="33"/>
      <c r="B36" s="34">
        <f>COUNTA(B26:B35)</f>
        <v>10</v>
      </c>
      <c r="C36" s="124"/>
      <c r="D36" s="34">
        <f t="shared" ref="D36:R36" si="6">COUNTIF(D26:D35,"Yes")</f>
        <v>10</v>
      </c>
      <c r="E36" s="34">
        <f t="shared" si="6"/>
        <v>10</v>
      </c>
      <c r="F36" s="34">
        <f t="shared" si="6"/>
        <v>0</v>
      </c>
      <c r="G36" s="34">
        <f t="shared" si="6"/>
        <v>0</v>
      </c>
      <c r="H36" s="34">
        <f t="shared" si="6"/>
        <v>0</v>
      </c>
      <c r="I36" s="34">
        <f t="shared" si="6"/>
        <v>0</v>
      </c>
      <c r="J36" s="34">
        <f t="shared" si="6"/>
        <v>0</v>
      </c>
      <c r="K36" s="34">
        <f t="shared" si="6"/>
        <v>0</v>
      </c>
      <c r="L36" s="34">
        <f t="shared" si="6"/>
        <v>0</v>
      </c>
      <c r="M36" s="34">
        <f t="shared" si="6"/>
        <v>0</v>
      </c>
      <c r="N36" s="34">
        <f t="shared" si="6"/>
        <v>0</v>
      </c>
      <c r="O36" s="34">
        <f t="shared" si="6"/>
        <v>0</v>
      </c>
      <c r="P36" s="34">
        <f t="shared" si="6"/>
        <v>0</v>
      </c>
      <c r="Q36" s="34">
        <f t="shared" si="6"/>
        <v>0</v>
      </c>
      <c r="R36" s="34">
        <f t="shared" si="6"/>
        <v>10</v>
      </c>
    </row>
    <row r="37" spans="1:18" x14ac:dyDescent="0.2">
      <c r="A37" s="48"/>
      <c r="B37" s="48"/>
      <c r="C37" s="87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</row>
    <row r="38" spans="1:18" ht="18" x14ac:dyDescent="0.2">
      <c r="A38" s="33" t="s">
        <v>184</v>
      </c>
      <c r="B38" s="33" t="s">
        <v>185</v>
      </c>
      <c r="C38" s="33" t="s">
        <v>186</v>
      </c>
      <c r="D38" s="33" t="s">
        <v>29</v>
      </c>
      <c r="E38" s="33" t="s">
        <v>29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 t="s">
        <v>29</v>
      </c>
    </row>
    <row r="39" spans="1:18" ht="18" x14ac:dyDescent="0.2">
      <c r="A39" s="36" t="s">
        <v>184</v>
      </c>
      <c r="B39" s="36" t="s">
        <v>187</v>
      </c>
      <c r="C39" s="36" t="s">
        <v>188</v>
      </c>
      <c r="D39" s="36" t="s">
        <v>29</v>
      </c>
      <c r="E39" s="36" t="s">
        <v>29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 t="s">
        <v>29</v>
      </c>
    </row>
    <row r="40" spans="1:18" x14ac:dyDescent="0.2">
      <c r="A40" s="33"/>
      <c r="B40" s="34">
        <f>COUNTA(B38:B39)</f>
        <v>2</v>
      </c>
      <c r="C40" s="124"/>
      <c r="D40" s="34">
        <f t="shared" ref="D40:R40" si="7">COUNTIF(D38:D39,"Yes")</f>
        <v>2</v>
      </c>
      <c r="E40" s="34">
        <f t="shared" si="7"/>
        <v>2</v>
      </c>
      <c r="F40" s="34">
        <f t="shared" si="7"/>
        <v>0</v>
      </c>
      <c r="G40" s="34">
        <f t="shared" si="7"/>
        <v>0</v>
      </c>
      <c r="H40" s="34">
        <f t="shared" si="7"/>
        <v>0</v>
      </c>
      <c r="I40" s="34">
        <f t="shared" si="7"/>
        <v>0</v>
      </c>
      <c r="J40" s="34">
        <f t="shared" si="7"/>
        <v>0</v>
      </c>
      <c r="K40" s="34">
        <f t="shared" si="7"/>
        <v>0</v>
      </c>
      <c r="L40" s="34">
        <f t="shared" si="7"/>
        <v>0</v>
      </c>
      <c r="M40" s="34">
        <f t="shared" si="7"/>
        <v>0</v>
      </c>
      <c r="N40" s="34">
        <f t="shared" si="7"/>
        <v>0</v>
      </c>
      <c r="O40" s="34">
        <f t="shared" si="7"/>
        <v>0</v>
      </c>
      <c r="P40" s="34">
        <f t="shared" si="7"/>
        <v>0</v>
      </c>
      <c r="Q40" s="34">
        <f t="shared" si="7"/>
        <v>0</v>
      </c>
      <c r="R40" s="34">
        <f t="shared" si="7"/>
        <v>2</v>
      </c>
    </row>
    <row r="41" spans="1:18" x14ac:dyDescent="0.2">
      <c r="A41" s="48"/>
      <c r="B41" s="48"/>
      <c r="C41" s="87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</row>
    <row r="42" spans="1:18" ht="18" x14ac:dyDescent="0.2">
      <c r="A42" s="33" t="s">
        <v>189</v>
      </c>
      <c r="B42" s="33" t="s">
        <v>190</v>
      </c>
      <c r="C42" s="33" t="s">
        <v>191</v>
      </c>
      <c r="D42" s="33" t="s">
        <v>29</v>
      </c>
      <c r="E42" s="33" t="s">
        <v>29</v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 t="s">
        <v>29</v>
      </c>
    </row>
    <row r="43" spans="1:18" ht="18" x14ac:dyDescent="0.2">
      <c r="A43" s="33" t="s">
        <v>189</v>
      </c>
      <c r="B43" s="33" t="s">
        <v>192</v>
      </c>
      <c r="C43" s="33" t="s">
        <v>193</v>
      </c>
      <c r="D43" s="33" t="s">
        <v>29</v>
      </c>
      <c r="E43" s="33" t="s">
        <v>29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 t="s">
        <v>29</v>
      </c>
    </row>
    <row r="44" spans="1:18" ht="18" x14ac:dyDescent="0.2">
      <c r="A44" s="33" t="s">
        <v>189</v>
      </c>
      <c r="B44" s="33" t="s">
        <v>194</v>
      </c>
      <c r="C44" s="33" t="s">
        <v>195</v>
      </c>
      <c r="D44" s="33" t="s">
        <v>29</v>
      </c>
      <c r="E44" s="33" t="s">
        <v>29</v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 t="s">
        <v>29</v>
      </c>
    </row>
    <row r="45" spans="1:18" ht="18" x14ac:dyDescent="0.2">
      <c r="A45" s="33" t="s">
        <v>189</v>
      </c>
      <c r="B45" s="33" t="s">
        <v>196</v>
      </c>
      <c r="C45" s="33" t="s">
        <v>197</v>
      </c>
      <c r="D45" s="33" t="s">
        <v>29</v>
      </c>
      <c r="E45" s="33" t="s">
        <v>29</v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 t="s">
        <v>29</v>
      </c>
    </row>
    <row r="46" spans="1:18" ht="18" x14ac:dyDescent="0.2">
      <c r="A46" s="33" t="s">
        <v>189</v>
      </c>
      <c r="B46" s="33" t="s">
        <v>198</v>
      </c>
      <c r="C46" s="33" t="s">
        <v>199</v>
      </c>
      <c r="D46" s="33" t="s">
        <v>29</v>
      </c>
      <c r="E46" s="33" t="s">
        <v>29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 t="s">
        <v>29</v>
      </c>
    </row>
    <row r="47" spans="1:18" ht="18" x14ac:dyDescent="0.2">
      <c r="A47" s="33" t="s">
        <v>189</v>
      </c>
      <c r="B47" s="33" t="s">
        <v>200</v>
      </c>
      <c r="C47" s="33" t="s">
        <v>201</v>
      </c>
      <c r="D47" s="33" t="s">
        <v>29</v>
      </c>
      <c r="E47" s="33" t="s">
        <v>29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 t="s">
        <v>29</v>
      </c>
    </row>
    <row r="48" spans="1:18" ht="18" x14ac:dyDescent="0.2">
      <c r="A48" s="33" t="s">
        <v>189</v>
      </c>
      <c r="B48" s="33" t="s">
        <v>202</v>
      </c>
      <c r="C48" s="33" t="s">
        <v>203</v>
      </c>
      <c r="D48" s="33" t="s">
        <v>29</v>
      </c>
      <c r="E48" s="33" t="s">
        <v>29</v>
      </c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 t="s">
        <v>29</v>
      </c>
    </row>
    <row r="49" spans="1:18" ht="18" x14ac:dyDescent="0.2">
      <c r="A49" s="33" t="s">
        <v>189</v>
      </c>
      <c r="B49" s="33" t="s">
        <v>204</v>
      </c>
      <c r="C49" s="33" t="s">
        <v>205</v>
      </c>
      <c r="D49" s="33" t="s">
        <v>29</v>
      </c>
      <c r="E49" s="33" t="s">
        <v>29</v>
      </c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 t="s">
        <v>29</v>
      </c>
    </row>
    <row r="50" spans="1:18" ht="18" x14ac:dyDescent="0.2">
      <c r="A50" s="33" t="s">
        <v>189</v>
      </c>
      <c r="B50" s="33" t="s">
        <v>206</v>
      </c>
      <c r="C50" s="33" t="s">
        <v>207</v>
      </c>
      <c r="D50" s="33" t="s">
        <v>29</v>
      </c>
      <c r="E50" s="33" t="s">
        <v>29</v>
      </c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 t="s">
        <v>29</v>
      </c>
    </row>
    <row r="51" spans="1:18" ht="18" x14ac:dyDescent="0.2">
      <c r="A51" s="33" t="s">
        <v>189</v>
      </c>
      <c r="B51" s="33" t="s">
        <v>208</v>
      </c>
      <c r="C51" s="33" t="s">
        <v>209</v>
      </c>
      <c r="D51" s="33" t="s">
        <v>29</v>
      </c>
      <c r="E51" s="33" t="s">
        <v>29</v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 t="s">
        <v>29</v>
      </c>
    </row>
    <row r="52" spans="1:18" ht="18" x14ac:dyDescent="0.2">
      <c r="A52" s="33" t="s">
        <v>189</v>
      </c>
      <c r="B52" s="33" t="s">
        <v>210</v>
      </c>
      <c r="C52" s="33" t="s">
        <v>211</v>
      </c>
      <c r="D52" s="33" t="s">
        <v>29</v>
      </c>
      <c r="E52" s="33" t="s">
        <v>29</v>
      </c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 t="s">
        <v>29</v>
      </c>
    </row>
    <row r="53" spans="1:18" ht="18" x14ac:dyDescent="0.2">
      <c r="A53" s="33" t="s">
        <v>189</v>
      </c>
      <c r="B53" s="33" t="s">
        <v>212</v>
      </c>
      <c r="C53" s="33" t="s">
        <v>213</v>
      </c>
      <c r="D53" s="33" t="s">
        <v>29</v>
      </c>
      <c r="E53" s="33" t="s">
        <v>29</v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 t="s">
        <v>29</v>
      </c>
    </row>
    <row r="54" spans="1:18" ht="18" x14ac:dyDescent="0.2">
      <c r="A54" s="33" t="s">
        <v>189</v>
      </c>
      <c r="B54" s="33" t="s">
        <v>214</v>
      </c>
      <c r="C54" s="33" t="s">
        <v>215</v>
      </c>
      <c r="D54" s="33" t="s">
        <v>29</v>
      </c>
      <c r="E54" s="33" t="s">
        <v>29</v>
      </c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 t="s">
        <v>29</v>
      </c>
    </row>
    <row r="55" spans="1:18" ht="18" x14ac:dyDescent="0.2">
      <c r="A55" s="33" t="s">
        <v>189</v>
      </c>
      <c r="B55" s="33" t="s">
        <v>216</v>
      </c>
      <c r="C55" s="33" t="s">
        <v>217</v>
      </c>
      <c r="D55" s="33" t="s">
        <v>29</v>
      </c>
      <c r="E55" s="33" t="s">
        <v>29</v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 t="s">
        <v>29</v>
      </c>
    </row>
    <row r="56" spans="1:18" ht="18" x14ac:dyDescent="0.2">
      <c r="A56" s="33" t="s">
        <v>189</v>
      </c>
      <c r="B56" s="33" t="s">
        <v>218</v>
      </c>
      <c r="C56" s="33" t="s">
        <v>219</v>
      </c>
      <c r="D56" s="33" t="s">
        <v>29</v>
      </c>
      <c r="E56" s="33" t="s">
        <v>29</v>
      </c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 t="s">
        <v>29</v>
      </c>
    </row>
    <row r="57" spans="1:18" ht="18" x14ac:dyDescent="0.2">
      <c r="A57" s="33" t="s">
        <v>189</v>
      </c>
      <c r="B57" s="33" t="s">
        <v>220</v>
      </c>
      <c r="C57" s="33" t="s">
        <v>221</v>
      </c>
      <c r="D57" s="33" t="s">
        <v>29</v>
      </c>
      <c r="E57" s="33" t="s">
        <v>29</v>
      </c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 t="s">
        <v>29</v>
      </c>
    </row>
    <row r="58" spans="1:18" ht="18" x14ac:dyDescent="0.2">
      <c r="A58" s="33" t="s">
        <v>189</v>
      </c>
      <c r="B58" s="33" t="s">
        <v>222</v>
      </c>
      <c r="C58" s="33" t="s">
        <v>223</v>
      </c>
      <c r="D58" s="33" t="s">
        <v>29</v>
      </c>
      <c r="E58" s="33" t="s">
        <v>29</v>
      </c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 t="s">
        <v>29</v>
      </c>
    </row>
    <row r="59" spans="1:18" ht="18" x14ac:dyDescent="0.2">
      <c r="A59" s="33" t="s">
        <v>189</v>
      </c>
      <c r="B59" s="33" t="s">
        <v>224</v>
      </c>
      <c r="C59" s="33" t="s">
        <v>225</v>
      </c>
      <c r="D59" s="33" t="s">
        <v>29</v>
      </c>
      <c r="E59" s="33" t="s">
        <v>29</v>
      </c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 t="s">
        <v>29</v>
      </c>
    </row>
    <row r="60" spans="1:18" ht="18" x14ac:dyDescent="0.2">
      <c r="A60" s="33" t="s">
        <v>189</v>
      </c>
      <c r="B60" s="33" t="s">
        <v>226</v>
      </c>
      <c r="C60" s="33" t="s">
        <v>227</v>
      </c>
      <c r="D60" s="33" t="s">
        <v>29</v>
      </c>
      <c r="E60" s="33" t="s">
        <v>29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 t="s">
        <v>29</v>
      </c>
    </row>
    <row r="61" spans="1:18" ht="18" x14ac:dyDescent="0.2">
      <c r="A61" s="33" t="s">
        <v>189</v>
      </c>
      <c r="B61" s="33" t="s">
        <v>228</v>
      </c>
      <c r="C61" s="33" t="s">
        <v>229</v>
      </c>
      <c r="D61" s="33" t="s">
        <v>29</v>
      </c>
      <c r="E61" s="33" t="s">
        <v>29</v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 t="s">
        <v>29</v>
      </c>
    </row>
    <row r="62" spans="1:18" ht="18" x14ac:dyDescent="0.2">
      <c r="A62" s="33" t="s">
        <v>189</v>
      </c>
      <c r="B62" s="33" t="s">
        <v>230</v>
      </c>
      <c r="C62" s="33" t="s">
        <v>231</v>
      </c>
      <c r="D62" s="33" t="s">
        <v>29</v>
      </c>
      <c r="E62" s="33" t="s">
        <v>29</v>
      </c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 t="s">
        <v>29</v>
      </c>
    </row>
    <row r="63" spans="1:18" ht="18" x14ac:dyDescent="0.2">
      <c r="A63" s="36" t="s">
        <v>189</v>
      </c>
      <c r="B63" s="36" t="s">
        <v>232</v>
      </c>
      <c r="C63" s="36" t="s">
        <v>233</v>
      </c>
      <c r="D63" s="36" t="s">
        <v>29</v>
      </c>
      <c r="E63" s="36" t="s">
        <v>29</v>
      </c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 t="s">
        <v>29</v>
      </c>
    </row>
    <row r="64" spans="1:18" x14ac:dyDescent="0.2">
      <c r="A64" s="33"/>
      <c r="B64" s="34">
        <f>COUNTA(B42:B63)</f>
        <v>22</v>
      </c>
      <c r="C64" s="124"/>
      <c r="D64" s="34">
        <f t="shared" ref="D64:R64" si="8">COUNTIF(D42:D63,"Yes")</f>
        <v>22</v>
      </c>
      <c r="E64" s="34">
        <f t="shared" si="8"/>
        <v>22</v>
      </c>
      <c r="F64" s="34">
        <f t="shared" si="8"/>
        <v>0</v>
      </c>
      <c r="G64" s="34">
        <f t="shared" si="8"/>
        <v>0</v>
      </c>
      <c r="H64" s="34">
        <f t="shared" si="8"/>
        <v>0</v>
      </c>
      <c r="I64" s="34">
        <f t="shared" si="8"/>
        <v>0</v>
      </c>
      <c r="J64" s="34">
        <f t="shared" si="8"/>
        <v>0</v>
      </c>
      <c r="K64" s="34">
        <f t="shared" si="8"/>
        <v>0</v>
      </c>
      <c r="L64" s="34">
        <f t="shared" si="8"/>
        <v>0</v>
      </c>
      <c r="M64" s="34">
        <f t="shared" si="8"/>
        <v>0</v>
      </c>
      <c r="N64" s="34">
        <f t="shared" si="8"/>
        <v>0</v>
      </c>
      <c r="O64" s="34">
        <f t="shared" si="8"/>
        <v>0</v>
      </c>
      <c r="P64" s="34">
        <f t="shared" si="8"/>
        <v>0</v>
      </c>
      <c r="Q64" s="34">
        <f t="shared" si="8"/>
        <v>0</v>
      </c>
      <c r="R64" s="34">
        <f t="shared" si="8"/>
        <v>22</v>
      </c>
    </row>
    <row r="65" spans="1:18" x14ac:dyDescent="0.2">
      <c r="A65" s="48"/>
      <c r="B65" s="48"/>
      <c r="C65" s="87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</row>
    <row r="66" spans="1:18" x14ac:dyDescent="0.2">
      <c r="A66" s="36" t="s">
        <v>234</v>
      </c>
      <c r="B66" s="36" t="s">
        <v>235</v>
      </c>
      <c r="C66" s="36" t="s">
        <v>236</v>
      </c>
      <c r="D66" s="36" t="s">
        <v>29</v>
      </c>
      <c r="E66" s="36" t="s">
        <v>29</v>
      </c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 t="s">
        <v>29</v>
      </c>
    </row>
    <row r="67" spans="1:18" x14ac:dyDescent="0.2">
      <c r="A67" s="33"/>
      <c r="B67" s="34">
        <f>COUNTA(B66:B66)</f>
        <v>1</v>
      </c>
      <c r="C67" s="124"/>
      <c r="D67" s="34">
        <f t="shared" ref="D67:R67" si="9">COUNTIF(D66:D66,"Yes")</f>
        <v>1</v>
      </c>
      <c r="E67" s="34">
        <f t="shared" si="9"/>
        <v>1</v>
      </c>
      <c r="F67" s="34">
        <f t="shared" si="9"/>
        <v>0</v>
      </c>
      <c r="G67" s="34">
        <f t="shared" si="9"/>
        <v>0</v>
      </c>
      <c r="H67" s="34">
        <f t="shared" si="9"/>
        <v>0</v>
      </c>
      <c r="I67" s="34">
        <f t="shared" si="9"/>
        <v>0</v>
      </c>
      <c r="J67" s="34">
        <f t="shared" si="9"/>
        <v>0</v>
      </c>
      <c r="K67" s="34">
        <f t="shared" si="9"/>
        <v>0</v>
      </c>
      <c r="L67" s="34">
        <f t="shared" si="9"/>
        <v>0</v>
      </c>
      <c r="M67" s="34">
        <f t="shared" si="9"/>
        <v>0</v>
      </c>
      <c r="N67" s="34">
        <f t="shared" si="9"/>
        <v>0</v>
      </c>
      <c r="O67" s="34">
        <f t="shared" si="9"/>
        <v>0</v>
      </c>
      <c r="P67" s="34">
        <f t="shared" si="9"/>
        <v>0</v>
      </c>
      <c r="Q67" s="34">
        <f t="shared" si="9"/>
        <v>0</v>
      </c>
      <c r="R67" s="34">
        <f t="shared" si="9"/>
        <v>1</v>
      </c>
    </row>
    <row r="68" spans="1:18" x14ac:dyDescent="0.2">
      <c r="A68" s="48"/>
      <c r="B68" s="48"/>
      <c r="C68" s="87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</row>
    <row r="69" spans="1:18" x14ac:dyDescent="0.2">
      <c r="A69" s="52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1:18" x14ac:dyDescent="0.2">
      <c r="A70" s="52"/>
      <c r="C70" s="101" t="s">
        <v>63</v>
      </c>
      <c r="D70" s="102"/>
      <c r="E70" s="102"/>
      <c r="F70" s="102"/>
      <c r="G70" s="102"/>
      <c r="H70" s="102"/>
      <c r="I70" s="52"/>
      <c r="J70" s="52"/>
      <c r="K70" s="52"/>
      <c r="L70" s="52"/>
      <c r="M70" s="52"/>
      <c r="N70" s="52"/>
      <c r="O70" s="52"/>
      <c r="P70" s="52"/>
      <c r="Q70" s="52"/>
      <c r="R70" s="52"/>
    </row>
    <row r="71" spans="1:18" x14ac:dyDescent="0.2">
      <c r="A71" s="52"/>
      <c r="B71" s="92"/>
      <c r="C71" s="103"/>
      <c r="D71" s="104"/>
      <c r="E71" s="105"/>
      <c r="F71" s="106" t="s">
        <v>96</v>
      </c>
      <c r="G71" s="98">
        <f>SUM(B4+B7+B12+B15+B18+B24+B36+B40+B64+B67)</f>
        <v>46</v>
      </c>
      <c r="H71" s="102"/>
      <c r="I71" s="52"/>
      <c r="J71" s="52"/>
      <c r="K71" s="52"/>
      <c r="L71" s="52"/>
      <c r="M71" s="52"/>
      <c r="N71" s="52"/>
      <c r="O71" s="52"/>
      <c r="P71" s="52"/>
      <c r="Q71" s="52"/>
      <c r="R71" s="52"/>
    </row>
    <row r="72" spans="1:18" x14ac:dyDescent="0.2">
      <c r="B72" s="91"/>
      <c r="C72" s="103"/>
      <c r="D72" s="104"/>
      <c r="E72" s="104"/>
      <c r="F72" s="107" t="s">
        <v>99</v>
      </c>
      <c r="G72" s="98">
        <f>SUM(D4+D7+D12+D15+D18+D24+D36+D40+D64+D67)</f>
        <v>46</v>
      </c>
      <c r="H72" s="103"/>
    </row>
    <row r="73" spans="1:18" x14ac:dyDescent="0.2">
      <c r="B73" s="91"/>
      <c r="C73" s="103"/>
      <c r="D73" s="104"/>
      <c r="E73" s="104"/>
      <c r="F73" s="107" t="s">
        <v>100</v>
      </c>
      <c r="G73" s="98">
        <f>SUM(E4+E7+E12+E15+E18+E24+E36+E40+E64+E67)</f>
        <v>46</v>
      </c>
      <c r="H73" s="103"/>
    </row>
    <row r="74" spans="1:18" x14ac:dyDescent="0.2">
      <c r="B74" s="91"/>
      <c r="C74" s="103"/>
      <c r="D74" s="103"/>
      <c r="E74" s="103"/>
      <c r="F74" s="103"/>
      <c r="G74" s="103"/>
      <c r="H74" s="103"/>
    </row>
    <row r="75" spans="1:18" x14ac:dyDescent="0.2">
      <c r="B75" s="91"/>
      <c r="C75" s="101" t="s">
        <v>101</v>
      </c>
      <c r="D75" s="103"/>
      <c r="E75" s="103"/>
      <c r="F75" s="103"/>
      <c r="G75" s="108" t="s">
        <v>92</v>
      </c>
      <c r="H75" s="108" t="s">
        <v>102</v>
      </c>
    </row>
    <row r="76" spans="1:18" x14ac:dyDescent="0.2">
      <c r="B76" s="91"/>
      <c r="C76" s="103"/>
      <c r="D76" s="103"/>
      <c r="E76" s="103"/>
      <c r="F76" s="109" t="s">
        <v>107</v>
      </c>
      <c r="G76" s="98">
        <f>SUM(F4+F7+F12+F15+F18+F24+F36+F40+F64+F67)</f>
        <v>0</v>
      </c>
      <c r="H76" s="111">
        <f>G76/(G89)</f>
        <v>0</v>
      </c>
    </row>
    <row r="77" spans="1:18" x14ac:dyDescent="0.2">
      <c r="B77" s="91"/>
      <c r="C77" s="103"/>
      <c r="D77" s="103"/>
      <c r="E77" s="103"/>
      <c r="F77" s="109" t="s">
        <v>108</v>
      </c>
      <c r="G77" s="98">
        <f>SUM(G4+G7+G12+G15+G18+G24+G36+G40+G64+G67)</f>
        <v>0</v>
      </c>
      <c r="H77" s="111">
        <f>G77/G89</f>
        <v>0</v>
      </c>
    </row>
    <row r="78" spans="1:18" x14ac:dyDescent="0.2">
      <c r="B78" s="91"/>
      <c r="C78" s="103"/>
      <c r="D78" s="103"/>
      <c r="E78" s="103"/>
      <c r="F78" s="109" t="s">
        <v>109</v>
      </c>
      <c r="G78" s="98">
        <f>SUM(H4+H7+H12+H15+H18+H24+H36+H40+H64+H67)</f>
        <v>0</v>
      </c>
      <c r="H78" s="111">
        <f>G78/G89</f>
        <v>0</v>
      </c>
    </row>
    <row r="79" spans="1:18" x14ac:dyDescent="0.2">
      <c r="B79" s="91"/>
      <c r="C79" s="103"/>
      <c r="D79" s="103"/>
      <c r="E79" s="103"/>
      <c r="F79" s="109" t="s">
        <v>110</v>
      </c>
      <c r="G79" s="98">
        <f>SUM(I4+I7+I12+I15+I18+I24+I36+I40+I64+I67)</f>
        <v>0</v>
      </c>
      <c r="H79" s="111">
        <f>G79/G89</f>
        <v>0</v>
      </c>
    </row>
    <row r="80" spans="1:18" x14ac:dyDescent="0.2">
      <c r="B80" s="91"/>
      <c r="C80" s="103"/>
      <c r="D80" s="103"/>
      <c r="E80" s="103"/>
      <c r="F80" s="109" t="s">
        <v>111</v>
      </c>
      <c r="G80" s="98">
        <f>SUM(J4+J7+J12+J15+J18+J24+J36+J40+J64+J67)</f>
        <v>0</v>
      </c>
      <c r="H80" s="111">
        <f>G80/G89</f>
        <v>0</v>
      </c>
    </row>
    <row r="81" spans="2:8" x14ac:dyDescent="0.2">
      <c r="B81" s="91"/>
      <c r="C81" s="103"/>
      <c r="D81" s="103"/>
      <c r="E81" s="103"/>
      <c r="F81" s="109" t="s">
        <v>112</v>
      </c>
      <c r="G81" s="98">
        <f>SUM(K4+K7+K12+K15+K18+K24+K36+K40+K64+K67)</f>
        <v>0</v>
      </c>
      <c r="H81" s="111">
        <f>G81/G89</f>
        <v>0</v>
      </c>
    </row>
    <row r="82" spans="2:8" x14ac:dyDescent="0.2">
      <c r="B82" s="91"/>
      <c r="C82" s="103"/>
      <c r="D82" s="103"/>
      <c r="E82" s="103"/>
      <c r="F82" s="109" t="s">
        <v>113</v>
      </c>
      <c r="G82" s="98">
        <f>SUM(L4+L7+L12+L15+L18+L24+L36+L40+L64+L67)</f>
        <v>0</v>
      </c>
      <c r="H82" s="111">
        <f>G82/G89</f>
        <v>0</v>
      </c>
    </row>
    <row r="83" spans="2:8" x14ac:dyDescent="0.2">
      <c r="B83" s="91"/>
      <c r="C83" s="103"/>
      <c r="D83" s="103"/>
      <c r="E83" s="103"/>
      <c r="F83" s="109" t="s">
        <v>114</v>
      </c>
      <c r="G83" s="98">
        <f>SUM(M4+M7+M12+M15+M18+M24+M36+M40+M64+M67)</f>
        <v>0</v>
      </c>
      <c r="H83" s="111">
        <f>G83/G89</f>
        <v>0</v>
      </c>
    </row>
    <row r="84" spans="2:8" x14ac:dyDescent="0.2">
      <c r="B84" s="91"/>
      <c r="C84" s="103"/>
      <c r="D84" s="103"/>
      <c r="E84" s="103"/>
      <c r="F84" s="109" t="s">
        <v>115</v>
      </c>
      <c r="G84" s="98">
        <f>SUM(N4+N7+N12+N15+N18+N24+N36+N40+N64+N67)</f>
        <v>0</v>
      </c>
      <c r="H84" s="111">
        <f>G84/G89</f>
        <v>0</v>
      </c>
    </row>
    <row r="85" spans="2:8" x14ac:dyDescent="0.2">
      <c r="B85" s="91"/>
      <c r="C85" s="103"/>
      <c r="D85" s="103"/>
      <c r="E85" s="103"/>
      <c r="F85" s="109" t="s">
        <v>116</v>
      </c>
      <c r="G85" s="98">
        <f>SUM(O4+O7+O12+O15+O18+O24+O36+O40+O64+O67)</f>
        <v>0</v>
      </c>
      <c r="H85" s="111">
        <f>G85/G89</f>
        <v>0</v>
      </c>
    </row>
    <row r="86" spans="2:8" x14ac:dyDescent="0.2">
      <c r="B86" s="91"/>
      <c r="C86" s="103"/>
      <c r="D86" s="103"/>
      <c r="E86" s="103"/>
      <c r="F86" s="109" t="s">
        <v>117</v>
      </c>
      <c r="G86" s="98">
        <f>SUM(P4+P7+P12+P15+P18+P24+P36+P40+P64+P67)</f>
        <v>0</v>
      </c>
      <c r="H86" s="111">
        <f>G86/G89</f>
        <v>0</v>
      </c>
    </row>
    <row r="87" spans="2:8" x14ac:dyDescent="0.2">
      <c r="B87" s="91"/>
      <c r="C87" s="103"/>
      <c r="D87" s="103"/>
      <c r="E87" s="103"/>
      <c r="F87" s="109" t="s">
        <v>118</v>
      </c>
      <c r="G87" s="98">
        <f>SUM(Q4+Q7+Q12+Q15+Q18+Q24+Q36+Q40+Q64+Q67)</f>
        <v>0</v>
      </c>
      <c r="H87" s="111">
        <f>G87/G89</f>
        <v>0</v>
      </c>
    </row>
    <row r="88" spans="2:8" x14ac:dyDescent="0.2">
      <c r="B88" s="91"/>
      <c r="C88" s="103"/>
      <c r="D88" s="103"/>
      <c r="E88" s="103"/>
      <c r="F88" s="109" t="s">
        <v>119</v>
      </c>
      <c r="G88" s="120">
        <f>SUM(R4+R7+R12+R15+R18+R24+R36+R40+R64+R67)</f>
        <v>46</v>
      </c>
      <c r="H88" s="113">
        <f>G88/G89</f>
        <v>1</v>
      </c>
    </row>
    <row r="89" spans="2:8" x14ac:dyDescent="0.2">
      <c r="B89" s="91"/>
      <c r="C89" s="103"/>
      <c r="D89" s="103"/>
      <c r="E89" s="103"/>
      <c r="F89" s="109"/>
      <c r="G89" s="119">
        <f>SUM(G76:G88)</f>
        <v>46</v>
      </c>
      <c r="H89" s="112">
        <f>SUM(H76:H88)</f>
        <v>1</v>
      </c>
    </row>
  </sheetData>
  <mergeCells count="2">
    <mergeCell ref="B1:C1"/>
    <mergeCell ref="F1:R1"/>
  </mergeCells>
  <phoneticPr fontId="3" type="noConversion"/>
  <printOptions gridLines="1"/>
  <pageMargins left="0.5" right="0.5" top="1.5" bottom="0.75" header="0.5" footer="0.5"/>
  <pageSetup scale="80" orientation="landscape" r:id="rId1"/>
  <headerFooter alignWithMargins="0">
    <oddHeader>&amp;C&amp;"Arial,Bold"&amp;16 2012 Swimming Season
Possible Pollution Sources for Monitored  Virginia Beaches</oddHeader>
    <oddFooter>&amp;R&amp;P of &amp;N</oddFooter>
  </headerFooter>
  <rowBreaks count="1" manualBreakCount="1">
    <brk id="68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51"/>
  <sheetViews>
    <sheetView zoomScaleNormal="100" workbookViewId="0">
      <pane ySplit="1" topLeftCell="A2" activePane="bottomLeft" state="frozen"/>
      <selection pane="bottomLeft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9" style="21" customWidth="1"/>
    <col min="4" max="4" width="10.42578125" style="21" customWidth="1"/>
    <col min="5" max="5" width="16.7109375" style="1" customWidth="1"/>
    <col min="6" max="7" width="13" style="22" customWidth="1"/>
    <col min="8" max="8" width="9.28515625" style="23" customWidth="1"/>
    <col min="9" max="11" width="12.28515625" style="1" customWidth="1"/>
    <col min="12" max="16384" width="9.140625" style="1"/>
  </cols>
  <sheetData>
    <row r="1" spans="1:12" ht="37.5" customHeight="1" x14ac:dyDescent="0.15">
      <c r="A1" s="25" t="s">
        <v>12</v>
      </c>
      <c r="B1" s="25" t="s">
        <v>13</v>
      </c>
      <c r="C1" s="25" t="s">
        <v>64</v>
      </c>
      <c r="D1" s="20" t="s">
        <v>67</v>
      </c>
      <c r="E1" s="25" t="s">
        <v>83</v>
      </c>
      <c r="F1" s="26" t="s">
        <v>84</v>
      </c>
      <c r="G1" s="26" t="s">
        <v>85</v>
      </c>
      <c r="H1" s="27" t="s">
        <v>86</v>
      </c>
      <c r="I1" s="25" t="s">
        <v>87</v>
      </c>
      <c r="J1" s="25" t="s">
        <v>88</v>
      </c>
      <c r="K1" s="25" t="s">
        <v>89</v>
      </c>
    </row>
    <row r="2" spans="1:12" ht="12.75" customHeight="1" x14ac:dyDescent="0.15">
      <c r="A2" s="148" t="s">
        <v>150</v>
      </c>
      <c r="B2" s="148" t="s">
        <v>151</v>
      </c>
      <c r="C2" s="148" t="s">
        <v>152</v>
      </c>
      <c r="D2" s="148">
        <v>1</v>
      </c>
      <c r="E2" s="148" t="s">
        <v>33</v>
      </c>
      <c r="F2" s="152">
        <v>41052</v>
      </c>
      <c r="G2" s="152">
        <v>41054</v>
      </c>
      <c r="H2" s="148">
        <v>2</v>
      </c>
      <c r="I2" s="148" t="s">
        <v>31</v>
      </c>
      <c r="J2" s="148" t="s">
        <v>32</v>
      </c>
      <c r="K2" s="148" t="s">
        <v>23</v>
      </c>
    </row>
    <row r="3" spans="1:12" ht="12.75" customHeight="1" x14ac:dyDescent="0.15">
      <c r="A3" s="148" t="s">
        <v>150</v>
      </c>
      <c r="B3" s="148" t="s">
        <v>151</v>
      </c>
      <c r="C3" s="148" t="s">
        <v>152</v>
      </c>
      <c r="D3" s="148">
        <v>1</v>
      </c>
      <c r="E3" s="148" t="s">
        <v>33</v>
      </c>
      <c r="F3" s="152">
        <v>41065</v>
      </c>
      <c r="G3" s="152">
        <v>41067</v>
      </c>
      <c r="H3" s="148">
        <v>2</v>
      </c>
      <c r="I3" s="148" t="s">
        <v>31</v>
      </c>
      <c r="J3" s="148" t="s">
        <v>32</v>
      </c>
      <c r="K3" s="148" t="s">
        <v>23</v>
      </c>
    </row>
    <row r="4" spans="1:12" ht="12.75" customHeight="1" x14ac:dyDescent="0.15">
      <c r="A4" s="148" t="s">
        <v>150</v>
      </c>
      <c r="B4" s="148" t="s">
        <v>151</v>
      </c>
      <c r="C4" s="148" t="s">
        <v>152</v>
      </c>
      <c r="D4" s="148">
        <v>1</v>
      </c>
      <c r="E4" s="148" t="s">
        <v>33</v>
      </c>
      <c r="F4" s="152">
        <v>41092</v>
      </c>
      <c r="G4" s="152">
        <v>41095</v>
      </c>
      <c r="H4" s="148">
        <v>3</v>
      </c>
      <c r="I4" s="148" t="s">
        <v>31</v>
      </c>
      <c r="J4" s="148" t="s">
        <v>32</v>
      </c>
      <c r="K4" s="148" t="s">
        <v>23</v>
      </c>
    </row>
    <row r="5" spans="1:12" ht="12.75" customHeight="1" x14ac:dyDescent="0.15">
      <c r="A5" s="148" t="s">
        <v>150</v>
      </c>
      <c r="B5" s="148" t="s">
        <v>151</v>
      </c>
      <c r="C5" s="148" t="s">
        <v>152</v>
      </c>
      <c r="D5" s="148">
        <v>1</v>
      </c>
      <c r="E5" s="148" t="s">
        <v>33</v>
      </c>
      <c r="F5" s="152">
        <v>41120</v>
      </c>
      <c r="G5" s="152">
        <v>41122</v>
      </c>
      <c r="H5" s="148">
        <v>2</v>
      </c>
      <c r="I5" s="148" t="s">
        <v>31</v>
      </c>
      <c r="J5" s="148" t="s">
        <v>32</v>
      </c>
      <c r="K5" s="148" t="s">
        <v>23</v>
      </c>
    </row>
    <row r="6" spans="1:12" ht="12.75" customHeight="1" x14ac:dyDescent="0.15">
      <c r="A6" s="154" t="s">
        <v>150</v>
      </c>
      <c r="B6" s="154" t="s">
        <v>151</v>
      </c>
      <c r="C6" s="154" t="s">
        <v>152</v>
      </c>
      <c r="D6" s="154">
        <v>1</v>
      </c>
      <c r="E6" s="154" t="s">
        <v>33</v>
      </c>
      <c r="F6" s="169">
        <v>41142</v>
      </c>
      <c r="G6" s="169">
        <v>41143</v>
      </c>
      <c r="H6" s="154">
        <v>1</v>
      </c>
      <c r="I6" s="154" t="s">
        <v>31</v>
      </c>
      <c r="J6" s="154" t="s">
        <v>32</v>
      </c>
      <c r="K6" s="154" t="s">
        <v>23</v>
      </c>
    </row>
    <row r="7" spans="1:12" ht="12.75" customHeight="1" x14ac:dyDescent="0.15">
      <c r="A7" s="33"/>
      <c r="B7" s="63">
        <f>SUM(IF(FREQUENCY(MATCH(B2:B6,B2:B6,0),MATCH(B2:B6,B2:B6,0))&gt;0,1))</f>
        <v>1</v>
      </c>
      <c r="C7" s="63"/>
      <c r="D7" s="63"/>
      <c r="E7" s="29">
        <f>COUNTA(E2:E6)</f>
        <v>5</v>
      </c>
      <c r="F7" s="29"/>
      <c r="G7" s="29"/>
      <c r="H7" s="29">
        <f>SUM(H2:H6)</f>
        <v>10</v>
      </c>
      <c r="I7" s="33"/>
      <c r="J7" s="56"/>
      <c r="K7" s="56"/>
    </row>
    <row r="8" spans="1:12" ht="12.75" customHeight="1" x14ac:dyDescent="0.15">
      <c r="A8" s="33"/>
      <c r="B8" s="33"/>
      <c r="C8" s="33"/>
      <c r="D8" s="33"/>
      <c r="E8" s="33"/>
      <c r="F8" s="33"/>
      <c r="G8" s="33"/>
      <c r="H8" s="33"/>
      <c r="I8" s="33"/>
      <c r="J8" s="56"/>
      <c r="K8" s="56"/>
    </row>
    <row r="9" spans="1:12" ht="12.75" customHeight="1" x14ac:dyDescent="0.15">
      <c r="A9" s="148" t="s">
        <v>156</v>
      </c>
      <c r="B9" s="148" t="s">
        <v>159</v>
      </c>
      <c r="C9" s="148" t="s">
        <v>160</v>
      </c>
      <c r="D9" s="148">
        <v>1</v>
      </c>
      <c r="E9" s="148" t="s">
        <v>33</v>
      </c>
      <c r="F9" s="152">
        <v>41130</v>
      </c>
      <c r="G9" s="152">
        <v>41131</v>
      </c>
      <c r="H9" s="148">
        <v>1</v>
      </c>
      <c r="I9" s="148" t="s">
        <v>31</v>
      </c>
      <c r="J9" s="148" t="s">
        <v>32</v>
      </c>
      <c r="K9" s="148" t="s">
        <v>23</v>
      </c>
      <c r="L9" s="71"/>
    </row>
    <row r="10" spans="1:12" ht="12.75" customHeight="1" x14ac:dyDescent="0.15">
      <c r="A10" s="148" t="s">
        <v>156</v>
      </c>
      <c r="B10" s="148" t="s">
        <v>161</v>
      </c>
      <c r="C10" s="148" t="s">
        <v>162</v>
      </c>
      <c r="D10" s="148">
        <v>1</v>
      </c>
      <c r="E10" s="148" t="s">
        <v>33</v>
      </c>
      <c r="F10" s="152">
        <v>41141</v>
      </c>
      <c r="G10" s="152">
        <v>41142</v>
      </c>
      <c r="H10" s="148">
        <v>1</v>
      </c>
      <c r="I10" s="148" t="s">
        <v>31</v>
      </c>
      <c r="J10" s="148" t="s">
        <v>32</v>
      </c>
      <c r="K10" s="148" t="s">
        <v>23</v>
      </c>
      <c r="L10" s="71"/>
    </row>
    <row r="11" spans="1:12" ht="12.75" customHeight="1" x14ac:dyDescent="0.15">
      <c r="A11" s="154" t="s">
        <v>156</v>
      </c>
      <c r="B11" s="154" t="s">
        <v>163</v>
      </c>
      <c r="C11" s="154" t="s">
        <v>164</v>
      </c>
      <c r="D11" s="154">
        <v>1</v>
      </c>
      <c r="E11" s="154" t="s">
        <v>33</v>
      </c>
      <c r="F11" s="169">
        <v>41141</v>
      </c>
      <c r="G11" s="169">
        <v>41142</v>
      </c>
      <c r="H11" s="154">
        <v>1</v>
      </c>
      <c r="I11" s="154" t="s">
        <v>31</v>
      </c>
      <c r="J11" s="154" t="s">
        <v>32</v>
      </c>
      <c r="K11" s="154" t="s">
        <v>23</v>
      </c>
      <c r="L11" s="71"/>
    </row>
    <row r="12" spans="1:12" ht="12.75" customHeight="1" x14ac:dyDescent="0.15">
      <c r="A12" s="33"/>
      <c r="B12" s="63">
        <f>SUM(IF(FREQUENCY(MATCH(B9:B11,B9:B11,0),MATCH(B9:B11,B9:B11,0))&gt;0,1))</f>
        <v>3</v>
      </c>
      <c r="C12" s="34"/>
      <c r="D12" s="34"/>
      <c r="E12" s="29">
        <f>COUNTA(E9:E11)</f>
        <v>3</v>
      </c>
      <c r="F12" s="29"/>
      <c r="G12" s="29"/>
      <c r="H12" s="29">
        <f>SUM(H9:H11)</f>
        <v>3</v>
      </c>
      <c r="I12" s="33"/>
      <c r="J12" s="33"/>
      <c r="K12" s="33"/>
    </row>
    <row r="13" spans="1:12" ht="12.75" customHeight="1" x14ac:dyDescent="0.15">
      <c r="A13" s="33"/>
      <c r="B13" s="63"/>
      <c r="C13" s="34"/>
      <c r="D13" s="34"/>
      <c r="E13" s="29"/>
      <c r="F13" s="29"/>
      <c r="G13" s="29"/>
      <c r="H13" s="29"/>
      <c r="I13" s="33"/>
      <c r="J13" s="33"/>
      <c r="K13" s="33"/>
    </row>
    <row r="14" spans="1:12" ht="12.75" customHeight="1" x14ac:dyDescent="0.15">
      <c r="A14" s="148" t="s">
        <v>165</v>
      </c>
      <c r="B14" s="148" t="s">
        <v>166</v>
      </c>
      <c r="C14" s="148" t="s">
        <v>167</v>
      </c>
      <c r="D14" s="148">
        <v>1</v>
      </c>
      <c r="E14" s="148" t="s">
        <v>33</v>
      </c>
      <c r="F14" s="152">
        <v>41142</v>
      </c>
      <c r="G14" s="152">
        <v>41143</v>
      </c>
      <c r="H14" s="148">
        <v>1</v>
      </c>
      <c r="I14" s="148" t="s">
        <v>31</v>
      </c>
      <c r="J14" s="148" t="s">
        <v>32</v>
      </c>
      <c r="K14" s="148" t="s">
        <v>23</v>
      </c>
    </row>
    <row r="15" spans="1:12" ht="12.75" customHeight="1" x14ac:dyDescent="0.15">
      <c r="A15" s="148" t="s">
        <v>165</v>
      </c>
      <c r="B15" s="148" t="s">
        <v>168</v>
      </c>
      <c r="C15" s="148" t="s">
        <v>169</v>
      </c>
      <c r="D15" s="148">
        <v>1</v>
      </c>
      <c r="E15" s="148" t="s">
        <v>33</v>
      </c>
      <c r="F15" s="152">
        <v>41142</v>
      </c>
      <c r="G15" s="152">
        <v>41143</v>
      </c>
      <c r="H15" s="148">
        <v>1</v>
      </c>
      <c r="I15" s="148" t="s">
        <v>31</v>
      </c>
      <c r="J15" s="148" t="s">
        <v>32</v>
      </c>
      <c r="K15" s="148" t="s">
        <v>23</v>
      </c>
    </row>
    <row r="16" spans="1:12" ht="12.75" customHeight="1" x14ac:dyDescent="0.15">
      <c r="A16" s="148" t="s">
        <v>165</v>
      </c>
      <c r="B16" s="148" t="s">
        <v>240</v>
      </c>
      <c r="C16" s="148" t="s">
        <v>241</v>
      </c>
      <c r="D16" s="148">
        <v>1</v>
      </c>
      <c r="E16" s="148" t="s">
        <v>33</v>
      </c>
      <c r="F16" s="152">
        <v>41142</v>
      </c>
      <c r="G16" s="152">
        <v>41143</v>
      </c>
      <c r="H16" s="148">
        <v>1</v>
      </c>
      <c r="I16" s="148" t="s">
        <v>31</v>
      </c>
      <c r="J16" s="148" t="s">
        <v>32</v>
      </c>
      <c r="K16" s="148" t="s">
        <v>23</v>
      </c>
    </row>
    <row r="17" spans="1:12" ht="12.75" customHeight="1" x14ac:dyDescent="0.15">
      <c r="A17" s="148" t="s">
        <v>165</v>
      </c>
      <c r="B17" s="148" t="s">
        <v>178</v>
      </c>
      <c r="C17" s="148" t="s">
        <v>179</v>
      </c>
      <c r="D17" s="148">
        <v>1</v>
      </c>
      <c r="E17" s="148" t="s">
        <v>33</v>
      </c>
      <c r="F17" s="152">
        <v>41142</v>
      </c>
      <c r="G17" s="152">
        <v>41143</v>
      </c>
      <c r="H17" s="148">
        <v>1</v>
      </c>
      <c r="I17" s="148" t="s">
        <v>31</v>
      </c>
      <c r="J17" s="148" t="s">
        <v>32</v>
      </c>
      <c r="K17" s="148" t="s">
        <v>23</v>
      </c>
    </row>
    <row r="18" spans="1:12" ht="12.75" customHeight="1" x14ac:dyDescent="0.15">
      <c r="A18" s="148" t="s">
        <v>165</v>
      </c>
      <c r="B18" s="148" t="s">
        <v>180</v>
      </c>
      <c r="C18" s="148" t="s">
        <v>181</v>
      </c>
      <c r="D18" s="148">
        <v>1</v>
      </c>
      <c r="E18" s="148" t="s">
        <v>33</v>
      </c>
      <c r="F18" s="152">
        <v>41142</v>
      </c>
      <c r="G18" s="152">
        <v>41143</v>
      </c>
      <c r="H18" s="148">
        <v>1</v>
      </c>
      <c r="I18" s="148" t="s">
        <v>31</v>
      </c>
      <c r="J18" s="148" t="s">
        <v>32</v>
      </c>
      <c r="K18" s="148" t="s">
        <v>23</v>
      </c>
    </row>
    <row r="19" spans="1:12" ht="12.75" customHeight="1" x14ac:dyDescent="0.15">
      <c r="A19" s="154" t="s">
        <v>165</v>
      </c>
      <c r="B19" s="154" t="s">
        <v>182</v>
      </c>
      <c r="C19" s="154" t="s">
        <v>183</v>
      </c>
      <c r="D19" s="154">
        <v>1</v>
      </c>
      <c r="E19" s="154" t="s">
        <v>33</v>
      </c>
      <c r="F19" s="169">
        <v>41142</v>
      </c>
      <c r="G19" s="169">
        <v>41143</v>
      </c>
      <c r="H19" s="154">
        <v>1</v>
      </c>
      <c r="I19" s="154" t="s">
        <v>31</v>
      </c>
      <c r="J19" s="154" t="s">
        <v>32</v>
      </c>
      <c r="K19" s="154" t="s">
        <v>23</v>
      </c>
    </row>
    <row r="20" spans="1:12" ht="12.75" customHeight="1" x14ac:dyDescent="0.15">
      <c r="A20" s="33"/>
      <c r="B20" s="63">
        <f>SUM(IF(FREQUENCY(MATCH(B14:B19,B14:B19,0),MATCH(B14:B19,B14:B19,0))&gt;0,1))</f>
        <v>6</v>
      </c>
      <c r="C20" s="34"/>
      <c r="D20" s="34"/>
      <c r="E20" s="29">
        <f>COUNTA(E14:E19)</f>
        <v>6</v>
      </c>
      <c r="F20" s="29"/>
      <c r="G20" s="29"/>
      <c r="H20" s="29">
        <f>SUM(H14:H19)</f>
        <v>6</v>
      </c>
      <c r="I20" s="33"/>
      <c r="J20" s="33"/>
      <c r="K20" s="33"/>
    </row>
    <row r="21" spans="1:12" ht="12.75" customHeight="1" x14ac:dyDescent="0.15">
      <c r="A21" s="33"/>
      <c r="B21" s="63"/>
      <c r="C21" s="34"/>
      <c r="D21" s="34"/>
      <c r="E21" s="29"/>
      <c r="F21" s="29"/>
      <c r="G21" s="29"/>
      <c r="H21" s="29"/>
      <c r="I21" s="33"/>
      <c r="J21" s="33"/>
      <c r="K21" s="33"/>
    </row>
    <row r="22" spans="1:12" ht="12.75" customHeight="1" x14ac:dyDescent="0.15">
      <c r="A22" s="148" t="s">
        <v>189</v>
      </c>
      <c r="B22" s="148" t="s">
        <v>204</v>
      </c>
      <c r="C22" s="148" t="s">
        <v>205</v>
      </c>
      <c r="D22" s="148">
        <v>1</v>
      </c>
      <c r="E22" s="148" t="s">
        <v>33</v>
      </c>
      <c r="F22" s="152">
        <v>41066</v>
      </c>
      <c r="G22" s="152">
        <v>41067</v>
      </c>
      <c r="H22" s="148">
        <v>1</v>
      </c>
      <c r="I22" s="148" t="s">
        <v>31</v>
      </c>
      <c r="J22" s="148" t="s">
        <v>32</v>
      </c>
      <c r="K22" s="148" t="s">
        <v>23</v>
      </c>
      <c r="L22" s="71"/>
    </row>
    <row r="23" spans="1:12" ht="12.75" customHeight="1" x14ac:dyDescent="0.15">
      <c r="A23" s="148" t="s">
        <v>189</v>
      </c>
      <c r="B23" s="148" t="s">
        <v>206</v>
      </c>
      <c r="C23" s="148" t="s">
        <v>207</v>
      </c>
      <c r="D23" s="148">
        <v>1</v>
      </c>
      <c r="E23" s="148" t="s">
        <v>33</v>
      </c>
      <c r="F23" s="152">
        <v>41066</v>
      </c>
      <c r="G23" s="152">
        <v>41067</v>
      </c>
      <c r="H23" s="148">
        <v>1</v>
      </c>
      <c r="I23" s="148" t="s">
        <v>31</v>
      </c>
      <c r="J23" s="148" t="s">
        <v>32</v>
      </c>
      <c r="K23" s="148" t="s">
        <v>23</v>
      </c>
      <c r="L23" s="71"/>
    </row>
    <row r="24" spans="1:12" ht="12.75" customHeight="1" x14ac:dyDescent="0.15">
      <c r="A24" s="148" t="s">
        <v>189</v>
      </c>
      <c r="B24" s="148" t="s">
        <v>208</v>
      </c>
      <c r="C24" s="148" t="s">
        <v>209</v>
      </c>
      <c r="D24" s="148">
        <v>1</v>
      </c>
      <c r="E24" s="148" t="s">
        <v>33</v>
      </c>
      <c r="F24" s="152">
        <v>41060</v>
      </c>
      <c r="G24" s="152">
        <v>41061</v>
      </c>
      <c r="H24" s="148">
        <v>1</v>
      </c>
      <c r="I24" s="148" t="s">
        <v>31</v>
      </c>
      <c r="J24" s="148" t="s">
        <v>32</v>
      </c>
      <c r="K24" s="148" t="s">
        <v>23</v>
      </c>
      <c r="L24" s="71"/>
    </row>
    <row r="25" spans="1:12" ht="12.75" customHeight="1" x14ac:dyDescent="0.15">
      <c r="A25" s="148" t="s">
        <v>189</v>
      </c>
      <c r="B25" s="148" t="s">
        <v>222</v>
      </c>
      <c r="C25" s="148" t="s">
        <v>223</v>
      </c>
      <c r="D25" s="148">
        <v>1</v>
      </c>
      <c r="E25" s="148" t="s">
        <v>33</v>
      </c>
      <c r="F25" s="152">
        <v>41045</v>
      </c>
      <c r="G25" s="152">
        <v>41046</v>
      </c>
      <c r="H25" s="148">
        <v>1</v>
      </c>
      <c r="I25" s="148" t="s">
        <v>31</v>
      </c>
      <c r="J25" s="148" t="s">
        <v>32</v>
      </c>
      <c r="K25" s="148" t="s">
        <v>23</v>
      </c>
      <c r="L25" s="71"/>
    </row>
    <row r="26" spans="1:12" ht="12.75" customHeight="1" x14ac:dyDescent="0.15">
      <c r="A26" s="148" t="s">
        <v>189</v>
      </c>
      <c r="B26" s="148" t="s">
        <v>222</v>
      </c>
      <c r="C26" s="148" t="s">
        <v>223</v>
      </c>
      <c r="D26" s="148">
        <v>1</v>
      </c>
      <c r="E26" s="148" t="s">
        <v>33</v>
      </c>
      <c r="F26" s="152">
        <v>41129</v>
      </c>
      <c r="G26" s="152">
        <v>41131</v>
      </c>
      <c r="H26" s="148">
        <v>2</v>
      </c>
      <c r="I26" s="148" t="s">
        <v>31</v>
      </c>
      <c r="J26" s="148" t="s">
        <v>32</v>
      </c>
      <c r="K26" s="148" t="s">
        <v>23</v>
      </c>
      <c r="L26" s="71"/>
    </row>
    <row r="27" spans="1:12" ht="12.75" customHeight="1" x14ac:dyDescent="0.15">
      <c r="A27" s="148" t="s">
        <v>189</v>
      </c>
      <c r="B27" s="148" t="s">
        <v>222</v>
      </c>
      <c r="C27" s="148" t="s">
        <v>223</v>
      </c>
      <c r="D27" s="148">
        <v>1</v>
      </c>
      <c r="E27" s="148" t="s">
        <v>33</v>
      </c>
      <c r="F27" s="152">
        <v>41143</v>
      </c>
      <c r="G27" s="152">
        <v>41144</v>
      </c>
      <c r="H27" s="148">
        <v>1</v>
      </c>
      <c r="I27" s="148" t="s">
        <v>31</v>
      </c>
      <c r="J27" s="148" t="s">
        <v>32</v>
      </c>
      <c r="K27" s="148" t="s">
        <v>23</v>
      </c>
      <c r="L27" s="71"/>
    </row>
    <row r="28" spans="1:12" ht="12.75" customHeight="1" x14ac:dyDescent="0.15">
      <c r="A28" s="148" t="s">
        <v>189</v>
      </c>
      <c r="B28" s="148" t="s">
        <v>226</v>
      </c>
      <c r="C28" s="148" t="s">
        <v>227</v>
      </c>
      <c r="D28" s="148">
        <v>1</v>
      </c>
      <c r="E28" s="148" t="s">
        <v>33</v>
      </c>
      <c r="F28" s="152">
        <v>41101</v>
      </c>
      <c r="G28" s="152">
        <v>41102</v>
      </c>
      <c r="H28" s="148">
        <v>1</v>
      </c>
      <c r="I28" s="148" t="s">
        <v>31</v>
      </c>
      <c r="J28" s="148" t="s">
        <v>32</v>
      </c>
      <c r="K28" s="148" t="s">
        <v>23</v>
      </c>
      <c r="L28" s="71"/>
    </row>
    <row r="29" spans="1:12" ht="12.75" customHeight="1" x14ac:dyDescent="0.15">
      <c r="A29" s="148" t="s">
        <v>189</v>
      </c>
      <c r="B29" s="148" t="s">
        <v>228</v>
      </c>
      <c r="C29" s="148" t="s">
        <v>229</v>
      </c>
      <c r="D29" s="148">
        <v>1</v>
      </c>
      <c r="E29" s="148" t="s">
        <v>33</v>
      </c>
      <c r="F29" s="152">
        <v>41108</v>
      </c>
      <c r="G29" s="152">
        <v>41109</v>
      </c>
      <c r="H29" s="148">
        <v>1</v>
      </c>
      <c r="I29" s="148" t="s">
        <v>31</v>
      </c>
      <c r="J29" s="148" t="s">
        <v>32</v>
      </c>
      <c r="K29" s="148" t="s">
        <v>23</v>
      </c>
      <c r="L29" s="71"/>
    </row>
    <row r="30" spans="1:12" ht="12.75" customHeight="1" x14ac:dyDescent="0.15">
      <c r="A30" s="154" t="s">
        <v>189</v>
      </c>
      <c r="B30" s="154" t="s">
        <v>232</v>
      </c>
      <c r="C30" s="154" t="s">
        <v>233</v>
      </c>
      <c r="D30" s="154">
        <v>1</v>
      </c>
      <c r="E30" s="154" t="s">
        <v>33</v>
      </c>
      <c r="F30" s="169">
        <v>41045</v>
      </c>
      <c r="G30" s="169">
        <v>41046</v>
      </c>
      <c r="H30" s="154">
        <v>1</v>
      </c>
      <c r="I30" s="154" t="s">
        <v>31</v>
      </c>
      <c r="J30" s="154" t="s">
        <v>32</v>
      </c>
      <c r="K30" s="154" t="s">
        <v>23</v>
      </c>
      <c r="L30" s="71"/>
    </row>
    <row r="31" spans="1:12" ht="12.75" customHeight="1" x14ac:dyDescent="0.15">
      <c r="A31" s="33"/>
      <c r="B31" s="63">
        <f>SUM(IF(FREQUENCY(MATCH(B22:B30,B22:B30,0),MATCH(B22:B30,B22:B30,0))&gt;0,1))</f>
        <v>7</v>
      </c>
      <c r="C31" s="34"/>
      <c r="D31" s="34"/>
      <c r="E31" s="29">
        <f>COUNTA(E22:E30)</f>
        <v>9</v>
      </c>
      <c r="F31" s="29"/>
      <c r="G31" s="29"/>
      <c r="H31" s="29">
        <f>SUM(H22:H30)</f>
        <v>10</v>
      </c>
      <c r="I31" s="33"/>
      <c r="J31" s="33"/>
      <c r="K31" s="33"/>
    </row>
    <row r="32" spans="1:12" ht="12.75" customHeight="1" x14ac:dyDescent="0.15">
      <c r="A32" s="33"/>
      <c r="B32" s="63"/>
      <c r="C32" s="34"/>
      <c r="D32" s="34"/>
      <c r="E32" s="29"/>
      <c r="F32" s="29"/>
      <c r="G32" s="29"/>
      <c r="H32" s="29"/>
      <c r="I32" s="33"/>
      <c r="J32" s="33"/>
      <c r="K32" s="33"/>
    </row>
    <row r="33" spans="1:12" ht="12.75" customHeight="1" x14ac:dyDescent="0.2">
      <c r="A33" s="33"/>
      <c r="C33" s="110"/>
      <c r="D33" s="117" t="s">
        <v>262</v>
      </c>
      <c r="E33" s="114"/>
      <c r="F33" s="114"/>
      <c r="G33" s="29"/>
      <c r="H33" s="29"/>
      <c r="I33" s="33"/>
      <c r="J33" s="33"/>
      <c r="K33" s="33"/>
    </row>
    <row r="34" spans="1:12" ht="12.75" customHeight="1" x14ac:dyDescent="0.2">
      <c r="A34" s="33"/>
      <c r="B34" s="115"/>
      <c r="D34" s="116" t="s">
        <v>123</v>
      </c>
      <c r="E34" s="98">
        <f>SUM(B7+B12+B20+B31)</f>
        <v>17</v>
      </c>
      <c r="F34" s="114"/>
      <c r="G34" s="29"/>
      <c r="H34" s="29"/>
      <c r="I34" s="33"/>
      <c r="J34" s="33"/>
      <c r="K34" s="33"/>
    </row>
    <row r="35" spans="1:12" ht="12.75" customHeight="1" x14ac:dyDescent="0.2">
      <c r="A35" s="33"/>
      <c r="B35" s="115"/>
      <c r="D35" s="116" t="s">
        <v>124</v>
      </c>
      <c r="E35" s="98">
        <f>SUM(E7+E12+E20+E31)</f>
        <v>23</v>
      </c>
      <c r="F35" s="114"/>
      <c r="G35" s="29"/>
      <c r="H35" s="29"/>
      <c r="I35" s="33"/>
      <c r="J35" s="33"/>
      <c r="K35" s="33"/>
    </row>
    <row r="36" spans="1:12" ht="12.75" customHeight="1" x14ac:dyDescent="0.2">
      <c r="A36" s="33"/>
      <c r="B36" s="115"/>
      <c r="D36" s="116" t="s">
        <v>125</v>
      </c>
      <c r="E36" s="97">
        <f>SUM(H7+H12+H20+H31)</f>
        <v>29</v>
      </c>
      <c r="F36" s="114"/>
      <c r="G36" s="29"/>
      <c r="H36" s="29"/>
      <c r="I36" s="33"/>
      <c r="J36" s="33"/>
      <c r="K36" s="33"/>
    </row>
    <row r="37" spans="1:12" ht="12.75" customHeight="1" x14ac:dyDescent="0.2">
      <c r="A37" s="33"/>
      <c r="B37" s="115"/>
      <c r="C37" s="110"/>
      <c r="D37" s="110"/>
      <c r="E37" s="114"/>
      <c r="F37" s="114"/>
      <c r="G37" s="29"/>
      <c r="H37" s="29"/>
      <c r="I37" s="33"/>
      <c r="J37" s="33"/>
      <c r="K37" s="33"/>
    </row>
    <row r="38" spans="1:12" ht="12.75" customHeight="1" x14ac:dyDescent="0.2">
      <c r="A38" s="33"/>
      <c r="B38" s="144"/>
      <c r="D38" s="117" t="s">
        <v>105</v>
      </c>
      <c r="E38" s="114"/>
      <c r="F38" s="114"/>
      <c r="G38" s="29"/>
      <c r="H38" s="29"/>
      <c r="I38" s="33"/>
      <c r="J38" s="33"/>
      <c r="K38" s="33"/>
    </row>
    <row r="39" spans="1:12" ht="12.75" customHeight="1" x14ac:dyDescent="0.2">
      <c r="A39" s="33"/>
      <c r="B39" s="115"/>
      <c r="C39" s="98"/>
      <c r="D39" s="98"/>
      <c r="E39" s="108" t="s">
        <v>92</v>
      </c>
      <c r="F39" s="108" t="s">
        <v>93</v>
      </c>
      <c r="G39" s="29"/>
      <c r="H39" s="29"/>
      <c r="I39" s="33"/>
      <c r="J39" s="33"/>
      <c r="K39" s="33"/>
    </row>
    <row r="40" spans="1:12" ht="12.75" customHeight="1" x14ac:dyDescent="0.2">
      <c r="A40" s="82"/>
      <c r="B40" s="144"/>
      <c r="D40" s="118" t="s">
        <v>120</v>
      </c>
      <c r="E40" s="100"/>
      <c r="F40" s="100"/>
      <c r="G40" s="30"/>
      <c r="H40" s="83"/>
      <c r="I40" s="33"/>
      <c r="J40" s="33"/>
      <c r="K40" s="56"/>
    </row>
    <row r="41" spans="1:12" ht="12.75" customHeight="1" x14ac:dyDescent="0.15">
      <c r="A41" s="29"/>
      <c r="B41" s="110"/>
      <c r="D41" s="145" t="s">
        <v>90</v>
      </c>
      <c r="E41" s="120">
        <f>COUNTIF(I2:I32, "*ELEV_BACT*")</f>
        <v>23</v>
      </c>
      <c r="F41" s="113">
        <f>E41/E42</f>
        <v>1</v>
      </c>
      <c r="G41" s="33"/>
      <c r="H41" s="48"/>
      <c r="I41" s="33"/>
      <c r="J41" s="33"/>
      <c r="K41" s="33"/>
    </row>
    <row r="42" spans="1:12" ht="12.75" customHeight="1" x14ac:dyDescent="0.2">
      <c r="B42" s="144"/>
      <c r="D42" s="121"/>
      <c r="E42" s="122">
        <f>SUM(E41:E41)</f>
        <v>23</v>
      </c>
      <c r="F42" s="111">
        <f>SUM(F41:F41)</f>
        <v>1</v>
      </c>
      <c r="G42" s="33"/>
      <c r="I42" s="81"/>
      <c r="J42" s="33"/>
      <c r="K42" s="33"/>
    </row>
    <row r="43" spans="1:12" ht="12.75" customHeight="1" x14ac:dyDescent="0.2">
      <c r="B43" s="144"/>
      <c r="D43" s="118" t="s">
        <v>121</v>
      </c>
      <c r="E43" s="100"/>
      <c r="F43" s="119"/>
      <c r="H43" s="79"/>
      <c r="I43" s="80"/>
      <c r="J43" s="47"/>
      <c r="K43" s="88"/>
    </row>
    <row r="44" spans="1:12" ht="12.75" customHeight="1" x14ac:dyDescent="0.2">
      <c r="B44" s="144"/>
      <c r="D44" s="145" t="s">
        <v>91</v>
      </c>
      <c r="E44" s="120">
        <f>COUNTIF(J2:J32, "*ENTERO*")</f>
        <v>23</v>
      </c>
      <c r="F44" s="113">
        <f>E44/E45</f>
        <v>1</v>
      </c>
      <c r="I44" s="89"/>
      <c r="J44" s="47"/>
      <c r="K44" s="88"/>
      <c r="L44" s="71"/>
    </row>
    <row r="45" spans="1:12" ht="12.75" customHeight="1" x14ac:dyDescent="0.2">
      <c r="B45" s="144"/>
      <c r="D45" s="121"/>
      <c r="E45" s="122">
        <f>SUM(E44:E44)</f>
        <v>23</v>
      </c>
      <c r="F45" s="111">
        <f>SUM(F44:F44)</f>
        <v>1</v>
      </c>
      <c r="I45" s="81"/>
      <c r="J45" s="33"/>
      <c r="K45" s="47"/>
      <c r="L45" s="71"/>
    </row>
    <row r="46" spans="1:12" ht="12.75" customHeight="1" x14ac:dyDescent="0.2">
      <c r="B46" s="144"/>
      <c r="D46" s="118" t="s">
        <v>122</v>
      </c>
      <c r="E46" s="100"/>
      <c r="F46" s="119"/>
      <c r="I46" s="80"/>
      <c r="J46" s="47"/>
      <c r="K46" s="88"/>
      <c r="L46" s="71"/>
    </row>
    <row r="47" spans="1:12" ht="12.75" customHeight="1" x14ac:dyDescent="0.2">
      <c r="B47" s="144"/>
      <c r="D47" s="145" t="s">
        <v>106</v>
      </c>
      <c r="E47" s="120">
        <f>COUNTIF(K2:K32, "*UNKNOWN*")</f>
        <v>23</v>
      </c>
      <c r="F47" s="113">
        <f>E47/E48</f>
        <v>1</v>
      </c>
      <c r="I47" s="71"/>
      <c r="J47" s="47"/>
      <c r="K47" s="88"/>
    </row>
    <row r="48" spans="1:12" ht="12.75" customHeight="1" x14ac:dyDescent="0.2">
      <c r="B48" s="103"/>
      <c r="C48" s="103"/>
      <c r="D48" s="103"/>
      <c r="E48" s="122">
        <f>SUM(E47:E47)</f>
        <v>23</v>
      </c>
      <c r="F48" s="111">
        <f>SUM(F47:F47)</f>
        <v>1</v>
      </c>
      <c r="I48" s="71"/>
      <c r="J48" s="47"/>
      <c r="K48" s="88"/>
    </row>
    <row r="49" spans="9:11" ht="12.75" customHeight="1" x14ac:dyDescent="0.15">
      <c r="I49" s="71"/>
      <c r="J49" s="47"/>
      <c r="K49" s="88"/>
    </row>
    <row r="50" spans="9:11" ht="12.75" customHeight="1" x14ac:dyDescent="0.15">
      <c r="I50" s="71"/>
      <c r="J50" s="47"/>
      <c r="K50" s="88"/>
    </row>
    <row r="51" spans="9:11" ht="12" customHeight="1" x14ac:dyDescent="0.15">
      <c r="I51" s="24"/>
      <c r="J51" s="90"/>
      <c r="K51" s="2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Virginia Beach Actions</oddHeader>
    <oddFooter>&amp;R&amp;P of &amp;N</oddFooter>
  </headerFooter>
  <rowBreaks count="1" manualBreakCount="1">
    <brk id="32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R39"/>
  <sheetViews>
    <sheetView workbookViewId="0">
      <pane ySplit="2" topLeftCell="A3" activePane="bottomLeft" state="frozen"/>
      <selection pane="bottomLeft"/>
    </sheetView>
  </sheetViews>
  <sheetFormatPr defaultRowHeight="9" customHeight="1" x14ac:dyDescent="0.2"/>
  <cols>
    <col min="1" max="1" width="13.140625" style="5" customWidth="1"/>
    <col min="2" max="2" width="9.140625" style="5"/>
    <col min="3" max="3" width="39.28515625" style="35" customWidth="1"/>
    <col min="4" max="4" width="7.7109375" style="35" customWidth="1"/>
    <col min="5" max="6" width="9.140625" style="6"/>
    <col min="7" max="7" width="0.5703125" style="6" customWidth="1"/>
    <col min="8" max="12" width="9.140625" style="6"/>
    <col min="13" max="16384" width="9.140625" style="5"/>
  </cols>
  <sheetData>
    <row r="1" spans="1:148" s="2" customFormat="1" ht="12" customHeight="1" x14ac:dyDescent="0.2">
      <c r="A1" s="9"/>
      <c r="B1" s="178" t="s">
        <v>25</v>
      </c>
      <c r="C1" s="179"/>
      <c r="D1" s="179"/>
      <c r="E1" s="179"/>
      <c r="F1" s="179"/>
      <c r="G1" s="32"/>
      <c r="H1" s="176" t="s">
        <v>24</v>
      </c>
      <c r="I1" s="177"/>
      <c r="J1" s="177"/>
      <c r="K1" s="177"/>
      <c r="L1" s="177"/>
    </row>
    <row r="2" spans="1:148" s="8" customFormat="1" ht="48" customHeight="1" x14ac:dyDescent="0.2">
      <c r="A2" s="4" t="s">
        <v>12</v>
      </c>
      <c r="B2" s="3" t="s">
        <v>13</v>
      </c>
      <c r="C2" s="3" t="s">
        <v>11</v>
      </c>
      <c r="D2" s="20" t="s">
        <v>67</v>
      </c>
      <c r="E2" s="3" t="s">
        <v>3</v>
      </c>
      <c r="F2" s="3" t="s">
        <v>18</v>
      </c>
      <c r="G2" s="32"/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</row>
    <row r="3" spans="1:148" ht="12.75" customHeight="1" x14ac:dyDescent="0.2">
      <c r="A3" s="72" t="s">
        <v>150</v>
      </c>
      <c r="B3" s="72" t="s">
        <v>151</v>
      </c>
      <c r="C3" s="72" t="s">
        <v>152</v>
      </c>
      <c r="D3" s="72">
        <v>1</v>
      </c>
      <c r="E3" s="154">
        <v>5</v>
      </c>
      <c r="F3" s="154">
        <v>10</v>
      </c>
      <c r="G3" s="154"/>
      <c r="H3" s="154">
        <v>1</v>
      </c>
      <c r="I3" s="154">
        <v>3</v>
      </c>
      <c r="J3" s="154">
        <v>1</v>
      </c>
      <c r="K3" s="154" t="s">
        <v>263</v>
      </c>
      <c r="L3" s="154" t="s">
        <v>263</v>
      </c>
    </row>
    <row r="4" spans="1:148" ht="12.75" customHeight="1" x14ac:dyDescent="0.2">
      <c r="A4" s="33"/>
      <c r="B4" s="34">
        <f>COUNTA(B3:B3)</f>
        <v>1</v>
      </c>
      <c r="C4" s="34"/>
      <c r="D4" s="34"/>
      <c r="E4" s="29">
        <f>SUM(E3:E3)</f>
        <v>5</v>
      </c>
      <c r="F4" s="29">
        <f>SUM(F3:F3)</f>
        <v>10</v>
      </c>
      <c r="G4" s="37"/>
      <c r="H4" s="29">
        <f>SUM(H3:H3)</f>
        <v>1</v>
      </c>
      <c r="I4" s="29">
        <f>SUM(I3:I3)</f>
        <v>3</v>
      </c>
      <c r="J4" s="29">
        <f>SUM(J3:J3)</f>
        <v>1</v>
      </c>
      <c r="K4" s="29">
        <f>SUM(K3:K3)</f>
        <v>0</v>
      </c>
      <c r="L4" s="29">
        <f>SUM(L3:L3)</f>
        <v>0</v>
      </c>
    </row>
    <row r="5" spans="1:148" ht="9" customHeight="1" x14ac:dyDescent="0.2">
      <c r="A5" s="33"/>
      <c r="B5" s="33"/>
      <c r="C5" s="33"/>
      <c r="D5" s="33"/>
      <c r="E5" s="37"/>
      <c r="F5" s="37"/>
      <c r="G5" s="37"/>
      <c r="H5" s="37"/>
      <c r="I5" s="37"/>
      <c r="J5" s="37"/>
      <c r="K5" s="37"/>
      <c r="L5" s="37"/>
    </row>
    <row r="6" spans="1:148" ht="12.75" customHeight="1" x14ac:dyDescent="0.2">
      <c r="A6" s="71" t="s">
        <v>156</v>
      </c>
      <c r="B6" s="71" t="s">
        <v>159</v>
      </c>
      <c r="C6" s="71" t="s">
        <v>160</v>
      </c>
      <c r="D6" s="71">
        <v>1</v>
      </c>
      <c r="E6" s="148">
        <v>1</v>
      </c>
      <c r="F6" s="148">
        <v>1</v>
      </c>
      <c r="G6" s="148"/>
      <c r="H6" s="148">
        <v>1</v>
      </c>
      <c r="I6" s="148" t="s">
        <v>263</v>
      </c>
      <c r="J6" s="148" t="s">
        <v>263</v>
      </c>
      <c r="K6" s="148" t="s">
        <v>263</v>
      </c>
      <c r="L6" s="148" t="s">
        <v>263</v>
      </c>
    </row>
    <row r="7" spans="1:148" ht="12.75" customHeight="1" x14ac:dyDescent="0.2">
      <c r="A7" s="71" t="s">
        <v>156</v>
      </c>
      <c r="B7" s="71" t="s">
        <v>161</v>
      </c>
      <c r="C7" s="71" t="s">
        <v>162</v>
      </c>
      <c r="D7" s="71">
        <v>1</v>
      </c>
      <c r="E7" s="148">
        <v>1</v>
      </c>
      <c r="F7" s="148">
        <v>1</v>
      </c>
      <c r="G7" s="148"/>
      <c r="H7" s="148">
        <v>1</v>
      </c>
      <c r="I7" s="148" t="s">
        <v>263</v>
      </c>
      <c r="J7" s="148" t="s">
        <v>263</v>
      </c>
      <c r="K7" s="148" t="s">
        <v>263</v>
      </c>
      <c r="L7" s="148" t="s">
        <v>263</v>
      </c>
    </row>
    <row r="8" spans="1:148" ht="12.75" customHeight="1" x14ac:dyDescent="0.2">
      <c r="A8" s="72" t="s">
        <v>156</v>
      </c>
      <c r="B8" s="72" t="s">
        <v>163</v>
      </c>
      <c r="C8" s="72" t="s">
        <v>164</v>
      </c>
      <c r="D8" s="72">
        <v>1</v>
      </c>
      <c r="E8" s="154">
        <v>1</v>
      </c>
      <c r="F8" s="154">
        <v>1</v>
      </c>
      <c r="G8" s="154"/>
      <c r="H8" s="154">
        <v>1</v>
      </c>
      <c r="I8" s="154" t="s">
        <v>263</v>
      </c>
      <c r="J8" s="154" t="s">
        <v>263</v>
      </c>
      <c r="K8" s="154" t="s">
        <v>263</v>
      </c>
      <c r="L8" s="154" t="s">
        <v>263</v>
      </c>
    </row>
    <row r="9" spans="1:148" ht="12.75" customHeight="1" x14ac:dyDescent="0.2">
      <c r="A9" s="33"/>
      <c r="B9" s="34">
        <f>COUNTA(B6:B8)</f>
        <v>3</v>
      </c>
      <c r="C9" s="34"/>
      <c r="D9" s="34"/>
      <c r="E9" s="29">
        <f>SUM(E6:E8)</f>
        <v>3</v>
      </c>
      <c r="F9" s="29">
        <f>SUM(F6:F8)</f>
        <v>3</v>
      </c>
      <c r="G9" s="37"/>
      <c r="H9" s="29">
        <f>SUM(H6:H8)</f>
        <v>3</v>
      </c>
      <c r="I9" s="29">
        <f>SUM(I6:I8)</f>
        <v>0</v>
      </c>
      <c r="J9" s="29">
        <f>SUM(J6:J8)</f>
        <v>0</v>
      </c>
      <c r="K9" s="29">
        <f>SUM(K6:K8)</f>
        <v>0</v>
      </c>
      <c r="L9" s="29">
        <f>SUM(L6:L8)</f>
        <v>0</v>
      </c>
      <c r="O9" s="71"/>
      <c r="P9" s="71"/>
    </row>
    <row r="10" spans="1:148" ht="12.75" customHeight="1" x14ac:dyDescent="0.2">
      <c r="A10" s="33"/>
      <c r="B10" s="34"/>
      <c r="C10" s="34"/>
      <c r="D10" s="34"/>
      <c r="E10" s="29"/>
      <c r="F10" s="29"/>
      <c r="G10" s="37"/>
      <c r="H10" s="29"/>
      <c r="I10" s="29"/>
      <c r="J10" s="29"/>
      <c r="K10" s="29"/>
      <c r="L10" s="29"/>
      <c r="O10" s="71"/>
      <c r="P10" s="71"/>
    </row>
    <row r="11" spans="1:148" ht="12.75" customHeight="1" x14ac:dyDescent="0.2">
      <c r="A11" s="148" t="s">
        <v>165</v>
      </c>
      <c r="B11" s="148" t="s">
        <v>166</v>
      </c>
      <c r="C11" s="148" t="s">
        <v>167</v>
      </c>
      <c r="D11" s="71">
        <v>1</v>
      </c>
      <c r="E11" s="148">
        <v>1</v>
      </c>
      <c r="F11" s="148">
        <v>1</v>
      </c>
      <c r="G11" s="148"/>
      <c r="H11" s="148">
        <v>1</v>
      </c>
      <c r="I11" s="148" t="s">
        <v>263</v>
      </c>
      <c r="J11" s="148" t="s">
        <v>263</v>
      </c>
      <c r="K11" s="148" t="s">
        <v>263</v>
      </c>
      <c r="L11" s="148" t="s">
        <v>263</v>
      </c>
      <c r="O11" s="71"/>
      <c r="P11" s="71"/>
    </row>
    <row r="12" spans="1:148" ht="12.75" customHeight="1" x14ac:dyDescent="0.2">
      <c r="A12" s="148" t="s">
        <v>165</v>
      </c>
      <c r="B12" s="148" t="s">
        <v>168</v>
      </c>
      <c r="C12" s="148" t="s">
        <v>169</v>
      </c>
      <c r="D12" s="71">
        <v>1</v>
      </c>
      <c r="E12" s="148">
        <v>1</v>
      </c>
      <c r="F12" s="148">
        <v>1</v>
      </c>
      <c r="G12" s="148"/>
      <c r="H12" s="148">
        <v>1</v>
      </c>
      <c r="I12" s="148" t="s">
        <v>263</v>
      </c>
      <c r="J12" s="148" t="s">
        <v>263</v>
      </c>
      <c r="K12" s="148" t="s">
        <v>263</v>
      </c>
      <c r="L12" s="148" t="s">
        <v>263</v>
      </c>
      <c r="O12" s="71"/>
      <c r="P12" s="71"/>
    </row>
    <row r="13" spans="1:148" ht="12.75" customHeight="1" x14ac:dyDescent="0.2">
      <c r="A13" s="148" t="s">
        <v>165</v>
      </c>
      <c r="B13" s="148" t="s">
        <v>240</v>
      </c>
      <c r="C13" s="148" t="s">
        <v>241</v>
      </c>
      <c r="D13" s="71">
        <v>1</v>
      </c>
      <c r="E13" s="148">
        <v>1</v>
      </c>
      <c r="F13" s="148">
        <v>1</v>
      </c>
      <c r="G13" s="148"/>
      <c r="H13" s="148">
        <v>1</v>
      </c>
      <c r="I13" s="148" t="s">
        <v>263</v>
      </c>
      <c r="J13" s="148" t="s">
        <v>263</v>
      </c>
      <c r="K13" s="148" t="s">
        <v>263</v>
      </c>
      <c r="L13" s="148" t="s">
        <v>263</v>
      </c>
      <c r="O13" s="71"/>
      <c r="P13" s="71"/>
    </row>
    <row r="14" spans="1:148" ht="12.75" customHeight="1" x14ac:dyDescent="0.2">
      <c r="A14" s="148" t="s">
        <v>165</v>
      </c>
      <c r="B14" s="148" t="s">
        <v>178</v>
      </c>
      <c r="C14" s="148" t="s">
        <v>179</v>
      </c>
      <c r="D14" s="71">
        <v>1</v>
      </c>
      <c r="E14" s="148">
        <v>1</v>
      </c>
      <c r="F14" s="148">
        <v>1</v>
      </c>
      <c r="G14" s="148"/>
      <c r="H14" s="148">
        <v>1</v>
      </c>
      <c r="I14" s="148" t="s">
        <v>263</v>
      </c>
      <c r="J14" s="148" t="s">
        <v>263</v>
      </c>
      <c r="K14" s="148" t="s">
        <v>263</v>
      </c>
      <c r="L14" s="148" t="s">
        <v>263</v>
      </c>
      <c r="O14" s="71"/>
      <c r="P14" s="71"/>
    </row>
    <row r="15" spans="1:148" ht="12.75" customHeight="1" x14ac:dyDescent="0.2">
      <c r="A15" s="148" t="s">
        <v>165</v>
      </c>
      <c r="B15" s="148" t="s">
        <v>180</v>
      </c>
      <c r="C15" s="148" t="s">
        <v>181</v>
      </c>
      <c r="D15" s="71">
        <v>1</v>
      </c>
      <c r="E15" s="148">
        <v>1</v>
      </c>
      <c r="F15" s="148">
        <v>1</v>
      </c>
      <c r="G15" s="148"/>
      <c r="H15" s="148">
        <v>1</v>
      </c>
      <c r="I15" s="148" t="s">
        <v>263</v>
      </c>
      <c r="J15" s="148" t="s">
        <v>263</v>
      </c>
      <c r="K15" s="148" t="s">
        <v>263</v>
      </c>
      <c r="L15" s="148" t="s">
        <v>263</v>
      </c>
      <c r="O15" s="71"/>
      <c r="P15" s="71"/>
    </row>
    <row r="16" spans="1:148" ht="12.75" customHeight="1" x14ac:dyDescent="0.2">
      <c r="A16" s="154" t="s">
        <v>165</v>
      </c>
      <c r="B16" s="154" t="s">
        <v>182</v>
      </c>
      <c r="C16" s="154" t="s">
        <v>183</v>
      </c>
      <c r="D16" s="72">
        <v>1</v>
      </c>
      <c r="E16" s="154">
        <v>1</v>
      </c>
      <c r="F16" s="154">
        <v>1</v>
      </c>
      <c r="G16" s="154"/>
      <c r="H16" s="154">
        <v>1</v>
      </c>
      <c r="I16" s="154" t="s">
        <v>263</v>
      </c>
      <c r="J16" s="154" t="s">
        <v>263</v>
      </c>
      <c r="K16" s="154" t="s">
        <v>263</v>
      </c>
      <c r="L16" s="154" t="s">
        <v>263</v>
      </c>
      <c r="O16" s="71"/>
      <c r="P16" s="71"/>
    </row>
    <row r="17" spans="1:12" ht="12.75" customHeight="1" x14ac:dyDescent="0.2">
      <c r="A17" s="33"/>
      <c r="B17" s="34">
        <f>COUNTA(B11:B16)</f>
        <v>6</v>
      </c>
      <c r="C17" s="34"/>
      <c r="D17" s="34"/>
      <c r="E17" s="29">
        <f>SUM(E11:E16)</f>
        <v>6</v>
      </c>
      <c r="F17" s="29">
        <f>SUM(F11:F16)</f>
        <v>6</v>
      </c>
      <c r="G17" s="37"/>
      <c r="H17" s="29">
        <f t="shared" ref="H17:L17" si="0">SUM(H11:H16)</f>
        <v>6</v>
      </c>
      <c r="I17" s="29">
        <f t="shared" si="0"/>
        <v>0</v>
      </c>
      <c r="J17" s="29">
        <f t="shared" si="0"/>
        <v>0</v>
      </c>
      <c r="K17" s="29">
        <f t="shared" si="0"/>
        <v>0</v>
      </c>
      <c r="L17" s="29">
        <f t="shared" si="0"/>
        <v>0</v>
      </c>
    </row>
    <row r="18" spans="1:12" ht="9" customHeight="1" x14ac:dyDescent="0.2">
      <c r="A18" s="33"/>
      <c r="B18" s="34"/>
      <c r="C18" s="34"/>
      <c r="D18" s="34"/>
      <c r="E18" s="29"/>
      <c r="F18" s="29"/>
      <c r="G18" s="37"/>
      <c r="H18" s="29"/>
      <c r="I18" s="29"/>
      <c r="J18" s="29"/>
      <c r="K18" s="29"/>
      <c r="L18" s="29"/>
    </row>
    <row r="19" spans="1:12" ht="12.75" customHeight="1" x14ac:dyDescent="0.2">
      <c r="A19" s="148" t="s">
        <v>189</v>
      </c>
      <c r="B19" s="148" t="s">
        <v>204</v>
      </c>
      <c r="C19" s="148" t="s">
        <v>205</v>
      </c>
      <c r="D19" s="71">
        <v>1</v>
      </c>
      <c r="E19" s="148">
        <v>1</v>
      </c>
      <c r="F19" s="148">
        <v>1</v>
      </c>
      <c r="G19" s="148"/>
      <c r="H19" s="148">
        <v>1</v>
      </c>
      <c r="I19" s="148" t="s">
        <v>263</v>
      </c>
      <c r="J19" s="148" t="s">
        <v>263</v>
      </c>
      <c r="K19" s="148" t="s">
        <v>263</v>
      </c>
      <c r="L19" s="148" t="s">
        <v>263</v>
      </c>
    </row>
    <row r="20" spans="1:12" ht="12.75" customHeight="1" x14ac:dyDescent="0.2">
      <c r="A20" s="148" t="s">
        <v>189</v>
      </c>
      <c r="B20" s="148" t="s">
        <v>206</v>
      </c>
      <c r="C20" s="148" t="s">
        <v>207</v>
      </c>
      <c r="D20" s="71">
        <v>1</v>
      </c>
      <c r="E20" s="148">
        <v>1</v>
      </c>
      <c r="F20" s="148">
        <v>1</v>
      </c>
      <c r="G20" s="148"/>
      <c r="H20" s="148">
        <v>1</v>
      </c>
      <c r="I20" s="148" t="s">
        <v>263</v>
      </c>
      <c r="J20" s="148" t="s">
        <v>263</v>
      </c>
      <c r="K20" s="148" t="s">
        <v>263</v>
      </c>
      <c r="L20" s="148" t="s">
        <v>263</v>
      </c>
    </row>
    <row r="21" spans="1:12" ht="12.75" customHeight="1" x14ac:dyDescent="0.2">
      <c r="A21" s="148" t="s">
        <v>189</v>
      </c>
      <c r="B21" s="148" t="s">
        <v>208</v>
      </c>
      <c r="C21" s="148" t="s">
        <v>209</v>
      </c>
      <c r="D21" s="71">
        <v>1</v>
      </c>
      <c r="E21" s="148">
        <v>1</v>
      </c>
      <c r="F21" s="148">
        <v>1</v>
      </c>
      <c r="G21" s="148"/>
      <c r="H21" s="148">
        <v>1</v>
      </c>
      <c r="I21" s="148" t="s">
        <v>263</v>
      </c>
      <c r="J21" s="148" t="s">
        <v>263</v>
      </c>
      <c r="K21" s="148" t="s">
        <v>263</v>
      </c>
      <c r="L21" s="148" t="s">
        <v>263</v>
      </c>
    </row>
    <row r="22" spans="1:12" ht="12.75" customHeight="1" x14ac:dyDescent="0.2">
      <c r="A22" s="148" t="s">
        <v>189</v>
      </c>
      <c r="B22" s="148" t="s">
        <v>222</v>
      </c>
      <c r="C22" s="148" t="s">
        <v>223</v>
      </c>
      <c r="D22" s="71">
        <v>1</v>
      </c>
      <c r="E22" s="148">
        <v>3</v>
      </c>
      <c r="F22" s="148">
        <v>4</v>
      </c>
      <c r="G22" s="148"/>
      <c r="H22" s="148">
        <v>2</v>
      </c>
      <c r="I22" s="148">
        <v>1</v>
      </c>
      <c r="J22" s="148" t="s">
        <v>263</v>
      </c>
      <c r="K22" s="148" t="s">
        <v>263</v>
      </c>
      <c r="L22" s="148" t="s">
        <v>263</v>
      </c>
    </row>
    <row r="23" spans="1:12" ht="12.75" customHeight="1" x14ac:dyDescent="0.2">
      <c r="A23" s="148" t="s">
        <v>189</v>
      </c>
      <c r="B23" s="148" t="s">
        <v>226</v>
      </c>
      <c r="C23" s="148" t="s">
        <v>227</v>
      </c>
      <c r="D23" s="71">
        <v>1</v>
      </c>
      <c r="E23" s="148">
        <v>1</v>
      </c>
      <c r="F23" s="148">
        <v>1</v>
      </c>
      <c r="G23" s="148"/>
      <c r="H23" s="148">
        <v>1</v>
      </c>
      <c r="I23" s="148" t="s">
        <v>263</v>
      </c>
      <c r="J23" s="148" t="s">
        <v>263</v>
      </c>
      <c r="K23" s="148" t="s">
        <v>263</v>
      </c>
      <c r="L23" s="148" t="s">
        <v>263</v>
      </c>
    </row>
    <row r="24" spans="1:12" ht="12.75" customHeight="1" x14ac:dyDescent="0.2">
      <c r="A24" s="148" t="s">
        <v>189</v>
      </c>
      <c r="B24" s="148" t="s">
        <v>228</v>
      </c>
      <c r="C24" s="148" t="s">
        <v>229</v>
      </c>
      <c r="D24" s="71">
        <v>1</v>
      </c>
      <c r="E24" s="148">
        <v>1</v>
      </c>
      <c r="F24" s="148">
        <v>1</v>
      </c>
      <c r="G24" s="148"/>
      <c r="H24" s="148">
        <v>1</v>
      </c>
      <c r="I24" s="148" t="s">
        <v>263</v>
      </c>
      <c r="J24" s="148" t="s">
        <v>263</v>
      </c>
      <c r="K24" s="148" t="s">
        <v>263</v>
      </c>
      <c r="L24" s="148" t="s">
        <v>263</v>
      </c>
    </row>
    <row r="25" spans="1:12" ht="12.75" customHeight="1" x14ac:dyDescent="0.2">
      <c r="A25" s="154" t="s">
        <v>189</v>
      </c>
      <c r="B25" s="154" t="s">
        <v>232</v>
      </c>
      <c r="C25" s="154" t="s">
        <v>233</v>
      </c>
      <c r="D25" s="72">
        <v>1</v>
      </c>
      <c r="E25" s="154">
        <v>1</v>
      </c>
      <c r="F25" s="154">
        <v>1</v>
      </c>
      <c r="G25" s="154"/>
      <c r="H25" s="154">
        <v>1</v>
      </c>
      <c r="I25" s="154" t="s">
        <v>263</v>
      </c>
      <c r="J25" s="154" t="s">
        <v>263</v>
      </c>
      <c r="K25" s="154" t="s">
        <v>263</v>
      </c>
      <c r="L25" s="154" t="s">
        <v>263</v>
      </c>
    </row>
    <row r="26" spans="1:12" ht="12.75" customHeight="1" x14ac:dyDescent="0.2">
      <c r="A26" s="33"/>
      <c r="B26" s="34">
        <f>COUNTA(B19:B25)</f>
        <v>7</v>
      </c>
      <c r="C26" s="34"/>
      <c r="D26" s="34"/>
      <c r="E26" s="29">
        <f>SUM(E19:E25)</f>
        <v>9</v>
      </c>
      <c r="F26" s="29">
        <f>SUM(F19:F25)</f>
        <v>10</v>
      </c>
      <c r="G26" s="37"/>
      <c r="H26" s="29">
        <f>SUM(H19:H25)</f>
        <v>8</v>
      </c>
      <c r="I26" s="29">
        <f>SUM(I19:I25)</f>
        <v>1</v>
      </c>
      <c r="J26" s="29">
        <f>SUM(J19:J25)</f>
        <v>0</v>
      </c>
      <c r="K26" s="29">
        <f>SUM(K19:K25)</f>
        <v>0</v>
      </c>
      <c r="L26" s="29">
        <f>SUM(L19:L25)</f>
        <v>0</v>
      </c>
    </row>
    <row r="27" spans="1:12" ht="12.75" customHeight="1" x14ac:dyDescent="0.2">
      <c r="A27" s="33"/>
      <c r="B27" s="34"/>
      <c r="C27" s="34"/>
      <c r="D27" s="34"/>
      <c r="E27" s="29"/>
      <c r="F27" s="29"/>
      <c r="G27" s="37"/>
      <c r="H27" s="29"/>
      <c r="I27" s="29"/>
      <c r="J27" s="29"/>
      <c r="K27" s="29"/>
      <c r="L27" s="29"/>
    </row>
    <row r="28" spans="1:12" ht="12.75" customHeight="1" x14ac:dyDescent="0.2">
      <c r="C28" s="110"/>
      <c r="D28" s="117" t="s">
        <v>267</v>
      </c>
      <c r="E28" s="114"/>
    </row>
    <row r="29" spans="1:12" ht="12.75" customHeight="1" x14ac:dyDescent="0.2">
      <c r="B29" s="115"/>
      <c r="D29" s="116" t="s">
        <v>123</v>
      </c>
      <c r="E29" s="98">
        <f>SUM(B4+B9+B17+B26)</f>
        <v>17</v>
      </c>
    </row>
    <row r="30" spans="1:12" ht="12.75" customHeight="1" x14ac:dyDescent="0.2">
      <c r="B30" s="115"/>
      <c r="D30" s="116" t="s">
        <v>103</v>
      </c>
      <c r="E30" s="98">
        <f>SUM(E4+E9+E17+E26)</f>
        <v>23</v>
      </c>
    </row>
    <row r="31" spans="1:12" ht="12.75" customHeight="1" x14ac:dyDescent="0.2">
      <c r="B31" s="115"/>
      <c r="D31" s="116" t="s">
        <v>104</v>
      </c>
      <c r="E31" s="97">
        <f>SUM(F4+F9+F17+F26)</f>
        <v>29</v>
      </c>
    </row>
    <row r="32" spans="1:12" ht="12.75" customHeight="1" x14ac:dyDescent="0.2"/>
    <row r="33" spans="3:9" ht="12.75" customHeight="1" x14ac:dyDescent="0.2">
      <c r="D33" s="101"/>
      <c r="E33" s="103"/>
      <c r="F33" s="117" t="s">
        <v>131</v>
      </c>
      <c r="G33" s="103"/>
      <c r="H33" s="108" t="s">
        <v>92</v>
      </c>
      <c r="I33" s="108" t="s">
        <v>102</v>
      </c>
    </row>
    <row r="34" spans="3:9" ht="12.75" customHeight="1" x14ac:dyDescent="0.2">
      <c r="C34" s="121"/>
      <c r="D34" s="121"/>
      <c r="E34" s="121"/>
      <c r="F34" s="106" t="s">
        <v>126</v>
      </c>
      <c r="H34" s="98">
        <f>SUM(H4+H9+H17+H26)</f>
        <v>18</v>
      </c>
      <c r="I34" s="111">
        <f>H34/(H39)</f>
        <v>0.78260869565217395</v>
      </c>
    </row>
    <row r="35" spans="3:9" ht="12.75" customHeight="1" x14ac:dyDescent="0.2">
      <c r="C35" s="121"/>
      <c r="D35" s="121"/>
      <c r="E35" s="121"/>
      <c r="F35" s="106" t="s">
        <v>127</v>
      </c>
      <c r="H35" s="98">
        <f>SUM(I4+I9+I17+I26)</f>
        <v>4</v>
      </c>
      <c r="I35" s="111">
        <f>H35/H39</f>
        <v>0.17391304347826086</v>
      </c>
    </row>
    <row r="36" spans="3:9" ht="12.75" customHeight="1" x14ac:dyDescent="0.2">
      <c r="C36" s="121"/>
      <c r="D36" s="121"/>
      <c r="E36" s="121"/>
      <c r="F36" s="106" t="s">
        <v>128</v>
      </c>
      <c r="H36" s="98">
        <f>SUM(J4+J9+J17+J26)</f>
        <v>1</v>
      </c>
      <c r="I36" s="111">
        <f>H36/H39</f>
        <v>4.3478260869565216E-2</v>
      </c>
    </row>
    <row r="37" spans="3:9" ht="12.75" customHeight="1" x14ac:dyDescent="0.2">
      <c r="C37" s="121"/>
      <c r="D37" s="121"/>
      <c r="E37" s="121"/>
      <c r="F37" s="106" t="s">
        <v>129</v>
      </c>
      <c r="H37" s="98">
        <f>SUM(K4+K9+K17+K26)</f>
        <v>0</v>
      </c>
      <c r="I37" s="111">
        <f>H37/H39</f>
        <v>0</v>
      </c>
    </row>
    <row r="38" spans="3:9" ht="12.75" customHeight="1" x14ac:dyDescent="0.2">
      <c r="C38" s="121"/>
      <c r="D38" s="121"/>
      <c r="E38" s="121"/>
      <c r="F38" s="106" t="s">
        <v>130</v>
      </c>
      <c r="H38" s="120">
        <f>SUM(L4+L9+L17+L26)</f>
        <v>0</v>
      </c>
      <c r="I38" s="113">
        <f>H38/H39</f>
        <v>0</v>
      </c>
    </row>
    <row r="39" spans="3:9" ht="12.75" customHeight="1" x14ac:dyDescent="0.2">
      <c r="C39" s="121"/>
      <c r="D39" s="121"/>
      <c r="E39" s="121"/>
      <c r="F39" s="121"/>
      <c r="G39" s="106"/>
      <c r="H39" s="119">
        <f>SUM(H34:H38)</f>
        <v>23</v>
      </c>
      <c r="I39" s="111">
        <f>SUM(I34:I38)</f>
        <v>1</v>
      </c>
    </row>
  </sheetData>
  <mergeCells count="2">
    <mergeCell ref="H1:L1"/>
    <mergeCell ref="B1:F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2012 Swimming Season
Virginia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82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2.42578125" style="6" customWidth="1"/>
    <col min="2" max="2" width="9" style="6" customWidth="1"/>
    <col min="3" max="3" width="41" style="6" customWidth="1"/>
    <col min="4" max="4" width="7.28515625" style="6" customWidth="1"/>
    <col min="5" max="5" width="9.140625" style="59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5" customFormat="1" ht="12" customHeight="1" x14ac:dyDescent="0.2">
      <c r="B1" s="181" t="s">
        <v>26</v>
      </c>
      <c r="C1" s="181"/>
      <c r="D1" s="69"/>
      <c r="E1" s="70"/>
      <c r="F1" s="69"/>
      <c r="G1" s="180" t="s">
        <v>28</v>
      </c>
      <c r="H1" s="180"/>
      <c r="I1" s="180"/>
      <c r="J1" s="69"/>
      <c r="K1" s="181" t="s">
        <v>34</v>
      </c>
      <c r="L1" s="181"/>
    </row>
    <row r="2" spans="1:12" s="58" customFormat="1" ht="48.75" customHeight="1" x14ac:dyDescent="0.15">
      <c r="A2" s="20" t="s">
        <v>12</v>
      </c>
      <c r="B2" s="20" t="s">
        <v>13</v>
      </c>
      <c r="C2" s="20" t="s">
        <v>11</v>
      </c>
      <c r="D2" s="20" t="s">
        <v>67</v>
      </c>
      <c r="E2" s="139" t="s">
        <v>27</v>
      </c>
      <c r="F2" s="20"/>
      <c r="G2" s="20" t="s">
        <v>264</v>
      </c>
      <c r="H2" s="20" t="s">
        <v>14</v>
      </c>
      <c r="I2" s="20" t="s">
        <v>15</v>
      </c>
      <c r="J2" s="20"/>
      <c r="K2" s="20" t="s">
        <v>16</v>
      </c>
      <c r="L2" s="20" t="s">
        <v>17</v>
      </c>
    </row>
    <row r="3" spans="1:12" s="32" customFormat="1" ht="12.75" customHeight="1" x14ac:dyDescent="0.15">
      <c r="A3" s="154" t="s">
        <v>139</v>
      </c>
      <c r="B3" s="154" t="s">
        <v>140</v>
      </c>
      <c r="C3" s="154" t="s">
        <v>141</v>
      </c>
      <c r="D3" s="154">
        <v>1</v>
      </c>
      <c r="E3" s="154">
        <v>150</v>
      </c>
      <c r="F3" s="154"/>
      <c r="G3" s="154"/>
      <c r="H3" s="154">
        <v>0</v>
      </c>
      <c r="I3" s="42">
        <f t="shared" ref="I3" si="0">H3/E3</f>
        <v>0</v>
      </c>
      <c r="J3" s="65"/>
      <c r="K3" s="43">
        <f t="shared" ref="K3" si="1">E3-H3</f>
        <v>150</v>
      </c>
      <c r="L3" s="42">
        <f t="shared" ref="L3" si="2">K3/E3</f>
        <v>1</v>
      </c>
    </row>
    <row r="4" spans="1:12" x14ac:dyDescent="0.2">
      <c r="A4" s="33"/>
      <c r="B4" s="34">
        <f>COUNTA(#REF!)</f>
        <v>1</v>
      </c>
      <c r="C4" s="33"/>
      <c r="E4" s="38">
        <f>SUM(E3)</f>
        <v>150</v>
      </c>
      <c r="F4" s="44"/>
      <c r="G4" s="34">
        <f>COUNTA(G3:G3)</f>
        <v>0</v>
      </c>
      <c r="H4" s="38">
        <f>SUM(H3)</f>
        <v>0</v>
      </c>
      <c r="I4" s="45">
        <f>H4/E4</f>
        <v>0</v>
      </c>
      <c r="J4" s="46"/>
      <c r="K4" s="38">
        <f>SUM(K3)</f>
        <v>150</v>
      </c>
      <c r="L4" s="45">
        <f>K4/E4</f>
        <v>1</v>
      </c>
    </row>
    <row r="5" spans="1:12" ht="8.25" customHeight="1" x14ac:dyDescent="0.2">
      <c r="A5" s="33"/>
      <c r="B5" s="34"/>
      <c r="C5" s="33"/>
      <c r="E5" s="38"/>
      <c r="F5" s="44"/>
      <c r="G5" s="34"/>
      <c r="H5" s="38"/>
      <c r="I5" s="45"/>
      <c r="J5" s="46"/>
      <c r="K5" s="38"/>
      <c r="L5" s="45"/>
    </row>
    <row r="6" spans="1:12" x14ac:dyDescent="0.2">
      <c r="A6" s="154" t="s">
        <v>142</v>
      </c>
      <c r="B6" s="154" t="s">
        <v>143</v>
      </c>
      <c r="C6" s="154" t="s">
        <v>144</v>
      </c>
      <c r="D6" s="154">
        <v>1</v>
      </c>
      <c r="E6" s="154">
        <v>150</v>
      </c>
      <c r="F6" s="154"/>
      <c r="G6" s="154"/>
      <c r="H6" s="154">
        <v>0</v>
      </c>
      <c r="I6" s="42">
        <f t="shared" ref="I6:I7" si="3">H6/E6</f>
        <v>0</v>
      </c>
      <c r="J6" s="65"/>
      <c r="K6" s="43">
        <f>E6-H6</f>
        <v>150</v>
      </c>
      <c r="L6" s="42">
        <f t="shared" ref="L6:L7" si="4">K6/E6</f>
        <v>1</v>
      </c>
    </row>
    <row r="7" spans="1:12" x14ac:dyDescent="0.2">
      <c r="A7" s="30"/>
      <c r="B7" s="34">
        <f>COUNTA(B6:B6)</f>
        <v>1</v>
      </c>
      <c r="C7" s="29"/>
      <c r="D7" s="5"/>
      <c r="E7" s="38">
        <f>SUM(E6:E6)</f>
        <v>150</v>
      </c>
      <c r="F7" s="5"/>
      <c r="G7" s="34">
        <f>COUNTA(G6:G6)</f>
        <v>0</v>
      </c>
      <c r="H7" s="38">
        <f>SUM(H6:H6)</f>
        <v>0</v>
      </c>
      <c r="I7" s="45">
        <f t="shared" si="3"/>
        <v>0</v>
      </c>
      <c r="J7" s="46"/>
      <c r="K7" s="38">
        <f>SUM(K6:K6)</f>
        <v>150</v>
      </c>
      <c r="L7" s="45">
        <f t="shared" si="4"/>
        <v>1</v>
      </c>
    </row>
    <row r="8" spans="1:12" ht="8.25" customHeight="1" x14ac:dyDescent="0.2">
      <c r="A8" s="33"/>
      <c r="B8" s="34"/>
      <c r="C8" s="33"/>
      <c r="E8" s="38"/>
      <c r="F8" s="44"/>
      <c r="G8" s="34"/>
      <c r="H8" s="38"/>
      <c r="I8" s="45"/>
      <c r="J8" s="46"/>
      <c r="K8" s="38"/>
      <c r="L8" s="45"/>
    </row>
    <row r="9" spans="1:12" x14ac:dyDescent="0.2">
      <c r="A9" s="148" t="s">
        <v>145</v>
      </c>
      <c r="B9" s="148" t="s">
        <v>146</v>
      </c>
      <c r="C9" s="148" t="s">
        <v>147</v>
      </c>
      <c r="D9" s="148">
        <v>1</v>
      </c>
      <c r="E9" s="148">
        <v>150</v>
      </c>
      <c r="F9" s="148"/>
      <c r="G9" s="148"/>
      <c r="H9" s="148">
        <v>0</v>
      </c>
      <c r="I9" s="40">
        <f t="shared" ref="I9:I11" si="5">H9/E9</f>
        <v>0</v>
      </c>
      <c r="J9" s="64"/>
      <c r="K9" s="41">
        <f t="shared" ref="K9:K11" si="6">E9-H9</f>
        <v>150</v>
      </c>
      <c r="L9" s="40">
        <f t="shared" ref="L9:L11" si="7">K9/E9</f>
        <v>1</v>
      </c>
    </row>
    <row r="10" spans="1:12" x14ac:dyDescent="0.2">
      <c r="A10" s="148" t="s">
        <v>145</v>
      </c>
      <c r="B10" s="148" t="s">
        <v>238</v>
      </c>
      <c r="C10" s="148" t="s">
        <v>239</v>
      </c>
      <c r="D10" s="148">
        <v>1</v>
      </c>
      <c r="E10" s="148">
        <v>150</v>
      </c>
      <c r="F10" s="148"/>
      <c r="G10" s="148"/>
      <c r="H10" s="148">
        <v>0</v>
      </c>
      <c r="I10" s="40">
        <f t="shared" si="5"/>
        <v>0</v>
      </c>
      <c r="J10" s="64"/>
      <c r="K10" s="41">
        <f t="shared" si="6"/>
        <v>150</v>
      </c>
      <c r="L10" s="40">
        <f t="shared" si="7"/>
        <v>1</v>
      </c>
    </row>
    <row r="11" spans="1:12" x14ac:dyDescent="0.2">
      <c r="A11" s="154" t="s">
        <v>145</v>
      </c>
      <c r="B11" s="154" t="s">
        <v>148</v>
      </c>
      <c r="C11" s="154" t="s">
        <v>149</v>
      </c>
      <c r="D11" s="154">
        <v>1</v>
      </c>
      <c r="E11" s="154">
        <v>150</v>
      </c>
      <c r="F11" s="154"/>
      <c r="G11" s="154"/>
      <c r="H11" s="154">
        <v>0</v>
      </c>
      <c r="I11" s="42">
        <f t="shared" si="5"/>
        <v>0</v>
      </c>
      <c r="J11" s="65"/>
      <c r="K11" s="43">
        <f t="shared" si="6"/>
        <v>150</v>
      </c>
      <c r="L11" s="42">
        <f t="shared" si="7"/>
        <v>1</v>
      </c>
    </row>
    <row r="12" spans="1:12" x14ac:dyDescent="0.2">
      <c r="A12" s="33"/>
      <c r="B12" s="34">
        <f>COUNTA(B9:B11)</f>
        <v>3</v>
      </c>
      <c r="C12" s="33"/>
      <c r="E12" s="38">
        <f>SUM(E9:E11)</f>
        <v>450</v>
      </c>
      <c r="F12" s="44"/>
      <c r="G12" s="34">
        <f>COUNTA(G9:G11)</f>
        <v>0</v>
      </c>
      <c r="H12" s="38">
        <f>SUM(H9:H11)</f>
        <v>0</v>
      </c>
      <c r="I12" s="45">
        <f>H12/E12</f>
        <v>0</v>
      </c>
      <c r="J12" s="46"/>
      <c r="K12" s="54">
        <f>E12-H12</f>
        <v>450</v>
      </c>
      <c r="L12" s="45">
        <f>K12/E12</f>
        <v>1</v>
      </c>
    </row>
    <row r="13" spans="1:12" ht="8.25" customHeight="1" x14ac:dyDescent="0.2">
      <c r="A13" s="33"/>
      <c r="B13" s="33"/>
      <c r="C13" s="33"/>
      <c r="H13" s="39"/>
      <c r="I13" s="39"/>
      <c r="J13" s="39"/>
      <c r="K13" s="39"/>
      <c r="L13" s="39"/>
    </row>
    <row r="14" spans="1:12" x14ac:dyDescent="0.2">
      <c r="A14" s="154" t="s">
        <v>150</v>
      </c>
      <c r="B14" s="154" t="s">
        <v>151</v>
      </c>
      <c r="C14" s="154" t="s">
        <v>152</v>
      </c>
      <c r="D14" s="154">
        <v>1</v>
      </c>
      <c r="E14" s="154">
        <v>150</v>
      </c>
      <c r="F14" s="154"/>
      <c r="G14" s="154" t="s">
        <v>29</v>
      </c>
      <c r="H14" s="154">
        <v>10</v>
      </c>
      <c r="I14" s="42">
        <f t="shared" ref="I14" si="8">H14/E14</f>
        <v>6.6666666666666666E-2</v>
      </c>
      <c r="J14" s="65"/>
      <c r="K14" s="43">
        <f t="shared" ref="K14" si="9">E14-H14</f>
        <v>140</v>
      </c>
      <c r="L14" s="42">
        <f t="shared" ref="L14" si="10">K14/E14</f>
        <v>0.93333333333333335</v>
      </c>
    </row>
    <row r="15" spans="1:12" x14ac:dyDescent="0.2">
      <c r="A15" s="33"/>
      <c r="B15" s="34">
        <f>COUNTA(B14:B14)</f>
        <v>1</v>
      </c>
      <c r="C15" s="33"/>
      <c r="E15" s="38">
        <f>SUM(E14:E14)</f>
        <v>150</v>
      </c>
      <c r="F15" s="44"/>
      <c r="G15" s="34">
        <f>COUNTA(G14:G14)</f>
        <v>1</v>
      </c>
      <c r="H15" s="38">
        <f>SUM(H14:H14)</f>
        <v>10</v>
      </c>
      <c r="I15" s="45">
        <f>H15/E15</f>
        <v>6.6666666666666666E-2</v>
      </c>
      <c r="J15" s="46"/>
      <c r="K15" s="54">
        <f>E15-H15</f>
        <v>140</v>
      </c>
      <c r="L15" s="45">
        <f>K15/E15</f>
        <v>0.93333333333333335</v>
      </c>
    </row>
    <row r="16" spans="1:12" ht="8.25" customHeight="1" x14ac:dyDescent="0.2">
      <c r="A16" s="33"/>
      <c r="B16" s="34"/>
      <c r="C16" s="33"/>
      <c r="E16" s="38"/>
      <c r="F16" s="44"/>
      <c r="G16" s="34"/>
      <c r="H16" s="38"/>
      <c r="I16" s="45"/>
      <c r="J16" s="126"/>
      <c r="K16" s="54"/>
      <c r="L16" s="45"/>
    </row>
    <row r="17" spans="1:12" x14ac:dyDescent="0.2">
      <c r="A17" s="154" t="s">
        <v>153</v>
      </c>
      <c r="B17" s="154" t="s">
        <v>154</v>
      </c>
      <c r="C17" s="154" t="s">
        <v>260</v>
      </c>
      <c r="D17" s="154">
        <v>1</v>
      </c>
      <c r="E17" s="154">
        <v>150</v>
      </c>
      <c r="F17" s="154"/>
      <c r="G17" s="154"/>
      <c r="H17" s="154">
        <v>0</v>
      </c>
      <c r="I17" s="42">
        <f t="shared" ref="I17" si="11">H17/E17</f>
        <v>0</v>
      </c>
      <c r="J17" s="65"/>
      <c r="K17" s="43">
        <f t="shared" ref="K17" si="12">E17-H17</f>
        <v>150</v>
      </c>
      <c r="L17" s="42">
        <f t="shared" ref="L17" si="13">K17/E17</f>
        <v>1</v>
      </c>
    </row>
    <row r="18" spans="1:12" x14ac:dyDescent="0.2">
      <c r="A18" s="33"/>
      <c r="B18" s="34">
        <f>COUNTA(B17:B17)</f>
        <v>1</v>
      </c>
      <c r="C18" s="33"/>
      <c r="E18" s="38">
        <f>SUM(E17:E17)</f>
        <v>150</v>
      </c>
      <c r="F18" s="44"/>
      <c r="G18" s="34">
        <f>COUNTA(G17:G17)</f>
        <v>0</v>
      </c>
      <c r="H18" s="38">
        <f>SUM(H17:H17)</f>
        <v>0</v>
      </c>
      <c r="I18" s="45">
        <f>H18/E18</f>
        <v>0</v>
      </c>
      <c r="J18" s="126"/>
      <c r="K18" s="54">
        <f>E18-H18</f>
        <v>150</v>
      </c>
      <c r="L18" s="45">
        <f>K18/E18</f>
        <v>1</v>
      </c>
    </row>
    <row r="19" spans="1:12" ht="8.25" customHeight="1" x14ac:dyDescent="0.2">
      <c r="A19" s="33"/>
      <c r="B19" s="34"/>
      <c r="C19" s="33"/>
      <c r="E19" s="38"/>
      <c r="F19" s="44"/>
      <c r="G19" s="34"/>
      <c r="H19" s="38"/>
      <c r="I19" s="45"/>
      <c r="J19" s="126"/>
      <c r="K19" s="54"/>
      <c r="L19" s="45"/>
    </row>
    <row r="20" spans="1:12" ht="12.75" customHeight="1" x14ac:dyDescent="0.2">
      <c r="A20" s="148" t="s">
        <v>156</v>
      </c>
      <c r="B20" s="148" t="s">
        <v>157</v>
      </c>
      <c r="C20" s="148" t="s">
        <v>158</v>
      </c>
      <c r="D20" s="148">
        <v>1</v>
      </c>
      <c r="E20" s="148">
        <v>150</v>
      </c>
      <c r="F20" s="148"/>
      <c r="G20" s="148"/>
      <c r="H20" s="148">
        <v>0</v>
      </c>
      <c r="I20" s="40">
        <f t="shared" ref="I20:I23" si="14">H20/E20</f>
        <v>0</v>
      </c>
      <c r="J20" s="64"/>
      <c r="K20" s="41">
        <f t="shared" ref="K20:K23" si="15">E20-H20</f>
        <v>150</v>
      </c>
      <c r="L20" s="40">
        <f t="shared" ref="L20:L23" si="16">K20/E20</f>
        <v>1</v>
      </c>
    </row>
    <row r="21" spans="1:12" ht="12.75" customHeight="1" x14ac:dyDescent="0.2">
      <c r="A21" s="148" t="s">
        <v>156</v>
      </c>
      <c r="B21" s="148" t="s">
        <v>159</v>
      </c>
      <c r="C21" s="148" t="s">
        <v>160</v>
      </c>
      <c r="D21" s="148">
        <v>1</v>
      </c>
      <c r="E21" s="148">
        <v>150</v>
      </c>
      <c r="F21" s="148"/>
      <c r="G21" s="148" t="s">
        <v>29</v>
      </c>
      <c r="H21" s="148">
        <v>1</v>
      </c>
      <c r="I21" s="40">
        <f t="shared" si="14"/>
        <v>6.6666666666666671E-3</v>
      </c>
      <c r="J21" s="64"/>
      <c r="K21" s="41">
        <f t="shared" si="15"/>
        <v>149</v>
      </c>
      <c r="L21" s="40">
        <f t="shared" si="16"/>
        <v>0.99333333333333329</v>
      </c>
    </row>
    <row r="22" spans="1:12" ht="12.75" customHeight="1" x14ac:dyDescent="0.2">
      <c r="A22" s="148" t="s">
        <v>156</v>
      </c>
      <c r="B22" s="148" t="s">
        <v>161</v>
      </c>
      <c r="C22" s="148" t="s">
        <v>162</v>
      </c>
      <c r="D22" s="148">
        <v>1</v>
      </c>
      <c r="E22" s="148">
        <v>150</v>
      </c>
      <c r="F22" s="148"/>
      <c r="G22" s="148" t="s">
        <v>29</v>
      </c>
      <c r="H22" s="148">
        <v>1</v>
      </c>
      <c r="I22" s="40">
        <f t="shared" si="14"/>
        <v>6.6666666666666671E-3</v>
      </c>
      <c r="J22" s="64"/>
      <c r="K22" s="41">
        <f t="shared" si="15"/>
        <v>149</v>
      </c>
      <c r="L22" s="40">
        <f t="shared" si="16"/>
        <v>0.99333333333333329</v>
      </c>
    </row>
    <row r="23" spans="1:12" ht="12.75" customHeight="1" x14ac:dyDescent="0.2">
      <c r="A23" s="154" t="s">
        <v>156</v>
      </c>
      <c r="B23" s="154" t="s">
        <v>163</v>
      </c>
      <c r="C23" s="154" t="s">
        <v>164</v>
      </c>
      <c r="D23" s="154">
        <v>1</v>
      </c>
      <c r="E23" s="154">
        <v>150</v>
      </c>
      <c r="F23" s="154"/>
      <c r="G23" s="154" t="s">
        <v>29</v>
      </c>
      <c r="H23" s="154">
        <v>1</v>
      </c>
      <c r="I23" s="42">
        <f t="shared" si="14"/>
        <v>6.6666666666666671E-3</v>
      </c>
      <c r="J23" s="65"/>
      <c r="K23" s="43">
        <f t="shared" si="15"/>
        <v>149</v>
      </c>
      <c r="L23" s="42">
        <f t="shared" si="16"/>
        <v>0.99333333333333329</v>
      </c>
    </row>
    <row r="24" spans="1:12" x14ac:dyDescent="0.2">
      <c r="A24" s="33"/>
      <c r="B24" s="34">
        <f>COUNTA(B20:B23)</f>
        <v>4</v>
      </c>
      <c r="C24" s="33"/>
      <c r="E24" s="38">
        <f>SUM(E20:E23)</f>
        <v>600</v>
      </c>
      <c r="F24" s="44"/>
      <c r="G24" s="34">
        <f>COUNTA(G20:G23)</f>
        <v>3</v>
      </c>
      <c r="H24" s="38">
        <f>SUM(H20:H23)</f>
        <v>3</v>
      </c>
      <c r="I24" s="45">
        <f>H24/E24</f>
        <v>5.0000000000000001E-3</v>
      </c>
      <c r="J24" s="126"/>
      <c r="K24" s="54">
        <f>E24-H24</f>
        <v>597</v>
      </c>
      <c r="L24" s="45">
        <f>K24/E24</f>
        <v>0.995</v>
      </c>
    </row>
    <row r="25" spans="1:12" ht="8.25" customHeight="1" x14ac:dyDescent="0.2">
      <c r="A25" s="33"/>
      <c r="B25" s="34"/>
      <c r="C25" s="33"/>
      <c r="E25" s="38"/>
      <c r="F25" s="44"/>
      <c r="G25" s="34"/>
      <c r="H25" s="38"/>
      <c r="I25" s="45"/>
      <c r="J25" s="126"/>
      <c r="K25" s="54"/>
      <c r="L25" s="45"/>
    </row>
    <row r="26" spans="1:12" x14ac:dyDescent="0.2">
      <c r="A26" s="148" t="s">
        <v>165</v>
      </c>
      <c r="B26" s="148" t="s">
        <v>166</v>
      </c>
      <c r="C26" s="155" t="s">
        <v>167</v>
      </c>
      <c r="D26" s="148">
        <v>1</v>
      </c>
      <c r="E26" s="148">
        <v>150</v>
      </c>
      <c r="F26" s="148"/>
      <c r="G26" s="148" t="s">
        <v>29</v>
      </c>
      <c r="H26" s="148">
        <v>1</v>
      </c>
      <c r="I26" s="156">
        <f t="shared" ref="I26:I35" si="17">H26/E26</f>
        <v>6.6666666666666671E-3</v>
      </c>
      <c r="J26" s="64"/>
      <c r="K26" s="157">
        <f t="shared" ref="K26:K35" si="18">E26-H26</f>
        <v>149</v>
      </c>
      <c r="L26" s="156">
        <f t="shared" ref="L26:L35" si="19">K26/E26</f>
        <v>0.99333333333333329</v>
      </c>
    </row>
    <row r="27" spans="1:12" x14ac:dyDescent="0.2">
      <c r="A27" s="148" t="s">
        <v>165</v>
      </c>
      <c r="B27" s="148" t="s">
        <v>168</v>
      </c>
      <c r="C27" s="155" t="s">
        <v>169</v>
      </c>
      <c r="D27" s="148">
        <v>1</v>
      </c>
      <c r="E27" s="148">
        <v>150</v>
      </c>
      <c r="F27" s="148"/>
      <c r="G27" s="148" t="s">
        <v>29</v>
      </c>
      <c r="H27" s="148">
        <v>1</v>
      </c>
      <c r="I27" s="156">
        <f t="shared" si="17"/>
        <v>6.6666666666666671E-3</v>
      </c>
      <c r="J27" s="64"/>
      <c r="K27" s="157">
        <f t="shared" si="18"/>
        <v>149</v>
      </c>
      <c r="L27" s="156">
        <f t="shared" si="19"/>
        <v>0.99333333333333329</v>
      </c>
    </row>
    <row r="28" spans="1:12" ht="18" x14ac:dyDescent="0.2">
      <c r="A28" s="148" t="s">
        <v>165</v>
      </c>
      <c r="B28" s="148" t="s">
        <v>170</v>
      </c>
      <c r="C28" s="155" t="s">
        <v>171</v>
      </c>
      <c r="D28" s="148">
        <v>1</v>
      </c>
      <c r="E28" s="148">
        <v>150</v>
      </c>
      <c r="F28" s="148"/>
      <c r="G28" s="148"/>
      <c r="H28" s="148">
        <v>0</v>
      </c>
      <c r="I28" s="156">
        <f t="shared" si="17"/>
        <v>0</v>
      </c>
      <c r="J28" s="64"/>
      <c r="K28" s="157">
        <f t="shared" si="18"/>
        <v>150</v>
      </c>
      <c r="L28" s="156">
        <f t="shared" si="19"/>
        <v>1</v>
      </c>
    </row>
    <row r="29" spans="1:12" x14ac:dyDescent="0.2">
      <c r="A29" s="148" t="s">
        <v>165</v>
      </c>
      <c r="B29" s="148" t="s">
        <v>172</v>
      </c>
      <c r="C29" s="155" t="s">
        <v>173</v>
      </c>
      <c r="D29" s="148">
        <v>1</v>
      </c>
      <c r="E29" s="148">
        <v>150</v>
      </c>
      <c r="F29" s="148"/>
      <c r="G29" s="148"/>
      <c r="H29" s="148">
        <v>0</v>
      </c>
      <c r="I29" s="156">
        <f t="shared" si="17"/>
        <v>0</v>
      </c>
      <c r="J29" s="64"/>
      <c r="K29" s="157">
        <f t="shared" si="18"/>
        <v>150</v>
      </c>
      <c r="L29" s="156">
        <f t="shared" si="19"/>
        <v>1</v>
      </c>
    </row>
    <row r="30" spans="1:12" x14ac:dyDescent="0.2">
      <c r="A30" s="148" t="s">
        <v>165</v>
      </c>
      <c r="B30" s="148" t="s">
        <v>174</v>
      </c>
      <c r="C30" s="155" t="s">
        <v>175</v>
      </c>
      <c r="D30" s="148">
        <v>1</v>
      </c>
      <c r="E30" s="148">
        <v>150</v>
      </c>
      <c r="F30" s="148"/>
      <c r="G30" s="148"/>
      <c r="H30" s="148">
        <v>0</v>
      </c>
      <c r="I30" s="156">
        <f t="shared" si="17"/>
        <v>0</v>
      </c>
      <c r="J30" s="64"/>
      <c r="K30" s="157">
        <f t="shared" si="18"/>
        <v>150</v>
      </c>
      <c r="L30" s="156">
        <f t="shared" si="19"/>
        <v>1</v>
      </c>
    </row>
    <row r="31" spans="1:12" x14ac:dyDescent="0.2">
      <c r="A31" s="148" t="s">
        <v>165</v>
      </c>
      <c r="B31" s="148" t="s">
        <v>240</v>
      </c>
      <c r="C31" s="155" t="s">
        <v>241</v>
      </c>
      <c r="D31" s="148">
        <v>1</v>
      </c>
      <c r="E31" s="148">
        <v>150</v>
      </c>
      <c r="F31" s="148"/>
      <c r="G31" s="148" t="s">
        <v>29</v>
      </c>
      <c r="H31" s="148">
        <v>1</v>
      </c>
      <c r="I31" s="156">
        <f t="shared" si="17"/>
        <v>6.6666666666666671E-3</v>
      </c>
      <c r="J31" s="64"/>
      <c r="K31" s="157">
        <f t="shared" si="18"/>
        <v>149</v>
      </c>
      <c r="L31" s="156">
        <f t="shared" si="19"/>
        <v>0.99333333333333329</v>
      </c>
    </row>
    <row r="32" spans="1:12" x14ac:dyDescent="0.2">
      <c r="A32" s="148" t="s">
        <v>165</v>
      </c>
      <c r="B32" s="148" t="s">
        <v>176</v>
      </c>
      <c r="C32" s="155" t="s">
        <v>177</v>
      </c>
      <c r="D32" s="148">
        <v>1</v>
      </c>
      <c r="E32" s="148">
        <v>150</v>
      </c>
      <c r="F32" s="148"/>
      <c r="G32" s="148"/>
      <c r="H32" s="148">
        <v>0</v>
      </c>
      <c r="I32" s="156">
        <f t="shared" si="17"/>
        <v>0</v>
      </c>
      <c r="J32" s="64"/>
      <c r="K32" s="157">
        <f t="shared" si="18"/>
        <v>150</v>
      </c>
      <c r="L32" s="156">
        <f t="shared" si="19"/>
        <v>1</v>
      </c>
    </row>
    <row r="33" spans="1:12" x14ac:dyDescent="0.2">
      <c r="A33" s="148" t="s">
        <v>165</v>
      </c>
      <c r="B33" s="148" t="s">
        <v>178</v>
      </c>
      <c r="C33" s="155" t="s">
        <v>179</v>
      </c>
      <c r="D33" s="148">
        <v>1</v>
      </c>
      <c r="E33" s="148">
        <v>150</v>
      </c>
      <c r="F33" s="148"/>
      <c r="G33" s="148" t="s">
        <v>29</v>
      </c>
      <c r="H33" s="148">
        <v>1</v>
      </c>
      <c r="I33" s="156">
        <f t="shared" si="17"/>
        <v>6.6666666666666671E-3</v>
      </c>
      <c r="J33" s="64"/>
      <c r="K33" s="157">
        <f t="shared" si="18"/>
        <v>149</v>
      </c>
      <c r="L33" s="156">
        <f t="shared" si="19"/>
        <v>0.99333333333333329</v>
      </c>
    </row>
    <row r="34" spans="1:12" x14ac:dyDescent="0.2">
      <c r="A34" s="148" t="s">
        <v>165</v>
      </c>
      <c r="B34" s="148" t="s">
        <v>180</v>
      </c>
      <c r="C34" s="155" t="s">
        <v>181</v>
      </c>
      <c r="D34" s="148">
        <v>1</v>
      </c>
      <c r="E34" s="148">
        <v>150</v>
      </c>
      <c r="F34" s="148"/>
      <c r="G34" s="148" t="s">
        <v>29</v>
      </c>
      <c r="H34" s="148">
        <v>1</v>
      </c>
      <c r="I34" s="156">
        <f t="shared" si="17"/>
        <v>6.6666666666666671E-3</v>
      </c>
      <c r="J34" s="64"/>
      <c r="K34" s="157">
        <f t="shared" si="18"/>
        <v>149</v>
      </c>
      <c r="L34" s="156">
        <f t="shared" si="19"/>
        <v>0.99333333333333329</v>
      </c>
    </row>
    <row r="35" spans="1:12" x14ac:dyDescent="0.2">
      <c r="A35" s="154" t="s">
        <v>165</v>
      </c>
      <c r="B35" s="154" t="s">
        <v>182</v>
      </c>
      <c r="C35" s="72" t="s">
        <v>183</v>
      </c>
      <c r="D35" s="154">
        <v>1</v>
      </c>
      <c r="E35" s="154">
        <v>150</v>
      </c>
      <c r="F35" s="154"/>
      <c r="G35" s="154" t="s">
        <v>29</v>
      </c>
      <c r="H35" s="154">
        <v>1</v>
      </c>
      <c r="I35" s="158">
        <f t="shared" si="17"/>
        <v>6.6666666666666671E-3</v>
      </c>
      <c r="J35" s="65"/>
      <c r="K35" s="159">
        <f t="shared" si="18"/>
        <v>149</v>
      </c>
      <c r="L35" s="158">
        <f t="shared" si="19"/>
        <v>0.99333333333333329</v>
      </c>
    </row>
    <row r="36" spans="1:12" x14ac:dyDescent="0.2">
      <c r="A36" s="33"/>
      <c r="B36" s="34">
        <f>COUNTA(B26:B35)</f>
        <v>10</v>
      </c>
      <c r="C36" s="33"/>
      <c r="D36" s="160"/>
      <c r="E36" s="38">
        <f>SUM(E26:E35)</f>
        <v>1500</v>
      </c>
      <c r="F36" s="44"/>
      <c r="G36" s="34">
        <f>COUNTA(G26:G35)</f>
        <v>6</v>
      </c>
      <c r="H36" s="38">
        <f>SUM(H26:H35)</f>
        <v>6</v>
      </c>
      <c r="I36" s="45">
        <f>H36/E36</f>
        <v>4.0000000000000001E-3</v>
      </c>
      <c r="J36" s="147"/>
      <c r="K36" s="161">
        <f>E36-H36</f>
        <v>1494</v>
      </c>
      <c r="L36" s="45">
        <f>K36/E36</f>
        <v>0.996</v>
      </c>
    </row>
    <row r="37" spans="1:12" ht="8.25" customHeight="1" x14ac:dyDescent="0.2">
      <c r="A37" s="33"/>
      <c r="B37" s="34"/>
      <c r="C37" s="33"/>
      <c r="E37" s="38"/>
      <c r="F37" s="44"/>
      <c r="G37" s="34"/>
      <c r="H37" s="38"/>
      <c r="I37" s="45"/>
      <c r="J37" s="126"/>
      <c r="K37" s="54"/>
      <c r="L37" s="45"/>
    </row>
    <row r="38" spans="1:12" ht="12.75" customHeight="1" x14ac:dyDescent="0.2">
      <c r="A38" s="148" t="s">
        <v>184</v>
      </c>
      <c r="B38" s="148" t="s">
        <v>185</v>
      </c>
      <c r="C38" s="148" t="s">
        <v>186</v>
      </c>
      <c r="D38" s="148">
        <v>1</v>
      </c>
      <c r="E38" s="148">
        <v>150</v>
      </c>
      <c r="F38" s="148"/>
      <c r="G38" s="148"/>
      <c r="H38" s="148">
        <v>0</v>
      </c>
      <c r="I38" s="40">
        <f t="shared" ref="I38:I39" si="20">H38/E38</f>
        <v>0</v>
      </c>
      <c r="J38" s="64"/>
      <c r="K38" s="41">
        <f t="shared" ref="K38:K39" si="21">E38-H38</f>
        <v>150</v>
      </c>
      <c r="L38" s="40">
        <f t="shared" ref="L38:L39" si="22">K38/E38</f>
        <v>1</v>
      </c>
    </row>
    <row r="39" spans="1:12" ht="12.75" customHeight="1" x14ac:dyDescent="0.2">
      <c r="A39" s="154" t="s">
        <v>184</v>
      </c>
      <c r="B39" s="154" t="s">
        <v>187</v>
      </c>
      <c r="C39" s="154" t="s">
        <v>188</v>
      </c>
      <c r="D39" s="154">
        <v>1</v>
      </c>
      <c r="E39" s="154">
        <v>150</v>
      </c>
      <c r="F39" s="154"/>
      <c r="G39" s="154"/>
      <c r="H39" s="154">
        <v>0</v>
      </c>
      <c r="I39" s="42">
        <f t="shared" si="20"/>
        <v>0</v>
      </c>
      <c r="J39" s="65"/>
      <c r="K39" s="43">
        <f t="shared" si="21"/>
        <v>150</v>
      </c>
      <c r="L39" s="42">
        <f t="shared" si="22"/>
        <v>1</v>
      </c>
    </row>
    <row r="40" spans="1:12" x14ac:dyDescent="0.2">
      <c r="A40" s="33"/>
      <c r="B40" s="34">
        <f>COUNTA(B38:B39)</f>
        <v>2</v>
      </c>
      <c r="C40" s="33"/>
      <c r="E40" s="38">
        <f>SUM(E38:E39)</f>
        <v>300</v>
      </c>
      <c r="F40" s="44"/>
      <c r="G40" s="34">
        <f>COUNTA(G38:G39)</f>
        <v>0</v>
      </c>
      <c r="H40" s="38">
        <f>SUM(H38:H39)</f>
        <v>0</v>
      </c>
      <c r="I40" s="45">
        <f>H40/E40</f>
        <v>0</v>
      </c>
      <c r="J40" s="126"/>
      <c r="K40" s="54">
        <f>E40-H40</f>
        <v>300</v>
      </c>
      <c r="L40" s="45">
        <f>K40/E40</f>
        <v>1</v>
      </c>
    </row>
    <row r="41" spans="1:12" ht="8.25" customHeight="1" x14ac:dyDescent="0.2">
      <c r="A41" s="33"/>
      <c r="B41" s="34"/>
      <c r="C41" s="33"/>
      <c r="E41" s="38"/>
      <c r="F41" s="44"/>
      <c r="G41" s="34"/>
      <c r="H41" s="38"/>
      <c r="I41" s="45"/>
      <c r="J41" s="126"/>
      <c r="K41" s="54"/>
      <c r="L41" s="45"/>
    </row>
    <row r="42" spans="1:12" x14ac:dyDescent="0.2">
      <c r="A42" s="148" t="s">
        <v>189</v>
      </c>
      <c r="B42" s="148" t="s">
        <v>190</v>
      </c>
      <c r="C42" s="148" t="s">
        <v>191</v>
      </c>
      <c r="D42" s="148">
        <v>1</v>
      </c>
      <c r="E42" s="148">
        <v>150</v>
      </c>
      <c r="F42" s="148"/>
      <c r="G42" s="148"/>
      <c r="H42" s="148">
        <v>0</v>
      </c>
      <c r="I42" s="40">
        <f t="shared" ref="I42:I63" si="23">H42/E42</f>
        <v>0</v>
      </c>
      <c r="J42" s="64"/>
      <c r="K42" s="41">
        <f t="shared" ref="K42:K63" si="24">E42-H42</f>
        <v>150</v>
      </c>
      <c r="L42" s="40">
        <f t="shared" ref="L42:L63" si="25">K42/E42</f>
        <v>1</v>
      </c>
    </row>
    <row r="43" spans="1:12" x14ac:dyDescent="0.2">
      <c r="A43" s="148" t="s">
        <v>189</v>
      </c>
      <c r="B43" s="148" t="s">
        <v>192</v>
      </c>
      <c r="C43" s="148" t="s">
        <v>193</v>
      </c>
      <c r="D43" s="148">
        <v>1</v>
      </c>
      <c r="E43" s="148">
        <v>150</v>
      </c>
      <c r="F43" s="148"/>
      <c r="G43" s="148"/>
      <c r="H43" s="148">
        <v>0</v>
      </c>
      <c r="I43" s="40">
        <f t="shared" ref="I43:I62" si="26">H43/E43</f>
        <v>0</v>
      </c>
      <c r="J43" s="64"/>
      <c r="K43" s="41">
        <f t="shared" ref="K43:K62" si="27">E43-H43</f>
        <v>150</v>
      </c>
      <c r="L43" s="40">
        <f t="shared" ref="L43:L62" si="28">K43/E43</f>
        <v>1</v>
      </c>
    </row>
    <row r="44" spans="1:12" x14ac:dyDescent="0.2">
      <c r="A44" s="148" t="s">
        <v>189</v>
      </c>
      <c r="B44" s="148" t="s">
        <v>194</v>
      </c>
      <c r="C44" s="148" t="s">
        <v>195</v>
      </c>
      <c r="D44" s="148">
        <v>1</v>
      </c>
      <c r="E44" s="148">
        <v>150</v>
      </c>
      <c r="F44" s="148"/>
      <c r="G44" s="148"/>
      <c r="H44" s="148">
        <v>0</v>
      </c>
      <c r="I44" s="40">
        <f t="shared" si="26"/>
        <v>0</v>
      </c>
      <c r="J44" s="64"/>
      <c r="K44" s="41">
        <f t="shared" si="27"/>
        <v>150</v>
      </c>
      <c r="L44" s="40">
        <f t="shared" si="28"/>
        <v>1</v>
      </c>
    </row>
    <row r="45" spans="1:12" x14ac:dyDescent="0.2">
      <c r="A45" s="148" t="s">
        <v>189</v>
      </c>
      <c r="B45" s="148" t="s">
        <v>196</v>
      </c>
      <c r="C45" s="148" t="s">
        <v>197</v>
      </c>
      <c r="D45" s="148">
        <v>1</v>
      </c>
      <c r="E45" s="148">
        <v>150</v>
      </c>
      <c r="F45" s="148"/>
      <c r="G45" s="148"/>
      <c r="H45" s="148">
        <v>0</v>
      </c>
      <c r="I45" s="40">
        <f t="shared" si="26"/>
        <v>0</v>
      </c>
      <c r="J45" s="64"/>
      <c r="K45" s="41">
        <f t="shared" si="27"/>
        <v>150</v>
      </c>
      <c r="L45" s="40">
        <f t="shared" si="28"/>
        <v>1</v>
      </c>
    </row>
    <row r="46" spans="1:12" x14ac:dyDescent="0.2">
      <c r="A46" s="148" t="s">
        <v>189</v>
      </c>
      <c r="B46" s="148" t="s">
        <v>198</v>
      </c>
      <c r="C46" s="148" t="s">
        <v>199</v>
      </c>
      <c r="D46" s="148">
        <v>1</v>
      </c>
      <c r="E46" s="148">
        <v>150</v>
      </c>
      <c r="F46" s="148"/>
      <c r="G46" s="148"/>
      <c r="H46" s="148">
        <v>0</v>
      </c>
      <c r="I46" s="40">
        <f t="shared" si="26"/>
        <v>0</v>
      </c>
      <c r="J46" s="64"/>
      <c r="K46" s="41">
        <f t="shared" si="27"/>
        <v>150</v>
      </c>
      <c r="L46" s="40">
        <f t="shared" si="28"/>
        <v>1</v>
      </c>
    </row>
    <row r="47" spans="1:12" x14ac:dyDescent="0.2">
      <c r="A47" s="148" t="s">
        <v>189</v>
      </c>
      <c r="B47" s="148" t="s">
        <v>200</v>
      </c>
      <c r="C47" s="148" t="s">
        <v>201</v>
      </c>
      <c r="D47" s="148">
        <v>1</v>
      </c>
      <c r="E47" s="148">
        <v>150</v>
      </c>
      <c r="F47" s="148"/>
      <c r="G47" s="148"/>
      <c r="H47" s="148">
        <v>0</v>
      </c>
      <c r="I47" s="40">
        <f t="shared" si="26"/>
        <v>0</v>
      </c>
      <c r="J47" s="64"/>
      <c r="K47" s="41">
        <f t="shared" si="27"/>
        <v>150</v>
      </c>
      <c r="L47" s="40">
        <f t="shared" si="28"/>
        <v>1</v>
      </c>
    </row>
    <row r="48" spans="1:12" x14ac:dyDescent="0.2">
      <c r="A48" s="148" t="s">
        <v>189</v>
      </c>
      <c r="B48" s="148" t="s">
        <v>202</v>
      </c>
      <c r="C48" s="148" t="s">
        <v>203</v>
      </c>
      <c r="D48" s="148">
        <v>1</v>
      </c>
      <c r="E48" s="148">
        <v>150</v>
      </c>
      <c r="F48" s="148"/>
      <c r="G48" s="148"/>
      <c r="H48" s="148">
        <v>0</v>
      </c>
      <c r="I48" s="40">
        <f t="shared" si="26"/>
        <v>0</v>
      </c>
      <c r="J48" s="64"/>
      <c r="K48" s="41">
        <f t="shared" si="27"/>
        <v>150</v>
      </c>
      <c r="L48" s="40">
        <f t="shared" si="28"/>
        <v>1</v>
      </c>
    </row>
    <row r="49" spans="1:12" x14ac:dyDescent="0.2">
      <c r="A49" s="148" t="s">
        <v>189</v>
      </c>
      <c r="B49" s="148" t="s">
        <v>204</v>
      </c>
      <c r="C49" s="148" t="s">
        <v>205</v>
      </c>
      <c r="D49" s="148">
        <v>1</v>
      </c>
      <c r="E49" s="148">
        <v>150</v>
      </c>
      <c r="F49" s="148"/>
      <c r="G49" s="148" t="s">
        <v>29</v>
      </c>
      <c r="H49" s="148">
        <v>1</v>
      </c>
      <c r="I49" s="40">
        <f t="shared" si="26"/>
        <v>6.6666666666666671E-3</v>
      </c>
      <c r="J49" s="64"/>
      <c r="K49" s="41">
        <f t="shared" si="27"/>
        <v>149</v>
      </c>
      <c r="L49" s="40">
        <f t="shared" si="28"/>
        <v>0.99333333333333329</v>
      </c>
    </row>
    <row r="50" spans="1:12" x14ac:dyDescent="0.2">
      <c r="A50" s="148" t="s">
        <v>189</v>
      </c>
      <c r="B50" s="148" t="s">
        <v>206</v>
      </c>
      <c r="C50" s="148" t="s">
        <v>207</v>
      </c>
      <c r="D50" s="148">
        <v>1</v>
      </c>
      <c r="E50" s="148">
        <v>150</v>
      </c>
      <c r="F50" s="148"/>
      <c r="G50" s="148" t="s">
        <v>29</v>
      </c>
      <c r="H50" s="148">
        <v>1</v>
      </c>
      <c r="I50" s="40">
        <f t="shared" si="26"/>
        <v>6.6666666666666671E-3</v>
      </c>
      <c r="J50" s="64"/>
      <c r="K50" s="41">
        <f t="shared" si="27"/>
        <v>149</v>
      </c>
      <c r="L50" s="40">
        <f t="shared" si="28"/>
        <v>0.99333333333333329</v>
      </c>
    </row>
    <row r="51" spans="1:12" x14ac:dyDescent="0.2">
      <c r="A51" s="148" t="s">
        <v>189</v>
      </c>
      <c r="B51" s="148" t="s">
        <v>208</v>
      </c>
      <c r="C51" s="148" t="s">
        <v>209</v>
      </c>
      <c r="D51" s="148">
        <v>1</v>
      </c>
      <c r="E51" s="148">
        <v>150</v>
      </c>
      <c r="F51" s="148"/>
      <c r="G51" s="148" t="s">
        <v>29</v>
      </c>
      <c r="H51" s="148">
        <v>1</v>
      </c>
      <c r="I51" s="40">
        <f t="shared" si="26"/>
        <v>6.6666666666666671E-3</v>
      </c>
      <c r="J51" s="64"/>
      <c r="K51" s="41">
        <f t="shared" si="27"/>
        <v>149</v>
      </c>
      <c r="L51" s="40">
        <f t="shared" si="28"/>
        <v>0.99333333333333329</v>
      </c>
    </row>
    <row r="52" spans="1:12" x14ac:dyDescent="0.2">
      <c r="A52" s="148" t="s">
        <v>189</v>
      </c>
      <c r="B52" s="148" t="s">
        <v>210</v>
      </c>
      <c r="C52" s="148" t="s">
        <v>211</v>
      </c>
      <c r="D52" s="148">
        <v>1</v>
      </c>
      <c r="E52" s="148">
        <v>150</v>
      </c>
      <c r="F52" s="148"/>
      <c r="G52" s="148"/>
      <c r="H52" s="148">
        <v>0</v>
      </c>
      <c r="I52" s="40">
        <f t="shared" si="26"/>
        <v>0</v>
      </c>
      <c r="J52" s="64"/>
      <c r="K52" s="41">
        <f t="shared" si="27"/>
        <v>150</v>
      </c>
      <c r="L52" s="40">
        <f t="shared" si="28"/>
        <v>1</v>
      </c>
    </row>
    <row r="53" spans="1:12" x14ac:dyDescent="0.2">
      <c r="A53" s="148" t="s">
        <v>189</v>
      </c>
      <c r="B53" s="148" t="s">
        <v>212</v>
      </c>
      <c r="C53" s="148" t="s">
        <v>213</v>
      </c>
      <c r="D53" s="148">
        <v>1</v>
      </c>
      <c r="E53" s="148">
        <v>150</v>
      </c>
      <c r="F53" s="148"/>
      <c r="G53" s="148"/>
      <c r="H53" s="148">
        <v>0</v>
      </c>
      <c r="I53" s="40">
        <f t="shared" si="26"/>
        <v>0</v>
      </c>
      <c r="J53" s="64"/>
      <c r="K53" s="41">
        <f t="shared" si="27"/>
        <v>150</v>
      </c>
      <c r="L53" s="40">
        <f t="shared" si="28"/>
        <v>1</v>
      </c>
    </row>
    <row r="54" spans="1:12" x14ac:dyDescent="0.2">
      <c r="A54" s="148" t="s">
        <v>189</v>
      </c>
      <c r="B54" s="148" t="s">
        <v>214</v>
      </c>
      <c r="C54" s="148" t="s">
        <v>215</v>
      </c>
      <c r="D54" s="148">
        <v>1</v>
      </c>
      <c r="E54" s="148">
        <v>150</v>
      </c>
      <c r="F54" s="148"/>
      <c r="G54" s="148"/>
      <c r="H54" s="148">
        <v>0</v>
      </c>
      <c r="I54" s="40">
        <f t="shared" si="26"/>
        <v>0</v>
      </c>
      <c r="J54" s="64"/>
      <c r="K54" s="41">
        <f t="shared" si="27"/>
        <v>150</v>
      </c>
      <c r="L54" s="40">
        <f t="shared" si="28"/>
        <v>1</v>
      </c>
    </row>
    <row r="55" spans="1:12" x14ac:dyDescent="0.2">
      <c r="A55" s="148" t="s">
        <v>189</v>
      </c>
      <c r="B55" s="148" t="s">
        <v>216</v>
      </c>
      <c r="C55" s="148" t="s">
        <v>217</v>
      </c>
      <c r="D55" s="148">
        <v>1</v>
      </c>
      <c r="E55" s="148">
        <v>150</v>
      </c>
      <c r="F55" s="148"/>
      <c r="G55" s="148"/>
      <c r="H55" s="148">
        <v>0</v>
      </c>
      <c r="I55" s="40">
        <f t="shared" si="26"/>
        <v>0</v>
      </c>
      <c r="J55" s="64"/>
      <c r="K55" s="41">
        <f t="shared" si="27"/>
        <v>150</v>
      </c>
      <c r="L55" s="40">
        <f t="shared" si="28"/>
        <v>1</v>
      </c>
    </row>
    <row r="56" spans="1:12" x14ac:dyDescent="0.2">
      <c r="A56" s="148" t="s">
        <v>189</v>
      </c>
      <c r="B56" s="148" t="s">
        <v>218</v>
      </c>
      <c r="C56" s="148" t="s">
        <v>219</v>
      </c>
      <c r="D56" s="148">
        <v>1</v>
      </c>
      <c r="E56" s="148">
        <v>150</v>
      </c>
      <c r="F56" s="148"/>
      <c r="G56" s="148"/>
      <c r="H56" s="148">
        <v>0</v>
      </c>
      <c r="I56" s="40">
        <f t="shared" si="26"/>
        <v>0</v>
      </c>
      <c r="J56" s="64"/>
      <c r="K56" s="41">
        <f t="shared" si="27"/>
        <v>150</v>
      </c>
      <c r="L56" s="40">
        <f t="shared" si="28"/>
        <v>1</v>
      </c>
    </row>
    <row r="57" spans="1:12" x14ac:dyDescent="0.2">
      <c r="A57" s="148" t="s">
        <v>189</v>
      </c>
      <c r="B57" s="148" t="s">
        <v>220</v>
      </c>
      <c r="C57" s="148" t="s">
        <v>221</v>
      </c>
      <c r="D57" s="148">
        <v>1</v>
      </c>
      <c r="E57" s="148">
        <v>150</v>
      </c>
      <c r="F57" s="148"/>
      <c r="G57" s="148"/>
      <c r="H57" s="148">
        <v>0</v>
      </c>
      <c r="I57" s="40">
        <f t="shared" si="26"/>
        <v>0</v>
      </c>
      <c r="J57" s="64"/>
      <c r="K57" s="41">
        <f t="shared" si="27"/>
        <v>150</v>
      </c>
      <c r="L57" s="40">
        <f t="shared" si="28"/>
        <v>1</v>
      </c>
    </row>
    <row r="58" spans="1:12" x14ac:dyDescent="0.2">
      <c r="A58" s="148" t="s">
        <v>189</v>
      </c>
      <c r="B58" s="148" t="s">
        <v>222</v>
      </c>
      <c r="C58" s="148" t="s">
        <v>223</v>
      </c>
      <c r="D58" s="148">
        <v>1</v>
      </c>
      <c r="E58" s="148">
        <v>150</v>
      </c>
      <c r="F58" s="148"/>
      <c r="G58" s="148" t="s">
        <v>29</v>
      </c>
      <c r="H58" s="148">
        <v>4</v>
      </c>
      <c r="I58" s="40">
        <f t="shared" si="26"/>
        <v>2.6666666666666668E-2</v>
      </c>
      <c r="J58" s="64"/>
      <c r="K58" s="41">
        <f t="shared" si="27"/>
        <v>146</v>
      </c>
      <c r="L58" s="40">
        <f t="shared" si="28"/>
        <v>0.97333333333333338</v>
      </c>
    </row>
    <row r="59" spans="1:12" x14ac:dyDescent="0.2">
      <c r="A59" s="148" t="s">
        <v>189</v>
      </c>
      <c r="B59" s="148" t="s">
        <v>224</v>
      </c>
      <c r="C59" s="148" t="s">
        <v>225</v>
      </c>
      <c r="D59" s="148">
        <v>1</v>
      </c>
      <c r="E59" s="148">
        <v>150</v>
      </c>
      <c r="F59" s="148"/>
      <c r="G59" s="148"/>
      <c r="H59" s="148">
        <v>0</v>
      </c>
      <c r="I59" s="40">
        <f t="shared" si="26"/>
        <v>0</v>
      </c>
      <c r="J59" s="64"/>
      <c r="K59" s="41">
        <f t="shared" si="27"/>
        <v>150</v>
      </c>
      <c r="L59" s="40">
        <f t="shared" si="28"/>
        <v>1</v>
      </c>
    </row>
    <row r="60" spans="1:12" x14ac:dyDescent="0.2">
      <c r="A60" s="148" t="s">
        <v>189</v>
      </c>
      <c r="B60" s="148" t="s">
        <v>226</v>
      </c>
      <c r="C60" s="148" t="s">
        <v>227</v>
      </c>
      <c r="D60" s="148">
        <v>1</v>
      </c>
      <c r="E60" s="148">
        <v>150</v>
      </c>
      <c r="F60" s="148"/>
      <c r="G60" s="148" t="s">
        <v>29</v>
      </c>
      <c r="H60" s="148">
        <v>1</v>
      </c>
      <c r="I60" s="40">
        <f t="shared" si="26"/>
        <v>6.6666666666666671E-3</v>
      </c>
      <c r="J60" s="64"/>
      <c r="K60" s="41">
        <f t="shared" si="27"/>
        <v>149</v>
      </c>
      <c r="L60" s="40">
        <f t="shared" si="28"/>
        <v>0.99333333333333329</v>
      </c>
    </row>
    <row r="61" spans="1:12" x14ac:dyDescent="0.2">
      <c r="A61" s="148" t="s">
        <v>189</v>
      </c>
      <c r="B61" s="148" t="s">
        <v>228</v>
      </c>
      <c r="C61" s="148" t="s">
        <v>229</v>
      </c>
      <c r="D61" s="148">
        <v>1</v>
      </c>
      <c r="E61" s="148">
        <v>150</v>
      </c>
      <c r="F61" s="148"/>
      <c r="G61" s="148" t="s">
        <v>29</v>
      </c>
      <c r="H61" s="148">
        <v>1</v>
      </c>
      <c r="I61" s="40">
        <f t="shared" si="26"/>
        <v>6.6666666666666671E-3</v>
      </c>
      <c r="J61" s="64"/>
      <c r="K61" s="41">
        <f t="shared" si="27"/>
        <v>149</v>
      </c>
      <c r="L61" s="40">
        <f t="shared" si="28"/>
        <v>0.99333333333333329</v>
      </c>
    </row>
    <row r="62" spans="1:12" x14ac:dyDescent="0.2">
      <c r="A62" s="148" t="s">
        <v>189</v>
      </c>
      <c r="B62" s="148" t="s">
        <v>230</v>
      </c>
      <c r="C62" s="148" t="s">
        <v>231</v>
      </c>
      <c r="D62" s="148">
        <v>1</v>
      </c>
      <c r="E62" s="148">
        <v>150</v>
      </c>
      <c r="F62" s="148"/>
      <c r="G62" s="148"/>
      <c r="H62" s="148">
        <v>0</v>
      </c>
      <c r="I62" s="40">
        <f t="shared" si="26"/>
        <v>0</v>
      </c>
      <c r="J62" s="64"/>
      <c r="K62" s="41">
        <f t="shared" si="27"/>
        <v>150</v>
      </c>
      <c r="L62" s="40">
        <f t="shared" si="28"/>
        <v>1</v>
      </c>
    </row>
    <row r="63" spans="1:12" x14ac:dyDescent="0.2">
      <c r="A63" s="154" t="s">
        <v>189</v>
      </c>
      <c r="B63" s="154" t="s">
        <v>232</v>
      </c>
      <c r="C63" s="154" t="s">
        <v>233</v>
      </c>
      <c r="D63" s="154">
        <v>1</v>
      </c>
      <c r="E63" s="154">
        <v>150</v>
      </c>
      <c r="F63" s="154"/>
      <c r="G63" s="154" t="s">
        <v>29</v>
      </c>
      <c r="H63" s="154">
        <v>1</v>
      </c>
      <c r="I63" s="42">
        <f t="shared" si="23"/>
        <v>6.6666666666666671E-3</v>
      </c>
      <c r="J63" s="65"/>
      <c r="K63" s="43">
        <f t="shared" si="24"/>
        <v>149</v>
      </c>
      <c r="L63" s="42">
        <f t="shared" si="25"/>
        <v>0.99333333333333329</v>
      </c>
    </row>
    <row r="64" spans="1:12" x14ac:dyDescent="0.2">
      <c r="A64" s="33"/>
      <c r="B64" s="34">
        <f>COUNTA(B42:B63)</f>
        <v>22</v>
      </c>
      <c r="C64" s="33"/>
      <c r="E64" s="38">
        <f>SUM(E42:E63)</f>
        <v>3300</v>
      </c>
      <c r="F64" s="44"/>
      <c r="G64" s="34">
        <f>COUNTA(G42:G63)</f>
        <v>7</v>
      </c>
      <c r="H64" s="38">
        <f>SUM(H42:H63)</f>
        <v>10</v>
      </c>
      <c r="I64" s="45">
        <f>H64/E64</f>
        <v>3.0303030303030303E-3</v>
      </c>
      <c r="J64" s="126"/>
      <c r="K64" s="54">
        <f>E64-H64</f>
        <v>3290</v>
      </c>
      <c r="L64" s="45">
        <f>K64/E64</f>
        <v>0.99696969696969695</v>
      </c>
    </row>
    <row r="65" spans="1:12" ht="8.25" customHeight="1" x14ac:dyDescent="0.2">
      <c r="A65" s="33"/>
      <c r="B65" s="34"/>
      <c r="C65" s="33"/>
      <c r="E65" s="38"/>
      <c r="F65" s="44"/>
      <c r="G65" s="34"/>
      <c r="H65" s="38"/>
      <c r="I65" s="45"/>
      <c r="J65" s="126"/>
      <c r="K65" s="54"/>
      <c r="L65" s="45"/>
    </row>
    <row r="66" spans="1:12" x14ac:dyDescent="0.2">
      <c r="A66" s="154" t="s">
        <v>234</v>
      </c>
      <c r="B66" s="154" t="s">
        <v>235</v>
      </c>
      <c r="C66" s="154" t="s">
        <v>236</v>
      </c>
      <c r="D66" s="154">
        <v>1</v>
      </c>
      <c r="E66" s="154">
        <v>150</v>
      </c>
      <c r="F66" s="154"/>
      <c r="G66" s="154"/>
      <c r="H66" s="154">
        <v>0</v>
      </c>
      <c r="I66" s="42">
        <f t="shared" ref="I66" si="29">H66/E66</f>
        <v>0</v>
      </c>
      <c r="J66" s="65"/>
      <c r="K66" s="43">
        <f t="shared" ref="K66" si="30">E66-H66</f>
        <v>150</v>
      </c>
      <c r="L66" s="42">
        <f t="shared" ref="L66" si="31">K66/E66</f>
        <v>1</v>
      </c>
    </row>
    <row r="67" spans="1:12" x14ac:dyDescent="0.2">
      <c r="A67" s="33"/>
      <c r="B67" s="34">
        <f>COUNTA(B66:B66)</f>
        <v>1</v>
      </c>
      <c r="C67" s="33"/>
      <c r="E67" s="38">
        <f>SUM(E66:E66)</f>
        <v>150</v>
      </c>
      <c r="F67" s="44"/>
      <c r="G67" s="34">
        <f>COUNTA(G66:G66)</f>
        <v>0</v>
      </c>
      <c r="H67" s="38">
        <f>SUM(H66:H66)</f>
        <v>0</v>
      </c>
      <c r="I67" s="45">
        <f>H67/E67</f>
        <v>0</v>
      </c>
      <c r="J67" s="126"/>
      <c r="K67" s="54">
        <f>E67-H67</f>
        <v>150</v>
      </c>
      <c r="L67" s="45">
        <f>K67/E67</f>
        <v>1</v>
      </c>
    </row>
    <row r="68" spans="1:12" x14ac:dyDescent="0.2">
      <c r="A68" s="33"/>
      <c r="B68" s="34"/>
      <c r="C68" s="33"/>
      <c r="E68" s="38"/>
      <c r="F68" s="44"/>
      <c r="G68" s="34"/>
      <c r="H68" s="38"/>
      <c r="I68" s="45"/>
      <c r="J68" s="126"/>
      <c r="K68" s="54"/>
      <c r="L68" s="45"/>
    </row>
    <row r="69" spans="1:12" x14ac:dyDescent="0.2">
      <c r="A69" s="33"/>
      <c r="B69" s="34"/>
      <c r="C69" s="33"/>
      <c r="E69" s="38"/>
      <c r="F69" s="44"/>
      <c r="G69" s="34"/>
      <c r="H69" s="38"/>
      <c r="I69" s="45"/>
      <c r="J69" s="74"/>
      <c r="K69" s="54"/>
      <c r="L69" s="45"/>
    </row>
    <row r="70" spans="1:12" x14ac:dyDescent="0.2">
      <c r="C70" s="110"/>
      <c r="D70" s="117" t="s">
        <v>265</v>
      </c>
      <c r="G70" s="39"/>
      <c r="H70" s="39"/>
    </row>
    <row r="71" spans="1:12" x14ac:dyDescent="0.2">
      <c r="B71" s="99"/>
      <c r="D71" s="116" t="s">
        <v>96</v>
      </c>
      <c r="E71" s="98">
        <f>SUM(B4+B7+B12+B15+B18+B24+B36+B40+B64+B67)</f>
        <v>46</v>
      </c>
      <c r="G71" s="39"/>
      <c r="H71" s="39"/>
    </row>
    <row r="72" spans="1:12" x14ac:dyDescent="0.2">
      <c r="B72" s="99"/>
      <c r="D72" s="116" t="s">
        <v>132</v>
      </c>
      <c r="E72" s="97">
        <f>SUM(E4+E7+E12+E15+E18+E24+E36+E40+E64+E67)</f>
        <v>6900</v>
      </c>
      <c r="G72" s="39"/>
      <c r="H72" s="39"/>
    </row>
    <row r="73" spans="1:12" x14ac:dyDescent="0.2">
      <c r="B73" s="115"/>
      <c r="D73" s="116" t="s">
        <v>123</v>
      </c>
      <c r="E73" s="98">
        <f>SUM(G4+G7+G12+G15+G18+G24+G36+G40+G64+G67)</f>
        <v>17</v>
      </c>
      <c r="G73" s="39"/>
      <c r="H73" s="39"/>
    </row>
    <row r="74" spans="1:12" x14ac:dyDescent="0.2">
      <c r="B74" s="115"/>
      <c r="D74" s="116" t="s">
        <v>133</v>
      </c>
      <c r="E74" s="97">
        <f>SUM(H4+H7+H12+H15+H18+H24+H36+H40+H64+H67)</f>
        <v>29</v>
      </c>
      <c r="G74" s="39"/>
      <c r="H74" s="39"/>
    </row>
    <row r="75" spans="1:12" x14ac:dyDescent="0.2">
      <c r="B75" s="115"/>
      <c r="D75" s="116" t="s">
        <v>134</v>
      </c>
      <c r="E75" s="123">
        <f>E74/E72</f>
        <v>4.2028985507246378E-3</v>
      </c>
      <c r="G75" s="39"/>
      <c r="H75" s="39"/>
    </row>
    <row r="76" spans="1:12" x14ac:dyDescent="0.2">
      <c r="D76" s="116" t="s">
        <v>135</v>
      </c>
      <c r="E76" s="97">
        <f>SUM(K4+K7+K12+K15+K18+K24+K36+K40+K64+K67)</f>
        <v>6871</v>
      </c>
      <c r="G76" s="39"/>
      <c r="H76" s="39"/>
    </row>
    <row r="77" spans="1:12" x14ac:dyDescent="0.2">
      <c r="D77" s="116" t="s">
        <v>136</v>
      </c>
      <c r="E77" s="123">
        <f>E76/E72</f>
        <v>0.99579710144927536</v>
      </c>
      <c r="G77" s="39"/>
      <c r="H77" s="39"/>
    </row>
    <row r="78" spans="1:12" x14ac:dyDescent="0.2">
      <c r="G78" s="39"/>
      <c r="H78" s="39"/>
    </row>
    <row r="79" spans="1:12" x14ac:dyDescent="0.2">
      <c r="G79" s="39"/>
      <c r="H79" s="39"/>
    </row>
    <row r="80" spans="1:12" x14ac:dyDescent="0.2">
      <c r="G80" s="39"/>
      <c r="H80" s="39"/>
    </row>
    <row r="81" spans="7:8" x14ac:dyDescent="0.2">
      <c r="G81" s="39"/>
      <c r="H81" s="39"/>
    </row>
    <row r="82" spans="7:8" x14ac:dyDescent="0.2">
      <c r="G82" s="39"/>
      <c r="H82" s="39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Virginia Beach Days at Monitored Beaches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2012 Actions</vt:lpstr>
      <vt:lpstr>Action Durations</vt:lpstr>
      <vt:lpstr>Beach Days</vt:lpstr>
      <vt:lpstr>'2012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'2012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Simpson, Jonathan</cp:lastModifiedBy>
  <cp:lastPrinted>2013-09-27T16:41:46Z</cp:lastPrinted>
  <dcterms:created xsi:type="dcterms:W3CDTF">2006-12-12T20:37:17Z</dcterms:created>
  <dcterms:modified xsi:type="dcterms:W3CDTF">2013-09-27T16:42:06Z</dcterms:modified>
</cp:coreProperties>
</file>