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585" yWindow="60" windowWidth="19785" windowHeight="6180"/>
  </bookViews>
  <sheets>
    <sheet name="Summary" sheetId="8" r:id="rId1"/>
    <sheet name="Attributes" sheetId="2" r:id="rId2"/>
    <sheet name="Monitoring" sheetId="10" r:id="rId3"/>
    <sheet name="Pollution Sources" sheetId="11" r:id="rId4"/>
    <sheet name="2012 Actions" sheetId="4" r:id="rId5"/>
    <sheet name="Action Durations" sheetId="9" r:id="rId6"/>
    <sheet name="Beach Days" sheetId="7" r:id="rId7"/>
  </sheets>
  <definedNames>
    <definedName name="_xlnm.Print_Area" localSheetId="4">'2012 Actions'!$A$1:$K$35</definedName>
    <definedName name="_xlnm.Print_Area" localSheetId="5">'Action Durations'!$A$1:$L$25</definedName>
    <definedName name="_xlnm.Print_Area" localSheetId="1">Attributes!$A$1:$J$38</definedName>
    <definedName name="_xlnm.Print_Area" localSheetId="6">'Beach Days'!$A$1:$L$43</definedName>
    <definedName name="_xlnm.Print_Area" localSheetId="2">Monitoring!$A$1:$I$40</definedName>
    <definedName name="_xlnm.Print_Area" localSheetId="3">'Pollution Sources'!$A$1:$S$56</definedName>
    <definedName name="_xlnm.Print_Area" localSheetId="0">Summary!$A$1:$U$23</definedName>
    <definedName name="_xlnm.Print_Titles" localSheetId="4">'2012 Actions'!$1:$1</definedName>
    <definedName name="_xlnm.Print_Titles" localSheetId="5">'Action Durations'!$1:$2</definedName>
    <definedName name="_xlnm.Print_Titles" localSheetId="1">Attributes!$1:$1</definedName>
    <definedName name="_xlnm.Print_Titles" localSheetId="6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</definedNames>
  <calcPr calcId="145621"/>
</workbook>
</file>

<file path=xl/calcChain.xml><?xml version="1.0" encoding="utf-8"?>
<calcChain xmlns="http://schemas.openxmlformats.org/spreadsheetml/2006/main">
  <c r="X9" i="8" l="1"/>
  <c r="Q3" i="8"/>
  <c r="P3" i="8"/>
  <c r="O3" i="8"/>
  <c r="N3" i="8"/>
  <c r="M3" i="8"/>
  <c r="L3" i="8"/>
  <c r="H3" i="8"/>
  <c r="K20" i="7" l="1"/>
  <c r="L20" i="7" s="1"/>
  <c r="I20" i="7"/>
  <c r="K9" i="7"/>
  <c r="L9" i="7" s="1"/>
  <c r="I9" i="7"/>
  <c r="K10" i="7"/>
  <c r="L10" i="7" s="1"/>
  <c r="I10" i="7"/>
  <c r="K4" i="7"/>
  <c r="L4" i="7" s="1"/>
  <c r="I4" i="7"/>
  <c r="H24" i="9" l="1"/>
  <c r="H23" i="9"/>
  <c r="H22" i="9"/>
  <c r="H21" i="9"/>
  <c r="H20" i="9"/>
  <c r="E15" i="9"/>
  <c r="L5" i="9"/>
  <c r="K5" i="9"/>
  <c r="J5" i="9"/>
  <c r="I5" i="9"/>
  <c r="H5" i="9"/>
  <c r="F5" i="9"/>
  <c r="E5" i="9"/>
  <c r="B5" i="9"/>
  <c r="E34" i="4" l="1"/>
  <c r="E33" i="4"/>
  <c r="E32" i="4"/>
  <c r="E29" i="4"/>
  <c r="E26" i="4"/>
  <c r="E21" i="4"/>
  <c r="E20" i="4"/>
  <c r="E19" i="4"/>
  <c r="H15" i="4"/>
  <c r="E15" i="4"/>
  <c r="B15" i="4"/>
  <c r="H4" i="4"/>
  <c r="E4" i="4"/>
  <c r="B4" i="4"/>
  <c r="E35" i="4" l="1"/>
  <c r="F34" i="4" s="1"/>
  <c r="F33" i="4" l="1"/>
  <c r="E53" i="10"/>
  <c r="E52" i="10"/>
  <c r="E51" i="10"/>
  <c r="E50" i="10"/>
  <c r="E49" i="10"/>
  <c r="E48" i="10"/>
  <c r="E47" i="10"/>
  <c r="E46" i="10"/>
  <c r="E45" i="10"/>
  <c r="E44" i="10"/>
  <c r="E43" i="10"/>
  <c r="E13" i="10"/>
  <c r="D4" i="8" s="1"/>
  <c r="E16" i="10"/>
  <c r="D5" i="8" s="1"/>
  <c r="E33" i="10"/>
  <c r="D7" i="8" s="1"/>
  <c r="E23" i="10"/>
  <c r="D6" i="8" s="1"/>
  <c r="E6" i="10"/>
  <c r="D3" i="8" s="1"/>
  <c r="F38" i="10" l="1"/>
  <c r="F44" i="10" s="1"/>
  <c r="F51" i="10" l="1"/>
  <c r="F47" i="10"/>
  <c r="F43" i="10"/>
  <c r="F50" i="10"/>
  <c r="F46" i="10"/>
  <c r="F53" i="10"/>
  <c r="F49" i="10"/>
  <c r="F45" i="10"/>
  <c r="F52" i="10"/>
  <c r="F48" i="10"/>
  <c r="L12" i="9" l="1"/>
  <c r="Q7" i="8" s="1"/>
  <c r="K12" i="9"/>
  <c r="P7" i="8" s="1"/>
  <c r="J12" i="9"/>
  <c r="O7" i="8" s="1"/>
  <c r="I12" i="9"/>
  <c r="N7" i="8" s="1"/>
  <c r="H12" i="9"/>
  <c r="F12" i="9"/>
  <c r="E17" i="9" s="1"/>
  <c r="E12" i="9"/>
  <c r="B12" i="9"/>
  <c r="L8" i="9"/>
  <c r="K8" i="9"/>
  <c r="J8" i="9"/>
  <c r="I8" i="9"/>
  <c r="H8" i="9"/>
  <c r="F8" i="9"/>
  <c r="E8" i="9"/>
  <c r="B8" i="9"/>
  <c r="M7" i="8" l="1"/>
  <c r="L7" i="8"/>
  <c r="E16" i="9"/>
  <c r="O5" i="8"/>
  <c r="P5" i="8"/>
  <c r="N5" i="8"/>
  <c r="L5" i="8"/>
  <c r="M5" i="8"/>
  <c r="Q5" i="8"/>
  <c r="H7" i="8"/>
  <c r="H7" i="4"/>
  <c r="E7" i="4"/>
  <c r="B7" i="4"/>
  <c r="H5" i="8" l="1"/>
  <c r="H17" i="7"/>
  <c r="T5" i="8" s="1"/>
  <c r="G17" i="7"/>
  <c r="E17" i="7"/>
  <c r="S5" i="8" s="1"/>
  <c r="B17" i="7"/>
  <c r="K16" i="7"/>
  <c r="L16" i="7" s="1"/>
  <c r="I16" i="7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B17" i="11"/>
  <c r="I33" i="10"/>
  <c r="I23" i="10"/>
  <c r="I16" i="10"/>
  <c r="F5" i="8" s="1"/>
  <c r="I13" i="10"/>
  <c r="I6" i="10"/>
  <c r="B16" i="10"/>
  <c r="C5" i="8" s="1"/>
  <c r="F16" i="2"/>
  <c r="B16" i="2"/>
  <c r="F29" i="4"/>
  <c r="F26" i="4"/>
  <c r="F40" i="10" l="1"/>
  <c r="U5" i="8"/>
  <c r="E5" i="8"/>
  <c r="K17" i="7"/>
  <c r="L17" i="7" s="1"/>
  <c r="I17" i="7"/>
  <c r="F30" i="4"/>
  <c r="E30" i="4"/>
  <c r="E27" i="4"/>
  <c r="F7" i="8"/>
  <c r="F6" i="8"/>
  <c r="F4" i="8"/>
  <c r="F3" i="8"/>
  <c r="F33" i="2"/>
  <c r="F23" i="2"/>
  <c r="F13" i="2"/>
  <c r="F6" i="2"/>
  <c r="B34" i="11"/>
  <c r="E34" i="11"/>
  <c r="F34" i="11"/>
  <c r="G34" i="11"/>
  <c r="H34" i="11"/>
  <c r="I34" i="11"/>
  <c r="J34" i="11"/>
  <c r="K34" i="11"/>
  <c r="L34" i="11"/>
  <c r="M34" i="11"/>
  <c r="N34" i="11"/>
  <c r="O34" i="11"/>
  <c r="P34" i="11"/>
  <c r="Q34" i="11"/>
  <c r="R34" i="11"/>
  <c r="S34" i="11"/>
  <c r="E7" i="7"/>
  <c r="E14" i="7"/>
  <c r="S4" i="8" s="1"/>
  <c r="E24" i="7"/>
  <c r="F24" i="11"/>
  <c r="F14" i="11"/>
  <c r="F7" i="11"/>
  <c r="S7" i="11"/>
  <c r="S14" i="11"/>
  <c r="S24" i="11"/>
  <c r="R7" i="11"/>
  <c r="R14" i="11"/>
  <c r="R24" i="11"/>
  <c r="E7" i="11"/>
  <c r="E14" i="11"/>
  <c r="E24" i="11"/>
  <c r="Q7" i="11"/>
  <c r="Q14" i="11"/>
  <c r="Q24" i="11"/>
  <c r="P7" i="11"/>
  <c r="P14" i="11"/>
  <c r="P24" i="11"/>
  <c r="O7" i="11"/>
  <c r="O14" i="11"/>
  <c r="O24" i="11"/>
  <c r="N7" i="11"/>
  <c r="N14" i="11"/>
  <c r="N24" i="11"/>
  <c r="M7" i="11"/>
  <c r="M14" i="11"/>
  <c r="M24" i="11"/>
  <c r="L7" i="11"/>
  <c r="L14" i="11"/>
  <c r="L24" i="11"/>
  <c r="K7" i="11"/>
  <c r="K14" i="11"/>
  <c r="K24" i="11"/>
  <c r="J7" i="11"/>
  <c r="J14" i="11"/>
  <c r="J24" i="11"/>
  <c r="I7" i="11"/>
  <c r="I14" i="11"/>
  <c r="I24" i="11"/>
  <c r="H7" i="11"/>
  <c r="H14" i="11"/>
  <c r="H24" i="11"/>
  <c r="G7" i="11"/>
  <c r="G14" i="11"/>
  <c r="G24" i="11"/>
  <c r="B7" i="11"/>
  <c r="B14" i="11"/>
  <c r="B24" i="11"/>
  <c r="H7" i="7"/>
  <c r="B14" i="7"/>
  <c r="K11" i="7"/>
  <c r="K12" i="7"/>
  <c r="L12" i="7" s="1"/>
  <c r="K13" i="7"/>
  <c r="L13" i="7" s="1"/>
  <c r="H14" i="7"/>
  <c r="T4" i="8" s="1"/>
  <c r="G14" i="7"/>
  <c r="I13" i="7"/>
  <c r="I12" i="7"/>
  <c r="I11" i="7"/>
  <c r="H24" i="7"/>
  <c r="T6" i="8" s="1"/>
  <c r="H34" i="7"/>
  <c r="E34" i="7"/>
  <c r="G7" i="7"/>
  <c r="G24" i="7"/>
  <c r="G34" i="7"/>
  <c r="B7" i="7"/>
  <c r="B24" i="7"/>
  <c r="B34" i="7"/>
  <c r="K33" i="7"/>
  <c r="L33" i="7" s="1"/>
  <c r="I33" i="7"/>
  <c r="K32" i="7"/>
  <c r="L32" i="7" s="1"/>
  <c r="I32" i="7"/>
  <c r="K31" i="7"/>
  <c r="L31" i="7" s="1"/>
  <c r="I31" i="7"/>
  <c r="K30" i="7"/>
  <c r="L30" i="7" s="1"/>
  <c r="I30" i="7"/>
  <c r="K29" i="7"/>
  <c r="L29" i="7" s="1"/>
  <c r="I29" i="7"/>
  <c r="K28" i="7"/>
  <c r="L28" i="7" s="1"/>
  <c r="I28" i="7"/>
  <c r="K27" i="7"/>
  <c r="L27" i="7" s="1"/>
  <c r="I27" i="7"/>
  <c r="K26" i="7"/>
  <c r="L26" i="7" s="1"/>
  <c r="I26" i="7"/>
  <c r="K23" i="7"/>
  <c r="L23" i="7" s="1"/>
  <c r="I23" i="7"/>
  <c r="K22" i="7"/>
  <c r="L22" i="7" s="1"/>
  <c r="I22" i="7"/>
  <c r="K21" i="7"/>
  <c r="L21" i="7" s="1"/>
  <c r="I21" i="7"/>
  <c r="K19" i="7"/>
  <c r="L19" i="7" s="1"/>
  <c r="I19" i="7"/>
  <c r="K6" i="7"/>
  <c r="L6" i="7" s="1"/>
  <c r="I6" i="7"/>
  <c r="K5" i="7"/>
  <c r="L5" i="7" s="1"/>
  <c r="I5" i="7"/>
  <c r="K3" i="7"/>
  <c r="I3" i="7"/>
  <c r="B33" i="10"/>
  <c r="C7" i="8" s="1"/>
  <c r="B23" i="10"/>
  <c r="T7" i="8"/>
  <c r="B13" i="10"/>
  <c r="C4" i="8" s="1"/>
  <c r="B6" i="10"/>
  <c r="B6" i="2"/>
  <c r="B13" i="2"/>
  <c r="B23" i="2"/>
  <c r="B33" i="2"/>
  <c r="S7" i="8"/>
  <c r="H54" i="11" l="1"/>
  <c r="E37" i="7"/>
  <c r="S3" i="8"/>
  <c r="E38" i="7"/>
  <c r="H44" i="11"/>
  <c r="H40" i="11"/>
  <c r="C3" i="8"/>
  <c r="F37" i="10"/>
  <c r="F39" i="10" s="1"/>
  <c r="N8" i="8"/>
  <c r="E40" i="7"/>
  <c r="H45" i="11"/>
  <c r="H47" i="11"/>
  <c r="H49" i="11"/>
  <c r="H51" i="11"/>
  <c r="H53" i="11"/>
  <c r="I7" i="7"/>
  <c r="D37" i="2"/>
  <c r="T3" i="8"/>
  <c r="M8" i="8"/>
  <c r="E39" i="7"/>
  <c r="H38" i="11"/>
  <c r="H46" i="11"/>
  <c r="H48" i="11"/>
  <c r="H50" i="11"/>
  <c r="H52" i="11"/>
  <c r="H39" i="11"/>
  <c r="H55" i="11"/>
  <c r="H43" i="11"/>
  <c r="K34" i="7"/>
  <c r="L34" i="7" s="1"/>
  <c r="I24" i="7"/>
  <c r="F27" i="4"/>
  <c r="D38" i="2"/>
  <c r="Q8" i="8"/>
  <c r="F32" i="4"/>
  <c r="F35" i="4" s="1"/>
  <c r="J7" i="8"/>
  <c r="F8" i="8"/>
  <c r="I34" i="7"/>
  <c r="S6" i="8"/>
  <c r="O8" i="8"/>
  <c r="K7" i="7"/>
  <c r="K14" i="7"/>
  <c r="L14" i="7" s="1"/>
  <c r="U7" i="8"/>
  <c r="I14" i="7"/>
  <c r="I4" i="8"/>
  <c r="C6" i="8"/>
  <c r="E6" i="8" s="1"/>
  <c r="J4" i="8"/>
  <c r="E4" i="8"/>
  <c r="U4" i="8"/>
  <c r="J6" i="8"/>
  <c r="I6" i="8"/>
  <c r="E7" i="8"/>
  <c r="I7" i="8"/>
  <c r="L11" i="7"/>
  <c r="T8" i="8"/>
  <c r="P8" i="8"/>
  <c r="K24" i="7"/>
  <c r="L24" i="7" s="1"/>
  <c r="L8" i="8"/>
  <c r="L3" i="7"/>
  <c r="U3" i="8" l="1"/>
  <c r="E3" i="8"/>
  <c r="S8" i="8"/>
  <c r="U8" i="8" s="1"/>
  <c r="E42" i="7"/>
  <c r="I5" i="8"/>
  <c r="J5" i="8"/>
  <c r="C8" i="8"/>
  <c r="U6" i="8"/>
  <c r="E41" i="7"/>
  <c r="L7" i="7"/>
  <c r="H56" i="11"/>
  <c r="H25" i="9"/>
  <c r="I24" i="9" s="1"/>
  <c r="D8" i="8"/>
  <c r="H8" i="8"/>
  <c r="I3" i="8"/>
  <c r="E43" i="7" l="1"/>
  <c r="E8" i="8"/>
  <c r="I48" i="11"/>
  <c r="I49" i="11"/>
  <c r="I43" i="11"/>
  <c r="I44" i="11"/>
  <c r="I45" i="11"/>
  <c r="I55" i="11"/>
  <c r="I52" i="11"/>
  <c r="I53" i="11"/>
  <c r="I47" i="11"/>
  <c r="I50" i="11"/>
  <c r="I51" i="11"/>
  <c r="I54" i="11"/>
  <c r="I46" i="11"/>
  <c r="I21" i="9"/>
  <c r="I23" i="9"/>
  <c r="I22" i="9"/>
  <c r="I20" i="9"/>
  <c r="J8" i="8"/>
  <c r="I8" i="8"/>
  <c r="I56" i="11" l="1"/>
  <c r="I25" i="9"/>
</calcChain>
</file>

<file path=xl/sharedStrings.xml><?xml version="1.0" encoding="utf-8"?>
<sst xmlns="http://schemas.openxmlformats.org/spreadsheetml/2006/main" count="668" uniqueCount="224">
  <si>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</si>
  <si>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</si>
  <si>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</si>
  <si>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</si>
  <si>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</si>
  <si>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</si>
  <si>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</si>
  <si>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</si>
  <si>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</si>
  <si>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</si>
  <si>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</si>
  <si>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</si>
  <si>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</si>
  <si>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</si>
  <si>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</si>
  <si>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</si>
  <si>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</si>
  <si>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</si>
  <si>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</si>
  <si>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</si>
  <si>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</si>
  <si>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</si>
  <si>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</si>
  <si>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</si>
  <si>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</si>
  <si>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</si>
  <si>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</si>
  <si>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</si>
  <si>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Yes</t>
  </si>
  <si>
    <t>Public/Public</t>
  </si>
  <si>
    <t>ELEV_BACT</t>
  </si>
  <si>
    <t>ENTERO</t>
  </si>
  <si>
    <t>Contamination Advisory</t>
  </si>
  <si>
    <t>Not Under an Action</t>
  </si>
  <si>
    <t>No</t>
  </si>
  <si>
    <t>BEACH Act Beaches</t>
  </si>
  <si>
    <t>MONITORED BEACHES</t>
  </si>
  <si>
    <t>Actions During Swim Season</t>
  </si>
  <si>
    <t>No. of BEACH Act beaches</t>
  </si>
  <si>
    <t>Swim Season Beach Days</t>
  </si>
  <si>
    <t>Actions Sorted by Duration</t>
  </si>
  <si>
    <t>Total no. of beach actions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</si>
  <si>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</si>
  <si>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</si>
  <si>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</si>
  <si>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</si>
  <si>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</si>
  <si>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</si>
  <si>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</si>
  <si>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</si>
  <si>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</si>
  <si>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</si>
  <si>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</si>
  <si>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</si>
  <si>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</si>
  <si>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</si>
  <si>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</si>
  <si>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</si>
  <si>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</si>
  <si>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</si>
  <si>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</si>
  <si>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>POLLUTION SOURCES SUMMARY</t>
  </si>
  <si>
    <t xml:space="preserve">Beach Name 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</si>
  <si>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</si>
  <si>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</si>
  <si>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</si>
  <si>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</si>
  <si>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</si>
  <si>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</si>
  <si>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</si>
  <si>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</si>
  <si>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</si>
  <si>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</si>
  <si>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</si>
  <si>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</si>
  <si>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</si>
  <si>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</si>
  <si>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</si>
  <si>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</si>
  <si>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</si>
  <si>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</si>
  <si>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type </t>
  </si>
  <si>
    <t xml:space="preserve">Action start date/time </t>
  </si>
  <si>
    <t xml:space="preserve">Action end date/time </t>
  </si>
  <si>
    <t xml:space="preserve">Action reason(s) </t>
  </si>
  <si>
    <t>Action indicator(s)</t>
  </si>
  <si>
    <t>Action source(s)</t>
  </si>
  <si>
    <t>ELEV_BACT:</t>
  </si>
  <si>
    <t>ENTERO:</t>
  </si>
  <si>
    <t>Totals</t>
  </si>
  <si>
    <t>Percentages</t>
  </si>
  <si>
    <t>No. of BEACH Act beaches:</t>
  </si>
  <si>
    <t xml:space="preserve"> ATTRIBUTE SUMMARY</t>
  </si>
  <si>
    <t>No. of monitored beaches:</t>
  </si>
  <si>
    <t>Total length of monitored beaches:</t>
  </si>
  <si>
    <t xml:space="preserve"> MONITORING SUMMARY</t>
  </si>
  <si>
    <t>No. of investigated monitored beaches:</t>
  </si>
  <si>
    <t>No. of investigated monitored beaches with possible pollution sources: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</si>
  <si>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</si>
  <si>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</si>
  <si>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</si>
  <si>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</si>
  <si>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</si>
  <si>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</si>
  <si>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</si>
  <si>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</si>
  <si>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</si>
  <si>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</si>
  <si>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</si>
  <si>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</si>
  <si>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</si>
  <si>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</si>
  <si>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</si>
  <si>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</si>
  <si>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</si>
  <si>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</si>
  <si>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</si>
  <si>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</si>
  <si>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</si>
  <si>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</si>
  <si>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</si>
  <si>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</si>
  <si>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</si>
  <si>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</si>
  <si>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</si>
  <si>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</si>
  <si>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</si>
  <si>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</si>
  <si>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</si>
  <si>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</si>
  <si>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</si>
  <si>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</si>
  <si>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</si>
  <si>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Percent of BEACH Act beaches monitored:</t>
  </si>
  <si>
    <t>POSSIBLE POLLUTION SOURCES</t>
  </si>
  <si>
    <t>BEAUFORT</t>
  </si>
  <si>
    <t>SC923355</t>
  </si>
  <si>
    <t>FRIPP ISLAND</t>
  </si>
  <si>
    <t>SC845000</t>
  </si>
  <si>
    <t>HARBOR ISLAND</t>
  </si>
  <si>
    <t>SC961207</t>
  </si>
  <si>
    <t>HILTON HEAD ISLAND</t>
  </si>
  <si>
    <t>SC966106</t>
  </si>
  <si>
    <t>HUNTING ISLAND</t>
  </si>
  <si>
    <t>CHARLESTON</t>
  </si>
  <si>
    <t>SC842709</t>
  </si>
  <si>
    <t>EDISTO ISLAND</t>
  </si>
  <si>
    <t>SC460921</t>
  </si>
  <si>
    <t>FOLLY BEACH</t>
  </si>
  <si>
    <t>SC347430</t>
  </si>
  <si>
    <t>ISLE OF PALMS</t>
  </si>
  <si>
    <t>SC698056</t>
  </si>
  <si>
    <t>KIAWAH ISLAND</t>
  </si>
  <si>
    <t>SC385276</t>
  </si>
  <si>
    <t>SEABROOK ISLAND</t>
  </si>
  <si>
    <t>SC008405</t>
  </si>
  <si>
    <t>SULLIVANS ISLAND</t>
  </si>
  <si>
    <t>GEORGETOWN</t>
  </si>
  <si>
    <t>SC489086</t>
  </si>
  <si>
    <t>GEORGETOWN COUNTY BEACH DEBORDIEU BEACH</t>
  </si>
  <si>
    <t>SC604028</t>
  </si>
  <si>
    <t>GEORGETOWN COUNTY BEACH GARDEN CITY BEACH</t>
  </si>
  <si>
    <t>SC431665</t>
  </si>
  <si>
    <t>GEORGETOWN COUNTY BEACH HUNTINGTON BEACH STATE PARK</t>
  </si>
  <si>
    <t>SC595523</t>
  </si>
  <si>
    <t>GEORGETOWN COUNTY BEACH LITCHFIELD BEACH</t>
  </si>
  <si>
    <t>SC529909</t>
  </si>
  <si>
    <t>PAWLEYS ISLAND TOWN OF</t>
  </si>
  <si>
    <t>HORRY</t>
  </si>
  <si>
    <t>SC406202</t>
  </si>
  <si>
    <t>BRIARCLIFFE ACRES TOWN OF</t>
  </si>
  <si>
    <t>SC230896</t>
  </si>
  <si>
    <t>HORRY COUNTY BEACH ARCADIA BEACH</t>
  </si>
  <si>
    <t>SC849750</t>
  </si>
  <si>
    <t>HORRY COUNTY BEACH GARDEN CITY BEACH</t>
  </si>
  <si>
    <t>SC613089</t>
  </si>
  <si>
    <t>HORRY COUNTY BEACH SPRINGMAID BEACH</t>
  </si>
  <si>
    <t>SC361445</t>
  </si>
  <si>
    <t>SC618136</t>
  </si>
  <si>
    <t>MYRTLE BEACH CITY OF</t>
  </si>
  <si>
    <t>SC934185</t>
  </si>
  <si>
    <t>NORTH MYRTLE BEACH CITY OF</t>
  </si>
  <si>
    <t>SC447706</t>
  </si>
  <si>
    <t>SURFSIDE BEACH TOWN OF</t>
  </si>
  <si>
    <t>Beach length (MI)</t>
  </si>
  <si>
    <t>COLLETON</t>
  </si>
  <si>
    <t>---</t>
  </si>
  <si>
    <t>Total length of monitored beaches (MI)</t>
  </si>
  <si>
    <t xml:space="preserve">Beach-specific advisories issued by the reporting state or local governments. South Carolina advisories refer specifically to 200 feet on either side of the sampling point. A beach can have multiple </t>
  </si>
  <si>
    <t>sampling points. Please be aware that for the purposes of this report an action is recorded for a beach even if only one sampling station on the beach is affected. For example Edisto Island has</t>
  </si>
  <si>
    <t>HORRY COUNTY BEACHES SOUTH CAROLINA STATE PARK AND CAMPGROUND</t>
  </si>
  <si>
    <t>Beach monitored?</t>
  </si>
  <si>
    <t>Swim season length (days)</t>
  </si>
  <si>
    <t>Swim season monitoring frequency (per week)</t>
  </si>
  <si>
    <t xml:space="preserve">Action duration (days) </t>
  </si>
  <si>
    <t>STORM</t>
  </si>
  <si>
    <t>STORM:</t>
  </si>
  <si>
    <t>Off-season monitoring frequency (per week)</t>
  </si>
  <si>
    <t xml:space="preserve"> MONITORING FREQUENCY SUMMARY</t>
  </si>
  <si>
    <t>No.</t>
  </si>
  <si>
    <t>Monitored once per month</t>
  </si>
  <si>
    <t>Monitored twice per month</t>
  </si>
  <si>
    <t>Monitored once a week</t>
  </si>
  <si>
    <t>Monitored five times per month</t>
  </si>
  <si>
    <t>Monitored six times per month</t>
  </si>
  <si>
    <t>Monitored twice a week</t>
  </si>
  <si>
    <t>Monitored ten times per month</t>
  </si>
  <si>
    <t>Monitored three times a week</t>
  </si>
  <si>
    <t>Monitored four times a week</t>
  </si>
  <si>
    <t>Monitored five times a week</t>
  </si>
  <si>
    <t>Monitored seven times a week</t>
  </si>
  <si>
    <t>Monitored beach length (MI)</t>
  </si>
  <si>
    <t>Total length of BEACH Act beaches (miles):</t>
  </si>
  <si>
    <t>HORRY COUNTY BEACHES SOUTH CAROLINA STATE PARK AND CAMPGROUN</t>
  </si>
  <si>
    <t>UNKNOWN</t>
  </si>
  <si>
    <t>OTHER</t>
  </si>
  <si>
    <t>OTHER:</t>
  </si>
  <si>
    <t>2012 ACTIONS SUMMARY</t>
  </si>
  <si>
    <t>2012 ACTIONS DURATION SUMMARY</t>
  </si>
  <si>
    <t>Beach action in 2012?</t>
  </si>
  <si>
    <t>2012 BEACH DAYS SUMMARY</t>
  </si>
  <si>
    <t>miles</t>
  </si>
  <si>
    <t>14 stations but even if only one of the stations were under advisement the whole beach would be reported as under advisement. Visit the state's web site for more detailed information.</t>
  </si>
  <si>
    <t>UNKNOWN: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</si>
</sst>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[$-409]m/d/yy\ h:mm\ AM/PM;@"/>
    <numFmt numFmtId="166" formatCode="[$-409]mmmm\ d\,\ yyyy;@"/>
  </numFmts>
  <fonts count="21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7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0" fontId="2" fillId="0" borderId="0" xfId="0" applyFont="1" applyFill="1"/>
    <xf numFmtId="0" fontId="15" fillId="0" borderId="0" xfId="0" applyFont="1"/>
    <xf numFmtId="0" fontId="16" fillId="0" borderId="3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3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1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7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quotePrefix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/>
    </xf>
    <xf numFmtId="4" fontId="5" fillId="0" borderId="0" xfId="0" applyNumberFormat="1" applyFont="1" applyBorder="1"/>
    <xf numFmtId="4" fontId="17" fillId="0" borderId="0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" fontId="5" fillId="0" borderId="0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4" fontId="4" fillId="0" borderId="0" xfId="0" applyNumberFormat="1" applyFont="1" applyFill="1" applyAlignment="1">
      <alignment horizontal="center"/>
    </xf>
    <xf numFmtId="1" fontId="5" fillId="0" borderId="0" xfId="0" quotePrefix="1" applyNumberFormat="1" applyFont="1" applyFill="1" applyAlignment="1">
      <alignment horizontal="center"/>
    </xf>
    <xf numFmtId="0" fontId="6" fillId="0" borderId="1" xfId="0" applyFont="1" applyFill="1" applyBorder="1" applyAlignment="1">
      <alignment horizontal="right" wrapText="1"/>
    </xf>
    <xf numFmtId="0" fontId="0" fillId="0" borderId="0" xfId="0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5" fontId="4" fillId="0" borderId="0" xfId="0" applyNumberFormat="1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0" fontId="20" fillId="0" borderId="1" xfId="0" applyFont="1" applyBorder="1" applyAlignment="1">
      <alignment horizontal="center" vertical="center"/>
    </xf>
    <xf numFmtId="166" fontId="20" fillId="0" borderId="1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horizontal="center" vertical="center"/>
    </xf>
    <xf numFmtId="166" fontId="12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23"/>
  <sheetViews>
    <sheetView tabSelected="1" topLeftCell="A2" workbookViewId="0">
      <selection activeCell="A2" sqref="A2"/>
    </sheetView>
  </sheetViews>
  <sheetFormatPr defaultRowHeight="12.75" x14ac:dyDescent="0.2"/>
  <cols>
    <col min="1" max="1" width="11.5703125" style="5" customWidth="1"/>
    <col min="2" max="2" width="0.5703125" style="5" customWidth="1"/>
    <col min="3" max="6" width="8.28515625" style="5" customWidth="1"/>
    <col min="7" max="7" width="0.5703125" style="5" customWidth="1"/>
    <col min="8" max="10" width="8.28515625" style="5" customWidth="1"/>
    <col min="11" max="11" width="0.5703125" style="5" customWidth="1"/>
    <col min="12" max="17" width="8.28515625" style="5" customWidth="1"/>
    <col min="18" max="18" width="0.5703125" style="5" customWidth="1"/>
    <col min="19" max="16384" width="9.140625" style="5"/>
  </cols>
  <sheetData>
    <row r="1" spans="1:24" x14ac:dyDescent="0.2">
      <c r="A1" s="11"/>
      <c r="B1" s="11"/>
      <c r="C1" s="169" t="s">
        <v>35</v>
      </c>
      <c r="D1" s="171"/>
      <c r="E1" s="171"/>
      <c r="F1" s="170"/>
      <c r="G1" s="75"/>
      <c r="H1" s="169" t="s">
        <v>37</v>
      </c>
      <c r="I1" s="169"/>
      <c r="J1" s="169"/>
      <c r="K1" s="59"/>
      <c r="L1" s="169" t="s">
        <v>40</v>
      </c>
      <c r="M1" s="170"/>
      <c r="N1" s="170"/>
      <c r="O1" s="170"/>
      <c r="P1" s="170"/>
      <c r="Q1" s="170"/>
      <c r="R1" s="59"/>
      <c r="S1" s="169" t="s">
        <v>39</v>
      </c>
      <c r="T1" s="170"/>
      <c r="U1" s="170"/>
    </row>
    <row r="2" spans="1:24" ht="88.5" customHeight="1" x14ac:dyDescent="0.2">
      <c r="A2" s="4" t="s">
        <v>12</v>
      </c>
      <c r="B2" s="4"/>
      <c r="C2" s="3" t="s">
        <v>38</v>
      </c>
      <c r="D2" s="3" t="s">
        <v>42</v>
      </c>
      <c r="E2" s="3" t="s">
        <v>43</v>
      </c>
      <c r="F2" s="3" t="s">
        <v>187</v>
      </c>
      <c r="G2" s="3"/>
      <c r="H2" s="3" t="s">
        <v>0</v>
      </c>
      <c r="I2" s="3" t="s">
        <v>1</v>
      </c>
      <c r="J2" s="3" t="s">
        <v>2</v>
      </c>
      <c r="K2" s="3"/>
      <c r="L2" s="14" t="s">
        <v>41</v>
      </c>
      <c r="M2" s="3" t="s">
        <v>4</v>
      </c>
      <c r="N2" s="3" t="s">
        <v>5</v>
      </c>
      <c r="O2" s="3" t="s">
        <v>6</v>
      </c>
      <c r="P2" s="3" t="s">
        <v>7</v>
      </c>
      <c r="Q2" s="3" t="s">
        <v>8</v>
      </c>
      <c r="R2" s="3"/>
      <c r="S2" s="14" t="s">
        <v>9</v>
      </c>
      <c r="T2" s="15" t="s">
        <v>10</v>
      </c>
      <c r="U2" s="3" t="s">
        <v>15</v>
      </c>
    </row>
    <row r="3" spans="1:24" x14ac:dyDescent="0.2">
      <c r="A3" s="72" t="s">
        <v>135</v>
      </c>
      <c r="B3" s="16"/>
      <c r="C3" s="31">
        <f>Monitoring!$B$6</f>
        <v>4</v>
      </c>
      <c r="D3" s="28">
        <f>Monitoring!$E$6</f>
        <v>4</v>
      </c>
      <c r="E3" s="49">
        <f t="shared" ref="E3:E8" si="0">D3/C3</f>
        <v>1</v>
      </c>
      <c r="F3" s="137">
        <f>Monitoring!$I$6</f>
        <v>22.32</v>
      </c>
      <c r="G3" s="13"/>
      <c r="H3" s="48">
        <f>'2012 Actions'!$B$4</f>
        <v>2</v>
      </c>
      <c r="I3" s="48">
        <f t="shared" ref="I3:I8" si="1">D3-H3</f>
        <v>2</v>
      </c>
      <c r="J3" s="49">
        <v>0</v>
      </c>
      <c r="K3" s="13"/>
      <c r="L3" s="166">
        <f>'Action Durations'!$E$5</f>
        <v>2</v>
      </c>
      <c r="M3" s="48">
        <f>'Action Durations'!H5</f>
        <v>1</v>
      </c>
      <c r="N3" s="48">
        <f>'Action Durations'!I5</f>
        <v>1</v>
      </c>
      <c r="O3" s="48">
        <f>'Action Durations'!J5</f>
        <v>0</v>
      </c>
      <c r="P3" s="48">
        <f>'Action Durations'!K5</f>
        <v>0</v>
      </c>
      <c r="Q3" s="48">
        <f>'Action Durations'!L5</f>
        <v>0</v>
      </c>
      <c r="R3" s="13"/>
      <c r="S3" s="50">
        <f>'Beach Days'!$E$7</f>
        <v>612</v>
      </c>
      <c r="T3" s="50">
        <f>'Beach Days'!$H$7</f>
        <v>3</v>
      </c>
      <c r="U3" s="38">
        <f t="shared" ref="U3:U8" si="2">T3/S3</f>
        <v>4.9019607843137254E-3</v>
      </c>
    </row>
    <row r="4" spans="1:24" x14ac:dyDescent="0.2">
      <c r="A4" s="72" t="s">
        <v>144</v>
      </c>
      <c r="B4" s="16"/>
      <c r="C4" s="55">
        <f>Monitoring!$B$13</f>
        <v>5</v>
      </c>
      <c r="D4" s="28">
        <f>Monitoring!$E$13</f>
        <v>5</v>
      </c>
      <c r="E4" s="49">
        <f t="shared" si="0"/>
        <v>1</v>
      </c>
      <c r="F4" s="137">
        <f>Monitoring!$I$13</f>
        <v>25.79</v>
      </c>
      <c r="G4" s="13"/>
      <c r="H4" s="48">
        <v>0</v>
      </c>
      <c r="I4" s="48">
        <f t="shared" si="1"/>
        <v>5</v>
      </c>
      <c r="J4" s="49">
        <f t="shared" ref="J4:J8" si="3">H4/D4</f>
        <v>0</v>
      </c>
      <c r="K4" s="13"/>
      <c r="L4" s="154">
        <v>0</v>
      </c>
      <c r="M4" s="140" t="s">
        <v>186</v>
      </c>
      <c r="N4" s="140" t="s">
        <v>186</v>
      </c>
      <c r="O4" s="140" t="s">
        <v>186</v>
      </c>
      <c r="P4" s="140" t="s">
        <v>186</v>
      </c>
      <c r="Q4" s="140" t="s">
        <v>186</v>
      </c>
      <c r="R4" s="13"/>
      <c r="S4" s="50">
        <f>'Beach Days'!$E$14</f>
        <v>765</v>
      </c>
      <c r="T4" s="50">
        <f>'Beach Days'!$H$14</f>
        <v>0</v>
      </c>
      <c r="U4" s="38">
        <f t="shared" si="2"/>
        <v>0</v>
      </c>
    </row>
    <row r="5" spans="1:24" x14ac:dyDescent="0.2">
      <c r="A5" s="72" t="s">
        <v>185</v>
      </c>
      <c r="B5" s="16"/>
      <c r="C5" s="55">
        <f>Monitoring!$B$16</f>
        <v>1</v>
      </c>
      <c r="D5" s="28">
        <f>Monitoring!$E$16</f>
        <v>1</v>
      </c>
      <c r="E5" s="49">
        <f t="shared" si="0"/>
        <v>1</v>
      </c>
      <c r="F5" s="137">
        <f>Monitoring!$I$16</f>
        <v>5.82</v>
      </c>
      <c r="G5" s="13"/>
      <c r="H5" s="48">
        <f>'2012 Actions'!$B$7</f>
        <v>1</v>
      </c>
      <c r="I5" s="48">
        <f t="shared" si="1"/>
        <v>0</v>
      </c>
      <c r="J5" s="49">
        <f t="shared" si="3"/>
        <v>1</v>
      </c>
      <c r="K5" s="13"/>
      <c r="L5" s="136">
        <f>'Action Durations'!$E$8</f>
        <v>1</v>
      </c>
      <c r="M5" s="48">
        <f>'Action Durations'!H8</f>
        <v>1</v>
      </c>
      <c r="N5" s="48">
        <f>'Action Durations'!I8</f>
        <v>0</v>
      </c>
      <c r="O5" s="48">
        <f>'Action Durations'!J8</f>
        <v>0</v>
      </c>
      <c r="P5" s="48">
        <f>'Action Durations'!K8</f>
        <v>0</v>
      </c>
      <c r="Q5" s="48">
        <f>'Action Durations'!L8</f>
        <v>0</v>
      </c>
      <c r="R5" s="13"/>
      <c r="S5" s="50">
        <f>'Beach Days'!$E$17</f>
        <v>153</v>
      </c>
      <c r="T5" s="50">
        <f>'Beach Days'!$H$17</f>
        <v>1</v>
      </c>
      <c r="U5" s="38">
        <f t="shared" si="2"/>
        <v>6.5359477124183009E-3</v>
      </c>
    </row>
    <row r="6" spans="1:24" x14ac:dyDescent="0.2">
      <c r="A6" s="72" t="s">
        <v>157</v>
      </c>
      <c r="B6" s="16"/>
      <c r="C6" s="31">
        <f>Monitoring!$B$23</f>
        <v>5</v>
      </c>
      <c r="D6" s="28">
        <f>Monitoring!$E$23</f>
        <v>5</v>
      </c>
      <c r="E6" s="49">
        <f t="shared" si="0"/>
        <v>1</v>
      </c>
      <c r="F6" s="137">
        <f>Monitoring!$I$23</f>
        <v>18.04</v>
      </c>
      <c r="G6" s="13"/>
      <c r="H6" s="48">
        <v>0</v>
      </c>
      <c r="I6" s="48">
        <f t="shared" si="1"/>
        <v>5</v>
      </c>
      <c r="J6" s="49">
        <f t="shared" si="3"/>
        <v>0</v>
      </c>
      <c r="K6" s="13"/>
      <c r="L6" s="154">
        <v>0</v>
      </c>
      <c r="M6" s="140" t="s">
        <v>186</v>
      </c>
      <c r="N6" s="140" t="s">
        <v>186</v>
      </c>
      <c r="O6" s="140" t="s">
        <v>186</v>
      </c>
      <c r="P6" s="140" t="s">
        <v>186</v>
      </c>
      <c r="Q6" s="140" t="s">
        <v>186</v>
      </c>
      <c r="R6" s="13"/>
      <c r="S6" s="50">
        <f>'Beach Days'!$E$24</f>
        <v>765</v>
      </c>
      <c r="T6" s="50">
        <f>'Beach Days'!$H$24</f>
        <v>0</v>
      </c>
      <c r="U6" s="38">
        <f t="shared" si="2"/>
        <v>0</v>
      </c>
    </row>
    <row r="7" spans="1:24" x14ac:dyDescent="0.2">
      <c r="A7" s="73" t="s">
        <v>168</v>
      </c>
      <c r="B7" s="141"/>
      <c r="C7" s="34">
        <f>Monitoring!$B$33</f>
        <v>8</v>
      </c>
      <c r="D7" s="29">
        <f>Monitoring!$E$33</f>
        <v>8</v>
      </c>
      <c r="E7" s="41">
        <f t="shared" si="0"/>
        <v>1</v>
      </c>
      <c r="F7" s="138">
        <f>Monitoring!$I$33</f>
        <v>29.929999999999996</v>
      </c>
      <c r="G7" s="66"/>
      <c r="H7" s="67">
        <f>'2012 Actions'!$B$15</f>
        <v>2</v>
      </c>
      <c r="I7" s="67">
        <f t="shared" si="1"/>
        <v>6</v>
      </c>
      <c r="J7" s="41">
        <f t="shared" si="3"/>
        <v>0.25</v>
      </c>
      <c r="K7" s="66"/>
      <c r="L7" s="68">
        <f>'Action Durations'!$E$12</f>
        <v>6</v>
      </c>
      <c r="M7" s="67">
        <f>'Action Durations'!H12</f>
        <v>5</v>
      </c>
      <c r="N7" s="67">
        <f>'Action Durations'!I12</f>
        <v>1</v>
      </c>
      <c r="O7" s="67">
        <f>'Action Durations'!J12</f>
        <v>0</v>
      </c>
      <c r="P7" s="67">
        <f>'Action Durations'!K12</f>
        <v>0</v>
      </c>
      <c r="Q7" s="67">
        <f>'Action Durations'!L12</f>
        <v>0</v>
      </c>
      <c r="R7" s="66"/>
      <c r="S7" s="42">
        <f>'Beach Days'!$E$34</f>
        <v>1224</v>
      </c>
      <c r="T7" s="42">
        <f>'Beach Days'!$H$34</f>
        <v>7</v>
      </c>
      <c r="U7" s="41">
        <f t="shared" si="2"/>
        <v>5.7189542483660127E-3</v>
      </c>
    </row>
    <row r="8" spans="1:24" x14ac:dyDescent="0.2">
      <c r="C8" s="12">
        <f>SUM(C3:C7)</f>
        <v>23</v>
      </c>
      <c r="D8" s="12">
        <f>SUM(D3:D7)</f>
        <v>23</v>
      </c>
      <c r="E8" s="18">
        <f t="shared" si="0"/>
        <v>1</v>
      </c>
      <c r="F8" s="139">
        <f>SUM(F3:F7)</f>
        <v>101.89999999999999</v>
      </c>
      <c r="G8" s="12"/>
      <c r="H8" s="12">
        <f>SUM(H3:H7)</f>
        <v>5</v>
      </c>
      <c r="I8" s="17">
        <f t="shared" si="1"/>
        <v>18</v>
      </c>
      <c r="J8" s="18">
        <f t="shared" si="3"/>
        <v>0.21739130434782608</v>
      </c>
      <c r="K8" s="12"/>
      <c r="L8" s="12">
        <f t="shared" ref="L8:Q8" si="4">SUM(L3:L7)</f>
        <v>9</v>
      </c>
      <c r="M8" s="12">
        <f t="shared" si="4"/>
        <v>7</v>
      </c>
      <c r="N8" s="12">
        <f t="shared" si="4"/>
        <v>2</v>
      </c>
      <c r="O8" s="12">
        <f t="shared" si="4"/>
        <v>0</v>
      </c>
      <c r="P8" s="12">
        <f t="shared" si="4"/>
        <v>0</v>
      </c>
      <c r="Q8" s="12">
        <f t="shared" si="4"/>
        <v>0</v>
      </c>
      <c r="R8" s="12"/>
      <c r="S8" s="10">
        <f>SUM(S3:S7)</f>
        <v>3519</v>
      </c>
      <c r="T8" s="10">
        <f>SUM(T3:T7)</f>
        <v>11</v>
      </c>
      <c r="U8" s="52">
        <f t="shared" si="2"/>
        <v>3.1258880363739701E-3</v>
      </c>
    </row>
    <row r="9" spans="1:24" x14ac:dyDescent="0.2">
      <c r="C9" s="12"/>
      <c r="D9" s="12"/>
      <c r="E9" s="18"/>
      <c r="F9" s="10"/>
      <c r="G9" s="12"/>
      <c r="H9" s="12"/>
      <c r="I9" s="17"/>
      <c r="J9" s="18"/>
      <c r="K9" s="12"/>
      <c r="L9" s="12"/>
      <c r="M9" s="12"/>
      <c r="N9" s="12"/>
      <c r="O9" s="12"/>
      <c r="P9" s="12"/>
      <c r="Q9" s="12"/>
      <c r="R9" s="12"/>
      <c r="S9" s="10"/>
      <c r="T9" s="10"/>
      <c r="U9" s="52"/>
      <c r="X9" s="48">
        <f>'Action Durations'!S11</f>
        <v>0</v>
      </c>
    </row>
    <row r="10" spans="1:24" x14ac:dyDescent="0.2">
      <c r="T10" s="19"/>
    </row>
    <row r="11" spans="1:24" x14ac:dyDescent="0.2">
      <c r="A11" s="81" t="s">
        <v>47</v>
      </c>
      <c r="T11" s="19"/>
    </row>
    <row r="12" spans="1:24" x14ac:dyDescent="0.2">
      <c r="C12" s="87" t="s">
        <v>44</v>
      </c>
      <c r="D12" s="80" t="s">
        <v>55</v>
      </c>
    </row>
    <row r="13" spans="1:24" x14ac:dyDescent="0.2">
      <c r="C13" s="87"/>
      <c r="D13" s="80" t="s">
        <v>56</v>
      </c>
    </row>
    <row r="14" spans="1:24" x14ac:dyDescent="0.2">
      <c r="C14" s="87" t="s">
        <v>48</v>
      </c>
      <c r="D14" s="79" t="s">
        <v>54</v>
      </c>
    </row>
    <row r="15" spans="1:24" x14ac:dyDescent="0.2">
      <c r="C15" s="87" t="s">
        <v>45</v>
      </c>
      <c r="D15" s="80" t="s">
        <v>57</v>
      </c>
    </row>
    <row r="16" spans="1:24" x14ac:dyDescent="0.2">
      <c r="C16" s="87"/>
      <c r="D16" s="80" t="s">
        <v>58</v>
      </c>
    </row>
    <row r="17" spans="3:4" x14ac:dyDescent="0.2">
      <c r="C17" s="87" t="s">
        <v>46</v>
      </c>
      <c r="D17" s="79" t="s">
        <v>188</v>
      </c>
    </row>
    <row r="18" spans="3:4" x14ac:dyDescent="0.2">
      <c r="C18" s="87"/>
      <c r="D18" s="79" t="s">
        <v>189</v>
      </c>
    </row>
    <row r="19" spans="3:4" x14ac:dyDescent="0.2">
      <c r="C19" s="87"/>
      <c r="D19" s="79" t="s">
        <v>222</v>
      </c>
    </row>
    <row r="20" spans="3:4" x14ac:dyDescent="0.2">
      <c r="C20" s="87" t="s">
        <v>50</v>
      </c>
      <c r="D20" s="79" t="s">
        <v>59</v>
      </c>
    </row>
    <row r="21" spans="3:4" x14ac:dyDescent="0.2">
      <c r="C21" s="88"/>
      <c r="D21" s="79" t="s">
        <v>60</v>
      </c>
    </row>
    <row r="22" spans="3:4" x14ac:dyDescent="0.2">
      <c r="C22" s="87" t="s">
        <v>49</v>
      </c>
      <c r="D22" s="79" t="s">
        <v>52</v>
      </c>
    </row>
    <row r="23" spans="3:4" x14ac:dyDescent="0.2">
      <c r="C23" s="87" t="s">
        <v>51</v>
      </c>
      <c r="D23" s="79" t="s">
        <v>53</v>
      </c>
    </row>
  </sheetData>
  <mergeCells count="4">
    <mergeCell ref="H1:J1"/>
    <mergeCell ref="L1:Q1"/>
    <mergeCell ref="S1:U1"/>
    <mergeCell ref="C1:F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2012 Swimming Season
South Carolina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38"/>
  <sheetViews>
    <sheetView zoomScaleNormal="100" workbookViewId="0"/>
  </sheetViews>
  <sheetFormatPr defaultRowHeight="12.75" x14ac:dyDescent="0.2"/>
  <cols>
    <col min="1" max="1" width="12.5703125" style="26" customWidth="1"/>
    <col min="2" max="2" width="7.7109375" style="26" customWidth="1"/>
    <col min="3" max="3" width="33" style="26" customWidth="1"/>
    <col min="4" max="4" width="8.28515625" style="54" customWidth="1"/>
    <col min="5" max="5" width="12.5703125" style="26" customWidth="1"/>
    <col min="6" max="6" width="9.140625" style="24"/>
    <col min="7" max="10" width="9.7109375" style="26" customWidth="1"/>
    <col min="12" max="16384" width="9.140625" style="24"/>
  </cols>
  <sheetData>
    <row r="1" spans="1:10" ht="33.75" customHeight="1" x14ac:dyDescent="0.2">
      <c r="A1" s="25" t="s">
        <v>12</v>
      </c>
      <c r="B1" s="25" t="s">
        <v>13</v>
      </c>
      <c r="C1" s="25" t="s">
        <v>63</v>
      </c>
      <c r="D1" s="3" t="s">
        <v>65</v>
      </c>
      <c r="E1" s="25" t="s">
        <v>64</v>
      </c>
      <c r="F1" s="78" t="s">
        <v>184</v>
      </c>
      <c r="G1" s="25" t="s">
        <v>66</v>
      </c>
      <c r="H1" s="25" t="s">
        <v>67</v>
      </c>
      <c r="I1" s="25" t="s">
        <v>68</v>
      </c>
      <c r="J1" s="25" t="s">
        <v>69</v>
      </c>
    </row>
    <row r="2" spans="1:10" ht="12.75" customHeight="1" x14ac:dyDescent="0.2">
      <c r="A2" s="151" t="s">
        <v>135</v>
      </c>
      <c r="B2" s="151" t="s">
        <v>136</v>
      </c>
      <c r="C2" s="151" t="s">
        <v>137</v>
      </c>
      <c r="D2" s="151">
        <v>2</v>
      </c>
      <c r="E2" s="151" t="s">
        <v>29</v>
      </c>
      <c r="F2" s="151">
        <v>2.99</v>
      </c>
      <c r="G2" s="151">
        <v>32.306159520000001</v>
      </c>
      <c r="H2" s="151">
        <v>-80.499827980000006</v>
      </c>
      <c r="I2" s="151">
        <v>32.306159520000001</v>
      </c>
      <c r="J2" s="151">
        <v>-80.499827980000006</v>
      </c>
    </row>
    <row r="3" spans="1:10" ht="12.75" customHeight="1" x14ac:dyDescent="0.2">
      <c r="A3" s="151" t="s">
        <v>135</v>
      </c>
      <c r="B3" s="151" t="s">
        <v>138</v>
      </c>
      <c r="C3" s="151" t="s">
        <v>139</v>
      </c>
      <c r="D3" s="151">
        <v>2</v>
      </c>
      <c r="E3" s="151" t="s">
        <v>29</v>
      </c>
      <c r="F3" s="167">
        <v>1.53</v>
      </c>
      <c r="G3" s="151">
        <v>32.406360530000001</v>
      </c>
      <c r="H3" s="151">
        <v>-80.431572520000003</v>
      </c>
      <c r="I3" s="151">
        <v>32.413162620000001</v>
      </c>
      <c r="J3" s="151">
        <v>-80.43838332</v>
      </c>
    </row>
    <row r="4" spans="1:10" ht="12.75" customHeight="1" x14ac:dyDescent="0.2">
      <c r="A4" s="151" t="s">
        <v>135</v>
      </c>
      <c r="B4" s="151" t="s">
        <v>140</v>
      </c>
      <c r="C4" s="151" t="s">
        <v>141</v>
      </c>
      <c r="D4" s="151">
        <v>2</v>
      </c>
      <c r="E4" s="151" t="s">
        <v>29</v>
      </c>
      <c r="F4" s="151">
        <v>13.58</v>
      </c>
      <c r="G4" s="151">
        <v>32.191840470000002</v>
      </c>
      <c r="H4" s="151">
        <v>-80.696857129999998</v>
      </c>
      <c r="I4" s="151">
        <v>32.112751289999999</v>
      </c>
      <c r="J4" s="151">
        <v>-80.828173719999995</v>
      </c>
    </row>
    <row r="5" spans="1:10" ht="12.75" customHeight="1" x14ac:dyDescent="0.2">
      <c r="A5" s="146" t="s">
        <v>135</v>
      </c>
      <c r="B5" s="146" t="s">
        <v>142</v>
      </c>
      <c r="C5" s="146" t="s">
        <v>143</v>
      </c>
      <c r="D5" s="146">
        <v>2</v>
      </c>
      <c r="E5" s="146" t="s">
        <v>29</v>
      </c>
      <c r="F5" s="146">
        <v>4.22</v>
      </c>
      <c r="G5" s="146">
        <v>32.390505159999996</v>
      </c>
      <c r="H5" s="146">
        <v>-80.430510139999996</v>
      </c>
      <c r="I5" s="146">
        <v>32.390505159999996</v>
      </c>
      <c r="J5" s="146">
        <v>-80.430510139999996</v>
      </c>
    </row>
    <row r="6" spans="1:10" ht="12.75" customHeight="1" x14ac:dyDescent="0.2">
      <c r="A6" s="31"/>
      <c r="B6" s="32">
        <f>COUNTA(B2:B5)</f>
        <v>4</v>
      </c>
      <c r="C6" s="31"/>
      <c r="D6" s="77"/>
      <c r="E6" s="31"/>
      <c r="F6" s="132">
        <f>SUM(F2:F5)</f>
        <v>22.32</v>
      </c>
      <c r="G6" s="31"/>
      <c r="H6" s="31"/>
      <c r="I6" s="31"/>
      <c r="J6" s="31"/>
    </row>
    <row r="7" spans="1:10" ht="12.75" customHeight="1" x14ac:dyDescent="0.2">
      <c r="A7" s="31"/>
      <c r="B7" s="31"/>
      <c r="C7" s="31"/>
      <c r="D7" s="55"/>
      <c r="E7" s="31"/>
      <c r="F7" s="133"/>
      <c r="G7" s="31"/>
      <c r="H7" s="31"/>
      <c r="I7" s="31"/>
      <c r="J7" s="31"/>
    </row>
    <row r="8" spans="1:10" ht="12.75" customHeight="1" x14ac:dyDescent="0.2">
      <c r="A8" s="151" t="s">
        <v>144</v>
      </c>
      <c r="B8" s="151" t="s">
        <v>147</v>
      </c>
      <c r="C8" s="151" t="s">
        <v>148</v>
      </c>
      <c r="D8" s="151">
        <v>2</v>
      </c>
      <c r="E8" s="151" t="s">
        <v>29</v>
      </c>
      <c r="F8" s="167">
        <v>6.02</v>
      </c>
      <c r="G8" s="151">
        <v>32.68455909</v>
      </c>
      <c r="H8" s="151">
        <v>-79.885426089999996</v>
      </c>
      <c r="I8" s="151">
        <v>32.638569199999999</v>
      </c>
      <c r="J8" s="151">
        <v>-79.972019979999999</v>
      </c>
    </row>
    <row r="9" spans="1:10" ht="12.75" customHeight="1" x14ac:dyDescent="0.2">
      <c r="A9" s="151" t="s">
        <v>144</v>
      </c>
      <c r="B9" s="151" t="s">
        <v>149</v>
      </c>
      <c r="C9" s="151" t="s">
        <v>150</v>
      </c>
      <c r="D9" s="151">
        <v>2</v>
      </c>
      <c r="E9" s="151" t="s">
        <v>29</v>
      </c>
      <c r="F9" s="151">
        <v>5.92</v>
      </c>
      <c r="G9" s="151">
        <v>32.79836667</v>
      </c>
      <c r="H9" s="151">
        <v>-79.749789849999999</v>
      </c>
      <c r="I9" s="151">
        <v>32.79836667</v>
      </c>
      <c r="J9" s="151">
        <v>-79.749789849999999</v>
      </c>
    </row>
    <row r="10" spans="1:10" ht="12.75" customHeight="1" x14ac:dyDescent="0.2">
      <c r="A10" s="151" t="s">
        <v>144</v>
      </c>
      <c r="B10" s="151" t="s">
        <v>151</v>
      </c>
      <c r="C10" s="151" t="s">
        <v>152</v>
      </c>
      <c r="D10" s="151">
        <v>2</v>
      </c>
      <c r="E10" s="151" t="s">
        <v>29</v>
      </c>
      <c r="F10" s="151">
        <v>8.43</v>
      </c>
      <c r="G10" s="151">
        <v>32.609425100000003</v>
      </c>
      <c r="H10" s="151">
        <v>-80.009083189999998</v>
      </c>
      <c r="I10" s="151">
        <v>32.578276160000001</v>
      </c>
      <c r="J10" s="151">
        <v>-80.145140760000004</v>
      </c>
    </row>
    <row r="11" spans="1:10" ht="12.75" customHeight="1" x14ac:dyDescent="0.2">
      <c r="A11" s="151" t="s">
        <v>144</v>
      </c>
      <c r="B11" s="151" t="s">
        <v>153</v>
      </c>
      <c r="C11" s="151" t="s">
        <v>154</v>
      </c>
      <c r="D11" s="151">
        <v>2</v>
      </c>
      <c r="E11" s="151" t="s">
        <v>29</v>
      </c>
      <c r="F11" s="151">
        <v>2.91</v>
      </c>
      <c r="G11" s="151">
        <v>32.574618639999997</v>
      </c>
      <c r="H11" s="151">
        <v>-80.15097523</v>
      </c>
      <c r="I11" s="151">
        <v>32.568731909999997</v>
      </c>
      <c r="J11" s="151">
        <v>-80.185509179999997</v>
      </c>
    </row>
    <row r="12" spans="1:10" ht="12.75" customHeight="1" x14ac:dyDescent="0.2">
      <c r="A12" s="146" t="s">
        <v>144</v>
      </c>
      <c r="B12" s="146" t="s">
        <v>155</v>
      </c>
      <c r="C12" s="146" t="s">
        <v>156</v>
      </c>
      <c r="D12" s="146">
        <v>2</v>
      </c>
      <c r="E12" s="146" t="s">
        <v>29</v>
      </c>
      <c r="F12" s="146">
        <v>2.5099999999999998</v>
      </c>
      <c r="G12" s="146">
        <v>32.77178112</v>
      </c>
      <c r="H12" s="146">
        <v>-79.813983719999996</v>
      </c>
      <c r="I12" s="146">
        <v>32.753490130000003</v>
      </c>
      <c r="J12" s="146">
        <v>-79.84892284</v>
      </c>
    </row>
    <row r="13" spans="1:10" ht="12.75" customHeight="1" x14ac:dyDescent="0.2">
      <c r="A13" s="31"/>
      <c r="B13" s="32">
        <f>COUNTA(B8:B12)</f>
        <v>5</v>
      </c>
      <c r="C13" s="31"/>
      <c r="D13" s="77"/>
      <c r="E13" s="31"/>
      <c r="F13" s="132">
        <f>SUM(F8:F12)</f>
        <v>25.79</v>
      </c>
      <c r="G13" s="31"/>
      <c r="H13" s="31"/>
      <c r="I13" s="31"/>
      <c r="J13" s="31"/>
    </row>
    <row r="14" spans="1:10" ht="12.75" customHeight="1" x14ac:dyDescent="0.2">
      <c r="A14" s="31"/>
      <c r="B14" s="32"/>
      <c r="C14" s="31"/>
      <c r="D14" s="77"/>
      <c r="E14" s="31"/>
      <c r="F14" s="132"/>
      <c r="G14" s="31"/>
      <c r="H14" s="31"/>
      <c r="I14" s="31"/>
      <c r="J14" s="31"/>
    </row>
    <row r="15" spans="1:10" ht="12.75" customHeight="1" x14ac:dyDescent="0.2">
      <c r="A15" s="34" t="s">
        <v>185</v>
      </c>
      <c r="B15" s="73" t="s">
        <v>145</v>
      </c>
      <c r="C15" s="73" t="s">
        <v>146</v>
      </c>
      <c r="D15" s="73">
        <v>2</v>
      </c>
      <c r="E15" s="73" t="s">
        <v>29</v>
      </c>
      <c r="F15" s="135">
        <v>5.82</v>
      </c>
      <c r="G15" s="73">
        <v>32.50964587</v>
      </c>
      <c r="H15" s="73">
        <v>-80.287539069999994</v>
      </c>
      <c r="I15" s="73">
        <v>32.491097660000001</v>
      </c>
      <c r="J15" s="73">
        <v>-80.34431601</v>
      </c>
    </row>
    <row r="16" spans="1:10" ht="12.75" customHeight="1" x14ac:dyDescent="0.2">
      <c r="A16" s="31"/>
      <c r="B16" s="32">
        <f>COUNTA(B15:B15)</f>
        <v>1</v>
      </c>
      <c r="C16" s="31"/>
      <c r="D16" s="77"/>
      <c r="E16" s="31"/>
      <c r="F16" s="132">
        <f>SUM(F15:F15)</f>
        <v>5.82</v>
      </c>
      <c r="G16" s="31"/>
      <c r="H16" s="31"/>
      <c r="I16" s="31"/>
      <c r="J16" s="31"/>
    </row>
    <row r="17" spans="1:10" ht="12.75" customHeight="1" x14ac:dyDescent="0.2">
      <c r="A17" s="31"/>
      <c r="B17" s="32"/>
      <c r="C17" s="31"/>
      <c r="D17" s="77"/>
      <c r="E17" s="31"/>
      <c r="F17" s="132"/>
      <c r="G17" s="31"/>
      <c r="H17" s="31"/>
      <c r="I17" s="31"/>
      <c r="J17" s="31"/>
    </row>
    <row r="18" spans="1:10" ht="18" customHeight="1" x14ac:dyDescent="0.2">
      <c r="A18" s="151" t="s">
        <v>157</v>
      </c>
      <c r="B18" s="151" t="s">
        <v>158</v>
      </c>
      <c r="C18" s="168" t="s">
        <v>159</v>
      </c>
      <c r="D18" s="151">
        <v>2</v>
      </c>
      <c r="E18" s="151" t="s">
        <v>29</v>
      </c>
      <c r="F18" s="151">
        <v>3.73</v>
      </c>
      <c r="G18" s="151">
        <v>33.375184769999997</v>
      </c>
      <c r="H18" s="151">
        <v>-79.148242120000006</v>
      </c>
      <c r="I18" s="151">
        <v>33.375184769999997</v>
      </c>
      <c r="J18" s="151">
        <v>-79.148242120000006</v>
      </c>
    </row>
    <row r="19" spans="1:10" ht="18" customHeight="1" x14ac:dyDescent="0.2">
      <c r="A19" s="151" t="s">
        <v>157</v>
      </c>
      <c r="B19" s="151" t="s">
        <v>160</v>
      </c>
      <c r="C19" s="168" t="s">
        <v>161</v>
      </c>
      <c r="D19" s="151">
        <v>2</v>
      </c>
      <c r="E19" s="151" t="s">
        <v>29</v>
      </c>
      <c r="F19" s="167">
        <v>3.4</v>
      </c>
      <c r="G19" s="151">
        <v>33.572129830000002</v>
      </c>
      <c r="H19" s="151">
        <v>-79.002273900000006</v>
      </c>
      <c r="I19" s="151">
        <v>33.531863889999997</v>
      </c>
      <c r="J19" s="151">
        <v>-79.032407180000007</v>
      </c>
    </row>
    <row r="20" spans="1:10" ht="18" customHeight="1" x14ac:dyDescent="0.2">
      <c r="A20" s="151" t="s">
        <v>157</v>
      </c>
      <c r="B20" s="151" t="s">
        <v>162</v>
      </c>
      <c r="C20" s="168" t="s">
        <v>163</v>
      </c>
      <c r="D20" s="151">
        <v>2</v>
      </c>
      <c r="E20" s="151" t="s">
        <v>29</v>
      </c>
      <c r="F20" s="151">
        <v>3.2</v>
      </c>
      <c r="G20" s="151">
        <v>33.500185100000003</v>
      </c>
      <c r="H20" s="151">
        <v>-79.066959220000001</v>
      </c>
      <c r="I20" s="151">
        <v>33.500185100000003</v>
      </c>
      <c r="J20" s="151">
        <v>-79.066959220000001</v>
      </c>
    </row>
    <row r="21" spans="1:10" ht="18" customHeight="1" x14ac:dyDescent="0.2">
      <c r="A21" s="151" t="s">
        <v>157</v>
      </c>
      <c r="B21" s="151" t="s">
        <v>164</v>
      </c>
      <c r="C21" s="168" t="s">
        <v>165</v>
      </c>
      <c r="D21" s="151">
        <v>2</v>
      </c>
      <c r="E21" s="151" t="s">
        <v>29</v>
      </c>
      <c r="F21" s="151">
        <v>3.91</v>
      </c>
      <c r="G21" s="151">
        <v>33.449662400000001</v>
      </c>
      <c r="H21" s="151">
        <v>-79.107929799999994</v>
      </c>
      <c r="I21" s="151">
        <v>33.449662400000001</v>
      </c>
      <c r="J21" s="151">
        <v>-79.107929799999994</v>
      </c>
    </row>
    <row r="22" spans="1:10" ht="12.75" customHeight="1" x14ac:dyDescent="0.2">
      <c r="A22" s="146" t="s">
        <v>157</v>
      </c>
      <c r="B22" s="146" t="s">
        <v>166</v>
      </c>
      <c r="C22" s="146" t="s">
        <v>167</v>
      </c>
      <c r="D22" s="146">
        <v>2</v>
      </c>
      <c r="E22" s="146" t="s">
        <v>29</v>
      </c>
      <c r="F22" s="146">
        <v>3.8</v>
      </c>
      <c r="G22" s="146">
        <v>33.398968089999997</v>
      </c>
      <c r="H22" s="146">
        <v>-79.138261499999999</v>
      </c>
      <c r="I22" s="146">
        <v>33.398968089999997</v>
      </c>
      <c r="J22" s="146">
        <v>-79.138261499999999</v>
      </c>
    </row>
    <row r="23" spans="1:10" ht="12.75" customHeight="1" x14ac:dyDescent="0.2">
      <c r="A23" s="31"/>
      <c r="B23" s="32">
        <f>COUNTA(B18:B22)</f>
        <v>5</v>
      </c>
      <c r="C23" s="31"/>
      <c r="D23" s="77"/>
      <c r="E23" s="46"/>
      <c r="F23" s="132">
        <f>SUM(F18:F22)</f>
        <v>18.04</v>
      </c>
      <c r="G23" s="46"/>
      <c r="H23" s="46"/>
      <c r="I23" s="46"/>
      <c r="J23" s="46"/>
    </row>
    <row r="24" spans="1:10" ht="12.75" customHeight="1" x14ac:dyDescent="0.2">
      <c r="A24" s="31"/>
      <c r="B24" s="32"/>
      <c r="C24" s="31"/>
      <c r="D24" s="56"/>
      <c r="E24" s="46"/>
      <c r="F24" s="133"/>
      <c r="G24" s="46"/>
      <c r="H24" s="46"/>
      <c r="I24" s="46"/>
      <c r="J24" s="46"/>
    </row>
    <row r="25" spans="1:10" ht="12.75" customHeight="1" x14ac:dyDescent="0.2">
      <c r="A25" s="151" t="s">
        <v>168</v>
      </c>
      <c r="B25" s="151" t="s">
        <v>169</v>
      </c>
      <c r="C25" s="151" t="s">
        <v>170</v>
      </c>
      <c r="D25" s="151">
        <v>1</v>
      </c>
      <c r="E25" s="151" t="s">
        <v>29</v>
      </c>
      <c r="F25" s="151">
        <v>0.54</v>
      </c>
      <c r="G25" s="151">
        <v>33.787784350000003</v>
      </c>
      <c r="H25" s="151">
        <v>-78.737441239999995</v>
      </c>
      <c r="I25" s="151">
        <v>33.783544669999998</v>
      </c>
      <c r="J25" s="151">
        <v>-78.745334420000006</v>
      </c>
    </row>
    <row r="26" spans="1:10" ht="12.75" customHeight="1" x14ac:dyDescent="0.2">
      <c r="A26" s="151" t="s">
        <v>168</v>
      </c>
      <c r="B26" s="151" t="s">
        <v>171</v>
      </c>
      <c r="C26" s="151" t="s">
        <v>172</v>
      </c>
      <c r="D26" s="151">
        <v>1</v>
      </c>
      <c r="E26" s="151" t="s">
        <v>29</v>
      </c>
      <c r="F26" s="151">
        <v>3.47</v>
      </c>
      <c r="G26" s="151">
        <v>33.781188290000003</v>
      </c>
      <c r="H26" s="151">
        <v>-78.749748890000006</v>
      </c>
      <c r="I26" s="151">
        <v>33.781188290000003</v>
      </c>
      <c r="J26" s="151">
        <v>-78.749748890000006</v>
      </c>
    </row>
    <row r="27" spans="1:10" ht="12.75" customHeight="1" x14ac:dyDescent="0.2">
      <c r="A27" s="151" t="s">
        <v>168</v>
      </c>
      <c r="B27" s="151" t="s">
        <v>173</v>
      </c>
      <c r="C27" s="151" t="s">
        <v>174</v>
      </c>
      <c r="D27" s="151">
        <v>2</v>
      </c>
      <c r="E27" s="151" t="s">
        <v>29</v>
      </c>
      <c r="F27" s="151">
        <v>1.79</v>
      </c>
      <c r="G27" s="151">
        <v>33.592648949999997</v>
      </c>
      <c r="H27" s="151">
        <v>-78.983125439999995</v>
      </c>
      <c r="I27" s="151">
        <v>33.572201970000002</v>
      </c>
      <c r="J27" s="151">
        <v>-79.002202209999993</v>
      </c>
    </row>
    <row r="28" spans="1:10" ht="12.75" customHeight="1" x14ac:dyDescent="0.2">
      <c r="A28" s="151" t="s">
        <v>168</v>
      </c>
      <c r="B28" s="151" t="s">
        <v>175</v>
      </c>
      <c r="C28" s="151" t="s">
        <v>176</v>
      </c>
      <c r="D28" s="151">
        <v>1</v>
      </c>
      <c r="E28" s="151" t="s">
        <v>29</v>
      </c>
      <c r="F28" s="151">
        <v>0.33</v>
      </c>
      <c r="G28" s="151">
        <v>33.657659879999997</v>
      </c>
      <c r="H28" s="151">
        <v>-78.917475409999994</v>
      </c>
      <c r="I28" s="151">
        <v>33.654060749999999</v>
      </c>
      <c r="J28" s="151">
        <v>-78.921381319999995</v>
      </c>
    </row>
    <row r="29" spans="1:10" ht="18" customHeight="1" x14ac:dyDescent="0.2">
      <c r="A29" s="151" t="s">
        <v>168</v>
      </c>
      <c r="B29" s="151" t="s">
        <v>177</v>
      </c>
      <c r="C29" s="168" t="s">
        <v>213</v>
      </c>
      <c r="D29" s="151">
        <v>1</v>
      </c>
      <c r="E29" s="151" t="s">
        <v>29</v>
      </c>
      <c r="F29" s="151">
        <v>3.4</v>
      </c>
      <c r="G29" s="151">
        <v>33.654022980000001</v>
      </c>
      <c r="H29" s="151">
        <v>-78.921427199999997</v>
      </c>
      <c r="I29" s="151">
        <v>33.625191409999999</v>
      </c>
      <c r="J29" s="151">
        <v>-78.952710310000001</v>
      </c>
    </row>
    <row r="30" spans="1:10" ht="12.75" customHeight="1" x14ac:dyDescent="0.2">
      <c r="A30" s="151" t="s">
        <v>168</v>
      </c>
      <c r="B30" s="151" t="s">
        <v>178</v>
      </c>
      <c r="C30" s="151" t="s">
        <v>179</v>
      </c>
      <c r="D30" s="151">
        <v>1</v>
      </c>
      <c r="E30" s="151" t="s">
        <v>29</v>
      </c>
      <c r="F30" s="151">
        <v>9.77</v>
      </c>
      <c r="G30" s="151">
        <v>33.736921119999998</v>
      </c>
      <c r="H30" s="151">
        <v>-78.822497499999997</v>
      </c>
      <c r="I30" s="151">
        <v>33.657667590000003</v>
      </c>
      <c r="J30" s="151">
        <v>-78.917466919999995</v>
      </c>
    </row>
    <row r="31" spans="1:10" ht="12.75" customHeight="1" x14ac:dyDescent="0.2">
      <c r="A31" s="151" t="s">
        <v>168</v>
      </c>
      <c r="B31" s="151" t="s">
        <v>180</v>
      </c>
      <c r="C31" s="151" t="s">
        <v>181</v>
      </c>
      <c r="D31" s="151">
        <v>1</v>
      </c>
      <c r="E31" s="151" t="s">
        <v>29</v>
      </c>
      <c r="F31" s="151">
        <v>8.5</v>
      </c>
      <c r="G31" s="151">
        <v>33.813933599999999</v>
      </c>
      <c r="H31" s="151">
        <v>-78.682151919999995</v>
      </c>
      <c r="I31" s="151">
        <v>33.813933599999999</v>
      </c>
      <c r="J31" s="151">
        <v>-78.682151919999995</v>
      </c>
    </row>
    <row r="32" spans="1:10" ht="12.75" customHeight="1" x14ac:dyDescent="0.2">
      <c r="A32" s="146" t="s">
        <v>168</v>
      </c>
      <c r="B32" s="146" t="s">
        <v>182</v>
      </c>
      <c r="C32" s="146" t="s">
        <v>183</v>
      </c>
      <c r="D32" s="146">
        <v>1</v>
      </c>
      <c r="E32" s="146" t="s">
        <v>29</v>
      </c>
      <c r="F32" s="146">
        <v>2.13</v>
      </c>
      <c r="G32" s="146">
        <v>33.61697848</v>
      </c>
      <c r="H32" s="146">
        <v>-78.960380479999998</v>
      </c>
      <c r="I32" s="146">
        <v>33.592692200000002</v>
      </c>
      <c r="J32" s="146">
        <v>-78.983084259999998</v>
      </c>
    </row>
    <row r="33" spans="1:10" ht="12.75" customHeight="1" x14ac:dyDescent="0.2">
      <c r="A33" s="31"/>
      <c r="B33" s="32">
        <f>COUNTA(B25:B32)</f>
        <v>8</v>
      </c>
      <c r="C33" s="31"/>
      <c r="D33" s="77"/>
      <c r="E33" s="31"/>
      <c r="F33" s="132">
        <f>SUM(F25:F32)</f>
        <v>29.929999999999996</v>
      </c>
      <c r="G33" s="31"/>
      <c r="H33" s="31"/>
      <c r="I33" s="31"/>
      <c r="J33" s="31"/>
    </row>
    <row r="34" spans="1:10" ht="12.75" customHeight="1" x14ac:dyDescent="0.2">
      <c r="A34" s="31"/>
      <c r="B34" s="32"/>
      <c r="C34" s="31"/>
      <c r="D34" s="77"/>
      <c r="E34" s="31"/>
      <c r="F34" s="53"/>
      <c r="G34" s="31"/>
      <c r="H34" s="31"/>
      <c r="I34" s="31"/>
      <c r="J34" s="31"/>
    </row>
    <row r="35" spans="1:10" ht="12.75" customHeight="1" x14ac:dyDescent="0.2">
      <c r="A35" s="31"/>
      <c r="B35" s="32"/>
      <c r="C35" s="31"/>
      <c r="D35" s="77"/>
      <c r="E35" s="31"/>
      <c r="F35" s="53"/>
      <c r="G35" s="31"/>
      <c r="H35" s="31"/>
      <c r="I35" s="31"/>
      <c r="J35" s="31"/>
    </row>
    <row r="36" spans="1:10" ht="12.75" customHeight="1" x14ac:dyDescent="0.2">
      <c r="A36" s="31"/>
      <c r="C36" s="102" t="s">
        <v>92</v>
      </c>
      <c r="D36" s="104"/>
      <c r="E36" s="103"/>
      <c r="G36" s="31"/>
      <c r="H36" s="31"/>
      <c r="I36" s="31"/>
      <c r="J36" s="31"/>
    </row>
    <row r="37" spans="1:10" s="2" customFormat="1" ht="12.75" customHeight="1" x14ac:dyDescent="0.15">
      <c r="C37" s="98" t="s">
        <v>91</v>
      </c>
      <c r="D37" s="99">
        <f>SUM(B6+B13+B16+B23+B33)</f>
        <v>23</v>
      </c>
      <c r="G37" s="54"/>
      <c r="H37" s="54"/>
      <c r="I37" s="54"/>
      <c r="J37" s="54"/>
    </row>
    <row r="38" spans="1:10" ht="12.75" customHeight="1" x14ac:dyDescent="0.2">
      <c r="A38" s="47"/>
      <c r="B38" s="47"/>
      <c r="C38" s="110" t="s">
        <v>212</v>
      </c>
      <c r="D38" s="134">
        <f>SUM(F6+F13+F16+F23+F33)</f>
        <v>101.89999999999999</v>
      </c>
      <c r="F38" s="89"/>
      <c r="G38" s="46"/>
      <c r="H38" s="46"/>
      <c r="I38" s="46"/>
      <c r="J38" s="46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South Carolina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53"/>
  <sheetViews>
    <sheetView workbookViewId="0"/>
  </sheetViews>
  <sheetFormatPr defaultRowHeight="12.75" x14ac:dyDescent="0.2"/>
  <cols>
    <col min="1" max="1" width="11.5703125" style="5" customWidth="1"/>
    <col min="2" max="2" width="7.7109375" style="5" customWidth="1"/>
    <col min="3" max="3" width="41" style="5" customWidth="1"/>
    <col min="4" max="4" width="7.7109375" style="5" customWidth="1"/>
    <col min="5" max="5" width="10.7109375" style="5" customWidth="1"/>
    <col min="6" max="8" width="9.28515625" style="5" customWidth="1"/>
    <col min="9" max="16384" width="9.140625" style="5"/>
  </cols>
  <sheetData>
    <row r="1" spans="1:9" s="2" customFormat="1" ht="53.25" customHeight="1" x14ac:dyDescent="0.15">
      <c r="A1" s="25" t="s">
        <v>12</v>
      </c>
      <c r="B1" s="25" t="s">
        <v>13</v>
      </c>
      <c r="C1" s="25" t="s">
        <v>62</v>
      </c>
      <c r="D1" s="3" t="s">
        <v>65</v>
      </c>
      <c r="E1" s="3" t="s">
        <v>191</v>
      </c>
      <c r="F1" s="3" t="s">
        <v>192</v>
      </c>
      <c r="G1" s="3" t="s">
        <v>193</v>
      </c>
      <c r="H1" s="3" t="s">
        <v>197</v>
      </c>
      <c r="I1" s="78" t="s">
        <v>211</v>
      </c>
    </row>
    <row r="2" spans="1:9" ht="12.75" customHeight="1" x14ac:dyDescent="0.2">
      <c r="A2" s="72" t="s">
        <v>135</v>
      </c>
      <c r="B2" s="72" t="s">
        <v>136</v>
      </c>
      <c r="C2" s="72" t="s">
        <v>137</v>
      </c>
      <c r="D2" s="72">
        <v>2</v>
      </c>
      <c r="E2" s="72" t="s">
        <v>28</v>
      </c>
      <c r="F2" s="72">
        <v>153</v>
      </c>
      <c r="G2" s="72">
        <v>0.5</v>
      </c>
      <c r="H2" s="72">
        <v>0</v>
      </c>
      <c r="I2" s="131">
        <v>2.99</v>
      </c>
    </row>
    <row r="3" spans="1:9" ht="12.75" customHeight="1" x14ac:dyDescent="0.2">
      <c r="A3" s="151" t="s">
        <v>135</v>
      </c>
      <c r="B3" s="151" t="s">
        <v>138</v>
      </c>
      <c r="C3" s="151" t="s">
        <v>139</v>
      </c>
      <c r="D3" s="151">
        <v>2</v>
      </c>
      <c r="E3" s="72" t="s">
        <v>28</v>
      </c>
      <c r="F3" s="72">
        <v>153</v>
      </c>
      <c r="G3" s="72">
        <v>0.5</v>
      </c>
      <c r="H3" s="72">
        <v>0</v>
      </c>
      <c r="I3" s="131">
        <v>1.53</v>
      </c>
    </row>
    <row r="4" spans="1:9" ht="12.75" customHeight="1" x14ac:dyDescent="0.2">
      <c r="A4" s="72" t="s">
        <v>135</v>
      </c>
      <c r="B4" s="72" t="s">
        <v>140</v>
      </c>
      <c r="C4" s="72" t="s">
        <v>141</v>
      </c>
      <c r="D4" s="72">
        <v>2</v>
      </c>
      <c r="E4" s="72" t="s">
        <v>28</v>
      </c>
      <c r="F4" s="72">
        <v>153</v>
      </c>
      <c r="G4" s="72">
        <v>0.5</v>
      </c>
      <c r="H4" s="72">
        <v>0</v>
      </c>
      <c r="I4" s="131">
        <v>13.58</v>
      </c>
    </row>
    <row r="5" spans="1:9" ht="12.75" customHeight="1" x14ac:dyDescent="0.2">
      <c r="A5" s="73" t="s">
        <v>135</v>
      </c>
      <c r="B5" s="73" t="s">
        <v>142</v>
      </c>
      <c r="C5" s="73" t="s">
        <v>143</v>
      </c>
      <c r="D5" s="73">
        <v>2</v>
      </c>
      <c r="E5" s="73" t="s">
        <v>28</v>
      </c>
      <c r="F5" s="73">
        <v>153</v>
      </c>
      <c r="G5" s="73">
        <v>0.5</v>
      </c>
      <c r="H5" s="73">
        <v>0</v>
      </c>
      <c r="I5" s="135">
        <v>4.22</v>
      </c>
    </row>
    <row r="6" spans="1:9" ht="12.75" customHeight="1" x14ac:dyDescent="0.2">
      <c r="A6" s="30"/>
      <c r="B6" s="61">
        <f>COUNTA(B2:B5)</f>
        <v>4</v>
      </c>
      <c r="C6" s="20"/>
      <c r="D6" s="77"/>
      <c r="E6" s="27">
        <f>COUNTIF(E2:E5, "Yes")</f>
        <v>4</v>
      </c>
      <c r="F6" s="20"/>
      <c r="G6" s="27"/>
      <c r="H6" s="27"/>
      <c r="I6" s="132">
        <f>SUM(I2:I5)</f>
        <v>22.32</v>
      </c>
    </row>
    <row r="7" spans="1:9" ht="12.75" customHeight="1" x14ac:dyDescent="0.2">
      <c r="A7" s="30"/>
      <c r="B7" s="55"/>
      <c r="C7" s="30"/>
      <c r="D7" s="55"/>
      <c r="E7" s="30"/>
      <c r="F7" s="30"/>
      <c r="G7" s="30"/>
      <c r="H7" s="30"/>
      <c r="I7" s="133"/>
    </row>
    <row r="8" spans="1:9" ht="12.75" customHeight="1" x14ac:dyDescent="0.2">
      <c r="A8" s="151" t="s">
        <v>144</v>
      </c>
      <c r="B8" s="151" t="s">
        <v>147</v>
      </c>
      <c r="C8" s="151" t="s">
        <v>148</v>
      </c>
      <c r="D8" s="151">
        <v>2</v>
      </c>
      <c r="E8" s="72" t="s">
        <v>28</v>
      </c>
      <c r="F8" s="72">
        <v>153</v>
      </c>
      <c r="G8" s="72">
        <v>0.5</v>
      </c>
      <c r="H8" s="72">
        <v>0</v>
      </c>
      <c r="I8" s="131">
        <v>6.02</v>
      </c>
    </row>
    <row r="9" spans="1:9" ht="12.75" customHeight="1" x14ac:dyDescent="0.2">
      <c r="A9" s="72" t="s">
        <v>144</v>
      </c>
      <c r="B9" s="72" t="s">
        <v>149</v>
      </c>
      <c r="C9" s="72" t="s">
        <v>150</v>
      </c>
      <c r="D9" s="72">
        <v>2</v>
      </c>
      <c r="E9" s="72" t="s">
        <v>28</v>
      </c>
      <c r="F9" s="72">
        <v>153</v>
      </c>
      <c r="G9" s="72">
        <v>0.5</v>
      </c>
      <c r="H9" s="72">
        <v>0</v>
      </c>
      <c r="I9" s="131">
        <v>5.92</v>
      </c>
    </row>
    <row r="10" spans="1:9" ht="12.75" customHeight="1" x14ac:dyDescent="0.2">
      <c r="A10" s="72" t="s">
        <v>144</v>
      </c>
      <c r="B10" s="72" t="s">
        <v>151</v>
      </c>
      <c r="C10" s="72" t="s">
        <v>152</v>
      </c>
      <c r="D10" s="72">
        <v>2</v>
      </c>
      <c r="E10" s="72" t="s">
        <v>28</v>
      </c>
      <c r="F10" s="72">
        <v>153</v>
      </c>
      <c r="G10" s="72">
        <v>0.5</v>
      </c>
      <c r="H10" s="72">
        <v>0</v>
      </c>
      <c r="I10" s="131">
        <v>8.43</v>
      </c>
    </row>
    <row r="11" spans="1:9" ht="12.75" customHeight="1" x14ac:dyDescent="0.2">
      <c r="A11" s="72" t="s">
        <v>144</v>
      </c>
      <c r="B11" s="72" t="s">
        <v>153</v>
      </c>
      <c r="C11" s="72" t="s">
        <v>154</v>
      </c>
      <c r="D11" s="72">
        <v>2</v>
      </c>
      <c r="E11" s="72" t="s">
        <v>28</v>
      </c>
      <c r="F11" s="72">
        <v>153</v>
      </c>
      <c r="G11" s="72">
        <v>0.5</v>
      </c>
      <c r="H11" s="72">
        <v>0</v>
      </c>
      <c r="I11" s="131">
        <v>2.91</v>
      </c>
    </row>
    <row r="12" spans="1:9" ht="12.75" customHeight="1" x14ac:dyDescent="0.2">
      <c r="A12" s="73" t="s">
        <v>144</v>
      </c>
      <c r="B12" s="73" t="s">
        <v>155</v>
      </c>
      <c r="C12" s="73" t="s">
        <v>156</v>
      </c>
      <c r="D12" s="73">
        <v>2</v>
      </c>
      <c r="E12" s="73" t="s">
        <v>28</v>
      </c>
      <c r="F12" s="73">
        <v>153</v>
      </c>
      <c r="G12" s="73">
        <v>0.5</v>
      </c>
      <c r="H12" s="73">
        <v>0</v>
      </c>
      <c r="I12" s="135">
        <v>2.5099999999999998</v>
      </c>
    </row>
    <row r="13" spans="1:9" ht="12.75" customHeight="1" x14ac:dyDescent="0.2">
      <c r="A13" s="30"/>
      <c r="B13" s="61">
        <f>COUNTA(B8:B12)</f>
        <v>5</v>
      </c>
      <c r="C13" s="20"/>
      <c r="D13" s="77"/>
      <c r="E13" s="27">
        <f>COUNTIF(E8:E12, "Yes")</f>
        <v>5</v>
      </c>
      <c r="F13" s="20"/>
      <c r="G13" s="27"/>
      <c r="H13" s="20"/>
      <c r="I13" s="132">
        <f>SUM(I8:I12)</f>
        <v>25.79</v>
      </c>
    </row>
    <row r="14" spans="1:9" ht="12.75" customHeight="1" x14ac:dyDescent="0.2">
      <c r="A14" s="30"/>
      <c r="B14" s="61"/>
      <c r="C14" s="20"/>
      <c r="D14" s="77"/>
      <c r="E14" s="20"/>
      <c r="F14" s="20"/>
      <c r="G14" s="27"/>
      <c r="H14" s="20"/>
      <c r="I14" s="132"/>
    </row>
    <row r="15" spans="1:9" ht="12.75" customHeight="1" x14ac:dyDescent="0.2">
      <c r="A15" s="34" t="s">
        <v>185</v>
      </c>
      <c r="B15" s="73" t="s">
        <v>145</v>
      </c>
      <c r="C15" s="73" t="s">
        <v>146</v>
      </c>
      <c r="D15" s="73">
        <v>2</v>
      </c>
      <c r="E15" s="73" t="s">
        <v>28</v>
      </c>
      <c r="F15" s="73">
        <v>153</v>
      </c>
      <c r="G15" s="73">
        <v>0.5</v>
      </c>
      <c r="H15" s="73">
        <v>0</v>
      </c>
      <c r="I15" s="135">
        <v>5.82</v>
      </c>
    </row>
    <row r="16" spans="1:9" ht="12.75" customHeight="1" x14ac:dyDescent="0.2">
      <c r="A16" s="30"/>
      <c r="B16" s="61">
        <f>COUNTA(B15:B15)</f>
        <v>1</v>
      </c>
      <c r="C16" s="20"/>
      <c r="D16" s="77"/>
      <c r="E16" s="27">
        <f>COUNTIF(E15:E15, "Yes")</f>
        <v>1</v>
      </c>
      <c r="F16" s="20"/>
      <c r="G16" s="27"/>
      <c r="H16" s="20"/>
      <c r="I16" s="132">
        <f>SUM(I15:I15)</f>
        <v>5.82</v>
      </c>
    </row>
    <row r="17" spans="1:10" ht="12.75" customHeight="1" x14ac:dyDescent="0.2">
      <c r="A17" s="30"/>
      <c r="B17" s="61"/>
      <c r="C17" s="20"/>
      <c r="D17" s="77"/>
      <c r="E17" s="20"/>
      <c r="F17" s="20"/>
      <c r="G17" s="27"/>
      <c r="H17" s="20"/>
      <c r="I17" s="132"/>
    </row>
    <row r="18" spans="1:10" ht="12.75" customHeight="1" x14ac:dyDescent="0.2">
      <c r="A18" s="72" t="s">
        <v>157</v>
      </c>
      <c r="B18" s="72" t="s">
        <v>158</v>
      </c>
      <c r="C18" s="72" t="s">
        <v>159</v>
      </c>
      <c r="D18" s="72">
        <v>2</v>
      </c>
      <c r="E18" s="72" t="s">
        <v>28</v>
      </c>
      <c r="F18" s="72">
        <v>153</v>
      </c>
      <c r="G18" s="72">
        <v>0.5</v>
      </c>
      <c r="H18" s="72">
        <v>0</v>
      </c>
      <c r="I18" s="131">
        <v>3.73</v>
      </c>
    </row>
    <row r="19" spans="1:10" ht="12.75" customHeight="1" x14ac:dyDescent="0.2">
      <c r="A19" s="151" t="s">
        <v>157</v>
      </c>
      <c r="B19" s="151" t="s">
        <v>160</v>
      </c>
      <c r="C19" s="151" t="s">
        <v>161</v>
      </c>
      <c r="D19" s="151">
        <v>2</v>
      </c>
      <c r="E19" s="72" t="s">
        <v>28</v>
      </c>
      <c r="F19" s="72">
        <v>153</v>
      </c>
      <c r="G19" s="72">
        <v>0.5</v>
      </c>
      <c r="H19" s="72">
        <v>0</v>
      </c>
      <c r="I19" s="131">
        <v>3.4</v>
      </c>
    </row>
    <row r="20" spans="1:10" ht="18" customHeight="1" x14ac:dyDescent="0.2">
      <c r="A20" s="72" t="s">
        <v>157</v>
      </c>
      <c r="B20" s="72" t="s">
        <v>162</v>
      </c>
      <c r="C20" s="72" t="s">
        <v>163</v>
      </c>
      <c r="D20" s="72">
        <v>2</v>
      </c>
      <c r="E20" s="72" t="s">
        <v>28</v>
      </c>
      <c r="F20" s="72">
        <v>153</v>
      </c>
      <c r="G20" s="72">
        <v>0.5</v>
      </c>
      <c r="H20" s="72">
        <v>0</v>
      </c>
      <c r="I20" s="131">
        <v>3.2</v>
      </c>
    </row>
    <row r="21" spans="1:10" ht="12.75" customHeight="1" x14ac:dyDescent="0.2">
      <c r="A21" s="72" t="s">
        <v>157</v>
      </c>
      <c r="B21" s="72" t="s">
        <v>164</v>
      </c>
      <c r="C21" s="72" t="s">
        <v>165</v>
      </c>
      <c r="D21" s="72">
        <v>2</v>
      </c>
      <c r="E21" s="72" t="s">
        <v>28</v>
      </c>
      <c r="F21" s="72">
        <v>153</v>
      </c>
      <c r="G21" s="72">
        <v>0.5</v>
      </c>
      <c r="H21" s="72">
        <v>0</v>
      </c>
      <c r="I21" s="131">
        <v>3.91</v>
      </c>
    </row>
    <row r="22" spans="1:10" ht="12.75" customHeight="1" x14ac:dyDescent="0.2">
      <c r="A22" s="73" t="s">
        <v>157</v>
      </c>
      <c r="B22" s="73" t="s">
        <v>166</v>
      </c>
      <c r="C22" s="73" t="s">
        <v>167</v>
      </c>
      <c r="D22" s="73">
        <v>2</v>
      </c>
      <c r="E22" s="73" t="s">
        <v>28</v>
      </c>
      <c r="F22" s="73">
        <v>153</v>
      </c>
      <c r="G22" s="73">
        <v>0.5</v>
      </c>
      <c r="H22" s="73">
        <v>0</v>
      </c>
      <c r="I22" s="135">
        <v>3.8</v>
      </c>
    </row>
    <row r="23" spans="1:10" ht="12.75" customHeight="1" x14ac:dyDescent="0.2">
      <c r="A23" s="28"/>
      <c r="B23" s="27">
        <f>COUNTA(G18:G22)</f>
        <v>5</v>
      </c>
      <c r="C23" s="27"/>
      <c r="D23" s="77"/>
      <c r="E23" s="27">
        <f>COUNTIF(E18:E22, "Yes")</f>
        <v>5</v>
      </c>
      <c r="F23" s="28"/>
      <c r="G23" s="27"/>
      <c r="H23" s="27"/>
      <c r="I23" s="132">
        <f>SUM(I18:I22)</f>
        <v>18.04</v>
      </c>
    </row>
    <row r="24" spans="1:10" ht="12.75" customHeight="1" x14ac:dyDescent="0.2">
      <c r="A24" s="30"/>
      <c r="B24" s="61"/>
      <c r="C24" s="30"/>
      <c r="D24" s="56"/>
      <c r="E24" s="30"/>
      <c r="F24" s="30"/>
      <c r="G24" s="30"/>
      <c r="H24" s="30"/>
      <c r="I24" s="133"/>
    </row>
    <row r="25" spans="1:10" ht="12.75" customHeight="1" x14ac:dyDescent="0.2">
      <c r="A25" s="72" t="s">
        <v>168</v>
      </c>
      <c r="B25" s="72" t="s">
        <v>169</v>
      </c>
      <c r="C25" s="72" t="s">
        <v>170</v>
      </c>
      <c r="D25" s="72">
        <v>1</v>
      </c>
      <c r="E25" s="72" t="s">
        <v>28</v>
      </c>
      <c r="F25" s="72">
        <v>153</v>
      </c>
      <c r="G25" s="72">
        <v>1</v>
      </c>
      <c r="H25" s="72">
        <v>0</v>
      </c>
      <c r="I25" s="131">
        <v>0.54</v>
      </c>
    </row>
    <row r="26" spans="1:10" ht="12.75" customHeight="1" x14ac:dyDescent="0.2">
      <c r="A26" s="72" t="s">
        <v>168</v>
      </c>
      <c r="B26" s="72" t="s">
        <v>171</v>
      </c>
      <c r="C26" s="72" t="s">
        <v>172</v>
      </c>
      <c r="D26" s="72">
        <v>1</v>
      </c>
      <c r="E26" s="72" t="s">
        <v>28</v>
      </c>
      <c r="F26" s="72">
        <v>153</v>
      </c>
      <c r="G26" s="72">
        <v>1</v>
      </c>
      <c r="H26" s="72">
        <v>0</v>
      </c>
      <c r="I26" s="131">
        <v>3.47</v>
      </c>
    </row>
    <row r="27" spans="1:10" ht="12.75" customHeight="1" x14ac:dyDescent="0.2">
      <c r="A27" s="72" t="s">
        <v>168</v>
      </c>
      <c r="B27" s="72" t="s">
        <v>173</v>
      </c>
      <c r="C27" s="72" t="s">
        <v>174</v>
      </c>
      <c r="D27" s="72">
        <v>2</v>
      </c>
      <c r="E27" s="72" t="s">
        <v>28</v>
      </c>
      <c r="F27" s="72">
        <v>153</v>
      </c>
      <c r="G27" s="72">
        <v>0.5</v>
      </c>
      <c r="H27" s="72">
        <v>0</v>
      </c>
      <c r="I27" s="131">
        <v>1.79</v>
      </c>
    </row>
    <row r="28" spans="1:10" ht="12.75" customHeight="1" x14ac:dyDescent="0.2">
      <c r="A28" s="72" t="s">
        <v>168</v>
      </c>
      <c r="B28" s="72" t="s">
        <v>175</v>
      </c>
      <c r="C28" s="72" t="s">
        <v>176</v>
      </c>
      <c r="D28" s="72">
        <v>1</v>
      </c>
      <c r="E28" s="72" t="s">
        <v>28</v>
      </c>
      <c r="F28" s="72">
        <v>153</v>
      </c>
      <c r="G28" s="72">
        <v>1</v>
      </c>
      <c r="H28" s="72">
        <v>0</v>
      </c>
      <c r="I28" s="131">
        <v>0.33</v>
      </c>
    </row>
    <row r="29" spans="1:10" ht="18" customHeight="1" x14ac:dyDescent="0.2">
      <c r="A29" s="72" t="s">
        <v>168</v>
      </c>
      <c r="B29" s="72" t="s">
        <v>177</v>
      </c>
      <c r="C29" s="72" t="s">
        <v>190</v>
      </c>
      <c r="D29" s="72">
        <v>1</v>
      </c>
      <c r="E29" s="72" t="s">
        <v>28</v>
      </c>
      <c r="F29" s="72">
        <v>153</v>
      </c>
      <c r="G29" s="72">
        <v>1</v>
      </c>
      <c r="H29" s="72">
        <v>0</v>
      </c>
      <c r="I29" s="131">
        <v>3.4</v>
      </c>
    </row>
    <row r="30" spans="1:10" ht="12.75" customHeight="1" x14ac:dyDescent="0.2">
      <c r="A30" s="72" t="s">
        <v>168</v>
      </c>
      <c r="B30" s="72" t="s">
        <v>178</v>
      </c>
      <c r="C30" s="72" t="s">
        <v>179</v>
      </c>
      <c r="D30" s="72">
        <v>1</v>
      </c>
      <c r="E30" s="72" t="s">
        <v>28</v>
      </c>
      <c r="F30" s="72">
        <v>153</v>
      </c>
      <c r="G30" s="72">
        <v>1</v>
      </c>
      <c r="H30" s="72">
        <v>0</v>
      </c>
      <c r="I30" s="131">
        <v>9.77</v>
      </c>
    </row>
    <row r="31" spans="1:10" ht="12.75" customHeight="1" x14ac:dyDescent="0.2">
      <c r="A31" s="72" t="s">
        <v>168</v>
      </c>
      <c r="B31" s="72" t="s">
        <v>180</v>
      </c>
      <c r="C31" s="72" t="s">
        <v>181</v>
      </c>
      <c r="D31" s="72">
        <v>1</v>
      </c>
      <c r="E31" s="72" t="s">
        <v>28</v>
      </c>
      <c r="F31" s="72">
        <v>153</v>
      </c>
      <c r="G31" s="72">
        <v>1</v>
      </c>
      <c r="H31" s="72">
        <v>0</v>
      </c>
      <c r="I31" s="131">
        <v>8.5</v>
      </c>
    </row>
    <row r="32" spans="1:10" ht="12.75" customHeight="1" x14ac:dyDescent="0.2">
      <c r="A32" s="73" t="s">
        <v>168</v>
      </c>
      <c r="B32" s="73" t="s">
        <v>182</v>
      </c>
      <c r="C32" s="73" t="s">
        <v>183</v>
      </c>
      <c r="D32" s="73">
        <v>1</v>
      </c>
      <c r="E32" s="73" t="s">
        <v>28</v>
      </c>
      <c r="F32" s="73">
        <v>153</v>
      </c>
      <c r="G32" s="73">
        <v>1</v>
      </c>
      <c r="H32" s="73">
        <v>0</v>
      </c>
      <c r="I32" s="135">
        <v>2.13</v>
      </c>
      <c r="J32" s="69"/>
    </row>
    <row r="33" spans="1:9" x14ac:dyDescent="0.2">
      <c r="A33" s="28"/>
      <c r="B33" s="27">
        <f>COUNTA(B25:B32)</f>
        <v>8</v>
      </c>
      <c r="C33" s="27"/>
      <c r="D33" s="27"/>
      <c r="E33" s="27">
        <f>COUNTIF(E25:E32, "Yes")</f>
        <v>8</v>
      </c>
      <c r="F33" s="28"/>
      <c r="G33" s="27"/>
      <c r="H33" s="27"/>
      <c r="I33" s="132">
        <f>SUM(I25:I32)</f>
        <v>29.929999999999996</v>
      </c>
    </row>
    <row r="34" spans="1:9" x14ac:dyDescent="0.2">
      <c r="A34" s="28"/>
      <c r="B34" s="27"/>
      <c r="C34" s="27"/>
      <c r="D34" s="27"/>
      <c r="E34" s="27"/>
      <c r="F34" s="28"/>
      <c r="G34" s="27"/>
      <c r="H34" s="27"/>
      <c r="I34" s="132"/>
    </row>
    <row r="35" spans="1:9" x14ac:dyDescent="0.2">
      <c r="A35" s="69"/>
      <c r="B35" s="69"/>
      <c r="C35" s="69"/>
      <c r="D35" s="69"/>
      <c r="E35" s="69"/>
      <c r="F35" s="69"/>
      <c r="G35" s="69"/>
      <c r="H35" s="69"/>
      <c r="I35" s="69"/>
    </row>
    <row r="36" spans="1:9" x14ac:dyDescent="0.2">
      <c r="A36" s="69"/>
      <c r="B36" s="69"/>
      <c r="D36" s="96"/>
      <c r="E36" s="122" t="s">
        <v>95</v>
      </c>
      <c r="F36" s="97"/>
      <c r="G36" s="69"/>
      <c r="H36" s="69"/>
      <c r="I36" s="69"/>
    </row>
    <row r="37" spans="1:9" x14ac:dyDescent="0.2">
      <c r="A37" s="69"/>
      <c r="B37" s="69"/>
      <c r="D37" s="98"/>
      <c r="E37" s="110" t="s">
        <v>91</v>
      </c>
      <c r="F37" s="99">
        <f>SUM(B6+B13+B16+B23+B33)</f>
        <v>23</v>
      </c>
      <c r="G37" s="69"/>
      <c r="H37" s="69"/>
      <c r="I37" s="69"/>
    </row>
    <row r="38" spans="1:9" x14ac:dyDescent="0.2">
      <c r="D38" s="98"/>
      <c r="E38" s="110" t="s">
        <v>93</v>
      </c>
      <c r="F38" s="99">
        <f>E6+E13+E16+E23+E33</f>
        <v>23</v>
      </c>
    </row>
    <row r="39" spans="1:9" x14ac:dyDescent="0.2">
      <c r="D39" s="110"/>
      <c r="E39" s="110" t="s">
        <v>133</v>
      </c>
      <c r="F39" s="128">
        <f>F38/F37</f>
        <v>1</v>
      </c>
    </row>
    <row r="40" spans="1:9" x14ac:dyDescent="0.2">
      <c r="D40" s="98"/>
      <c r="E40" s="110" t="s">
        <v>94</v>
      </c>
      <c r="F40" s="134">
        <f>SUM(I6+I13+I16+I23+I33)</f>
        <v>101.89999999999999</v>
      </c>
      <c r="G40" s="5" t="s">
        <v>221</v>
      </c>
    </row>
    <row r="42" spans="1:9" x14ac:dyDescent="0.2">
      <c r="D42" s="122" t="s">
        <v>198</v>
      </c>
      <c r="E42" s="147" t="s">
        <v>199</v>
      </c>
      <c r="F42" s="147" t="s">
        <v>99</v>
      </c>
    </row>
    <row r="43" spans="1:9" x14ac:dyDescent="0.2">
      <c r="D43" s="110" t="s">
        <v>200</v>
      </c>
      <c r="E43" s="148">
        <f>COUNTIF(G2:G32, "0.25")</f>
        <v>0</v>
      </c>
      <c r="F43" s="149">
        <f>E43/F38</f>
        <v>0</v>
      </c>
    </row>
    <row r="44" spans="1:9" x14ac:dyDescent="0.2">
      <c r="D44" s="110" t="s">
        <v>201</v>
      </c>
      <c r="E44" s="148">
        <f>COUNTIF(G2:G32, "0.5")</f>
        <v>16</v>
      </c>
      <c r="F44" s="149">
        <f>E44/F38</f>
        <v>0.69565217391304346</v>
      </c>
    </row>
    <row r="45" spans="1:9" x14ac:dyDescent="0.2">
      <c r="D45" s="110" t="s">
        <v>202</v>
      </c>
      <c r="E45" s="148">
        <f>COUNTIF(G2:G32, "1")</f>
        <v>7</v>
      </c>
      <c r="F45" s="149">
        <f>E45/F38</f>
        <v>0.30434782608695654</v>
      </c>
    </row>
    <row r="46" spans="1:9" x14ac:dyDescent="0.2">
      <c r="D46" s="110" t="s">
        <v>203</v>
      </c>
      <c r="E46" s="148">
        <f>COUNTIF(G2:G32, "1.25")</f>
        <v>0</v>
      </c>
      <c r="F46" s="149">
        <f>E46/F38</f>
        <v>0</v>
      </c>
    </row>
    <row r="47" spans="1:9" x14ac:dyDescent="0.2">
      <c r="D47" s="110" t="s">
        <v>204</v>
      </c>
      <c r="E47" s="148">
        <f>COUNTIF(G2:G32, "1.50")</f>
        <v>0</v>
      </c>
      <c r="F47" s="149">
        <f>E47/F38</f>
        <v>0</v>
      </c>
    </row>
    <row r="48" spans="1:9" x14ac:dyDescent="0.2">
      <c r="D48" s="110" t="s">
        <v>205</v>
      </c>
      <c r="E48" s="148">
        <f>COUNTIF(G2:G32, "2")</f>
        <v>0</v>
      </c>
      <c r="F48" s="149">
        <f>E48/F38</f>
        <v>0</v>
      </c>
    </row>
    <row r="49" spans="4:6" x14ac:dyDescent="0.2">
      <c r="D49" s="110" t="s">
        <v>206</v>
      </c>
      <c r="E49" s="148">
        <f>COUNTIF(G2:G32, "2.5")</f>
        <v>0</v>
      </c>
      <c r="F49" s="149">
        <f>E49/F38</f>
        <v>0</v>
      </c>
    </row>
    <row r="50" spans="4:6" x14ac:dyDescent="0.2">
      <c r="D50" s="110" t="s">
        <v>207</v>
      </c>
      <c r="E50" s="148">
        <f>COUNTIF(G2:G32, "3")</f>
        <v>0</v>
      </c>
      <c r="F50" s="149">
        <f>E50/F38</f>
        <v>0</v>
      </c>
    </row>
    <row r="51" spans="4:6" x14ac:dyDescent="0.2">
      <c r="D51" s="110" t="s">
        <v>208</v>
      </c>
      <c r="E51" s="148">
        <f>COUNTIF(G2:G32, "4")</f>
        <v>0</v>
      </c>
      <c r="F51" s="149">
        <f>E51/F38</f>
        <v>0</v>
      </c>
    </row>
    <row r="52" spans="4:6" x14ac:dyDescent="0.2">
      <c r="D52" s="110" t="s">
        <v>209</v>
      </c>
      <c r="E52" s="148">
        <f>COUNTIF(G2:G32, "5")</f>
        <v>0</v>
      </c>
      <c r="F52" s="149">
        <f>E52/F38</f>
        <v>0</v>
      </c>
    </row>
    <row r="53" spans="4:6" x14ac:dyDescent="0.2">
      <c r="D53" s="110" t="s">
        <v>210</v>
      </c>
      <c r="E53" s="148">
        <f>COUNTIF(G2:G32, "7")</f>
        <v>0</v>
      </c>
      <c r="F53" s="149">
        <f>E53/F38</f>
        <v>0</v>
      </c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2012 Swimming Season
South Carolina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56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0.7109375" customWidth="1"/>
    <col min="2" max="2" width="7.28515625" customWidth="1"/>
    <col min="3" max="3" width="24.42578125" customWidth="1"/>
    <col min="4" max="4" width="5.7109375" customWidth="1"/>
    <col min="5" max="5" width="8.140625" customWidth="1"/>
    <col min="6" max="6" width="7.7109375" customWidth="1"/>
    <col min="7" max="8" width="8" customWidth="1"/>
    <col min="9" max="9" width="8.85546875" customWidth="1"/>
    <col min="10" max="19" width="7.85546875" customWidth="1"/>
  </cols>
  <sheetData>
    <row r="1" spans="1:34" x14ac:dyDescent="0.2">
      <c r="A1" s="60"/>
      <c r="B1" s="172" t="s">
        <v>36</v>
      </c>
      <c r="C1" s="172"/>
      <c r="D1" s="143"/>
      <c r="E1" s="60"/>
      <c r="F1" s="60"/>
      <c r="G1" s="173" t="s">
        <v>134</v>
      </c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</row>
    <row r="2" spans="1:34" s="24" customFormat="1" ht="39" customHeight="1" x14ac:dyDescent="0.15">
      <c r="A2" s="25" t="s">
        <v>12</v>
      </c>
      <c r="B2" s="25" t="s">
        <v>13</v>
      </c>
      <c r="C2" s="25" t="s">
        <v>62</v>
      </c>
      <c r="D2" s="3" t="s">
        <v>65</v>
      </c>
      <c r="E2" s="25" t="s">
        <v>70</v>
      </c>
      <c r="F2" s="25" t="s">
        <v>71</v>
      </c>
      <c r="G2" s="25" t="s">
        <v>72</v>
      </c>
      <c r="H2" s="25" t="s">
        <v>73</v>
      </c>
      <c r="I2" s="3" t="s">
        <v>74</v>
      </c>
      <c r="J2" s="25" t="s">
        <v>75</v>
      </c>
      <c r="K2" s="25" t="s">
        <v>21</v>
      </c>
      <c r="L2" s="25" t="s">
        <v>19</v>
      </c>
      <c r="M2" s="25" t="s">
        <v>20</v>
      </c>
      <c r="N2" s="25" t="s">
        <v>22</v>
      </c>
      <c r="O2" s="25" t="s">
        <v>76</v>
      </c>
      <c r="P2" s="25" t="s">
        <v>77</v>
      </c>
      <c r="Q2" s="25" t="s">
        <v>78</v>
      </c>
      <c r="R2" s="25" t="s">
        <v>79</v>
      </c>
      <c r="S2" s="25" t="s">
        <v>80</v>
      </c>
    </row>
    <row r="3" spans="1:34" x14ac:dyDescent="0.2">
      <c r="A3" s="72" t="s">
        <v>135</v>
      </c>
      <c r="B3" s="72" t="s">
        <v>136</v>
      </c>
      <c r="C3" s="72" t="s">
        <v>137</v>
      </c>
      <c r="D3" s="72">
        <v>2</v>
      </c>
      <c r="E3" s="72" t="s">
        <v>28</v>
      </c>
      <c r="F3" s="72" t="s">
        <v>34</v>
      </c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28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</row>
    <row r="4" spans="1:34" x14ac:dyDescent="0.2">
      <c r="A4" s="151" t="s">
        <v>135</v>
      </c>
      <c r="B4" s="151" t="s">
        <v>138</v>
      </c>
      <c r="C4" s="151" t="s">
        <v>139</v>
      </c>
      <c r="D4" s="151">
        <v>2</v>
      </c>
      <c r="E4" s="72" t="s">
        <v>28</v>
      </c>
      <c r="F4" s="72" t="s">
        <v>28</v>
      </c>
      <c r="G4" s="72"/>
      <c r="H4" s="72" t="s">
        <v>28</v>
      </c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28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</row>
    <row r="5" spans="1:34" x14ac:dyDescent="0.2">
      <c r="A5" s="72" t="s">
        <v>135</v>
      </c>
      <c r="B5" s="72" t="s">
        <v>140</v>
      </c>
      <c r="C5" s="72" t="s">
        <v>141</v>
      </c>
      <c r="D5" s="72">
        <v>2</v>
      </c>
      <c r="E5" s="72" t="s">
        <v>28</v>
      </c>
      <c r="F5" s="72" t="s">
        <v>34</v>
      </c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28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</row>
    <row r="6" spans="1:34" x14ac:dyDescent="0.2">
      <c r="A6" s="73" t="s">
        <v>135</v>
      </c>
      <c r="B6" s="73" t="s">
        <v>142</v>
      </c>
      <c r="C6" s="73" t="s">
        <v>143</v>
      </c>
      <c r="D6" s="73">
        <v>2</v>
      </c>
      <c r="E6" s="73" t="s">
        <v>28</v>
      </c>
      <c r="F6" s="73" t="s">
        <v>34</v>
      </c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28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</row>
    <row r="7" spans="1:34" x14ac:dyDescent="0.2">
      <c r="A7" s="31"/>
      <c r="B7" s="32">
        <f>COUNTA(B3:B6)</f>
        <v>4</v>
      </c>
      <c r="C7" s="60"/>
      <c r="D7" s="77"/>
      <c r="E7" s="32">
        <f t="shared" ref="E7:S7" si="0">COUNTIF(E3:E6,"Yes")</f>
        <v>4</v>
      </c>
      <c r="F7" s="32">
        <f t="shared" si="0"/>
        <v>1</v>
      </c>
      <c r="G7" s="32">
        <f t="shared" si="0"/>
        <v>0</v>
      </c>
      <c r="H7" s="32">
        <f t="shared" si="0"/>
        <v>1</v>
      </c>
      <c r="I7" s="32">
        <f t="shared" si="0"/>
        <v>0</v>
      </c>
      <c r="J7" s="32">
        <f t="shared" si="0"/>
        <v>0</v>
      </c>
      <c r="K7" s="32">
        <f t="shared" si="0"/>
        <v>0</v>
      </c>
      <c r="L7" s="32">
        <f t="shared" si="0"/>
        <v>0</v>
      </c>
      <c r="M7" s="32">
        <f t="shared" si="0"/>
        <v>0</v>
      </c>
      <c r="N7" s="32">
        <f t="shared" si="0"/>
        <v>0</v>
      </c>
      <c r="O7" s="32">
        <f t="shared" si="0"/>
        <v>0</v>
      </c>
      <c r="P7" s="32">
        <f t="shared" si="0"/>
        <v>0</v>
      </c>
      <c r="Q7" s="32">
        <f t="shared" si="0"/>
        <v>0</v>
      </c>
      <c r="R7" s="32">
        <f t="shared" si="0"/>
        <v>0</v>
      </c>
      <c r="S7" s="32">
        <f t="shared" si="0"/>
        <v>0</v>
      </c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</row>
    <row r="8" spans="1:34" x14ac:dyDescent="0.2">
      <c r="A8" s="31"/>
      <c r="B8" s="31"/>
      <c r="C8" s="31"/>
      <c r="D8" s="55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</row>
    <row r="9" spans="1:34" ht="12.75" customHeight="1" x14ac:dyDescent="0.2">
      <c r="A9" s="151" t="s">
        <v>144</v>
      </c>
      <c r="B9" s="151" t="s">
        <v>147</v>
      </c>
      <c r="C9" s="151" t="s">
        <v>148</v>
      </c>
      <c r="D9" s="151">
        <v>2</v>
      </c>
      <c r="E9" s="72" t="s">
        <v>28</v>
      </c>
      <c r="F9" s="72" t="s">
        <v>34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</row>
    <row r="10" spans="1:34" ht="12.75" customHeight="1" x14ac:dyDescent="0.2">
      <c r="A10" s="72" t="s">
        <v>144</v>
      </c>
      <c r="B10" s="72" t="s">
        <v>149</v>
      </c>
      <c r="C10" s="72" t="s">
        <v>150</v>
      </c>
      <c r="D10" s="72">
        <v>2</v>
      </c>
      <c r="E10" s="72" t="s">
        <v>28</v>
      </c>
      <c r="F10" s="72" t="s">
        <v>34</v>
      </c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</row>
    <row r="11" spans="1:34" ht="12.75" customHeight="1" x14ac:dyDescent="0.2">
      <c r="A11" s="72" t="s">
        <v>144</v>
      </c>
      <c r="B11" s="72" t="s">
        <v>151</v>
      </c>
      <c r="C11" s="72" t="s">
        <v>152</v>
      </c>
      <c r="D11" s="72">
        <v>2</v>
      </c>
      <c r="E11" s="72" t="s">
        <v>28</v>
      </c>
      <c r="F11" s="72" t="s">
        <v>34</v>
      </c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</row>
    <row r="12" spans="1:34" ht="12.75" customHeight="1" x14ac:dyDescent="0.2">
      <c r="A12" s="72" t="s">
        <v>144</v>
      </c>
      <c r="B12" s="72" t="s">
        <v>153</v>
      </c>
      <c r="C12" s="72" t="s">
        <v>154</v>
      </c>
      <c r="D12" s="72">
        <v>2</v>
      </c>
      <c r="E12" s="72" t="s">
        <v>28</v>
      </c>
      <c r="F12" s="72" t="s">
        <v>34</v>
      </c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</row>
    <row r="13" spans="1:34" ht="12.75" customHeight="1" x14ac:dyDescent="0.2">
      <c r="A13" s="73" t="s">
        <v>144</v>
      </c>
      <c r="B13" s="73" t="s">
        <v>155</v>
      </c>
      <c r="C13" s="73" t="s">
        <v>156</v>
      </c>
      <c r="D13" s="73">
        <v>2</v>
      </c>
      <c r="E13" s="73" t="s">
        <v>28</v>
      </c>
      <c r="F13" s="73" t="s">
        <v>28</v>
      </c>
      <c r="G13" s="73"/>
      <c r="H13" s="73" t="s">
        <v>28</v>
      </c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</row>
    <row r="14" spans="1:34" x14ac:dyDescent="0.2">
      <c r="A14" s="31"/>
      <c r="B14" s="32">
        <f>COUNTA(B9:B13)</f>
        <v>5</v>
      </c>
      <c r="C14" s="60"/>
      <c r="D14" s="77"/>
      <c r="E14" s="32">
        <f t="shared" ref="E14:S14" si="1">COUNTIF(E9:E13,"Yes")</f>
        <v>5</v>
      </c>
      <c r="F14" s="32">
        <f t="shared" si="1"/>
        <v>1</v>
      </c>
      <c r="G14" s="32">
        <f t="shared" si="1"/>
        <v>0</v>
      </c>
      <c r="H14" s="32">
        <f t="shared" si="1"/>
        <v>1</v>
      </c>
      <c r="I14" s="32">
        <f t="shared" si="1"/>
        <v>0</v>
      </c>
      <c r="J14" s="32">
        <f t="shared" si="1"/>
        <v>0</v>
      </c>
      <c r="K14" s="32">
        <f t="shared" si="1"/>
        <v>0</v>
      </c>
      <c r="L14" s="32">
        <f t="shared" si="1"/>
        <v>0</v>
      </c>
      <c r="M14" s="32">
        <f t="shared" si="1"/>
        <v>0</v>
      </c>
      <c r="N14" s="32">
        <f t="shared" si="1"/>
        <v>0</v>
      </c>
      <c r="O14" s="32">
        <f t="shared" si="1"/>
        <v>0</v>
      </c>
      <c r="P14" s="32">
        <f t="shared" si="1"/>
        <v>0</v>
      </c>
      <c r="Q14" s="32">
        <f t="shared" si="1"/>
        <v>0</v>
      </c>
      <c r="R14" s="32">
        <f t="shared" si="1"/>
        <v>0</v>
      </c>
      <c r="S14" s="32">
        <f t="shared" si="1"/>
        <v>0</v>
      </c>
    </row>
    <row r="15" spans="1:34" x14ac:dyDescent="0.2">
      <c r="A15" s="31"/>
      <c r="B15" s="32"/>
      <c r="C15" s="129"/>
      <c r="D15" s="77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34" x14ac:dyDescent="0.2">
      <c r="A16" s="34" t="s">
        <v>185</v>
      </c>
      <c r="B16" s="73" t="s">
        <v>145</v>
      </c>
      <c r="C16" s="73" t="s">
        <v>146</v>
      </c>
      <c r="D16" s="73">
        <v>2</v>
      </c>
      <c r="E16" s="73" t="s">
        <v>28</v>
      </c>
      <c r="F16" s="73" t="s">
        <v>28</v>
      </c>
      <c r="G16" s="73"/>
      <c r="H16" s="73" t="s">
        <v>28</v>
      </c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</row>
    <row r="17" spans="1:19" x14ac:dyDescent="0.2">
      <c r="A17" s="31"/>
      <c r="B17" s="32">
        <f>COUNTA(B16:B16)</f>
        <v>1</v>
      </c>
      <c r="C17" s="129"/>
      <c r="D17" s="77"/>
      <c r="E17" s="32">
        <f t="shared" ref="E17:S17" si="2">COUNTIF(E16:E16,"Yes")</f>
        <v>1</v>
      </c>
      <c r="F17" s="32">
        <f t="shared" si="2"/>
        <v>1</v>
      </c>
      <c r="G17" s="32">
        <f t="shared" si="2"/>
        <v>0</v>
      </c>
      <c r="H17" s="32">
        <f t="shared" si="2"/>
        <v>1</v>
      </c>
      <c r="I17" s="32">
        <f t="shared" si="2"/>
        <v>0</v>
      </c>
      <c r="J17" s="32">
        <f t="shared" si="2"/>
        <v>0</v>
      </c>
      <c r="K17" s="32">
        <f t="shared" si="2"/>
        <v>0</v>
      </c>
      <c r="L17" s="32">
        <f t="shared" si="2"/>
        <v>0</v>
      </c>
      <c r="M17" s="32">
        <f t="shared" si="2"/>
        <v>0</v>
      </c>
      <c r="N17" s="32">
        <f t="shared" si="2"/>
        <v>0</v>
      </c>
      <c r="O17" s="32">
        <f t="shared" si="2"/>
        <v>0</v>
      </c>
      <c r="P17" s="32">
        <f t="shared" si="2"/>
        <v>0</v>
      </c>
      <c r="Q17" s="32">
        <f t="shared" si="2"/>
        <v>0</v>
      </c>
      <c r="R17" s="32">
        <f t="shared" si="2"/>
        <v>0</v>
      </c>
      <c r="S17" s="32">
        <f t="shared" si="2"/>
        <v>0</v>
      </c>
    </row>
    <row r="18" spans="1:19" x14ac:dyDescent="0.2">
      <c r="A18" s="31"/>
      <c r="B18" s="32"/>
      <c r="C18" s="129"/>
      <c r="D18" s="77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8" x14ac:dyDescent="0.2">
      <c r="A19" s="72" t="s">
        <v>157</v>
      </c>
      <c r="B19" s="72" t="s">
        <v>158</v>
      </c>
      <c r="C19" s="72" t="s">
        <v>159</v>
      </c>
      <c r="D19" s="72">
        <v>2</v>
      </c>
      <c r="E19" s="72" t="s">
        <v>28</v>
      </c>
      <c r="F19" s="72" t="s">
        <v>34</v>
      </c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</row>
    <row r="20" spans="1:19" x14ac:dyDescent="0.2">
      <c r="A20" s="151" t="s">
        <v>157</v>
      </c>
      <c r="B20" s="151" t="s">
        <v>160</v>
      </c>
      <c r="C20" s="151" t="s">
        <v>161</v>
      </c>
      <c r="D20" s="151">
        <v>2</v>
      </c>
      <c r="E20" s="72" t="s">
        <v>28</v>
      </c>
      <c r="F20" s="72" t="s">
        <v>34</v>
      </c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</row>
    <row r="21" spans="1:19" ht="18" x14ac:dyDescent="0.2">
      <c r="A21" s="72" t="s">
        <v>157</v>
      </c>
      <c r="B21" s="72" t="s">
        <v>162</v>
      </c>
      <c r="C21" s="72" t="s">
        <v>163</v>
      </c>
      <c r="D21" s="72">
        <v>2</v>
      </c>
      <c r="E21" s="72" t="s">
        <v>28</v>
      </c>
      <c r="F21" s="72" t="s">
        <v>34</v>
      </c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</row>
    <row r="22" spans="1:19" ht="18" x14ac:dyDescent="0.2">
      <c r="A22" s="72" t="s">
        <v>157</v>
      </c>
      <c r="B22" s="72" t="s">
        <v>164</v>
      </c>
      <c r="C22" s="72" t="s">
        <v>165</v>
      </c>
      <c r="D22" s="72">
        <v>2</v>
      </c>
      <c r="E22" s="72" t="s">
        <v>28</v>
      </c>
      <c r="F22" s="72" t="s">
        <v>34</v>
      </c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</row>
    <row r="23" spans="1:19" x14ac:dyDescent="0.2">
      <c r="A23" s="73" t="s">
        <v>157</v>
      </c>
      <c r="B23" s="73" t="s">
        <v>166</v>
      </c>
      <c r="C23" s="73" t="s">
        <v>167</v>
      </c>
      <c r="D23" s="73">
        <v>2</v>
      </c>
      <c r="E23" s="73" t="s">
        <v>28</v>
      </c>
      <c r="F23" s="73" t="s">
        <v>34</v>
      </c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</row>
    <row r="24" spans="1:19" x14ac:dyDescent="0.2">
      <c r="A24" s="31"/>
      <c r="B24" s="32">
        <f>COUNTA(B19:B23)</f>
        <v>5</v>
      </c>
      <c r="C24" s="60"/>
      <c r="D24" s="77"/>
      <c r="E24" s="32">
        <f t="shared" ref="E24:S24" si="3">COUNTIF(E19:E23,"Yes")</f>
        <v>5</v>
      </c>
      <c r="F24" s="32">
        <f t="shared" si="3"/>
        <v>0</v>
      </c>
      <c r="G24" s="32">
        <f t="shared" si="3"/>
        <v>0</v>
      </c>
      <c r="H24" s="32">
        <f t="shared" si="3"/>
        <v>0</v>
      </c>
      <c r="I24" s="32">
        <f t="shared" si="3"/>
        <v>0</v>
      </c>
      <c r="J24" s="32">
        <f t="shared" si="3"/>
        <v>0</v>
      </c>
      <c r="K24" s="32">
        <f t="shared" si="3"/>
        <v>0</v>
      </c>
      <c r="L24" s="32">
        <f t="shared" si="3"/>
        <v>0</v>
      </c>
      <c r="M24" s="32">
        <f t="shared" si="3"/>
        <v>0</v>
      </c>
      <c r="N24" s="32">
        <f t="shared" si="3"/>
        <v>0</v>
      </c>
      <c r="O24" s="32">
        <f t="shared" si="3"/>
        <v>0</v>
      </c>
      <c r="P24" s="32">
        <f t="shared" si="3"/>
        <v>0</v>
      </c>
      <c r="Q24" s="32">
        <f t="shared" si="3"/>
        <v>0</v>
      </c>
      <c r="R24" s="32">
        <f t="shared" si="3"/>
        <v>0</v>
      </c>
      <c r="S24" s="32">
        <f t="shared" si="3"/>
        <v>0</v>
      </c>
    </row>
    <row r="25" spans="1:19" x14ac:dyDescent="0.2">
      <c r="A25" s="31"/>
      <c r="B25" s="46"/>
      <c r="C25" s="31"/>
      <c r="D25" s="56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1:19" x14ac:dyDescent="0.2">
      <c r="A26" s="72" t="s">
        <v>168</v>
      </c>
      <c r="B26" s="72" t="s">
        <v>169</v>
      </c>
      <c r="C26" s="72" t="s">
        <v>170</v>
      </c>
      <c r="D26" s="72">
        <v>1</v>
      </c>
      <c r="E26" s="72" t="s">
        <v>28</v>
      </c>
      <c r="F26" s="72" t="s">
        <v>28</v>
      </c>
      <c r="G26" s="72"/>
      <c r="H26" s="72" t="s">
        <v>28</v>
      </c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</row>
    <row r="27" spans="1:19" ht="18" x14ac:dyDescent="0.2">
      <c r="A27" s="72" t="s">
        <v>168</v>
      </c>
      <c r="B27" s="72" t="s">
        <v>171</v>
      </c>
      <c r="C27" s="72" t="s">
        <v>172</v>
      </c>
      <c r="D27" s="72">
        <v>1</v>
      </c>
      <c r="E27" s="72" t="s">
        <v>28</v>
      </c>
      <c r="F27" s="72" t="s">
        <v>34</v>
      </c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</row>
    <row r="28" spans="1:19" ht="18" x14ac:dyDescent="0.2">
      <c r="A28" s="72" t="s">
        <v>168</v>
      </c>
      <c r="B28" s="72" t="s">
        <v>173</v>
      </c>
      <c r="C28" s="72" t="s">
        <v>174</v>
      </c>
      <c r="D28" s="72">
        <v>2</v>
      </c>
      <c r="E28" s="72" t="s">
        <v>28</v>
      </c>
      <c r="F28" s="72" t="s">
        <v>28</v>
      </c>
      <c r="G28" s="72"/>
      <c r="H28" s="72" t="s">
        <v>28</v>
      </c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</row>
    <row r="29" spans="1:19" ht="18" x14ac:dyDescent="0.2">
      <c r="A29" s="72" t="s">
        <v>168</v>
      </c>
      <c r="B29" s="72" t="s">
        <v>175</v>
      </c>
      <c r="C29" s="72" t="s">
        <v>176</v>
      </c>
      <c r="D29" s="72">
        <v>1</v>
      </c>
      <c r="E29" s="72" t="s">
        <v>28</v>
      </c>
      <c r="F29" s="72" t="s">
        <v>34</v>
      </c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</row>
    <row r="30" spans="1:19" ht="27" x14ac:dyDescent="0.2">
      <c r="A30" s="72" t="s">
        <v>168</v>
      </c>
      <c r="B30" s="72" t="s">
        <v>177</v>
      </c>
      <c r="C30" s="72" t="s">
        <v>190</v>
      </c>
      <c r="D30" s="72">
        <v>1</v>
      </c>
      <c r="E30" s="72" t="s">
        <v>28</v>
      </c>
      <c r="F30" s="72" t="s">
        <v>34</v>
      </c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</row>
    <row r="31" spans="1:19" x14ac:dyDescent="0.2">
      <c r="A31" s="72" t="s">
        <v>168</v>
      </c>
      <c r="B31" s="72" t="s">
        <v>178</v>
      </c>
      <c r="C31" s="72" t="s">
        <v>179</v>
      </c>
      <c r="D31" s="72">
        <v>1</v>
      </c>
      <c r="E31" s="72" t="s">
        <v>28</v>
      </c>
      <c r="F31" s="72" t="s">
        <v>34</v>
      </c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</row>
    <row r="32" spans="1:19" x14ac:dyDescent="0.2">
      <c r="A32" s="72" t="s">
        <v>168</v>
      </c>
      <c r="B32" s="72" t="s">
        <v>180</v>
      </c>
      <c r="C32" s="72" t="s">
        <v>181</v>
      </c>
      <c r="D32" s="72">
        <v>1</v>
      </c>
      <c r="E32" s="72" t="s">
        <v>28</v>
      </c>
      <c r="F32" s="72" t="s">
        <v>28</v>
      </c>
      <c r="G32" s="72"/>
      <c r="H32" s="72" t="s">
        <v>28</v>
      </c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</row>
    <row r="33" spans="1:19" x14ac:dyDescent="0.2">
      <c r="A33" s="73" t="s">
        <v>168</v>
      </c>
      <c r="B33" s="73" t="s">
        <v>182</v>
      </c>
      <c r="C33" s="73" t="s">
        <v>183</v>
      </c>
      <c r="D33" s="73">
        <v>1</v>
      </c>
      <c r="E33" s="73" t="s">
        <v>28</v>
      </c>
      <c r="F33" s="73" t="s">
        <v>34</v>
      </c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</row>
    <row r="34" spans="1:19" x14ac:dyDescent="0.2">
      <c r="A34" s="31"/>
      <c r="B34" s="32">
        <f>COUNTA(B26:B33)</f>
        <v>8</v>
      </c>
      <c r="C34" s="60"/>
      <c r="D34" s="142"/>
      <c r="E34" s="32">
        <f t="shared" ref="E34:S34" si="4">COUNTIF(E26:E33,"Yes")</f>
        <v>8</v>
      </c>
      <c r="F34" s="32">
        <f t="shared" si="4"/>
        <v>3</v>
      </c>
      <c r="G34" s="32">
        <f t="shared" si="4"/>
        <v>0</v>
      </c>
      <c r="H34" s="32">
        <f t="shared" si="4"/>
        <v>3</v>
      </c>
      <c r="I34" s="32">
        <f t="shared" si="4"/>
        <v>0</v>
      </c>
      <c r="J34" s="32">
        <f t="shared" si="4"/>
        <v>0</v>
      </c>
      <c r="K34" s="32">
        <f t="shared" si="4"/>
        <v>0</v>
      </c>
      <c r="L34" s="32">
        <f t="shared" si="4"/>
        <v>0</v>
      </c>
      <c r="M34" s="32">
        <f t="shared" si="4"/>
        <v>0</v>
      </c>
      <c r="N34" s="32">
        <f t="shared" si="4"/>
        <v>0</v>
      </c>
      <c r="O34" s="32">
        <f t="shared" si="4"/>
        <v>0</v>
      </c>
      <c r="P34" s="32">
        <f t="shared" si="4"/>
        <v>0</v>
      </c>
      <c r="Q34" s="32">
        <f t="shared" si="4"/>
        <v>0</v>
      </c>
      <c r="R34" s="32">
        <f t="shared" si="4"/>
        <v>0</v>
      </c>
      <c r="S34" s="32">
        <f t="shared" si="4"/>
        <v>0</v>
      </c>
    </row>
    <row r="35" spans="1:19" x14ac:dyDescent="0.2">
      <c r="A35" s="47"/>
      <c r="B35" s="47"/>
      <c r="C35" s="90"/>
      <c r="D35" s="90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</row>
    <row r="36" spans="1:19" x14ac:dyDescent="0.2">
      <c r="A36" s="51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</row>
    <row r="37" spans="1:19" x14ac:dyDescent="0.2">
      <c r="A37" s="51"/>
      <c r="C37" s="105" t="s">
        <v>61</v>
      </c>
      <c r="D37" s="105"/>
      <c r="E37" s="106"/>
      <c r="F37" s="106"/>
      <c r="G37" s="106"/>
      <c r="H37" s="106"/>
      <c r="I37" s="106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x14ac:dyDescent="0.2">
      <c r="A38" s="51"/>
      <c r="B38" s="95"/>
      <c r="C38" s="107"/>
      <c r="D38" s="107"/>
      <c r="E38" s="108"/>
      <c r="F38" s="109"/>
      <c r="G38" s="110" t="s">
        <v>93</v>
      </c>
      <c r="H38" s="101">
        <f>SUM(B7+B14+B17+B24+B34)</f>
        <v>23</v>
      </c>
      <c r="I38" s="106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1:19" x14ac:dyDescent="0.2">
      <c r="B39" s="94"/>
      <c r="C39" s="107"/>
      <c r="D39" s="107"/>
      <c r="E39" s="108"/>
      <c r="F39" s="108"/>
      <c r="G39" s="111" t="s">
        <v>96</v>
      </c>
      <c r="H39" s="101">
        <f>SUM(E7+E14+E17+E24+E34)</f>
        <v>23</v>
      </c>
      <c r="I39" s="107"/>
    </row>
    <row r="40" spans="1:19" x14ac:dyDescent="0.2">
      <c r="B40" s="94"/>
      <c r="C40" s="107"/>
      <c r="D40" s="107"/>
      <c r="E40" s="108"/>
      <c r="F40" s="108"/>
      <c r="G40" s="111" t="s">
        <v>97</v>
      </c>
      <c r="H40" s="101">
        <f>SUM(F7+F14+F17+F24+F34)</f>
        <v>6</v>
      </c>
      <c r="I40" s="107"/>
    </row>
    <row r="41" spans="1:19" x14ac:dyDescent="0.2">
      <c r="B41" s="94"/>
      <c r="C41" s="107"/>
      <c r="D41" s="107"/>
      <c r="E41" s="107"/>
      <c r="F41" s="107"/>
      <c r="G41" s="107"/>
      <c r="H41" s="107"/>
      <c r="I41" s="107"/>
    </row>
    <row r="42" spans="1:19" x14ac:dyDescent="0.2">
      <c r="B42" s="94"/>
      <c r="C42" s="105" t="s">
        <v>98</v>
      </c>
      <c r="D42" s="105"/>
      <c r="E42" s="107"/>
      <c r="F42" s="107"/>
      <c r="G42" s="107"/>
      <c r="H42" s="112" t="s">
        <v>89</v>
      </c>
      <c r="I42" s="112" t="s">
        <v>99</v>
      </c>
    </row>
    <row r="43" spans="1:19" x14ac:dyDescent="0.2">
      <c r="B43" s="94"/>
      <c r="C43" s="107"/>
      <c r="D43" s="107"/>
      <c r="E43" s="107"/>
      <c r="F43" s="107"/>
      <c r="G43" s="113" t="s">
        <v>103</v>
      </c>
      <c r="H43" s="101">
        <f>SUM(G7+G14+G17+G24+G34)</f>
        <v>0</v>
      </c>
      <c r="I43" s="115">
        <f>H43/(H56)</f>
        <v>0</v>
      </c>
    </row>
    <row r="44" spans="1:19" x14ac:dyDescent="0.2">
      <c r="B44" s="94"/>
      <c r="C44" s="107"/>
      <c r="D44" s="107"/>
      <c r="E44" s="107"/>
      <c r="F44" s="107"/>
      <c r="G44" s="113" t="s">
        <v>104</v>
      </c>
      <c r="H44" s="101">
        <f>SUM(H7+H14+H17+H24+H34)</f>
        <v>6</v>
      </c>
      <c r="I44" s="115">
        <f>H44/H56</f>
        <v>1</v>
      </c>
    </row>
    <row r="45" spans="1:19" x14ac:dyDescent="0.2">
      <c r="B45" s="94"/>
      <c r="C45" s="107"/>
      <c r="D45" s="107"/>
      <c r="E45" s="107"/>
      <c r="F45" s="107"/>
      <c r="G45" s="113" t="s">
        <v>105</v>
      </c>
      <c r="H45" s="101">
        <f>SUM(I7+I14+I17+I24+I34)</f>
        <v>0</v>
      </c>
      <c r="I45" s="115">
        <f>H45/H56</f>
        <v>0</v>
      </c>
    </row>
    <row r="46" spans="1:19" x14ac:dyDescent="0.2">
      <c r="B46" s="94"/>
      <c r="C46" s="107"/>
      <c r="D46" s="107"/>
      <c r="E46" s="107"/>
      <c r="F46" s="107"/>
      <c r="G46" s="113" t="s">
        <v>106</v>
      </c>
      <c r="H46" s="101">
        <f>SUM(J7+J14+J17+J24+J34)</f>
        <v>0</v>
      </c>
      <c r="I46" s="115">
        <f>H46/H56</f>
        <v>0</v>
      </c>
    </row>
    <row r="47" spans="1:19" x14ac:dyDescent="0.2">
      <c r="B47" s="94"/>
      <c r="C47" s="107"/>
      <c r="D47" s="107"/>
      <c r="E47" s="107"/>
      <c r="F47" s="107"/>
      <c r="G47" s="113" t="s">
        <v>107</v>
      </c>
      <c r="H47" s="101">
        <f>SUM(K7+K14+K17+K24+K34)</f>
        <v>0</v>
      </c>
      <c r="I47" s="115">
        <f>H47/H56</f>
        <v>0</v>
      </c>
    </row>
    <row r="48" spans="1:19" x14ac:dyDescent="0.2">
      <c r="B48" s="94"/>
      <c r="C48" s="107"/>
      <c r="D48" s="107"/>
      <c r="E48" s="107"/>
      <c r="F48" s="107"/>
      <c r="G48" s="113" t="s">
        <v>108</v>
      </c>
      <c r="H48" s="101">
        <f>SUM(L7+L14+L17+L24+L34)</f>
        <v>0</v>
      </c>
      <c r="I48" s="115">
        <f>H48/H56</f>
        <v>0</v>
      </c>
    </row>
    <row r="49" spans="2:9" x14ac:dyDescent="0.2">
      <c r="B49" s="94"/>
      <c r="C49" s="107"/>
      <c r="D49" s="107"/>
      <c r="E49" s="107"/>
      <c r="F49" s="107"/>
      <c r="G49" s="113" t="s">
        <v>109</v>
      </c>
      <c r="H49" s="101">
        <f>SUM(M7+M14+M17+M24+M34)</f>
        <v>0</v>
      </c>
      <c r="I49" s="115">
        <f>H49/H56</f>
        <v>0</v>
      </c>
    </row>
    <row r="50" spans="2:9" x14ac:dyDescent="0.2">
      <c r="B50" s="94"/>
      <c r="C50" s="107"/>
      <c r="D50" s="107"/>
      <c r="E50" s="107"/>
      <c r="F50" s="107"/>
      <c r="G50" s="113" t="s">
        <v>110</v>
      </c>
      <c r="H50" s="101">
        <f>SUM(N7+N14+N17+N24+N34)</f>
        <v>0</v>
      </c>
      <c r="I50" s="115">
        <f>H50/H56</f>
        <v>0</v>
      </c>
    </row>
    <row r="51" spans="2:9" x14ac:dyDescent="0.2">
      <c r="B51" s="94"/>
      <c r="C51" s="107"/>
      <c r="D51" s="107"/>
      <c r="E51" s="107"/>
      <c r="F51" s="107"/>
      <c r="G51" s="113" t="s">
        <v>111</v>
      </c>
      <c r="H51" s="101">
        <f>SUM(O7+O14+O17+O24+O34)</f>
        <v>0</v>
      </c>
      <c r="I51" s="115">
        <f>H51/H56</f>
        <v>0</v>
      </c>
    </row>
    <row r="52" spans="2:9" x14ac:dyDescent="0.2">
      <c r="B52" s="94"/>
      <c r="C52" s="107"/>
      <c r="D52" s="107"/>
      <c r="E52" s="107"/>
      <c r="F52" s="107"/>
      <c r="G52" s="113" t="s">
        <v>112</v>
      </c>
      <c r="H52" s="101">
        <f>SUM(P7+P14+P17+P24+P34)</f>
        <v>0</v>
      </c>
      <c r="I52" s="115">
        <f>H52/H56</f>
        <v>0</v>
      </c>
    </row>
    <row r="53" spans="2:9" x14ac:dyDescent="0.2">
      <c r="B53" s="94"/>
      <c r="C53" s="107"/>
      <c r="D53" s="107"/>
      <c r="E53" s="107"/>
      <c r="F53" s="107"/>
      <c r="G53" s="113" t="s">
        <v>113</v>
      </c>
      <c r="H53" s="101">
        <f>SUM(Q7+Q14+Q17+Q24+Q34)</f>
        <v>0</v>
      </c>
      <c r="I53" s="115">
        <f>H53/H56</f>
        <v>0</v>
      </c>
    </row>
    <row r="54" spans="2:9" x14ac:dyDescent="0.2">
      <c r="B54" s="94"/>
      <c r="C54" s="107"/>
      <c r="D54" s="107"/>
      <c r="E54" s="107"/>
      <c r="F54" s="107"/>
      <c r="G54" s="113" t="s">
        <v>114</v>
      </c>
      <c r="H54" s="101">
        <f>SUM(R7+R14+R17+R24+R34)</f>
        <v>0</v>
      </c>
      <c r="I54" s="115">
        <f>H54/H56</f>
        <v>0</v>
      </c>
    </row>
    <row r="55" spans="2:9" x14ac:dyDescent="0.2">
      <c r="B55" s="94"/>
      <c r="C55" s="107"/>
      <c r="D55" s="107"/>
      <c r="E55" s="107"/>
      <c r="F55" s="107"/>
      <c r="G55" s="113" t="s">
        <v>115</v>
      </c>
      <c r="H55" s="125">
        <f>SUM(S7+S14+S17+S24+S34)</f>
        <v>0</v>
      </c>
      <c r="I55" s="117">
        <f>H55/H56</f>
        <v>0</v>
      </c>
    </row>
    <row r="56" spans="2:9" x14ac:dyDescent="0.2">
      <c r="B56" s="94"/>
      <c r="C56" s="107"/>
      <c r="D56" s="107"/>
      <c r="E56" s="107"/>
      <c r="F56" s="107"/>
      <c r="G56" s="113"/>
      <c r="H56" s="124">
        <f>SUM(H43:H55)</f>
        <v>6</v>
      </c>
      <c r="I56" s="116">
        <f>SUM(I43:I55)</f>
        <v>1</v>
      </c>
    </row>
  </sheetData>
  <mergeCells count="2">
    <mergeCell ref="B1:C1"/>
    <mergeCell ref="G1:S1"/>
  </mergeCells>
  <phoneticPr fontId="3" type="noConversion"/>
  <printOptions gridLines="1"/>
  <pageMargins left="0.5" right="0.5" top="1.5" bottom="0.75" header="0.5" footer="0.5"/>
  <pageSetup scale="75" orientation="landscape" r:id="rId1"/>
  <headerFooter alignWithMargins="0">
    <oddHeader>&amp;C&amp;"Arial,Bold"&amp;16 2012 Swimming Season
Possible Pollution Sources for Monitored South Carolina Beaches</oddHeader>
    <oddFooter>&amp;R&amp;P of &amp;N</oddFooter>
  </headerFooter>
  <rowBreaks count="1" manualBreakCount="1">
    <brk id="35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38"/>
  <sheetViews>
    <sheetView zoomScaleNormal="100" workbookViewId="0">
      <pane ySplit="1" topLeftCell="A2" activePane="bottomLeft" state="frozen"/>
      <selection pane="bottomLeft"/>
    </sheetView>
  </sheetViews>
  <sheetFormatPr defaultRowHeight="9" x14ac:dyDescent="0.15"/>
  <cols>
    <col min="1" max="1" width="12.7109375" style="1" customWidth="1"/>
    <col min="2" max="2" width="8.28515625" style="1" customWidth="1"/>
    <col min="3" max="3" width="39" style="21" customWidth="1"/>
    <col min="4" max="4" width="7.7109375" style="21" customWidth="1"/>
    <col min="5" max="5" width="16.7109375" style="1" customWidth="1"/>
    <col min="6" max="7" width="13" style="22" customWidth="1"/>
    <col min="8" max="8" width="9.28515625" style="23" customWidth="1"/>
    <col min="9" max="11" width="12.28515625" style="1" customWidth="1"/>
    <col min="12" max="16384" width="9.140625" style="1"/>
  </cols>
  <sheetData>
    <row r="1" spans="1:11" ht="37.5" customHeight="1" x14ac:dyDescent="0.15">
      <c r="A1" s="27" t="s">
        <v>12</v>
      </c>
      <c r="B1" s="27" t="s">
        <v>13</v>
      </c>
      <c r="C1" s="27" t="s">
        <v>62</v>
      </c>
      <c r="D1" s="20" t="s">
        <v>65</v>
      </c>
      <c r="E1" s="27" t="s">
        <v>81</v>
      </c>
      <c r="F1" s="156" t="s">
        <v>82</v>
      </c>
      <c r="G1" s="156" t="s">
        <v>83</v>
      </c>
      <c r="H1" s="157" t="s">
        <v>194</v>
      </c>
      <c r="I1" s="27" t="s">
        <v>84</v>
      </c>
      <c r="J1" s="27" t="s">
        <v>85</v>
      </c>
      <c r="K1" s="27" t="s">
        <v>86</v>
      </c>
    </row>
    <row r="2" spans="1:11" s="24" customFormat="1" ht="12.75" customHeight="1" x14ac:dyDescent="0.15">
      <c r="A2" s="160" t="s">
        <v>135</v>
      </c>
      <c r="B2" s="160" t="s">
        <v>138</v>
      </c>
      <c r="C2" s="160" t="s">
        <v>139</v>
      </c>
      <c r="D2" s="160">
        <v>2</v>
      </c>
      <c r="E2" s="160" t="s">
        <v>32</v>
      </c>
      <c r="F2" s="161">
        <v>41171</v>
      </c>
      <c r="G2" s="161">
        <v>41173</v>
      </c>
      <c r="H2" s="160">
        <v>2</v>
      </c>
      <c r="I2" s="160" t="s">
        <v>30</v>
      </c>
      <c r="J2" s="160" t="s">
        <v>31</v>
      </c>
      <c r="K2" s="160" t="s">
        <v>195</v>
      </c>
    </row>
    <row r="3" spans="1:11" s="24" customFormat="1" ht="12.75" customHeight="1" x14ac:dyDescent="0.15">
      <c r="A3" s="158" t="s">
        <v>135</v>
      </c>
      <c r="B3" s="158" t="s">
        <v>140</v>
      </c>
      <c r="C3" s="158" t="s">
        <v>141</v>
      </c>
      <c r="D3" s="158">
        <v>2</v>
      </c>
      <c r="E3" s="158" t="s">
        <v>32</v>
      </c>
      <c r="F3" s="159">
        <v>41151</v>
      </c>
      <c r="G3" s="159">
        <v>41152</v>
      </c>
      <c r="H3" s="158">
        <v>1</v>
      </c>
      <c r="I3" s="158" t="s">
        <v>30</v>
      </c>
      <c r="J3" s="158" t="s">
        <v>31</v>
      </c>
      <c r="K3" s="158" t="s">
        <v>214</v>
      </c>
    </row>
    <row r="4" spans="1:11" ht="12.75" customHeight="1" x14ac:dyDescent="0.15">
      <c r="A4" s="31"/>
      <c r="B4" s="62">
        <f>SUM(IF(FREQUENCY(MATCH(B2:B3,B2:B3,0),MATCH(B2:B3,B2:B3,0))&gt;0,1))</f>
        <v>2</v>
      </c>
      <c r="C4" s="62"/>
      <c r="D4" s="62"/>
      <c r="E4" s="27">
        <f>COUNTA(E2:E3)</f>
        <v>2</v>
      </c>
      <c r="F4" s="27"/>
      <c r="G4" s="27"/>
      <c r="H4" s="27">
        <f>SUM(H2:H3)</f>
        <v>3</v>
      </c>
      <c r="I4" s="31"/>
      <c r="J4" s="31"/>
      <c r="K4" s="31"/>
    </row>
    <row r="5" spans="1:11" s="24" customFormat="1" ht="12.75" customHeight="1" x14ac:dyDescent="0.15">
      <c r="A5" s="27"/>
      <c r="B5" s="27"/>
      <c r="C5" s="27"/>
      <c r="D5" s="20"/>
      <c r="E5" s="27"/>
      <c r="F5" s="156"/>
      <c r="G5" s="156"/>
      <c r="H5" s="157"/>
      <c r="I5" s="27"/>
      <c r="J5" s="27"/>
      <c r="K5" s="27"/>
    </row>
    <row r="6" spans="1:11" ht="12.75" customHeight="1" x14ac:dyDescent="0.15">
      <c r="A6" s="73" t="s">
        <v>185</v>
      </c>
      <c r="B6" s="73" t="s">
        <v>145</v>
      </c>
      <c r="C6" s="73" t="s">
        <v>146</v>
      </c>
      <c r="D6" s="73">
        <v>2</v>
      </c>
      <c r="E6" s="73" t="s">
        <v>32</v>
      </c>
      <c r="F6" s="153">
        <v>41100</v>
      </c>
      <c r="G6" s="153">
        <v>41101</v>
      </c>
      <c r="H6" s="146">
        <v>1</v>
      </c>
      <c r="I6" s="146" t="s">
        <v>30</v>
      </c>
      <c r="J6" s="146" t="s">
        <v>31</v>
      </c>
      <c r="K6" s="146" t="s">
        <v>214</v>
      </c>
    </row>
    <row r="7" spans="1:11" ht="12.75" customHeight="1" x14ac:dyDescent="0.15">
      <c r="A7" s="31"/>
      <c r="B7" s="62">
        <f>SUM(IF(FREQUENCY(MATCH(B6:B6,B6:B6,0),MATCH(B6:B6,B6:B6,0))&gt;0,1))</f>
        <v>1</v>
      </c>
      <c r="C7" s="62"/>
      <c r="D7" s="62"/>
      <c r="E7" s="27">
        <f>COUNTA(E6:E6)</f>
        <v>1</v>
      </c>
      <c r="F7" s="27"/>
      <c r="G7" s="27"/>
      <c r="H7" s="27">
        <f>SUM(H6:H6)</f>
        <v>1</v>
      </c>
      <c r="I7" s="31"/>
      <c r="J7" s="31"/>
      <c r="K7" s="31"/>
    </row>
    <row r="8" spans="1:11" ht="12.75" customHeight="1" x14ac:dyDescent="0.15">
      <c r="A8" s="31"/>
      <c r="B8" s="62"/>
      <c r="C8" s="62"/>
      <c r="D8" s="62"/>
      <c r="E8" s="27"/>
      <c r="F8" s="27"/>
      <c r="G8" s="27"/>
      <c r="H8" s="27"/>
      <c r="I8" s="31"/>
      <c r="J8" s="31"/>
      <c r="K8" s="31"/>
    </row>
    <row r="9" spans="1:11" ht="12.75" customHeight="1" x14ac:dyDescent="0.15">
      <c r="A9" s="151" t="s">
        <v>168</v>
      </c>
      <c r="B9" s="151" t="s">
        <v>173</v>
      </c>
      <c r="C9" s="151" t="s">
        <v>174</v>
      </c>
      <c r="D9" s="151">
        <v>2</v>
      </c>
      <c r="E9" s="151" t="s">
        <v>32</v>
      </c>
      <c r="F9" s="152">
        <v>41115</v>
      </c>
      <c r="G9" s="152">
        <v>41117</v>
      </c>
      <c r="H9" s="151">
        <v>2</v>
      </c>
      <c r="I9" s="151" t="s">
        <v>30</v>
      </c>
      <c r="J9" s="151" t="s">
        <v>31</v>
      </c>
      <c r="K9" s="151" t="s">
        <v>214</v>
      </c>
    </row>
    <row r="10" spans="1:11" ht="12.75" customHeight="1" x14ac:dyDescent="0.15">
      <c r="A10" s="151" t="s">
        <v>168</v>
      </c>
      <c r="B10" s="151" t="s">
        <v>173</v>
      </c>
      <c r="C10" s="151" t="s">
        <v>174</v>
      </c>
      <c r="D10" s="151">
        <v>2</v>
      </c>
      <c r="E10" s="151" t="s">
        <v>32</v>
      </c>
      <c r="F10" s="152">
        <v>41136</v>
      </c>
      <c r="G10" s="152">
        <v>41137</v>
      </c>
      <c r="H10" s="151">
        <v>1</v>
      </c>
      <c r="I10" s="151" t="s">
        <v>30</v>
      </c>
      <c r="J10" s="151" t="s">
        <v>31</v>
      </c>
      <c r="K10" s="151" t="s">
        <v>195</v>
      </c>
    </row>
    <row r="11" spans="1:11" ht="12.75" customHeight="1" x14ac:dyDescent="0.15">
      <c r="A11" s="151" t="s">
        <v>168</v>
      </c>
      <c r="B11" s="151" t="s">
        <v>180</v>
      </c>
      <c r="C11" s="151" t="s">
        <v>181</v>
      </c>
      <c r="D11" s="151">
        <v>1</v>
      </c>
      <c r="E11" s="151" t="s">
        <v>32</v>
      </c>
      <c r="F11" s="152">
        <v>41130</v>
      </c>
      <c r="G11" s="152">
        <v>41131</v>
      </c>
      <c r="H11" s="151">
        <v>1</v>
      </c>
      <c r="I11" s="151" t="s">
        <v>30</v>
      </c>
      <c r="J11" s="151" t="s">
        <v>31</v>
      </c>
      <c r="K11" s="151" t="s">
        <v>195</v>
      </c>
    </row>
    <row r="12" spans="1:11" ht="12.75" customHeight="1" x14ac:dyDescent="0.15">
      <c r="A12" s="151" t="s">
        <v>168</v>
      </c>
      <c r="B12" s="151" t="s">
        <v>180</v>
      </c>
      <c r="C12" s="151" t="s">
        <v>181</v>
      </c>
      <c r="D12" s="151">
        <v>1</v>
      </c>
      <c r="E12" s="151" t="s">
        <v>32</v>
      </c>
      <c r="F12" s="152">
        <v>41101</v>
      </c>
      <c r="G12" s="152">
        <v>41102</v>
      </c>
      <c r="H12" s="151">
        <v>1</v>
      </c>
      <c r="I12" s="151" t="s">
        <v>30</v>
      </c>
      <c r="J12" s="151" t="s">
        <v>31</v>
      </c>
      <c r="K12" s="151" t="s">
        <v>215</v>
      </c>
    </row>
    <row r="13" spans="1:11" ht="12.75" customHeight="1" x14ac:dyDescent="0.15">
      <c r="A13" s="145" t="s">
        <v>168</v>
      </c>
      <c r="B13" s="145" t="s">
        <v>180</v>
      </c>
      <c r="C13" s="145" t="s">
        <v>181</v>
      </c>
      <c r="D13" s="145">
        <v>1</v>
      </c>
      <c r="E13" s="145" t="s">
        <v>32</v>
      </c>
      <c r="F13" s="162">
        <v>41101</v>
      </c>
      <c r="G13" s="162">
        <v>41102</v>
      </c>
      <c r="H13" s="145">
        <v>1</v>
      </c>
      <c r="I13" s="145" t="s">
        <v>30</v>
      </c>
      <c r="J13" s="145" t="s">
        <v>31</v>
      </c>
      <c r="K13" s="145" t="s">
        <v>214</v>
      </c>
    </row>
    <row r="14" spans="1:11" ht="12.75" customHeight="1" x14ac:dyDescent="0.15">
      <c r="A14" s="158" t="s">
        <v>168</v>
      </c>
      <c r="B14" s="158" t="s">
        <v>180</v>
      </c>
      <c r="C14" s="158" t="s">
        <v>181</v>
      </c>
      <c r="D14" s="158">
        <v>1</v>
      </c>
      <c r="E14" s="158" t="s">
        <v>32</v>
      </c>
      <c r="F14" s="159">
        <v>41129</v>
      </c>
      <c r="G14" s="159">
        <v>41130</v>
      </c>
      <c r="H14" s="158">
        <v>1</v>
      </c>
      <c r="I14" s="158" t="s">
        <v>30</v>
      </c>
      <c r="J14" s="158" t="s">
        <v>31</v>
      </c>
      <c r="K14" s="158" t="s">
        <v>214</v>
      </c>
    </row>
    <row r="15" spans="1:11" ht="12.75" customHeight="1" x14ac:dyDescent="0.15">
      <c r="A15" s="31"/>
      <c r="B15" s="62">
        <f>SUM(IF(FREQUENCY(MATCH(B9:B14,B9:B14,0),MATCH(B9:B14,B9:B14,0))&gt;0,1))</f>
        <v>2</v>
      </c>
      <c r="C15" s="62"/>
      <c r="D15" s="62"/>
      <c r="E15" s="27">
        <f>COUNTA(E9:E14)</f>
        <v>6</v>
      </c>
      <c r="F15" s="27"/>
      <c r="G15" s="27"/>
      <c r="H15" s="27">
        <f>SUM(H9:H14)</f>
        <v>7</v>
      </c>
      <c r="I15" s="31"/>
      <c r="J15" s="31"/>
      <c r="K15" s="31"/>
    </row>
    <row r="16" spans="1:11" ht="12.75" customHeight="1" x14ac:dyDescent="0.15">
      <c r="A16" s="31"/>
      <c r="B16" s="62"/>
      <c r="C16" s="62"/>
      <c r="D16" s="62"/>
      <c r="E16" s="27"/>
      <c r="F16" s="27"/>
      <c r="G16" s="27"/>
      <c r="H16" s="27"/>
      <c r="I16" s="31"/>
      <c r="J16" s="31"/>
      <c r="K16" s="31"/>
    </row>
    <row r="17" spans="1:12" ht="12.75" customHeight="1" x14ac:dyDescent="0.1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</row>
    <row r="18" spans="1:12" ht="12.75" customHeight="1" x14ac:dyDescent="0.2">
      <c r="A18" s="31"/>
      <c r="C18" s="118"/>
      <c r="D18" s="122" t="s">
        <v>217</v>
      </c>
      <c r="E18" s="119"/>
      <c r="F18" s="119"/>
      <c r="G18" s="27"/>
      <c r="H18" s="27"/>
      <c r="I18" s="31"/>
      <c r="J18" s="31"/>
      <c r="K18" s="31"/>
    </row>
    <row r="19" spans="1:12" ht="12.75" customHeight="1" x14ac:dyDescent="0.2">
      <c r="A19" s="31"/>
      <c r="B19" s="120"/>
      <c r="D19" s="121" t="s">
        <v>119</v>
      </c>
      <c r="E19" s="101">
        <f>B4+B7+B15</f>
        <v>5</v>
      </c>
      <c r="F19" s="119"/>
      <c r="G19" s="27"/>
      <c r="H19" s="27"/>
      <c r="I19" s="31"/>
      <c r="J19" s="31"/>
      <c r="K19" s="31"/>
    </row>
    <row r="20" spans="1:12" ht="12.75" customHeight="1" x14ac:dyDescent="0.2">
      <c r="A20" s="31"/>
      <c r="B20" s="120"/>
      <c r="D20" s="121" t="s">
        <v>120</v>
      </c>
      <c r="E20" s="101">
        <f>E4+E7+E15</f>
        <v>9</v>
      </c>
      <c r="F20" s="119"/>
      <c r="G20" s="27"/>
      <c r="H20" s="27"/>
      <c r="I20" s="31"/>
      <c r="J20" s="31"/>
      <c r="K20" s="31"/>
    </row>
    <row r="21" spans="1:12" ht="12.75" customHeight="1" x14ac:dyDescent="0.2">
      <c r="A21" s="31"/>
      <c r="B21" s="120"/>
      <c r="D21" s="121" t="s">
        <v>121</v>
      </c>
      <c r="E21" s="101">
        <f>H4+H7+H15</f>
        <v>11</v>
      </c>
      <c r="F21" s="119"/>
      <c r="G21" s="27"/>
      <c r="H21" s="27"/>
      <c r="I21" s="31"/>
      <c r="J21" s="31"/>
      <c r="K21" s="31"/>
    </row>
    <row r="22" spans="1:12" ht="12.75" customHeight="1" x14ac:dyDescent="0.2">
      <c r="A22" s="31"/>
      <c r="B22" s="120"/>
      <c r="D22" s="118"/>
      <c r="E22" s="119"/>
      <c r="F22" s="119"/>
      <c r="G22" s="27"/>
      <c r="H22" s="27"/>
      <c r="I22" s="31"/>
      <c r="J22" s="31"/>
      <c r="K22" s="31"/>
    </row>
    <row r="23" spans="1:12" ht="12.75" customHeight="1" x14ac:dyDescent="0.2">
      <c r="A23" s="31"/>
      <c r="B23" s="107"/>
      <c r="D23" s="122" t="s">
        <v>102</v>
      </c>
      <c r="E23" s="119"/>
      <c r="F23" s="119"/>
      <c r="G23" s="27"/>
      <c r="H23" s="27"/>
      <c r="I23" s="31"/>
      <c r="J23" s="31"/>
      <c r="K23" s="31"/>
    </row>
    <row r="24" spans="1:12" ht="12.75" customHeight="1" x14ac:dyDescent="0.2">
      <c r="A24" s="31"/>
      <c r="B24" s="120"/>
      <c r="D24" s="103"/>
      <c r="E24" s="112" t="s">
        <v>89</v>
      </c>
      <c r="F24" s="112" t="s">
        <v>90</v>
      </c>
      <c r="G24" s="27"/>
      <c r="H24" s="27"/>
      <c r="I24" s="31"/>
      <c r="J24" s="31"/>
      <c r="K24" s="31"/>
    </row>
    <row r="25" spans="1:12" ht="12.75" customHeight="1" x14ac:dyDescent="0.2">
      <c r="A25" s="85"/>
      <c r="B25" s="107"/>
      <c r="D25" s="123" t="s">
        <v>116</v>
      </c>
      <c r="E25" s="103"/>
      <c r="F25" s="103"/>
      <c r="G25" s="28"/>
      <c r="H25" s="86"/>
      <c r="I25" s="31"/>
      <c r="J25" s="31"/>
      <c r="K25" s="55"/>
    </row>
    <row r="26" spans="1:12" ht="12.75" customHeight="1" x14ac:dyDescent="0.15">
      <c r="A26" s="27"/>
      <c r="B26" s="114"/>
      <c r="D26" s="150" t="s">
        <v>87</v>
      </c>
      <c r="E26" s="125">
        <f>COUNTIF(I2:I14, "*ELEV_BACT*")</f>
        <v>9</v>
      </c>
      <c r="F26" s="117">
        <f>E26/(E26)</f>
        <v>1</v>
      </c>
      <c r="G26" s="31"/>
      <c r="H26" s="47"/>
      <c r="I26" s="31"/>
      <c r="J26" s="31"/>
      <c r="K26" s="31"/>
    </row>
    <row r="27" spans="1:12" ht="12.75" customHeight="1" x14ac:dyDescent="0.2">
      <c r="B27" s="107"/>
      <c r="D27" s="126"/>
      <c r="E27" s="127">
        <f>SUM(E26:E26)</f>
        <v>9</v>
      </c>
      <c r="F27" s="115">
        <f>SUM(F26:F26)</f>
        <v>1</v>
      </c>
      <c r="G27" s="31"/>
      <c r="I27" s="84"/>
      <c r="J27" s="31"/>
      <c r="K27" s="31"/>
    </row>
    <row r="28" spans="1:12" ht="12.75" customHeight="1" x14ac:dyDescent="0.2">
      <c r="B28" s="107"/>
      <c r="D28" s="123" t="s">
        <v>117</v>
      </c>
      <c r="E28" s="103"/>
      <c r="F28" s="124"/>
      <c r="H28" s="82"/>
      <c r="I28" s="83"/>
      <c r="J28" s="46"/>
      <c r="K28" s="91"/>
    </row>
    <row r="29" spans="1:12" ht="12.75" customHeight="1" x14ac:dyDescent="0.2">
      <c r="B29" s="107"/>
      <c r="D29" s="150" t="s">
        <v>88</v>
      </c>
      <c r="E29" s="125">
        <f>COUNTIF(J2:J14, "*ENTERO*")</f>
        <v>9</v>
      </c>
      <c r="F29" s="117">
        <f>E29/(E29)</f>
        <v>1</v>
      </c>
      <c r="I29" s="92"/>
      <c r="J29" s="46"/>
      <c r="K29" s="91"/>
      <c r="L29" s="72"/>
    </row>
    <row r="30" spans="1:12" ht="12.75" customHeight="1" x14ac:dyDescent="0.2">
      <c r="B30" s="107"/>
      <c r="D30" s="126"/>
      <c r="E30" s="127">
        <f>SUM(E29:E29)</f>
        <v>9</v>
      </c>
      <c r="F30" s="115">
        <f>SUM(F29:F29)</f>
        <v>1</v>
      </c>
      <c r="I30" s="84"/>
      <c r="J30" s="31"/>
      <c r="K30" s="46"/>
      <c r="L30" s="72"/>
    </row>
    <row r="31" spans="1:12" ht="12.75" customHeight="1" x14ac:dyDescent="0.2">
      <c r="B31" s="107"/>
      <c r="D31" s="123" t="s">
        <v>118</v>
      </c>
      <c r="E31" s="103"/>
      <c r="F31" s="124"/>
      <c r="I31" s="83"/>
      <c r="J31" s="46"/>
      <c r="K31" s="91"/>
      <c r="L31" s="72"/>
    </row>
    <row r="32" spans="1:12" ht="12.75" customHeight="1" x14ac:dyDescent="0.2">
      <c r="B32" s="107"/>
      <c r="D32" s="150" t="s">
        <v>196</v>
      </c>
      <c r="E32" s="101">
        <f>COUNTIF(K2:K14, "*STORM*")</f>
        <v>3</v>
      </c>
      <c r="F32" s="128">
        <f>E32/E35</f>
        <v>0.33333333333333331</v>
      </c>
      <c r="I32" s="72"/>
      <c r="J32" s="46"/>
      <c r="K32" s="91"/>
    </row>
    <row r="33" spans="2:11" ht="12.75" customHeight="1" x14ac:dyDescent="0.2">
      <c r="B33" s="107"/>
      <c r="D33" s="150" t="s">
        <v>216</v>
      </c>
      <c r="E33" s="101">
        <f>COUNTIF(K2:K14, "*OTHER*")</f>
        <v>1</v>
      </c>
      <c r="F33" s="128">
        <f>E33/E35</f>
        <v>0.1111111111111111</v>
      </c>
      <c r="I33" s="72"/>
      <c r="J33" s="46"/>
      <c r="K33" s="91"/>
    </row>
    <row r="34" spans="2:11" ht="12.75" customHeight="1" x14ac:dyDescent="0.2">
      <c r="B34" s="107"/>
      <c r="D34" s="150" t="s">
        <v>223</v>
      </c>
      <c r="E34" s="125">
        <f>COUNTIF(K2:K14, "*UNKNOWN*")</f>
        <v>5</v>
      </c>
      <c r="F34" s="117">
        <f>E34/E35</f>
        <v>0.55555555555555558</v>
      </c>
      <c r="I34" s="72"/>
      <c r="J34" s="46"/>
      <c r="K34" s="91"/>
    </row>
    <row r="35" spans="2:11" ht="12.75" customHeight="1" x14ac:dyDescent="0.2">
      <c r="B35" s="107"/>
      <c r="C35" s="107"/>
      <c r="D35" s="107"/>
      <c r="E35" s="127">
        <f>SUM(E32:E34)</f>
        <v>9</v>
      </c>
      <c r="F35" s="115">
        <f>SUM(F32:F34)</f>
        <v>1</v>
      </c>
      <c r="I35" s="72"/>
      <c r="J35" s="46"/>
      <c r="K35" s="91"/>
    </row>
    <row r="36" spans="2:11" ht="12.75" customHeight="1" x14ac:dyDescent="0.15">
      <c r="I36" s="72"/>
      <c r="J36" s="46"/>
      <c r="K36" s="91"/>
    </row>
    <row r="37" spans="2:11" ht="12.75" customHeight="1" x14ac:dyDescent="0.15">
      <c r="I37" s="72"/>
      <c r="J37" s="46"/>
      <c r="K37" s="91"/>
    </row>
    <row r="38" spans="2:11" ht="12" customHeight="1" x14ac:dyDescent="0.15">
      <c r="I38" s="24"/>
      <c r="J38" s="93"/>
      <c r="K38" s="24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South Carolina Beach Actions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R25"/>
  <sheetViews>
    <sheetView workbookViewId="0">
      <pane ySplit="2" topLeftCell="A3" activePane="bottomLeft" state="frozen"/>
      <selection pane="bottomLeft"/>
    </sheetView>
  </sheetViews>
  <sheetFormatPr defaultRowHeight="9" customHeight="1" x14ac:dyDescent="0.2"/>
  <cols>
    <col min="1" max="1" width="10.85546875" style="5" customWidth="1"/>
    <col min="2" max="2" width="9.140625" style="5"/>
    <col min="3" max="3" width="39.28515625" style="33" customWidth="1"/>
    <col min="4" max="4" width="10.140625" style="33" customWidth="1"/>
    <col min="5" max="6" width="9.140625" style="6"/>
    <col min="7" max="7" width="0.5703125" style="6" customWidth="1"/>
    <col min="8" max="12" width="9.140625" style="6"/>
    <col min="13" max="16384" width="9.140625" style="5"/>
  </cols>
  <sheetData>
    <row r="1" spans="1:148" s="2" customFormat="1" ht="12" customHeight="1" x14ac:dyDescent="0.2">
      <c r="A1" s="9"/>
      <c r="B1" s="177" t="s">
        <v>24</v>
      </c>
      <c r="C1" s="178"/>
      <c r="D1" s="178"/>
      <c r="E1" s="178"/>
      <c r="F1" s="178"/>
      <c r="G1" s="30"/>
      <c r="H1" s="175" t="s">
        <v>23</v>
      </c>
      <c r="I1" s="176"/>
      <c r="J1" s="176"/>
      <c r="K1" s="176"/>
      <c r="L1" s="176"/>
    </row>
    <row r="2" spans="1:148" s="8" customFormat="1" ht="48" customHeight="1" x14ac:dyDescent="0.2">
      <c r="A2" s="163" t="s">
        <v>12</v>
      </c>
      <c r="B2" s="20" t="s">
        <v>13</v>
      </c>
      <c r="C2" s="20" t="s">
        <v>11</v>
      </c>
      <c r="D2" s="20" t="s">
        <v>65</v>
      </c>
      <c r="E2" s="20" t="s">
        <v>3</v>
      </c>
      <c r="F2" s="20" t="s">
        <v>18</v>
      </c>
      <c r="G2" s="30"/>
      <c r="H2" s="20" t="s">
        <v>4</v>
      </c>
      <c r="I2" s="20" t="s">
        <v>5</v>
      </c>
      <c r="J2" s="20" t="s">
        <v>6</v>
      </c>
      <c r="K2" s="20" t="s">
        <v>7</v>
      </c>
      <c r="L2" s="20" t="s">
        <v>8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</row>
    <row r="3" spans="1:148" s="7" customFormat="1" ht="12.75" customHeight="1" x14ac:dyDescent="0.2">
      <c r="A3" s="160" t="s">
        <v>135</v>
      </c>
      <c r="B3" s="160" t="s">
        <v>138</v>
      </c>
      <c r="C3" s="160" t="s">
        <v>139</v>
      </c>
      <c r="D3" s="160">
        <v>2</v>
      </c>
      <c r="E3" s="30">
        <v>1</v>
      </c>
      <c r="F3" s="30">
        <v>2</v>
      </c>
      <c r="G3" s="30"/>
      <c r="H3" s="30"/>
      <c r="I3" s="30">
        <v>1</v>
      </c>
      <c r="J3" s="20"/>
      <c r="K3" s="20"/>
      <c r="L3" s="20"/>
    </row>
    <row r="4" spans="1:148" s="7" customFormat="1" ht="12.75" customHeight="1" x14ac:dyDescent="0.2">
      <c r="A4" s="158" t="s">
        <v>135</v>
      </c>
      <c r="B4" s="158" t="s">
        <v>140</v>
      </c>
      <c r="C4" s="158" t="s">
        <v>141</v>
      </c>
      <c r="D4" s="158">
        <v>2</v>
      </c>
      <c r="E4" s="164">
        <v>1</v>
      </c>
      <c r="F4" s="164">
        <v>1</v>
      </c>
      <c r="G4" s="164"/>
      <c r="H4" s="164">
        <v>1</v>
      </c>
      <c r="I4" s="3"/>
      <c r="J4" s="3"/>
      <c r="K4" s="3"/>
      <c r="L4" s="3"/>
    </row>
    <row r="5" spans="1:148" s="7" customFormat="1" ht="12.75" customHeight="1" x14ac:dyDescent="0.2">
      <c r="A5" s="31"/>
      <c r="B5" s="32">
        <f>COUNTA(B3:B4)</f>
        <v>2</v>
      </c>
      <c r="C5" s="32"/>
      <c r="D5" s="32"/>
      <c r="E5" s="155">
        <f>SUM(E3:E4)</f>
        <v>2</v>
      </c>
      <c r="F5" s="155">
        <f>SUM(F3:F4)</f>
        <v>3</v>
      </c>
      <c r="G5" s="155"/>
      <c r="H5" s="155">
        <f>SUM(H3:H4)</f>
        <v>1</v>
      </c>
      <c r="I5" s="155">
        <f>SUM(I3:I4)</f>
        <v>1</v>
      </c>
      <c r="J5" s="155">
        <f>SUM(J3:J4)</f>
        <v>0</v>
      </c>
      <c r="K5" s="155">
        <f>SUM(K3:K4)</f>
        <v>0</v>
      </c>
      <c r="L5" s="155">
        <f>SUM(L3:L4)</f>
        <v>0</v>
      </c>
    </row>
    <row r="6" spans="1:148" s="7" customFormat="1" ht="12.75" customHeight="1" x14ac:dyDescent="0.2">
      <c r="A6" s="163"/>
      <c r="B6" s="20"/>
      <c r="C6" s="20"/>
      <c r="D6" s="20"/>
      <c r="E6" s="20"/>
      <c r="F6" s="20"/>
      <c r="G6" s="30"/>
      <c r="H6" s="20"/>
      <c r="I6" s="20"/>
      <c r="J6" s="20"/>
      <c r="K6" s="20"/>
      <c r="L6" s="20"/>
    </row>
    <row r="7" spans="1:148" ht="12.75" customHeight="1" x14ac:dyDescent="0.2">
      <c r="A7" s="34" t="s">
        <v>185</v>
      </c>
      <c r="B7" s="73" t="s">
        <v>145</v>
      </c>
      <c r="C7" s="73" t="s">
        <v>146</v>
      </c>
      <c r="D7" s="73">
        <v>2</v>
      </c>
      <c r="E7" s="68">
        <v>1</v>
      </c>
      <c r="F7" s="68">
        <v>1</v>
      </c>
      <c r="G7" s="68"/>
      <c r="H7" s="68">
        <v>1</v>
      </c>
      <c r="I7" s="68"/>
      <c r="J7" s="68"/>
      <c r="K7" s="68"/>
      <c r="L7" s="68"/>
    </row>
    <row r="8" spans="1:148" ht="12.75" customHeight="1" x14ac:dyDescent="0.2">
      <c r="A8" s="31"/>
      <c r="B8" s="32">
        <f>COUNTA(B7:B7)</f>
        <v>1</v>
      </c>
      <c r="C8" s="32"/>
      <c r="D8" s="32"/>
      <c r="E8" s="144">
        <f>SUM(E7:E7)</f>
        <v>1</v>
      </c>
      <c r="F8" s="144">
        <f>SUM(F7:F7)</f>
        <v>1</v>
      </c>
      <c r="G8" s="144"/>
      <c r="H8" s="144">
        <f>SUM(H7:H7)</f>
        <v>1</v>
      </c>
      <c r="I8" s="144">
        <f>SUM(I7:I7)</f>
        <v>0</v>
      </c>
      <c r="J8" s="144">
        <f>SUM(J7:J7)</f>
        <v>0</v>
      </c>
      <c r="K8" s="144">
        <f>SUM(K7:K7)</f>
        <v>0</v>
      </c>
      <c r="L8" s="144">
        <f>SUM(L7:L7)</f>
        <v>0</v>
      </c>
    </row>
    <row r="9" spans="1:148" ht="12.75" customHeight="1" x14ac:dyDescent="0.2">
      <c r="A9" s="31"/>
      <c r="B9" s="32"/>
      <c r="C9" s="32"/>
      <c r="D9" s="32"/>
      <c r="E9" s="144"/>
      <c r="F9" s="144"/>
      <c r="G9" s="144"/>
      <c r="H9" s="144"/>
      <c r="I9" s="144"/>
      <c r="J9" s="144"/>
      <c r="K9" s="144"/>
      <c r="L9" s="144"/>
    </row>
    <row r="10" spans="1:148" ht="12.75" customHeight="1" x14ac:dyDescent="0.2">
      <c r="A10" s="145" t="s">
        <v>168</v>
      </c>
      <c r="B10" s="145" t="s">
        <v>173</v>
      </c>
      <c r="C10" s="145" t="s">
        <v>174</v>
      </c>
      <c r="D10" s="72">
        <v>2</v>
      </c>
      <c r="E10" s="56">
        <v>2</v>
      </c>
      <c r="F10" s="56">
        <v>3</v>
      </c>
      <c r="G10" s="56"/>
      <c r="H10" s="56">
        <v>1</v>
      </c>
      <c r="I10" s="56">
        <v>1</v>
      </c>
      <c r="J10" s="56"/>
      <c r="K10" s="56"/>
      <c r="L10" s="56"/>
    </row>
    <row r="11" spans="1:148" ht="12.75" customHeight="1" x14ac:dyDescent="0.2">
      <c r="A11" s="146" t="s">
        <v>168</v>
      </c>
      <c r="B11" s="146" t="s">
        <v>180</v>
      </c>
      <c r="C11" s="146" t="s">
        <v>181</v>
      </c>
      <c r="D11" s="73">
        <v>1</v>
      </c>
      <c r="E11" s="68">
        <v>4</v>
      </c>
      <c r="F11" s="68">
        <v>4</v>
      </c>
      <c r="G11" s="68"/>
      <c r="H11" s="68">
        <v>4</v>
      </c>
      <c r="I11" s="68"/>
      <c r="J11" s="68"/>
      <c r="K11" s="68"/>
      <c r="L11" s="68"/>
    </row>
    <row r="12" spans="1:148" ht="12.75" customHeight="1" x14ac:dyDescent="0.2">
      <c r="A12" s="31"/>
      <c r="B12" s="32">
        <f>COUNTA(B10:B11)</f>
        <v>2</v>
      </c>
      <c r="C12" s="32"/>
      <c r="D12" s="32"/>
      <c r="E12" s="144">
        <f>SUM(E10:E11)</f>
        <v>6</v>
      </c>
      <c r="F12" s="144">
        <f>SUM(F10:F11)</f>
        <v>7</v>
      </c>
      <c r="G12" s="144"/>
      <c r="H12" s="144">
        <f>SUM(H10:H11)</f>
        <v>5</v>
      </c>
      <c r="I12" s="144">
        <f>SUM(I10:I11)</f>
        <v>1</v>
      </c>
      <c r="J12" s="144">
        <f>SUM(J10:J11)</f>
        <v>0</v>
      </c>
      <c r="K12" s="144">
        <f>SUM(K10:K11)</f>
        <v>0</v>
      </c>
      <c r="L12" s="144">
        <f>SUM(L10:L11)</f>
        <v>0</v>
      </c>
    </row>
    <row r="13" spans="1:148" ht="12.75" customHeight="1" x14ac:dyDescent="0.2">
      <c r="A13" s="31"/>
      <c r="B13" s="32"/>
      <c r="C13" s="32"/>
      <c r="D13" s="32"/>
      <c r="E13" s="27"/>
      <c r="F13" s="27"/>
      <c r="G13" s="35"/>
      <c r="H13" s="27"/>
      <c r="I13" s="27"/>
      <c r="J13" s="27"/>
      <c r="K13" s="27"/>
      <c r="L13" s="27"/>
    </row>
    <row r="14" spans="1:148" ht="12.75" customHeight="1" x14ac:dyDescent="0.2">
      <c r="C14" s="102" t="s">
        <v>218</v>
      </c>
      <c r="D14" s="118"/>
      <c r="E14" s="119"/>
    </row>
    <row r="15" spans="1:148" ht="12.75" customHeight="1" x14ac:dyDescent="0.2">
      <c r="B15" s="120"/>
      <c r="D15" s="121" t="s">
        <v>119</v>
      </c>
      <c r="E15" s="101">
        <f>B5+B8+B12</f>
        <v>5</v>
      </c>
    </row>
    <row r="16" spans="1:148" ht="12.75" customHeight="1" x14ac:dyDescent="0.2">
      <c r="B16" s="120"/>
      <c r="D16" s="121" t="s">
        <v>100</v>
      </c>
      <c r="E16" s="101">
        <f>E5+E8+E12</f>
        <v>9</v>
      </c>
    </row>
    <row r="17" spans="2:9" ht="12.75" customHeight="1" x14ac:dyDescent="0.2">
      <c r="B17" s="120"/>
      <c r="D17" s="121" t="s">
        <v>101</v>
      </c>
      <c r="E17" s="101">
        <f>F5+F8+F12</f>
        <v>11</v>
      </c>
    </row>
    <row r="18" spans="2:9" ht="12.75" customHeight="1" x14ac:dyDescent="0.2"/>
    <row r="19" spans="2:9" ht="12.75" customHeight="1" x14ac:dyDescent="0.2">
      <c r="D19" s="105"/>
      <c r="E19" s="105" t="s">
        <v>127</v>
      </c>
      <c r="F19" s="107"/>
      <c r="G19" s="107"/>
      <c r="H19" s="112" t="s">
        <v>89</v>
      </c>
      <c r="I19" s="112" t="s">
        <v>99</v>
      </c>
    </row>
    <row r="20" spans="2:9" ht="12.75" customHeight="1" x14ac:dyDescent="0.2">
      <c r="C20" s="126"/>
      <c r="D20" s="126"/>
      <c r="E20" s="126"/>
      <c r="F20" s="110" t="s">
        <v>122</v>
      </c>
      <c r="H20" s="101">
        <f>H5+H8+H12</f>
        <v>7</v>
      </c>
      <c r="I20" s="115">
        <f>H20/(H25)</f>
        <v>0.77777777777777779</v>
      </c>
    </row>
    <row r="21" spans="2:9" ht="12.75" customHeight="1" x14ac:dyDescent="0.2">
      <c r="C21" s="126"/>
      <c r="D21" s="126"/>
      <c r="E21" s="126"/>
      <c r="F21" s="110" t="s">
        <v>123</v>
      </c>
      <c r="H21" s="101">
        <f>I5+I8+I12</f>
        <v>2</v>
      </c>
      <c r="I21" s="115">
        <f>H21/H25</f>
        <v>0.22222222222222221</v>
      </c>
    </row>
    <row r="22" spans="2:9" ht="12.75" customHeight="1" x14ac:dyDescent="0.2">
      <c r="C22" s="126"/>
      <c r="D22" s="126"/>
      <c r="E22" s="126"/>
      <c r="F22" s="110" t="s">
        <v>124</v>
      </c>
      <c r="H22" s="101">
        <f>J5+J8+J12</f>
        <v>0</v>
      </c>
      <c r="I22" s="115">
        <f>H22/H25</f>
        <v>0</v>
      </c>
    </row>
    <row r="23" spans="2:9" ht="12.75" customHeight="1" x14ac:dyDescent="0.2">
      <c r="C23" s="126"/>
      <c r="D23" s="126"/>
      <c r="E23" s="126"/>
      <c r="F23" s="110" t="s">
        <v>125</v>
      </c>
      <c r="H23" s="101">
        <f>K5+K8+K12</f>
        <v>0</v>
      </c>
      <c r="I23" s="115">
        <f>H23/H25</f>
        <v>0</v>
      </c>
    </row>
    <row r="24" spans="2:9" ht="12.75" customHeight="1" x14ac:dyDescent="0.2">
      <c r="C24" s="126"/>
      <c r="D24" s="126"/>
      <c r="E24" s="126"/>
      <c r="F24" s="110" t="s">
        <v>126</v>
      </c>
      <c r="H24" s="125">
        <f>L5+L8+L12</f>
        <v>0</v>
      </c>
      <c r="I24" s="117">
        <f>H24/H25</f>
        <v>0</v>
      </c>
    </row>
    <row r="25" spans="2:9" ht="12.75" customHeight="1" x14ac:dyDescent="0.2">
      <c r="C25" s="126"/>
      <c r="D25" s="126"/>
      <c r="E25" s="126"/>
      <c r="F25" s="126"/>
      <c r="G25" s="110"/>
      <c r="H25" s="124">
        <f>SUM(H20:H24)</f>
        <v>9</v>
      </c>
      <c r="I25" s="115">
        <f>SUM(I20:I24)</f>
        <v>1</v>
      </c>
    </row>
  </sheetData>
  <mergeCells count="2">
    <mergeCell ref="H1:L1"/>
    <mergeCell ref="B1:F1"/>
  </mergeCells>
  <phoneticPr fontId="3" type="noConversion"/>
  <printOptions horizontalCentered="1" gridLines="1"/>
  <pageMargins left="0.5" right="0.5" top="1.5" bottom="1" header="0.5" footer="0.5"/>
  <pageSetup scale="80" orientation="landscape" r:id="rId1"/>
  <headerFooter alignWithMargins="0">
    <oddHeader>&amp;C&amp;"Arial,Bold"&amp;16 2012 Swimming Season
South Carolina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48"/>
  <sheetViews>
    <sheetView zoomScaleNormal="100" workbookViewId="0">
      <pane ySplit="2" topLeftCell="A3" activePane="bottomLeft" state="frozen"/>
      <selection pane="bottomLeft" activeCell="N14" sqref="N14"/>
    </sheetView>
  </sheetViews>
  <sheetFormatPr defaultRowHeight="12.75" x14ac:dyDescent="0.2"/>
  <cols>
    <col min="1" max="1" width="11.42578125" style="6" customWidth="1"/>
    <col min="2" max="2" width="9" style="6" customWidth="1"/>
    <col min="3" max="3" width="41" style="6" customWidth="1"/>
    <col min="4" max="4" width="7.7109375" style="6" customWidth="1"/>
    <col min="5" max="5" width="9.140625" style="58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54" customFormat="1" ht="12" customHeight="1" x14ac:dyDescent="0.2">
      <c r="B1" s="180" t="s">
        <v>25</v>
      </c>
      <c r="C1" s="180"/>
      <c r="D1" s="70"/>
      <c r="E1" s="71"/>
      <c r="F1" s="70"/>
      <c r="G1" s="179" t="s">
        <v>27</v>
      </c>
      <c r="H1" s="179"/>
      <c r="I1" s="179"/>
      <c r="J1" s="70"/>
      <c r="K1" s="180" t="s">
        <v>33</v>
      </c>
      <c r="L1" s="180"/>
    </row>
    <row r="2" spans="1:12" s="57" customFormat="1" ht="48.75" customHeight="1" x14ac:dyDescent="0.15">
      <c r="A2" s="3" t="s">
        <v>12</v>
      </c>
      <c r="B2" s="3" t="s">
        <v>13</v>
      </c>
      <c r="C2" s="3" t="s">
        <v>11</v>
      </c>
      <c r="D2" s="3" t="s">
        <v>65</v>
      </c>
      <c r="E2" s="15" t="s">
        <v>26</v>
      </c>
      <c r="F2" s="3"/>
      <c r="G2" s="3" t="s">
        <v>219</v>
      </c>
      <c r="H2" s="3" t="s">
        <v>14</v>
      </c>
      <c r="I2" s="3" t="s">
        <v>15</v>
      </c>
      <c r="J2" s="3"/>
      <c r="K2" s="3" t="s">
        <v>16</v>
      </c>
      <c r="L2" s="3" t="s">
        <v>17</v>
      </c>
    </row>
    <row r="3" spans="1:12" x14ac:dyDescent="0.2">
      <c r="A3" s="72" t="s">
        <v>135</v>
      </c>
      <c r="B3" s="72" t="s">
        <v>136</v>
      </c>
      <c r="C3" s="72" t="s">
        <v>137</v>
      </c>
      <c r="D3" s="72">
        <v>2</v>
      </c>
      <c r="E3" s="72">
        <v>153</v>
      </c>
      <c r="F3" s="5"/>
      <c r="G3" s="13"/>
      <c r="H3" s="74"/>
      <c r="I3" s="38">
        <f>H3/E3</f>
        <v>0</v>
      </c>
      <c r="J3" s="63"/>
      <c r="K3" s="39">
        <f>E3-H3</f>
        <v>153</v>
      </c>
      <c r="L3" s="38">
        <f>K3/E3</f>
        <v>1</v>
      </c>
    </row>
    <row r="4" spans="1:12" x14ac:dyDescent="0.2">
      <c r="A4" s="151" t="s">
        <v>135</v>
      </c>
      <c r="B4" s="151" t="s">
        <v>138</v>
      </c>
      <c r="C4" s="151" t="s">
        <v>139</v>
      </c>
      <c r="D4" s="151">
        <v>2</v>
      </c>
      <c r="E4" s="72">
        <v>153</v>
      </c>
      <c r="F4" s="5"/>
      <c r="G4" s="13" t="s">
        <v>28</v>
      </c>
      <c r="H4" s="165">
        <v>2</v>
      </c>
      <c r="I4" s="38">
        <f t="shared" ref="I4" si="0">H4/E4</f>
        <v>1.3071895424836602E-2</v>
      </c>
      <c r="J4" s="63"/>
      <c r="K4" s="39">
        <f t="shared" ref="K4" si="1">E4-H4</f>
        <v>151</v>
      </c>
      <c r="L4" s="38">
        <f t="shared" ref="L4" si="2">K4/E4</f>
        <v>0.98692810457516345</v>
      </c>
    </row>
    <row r="5" spans="1:12" x14ac:dyDescent="0.2">
      <c r="A5" s="72" t="s">
        <v>135</v>
      </c>
      <c r="B5" s="72" t="s">
        <v>140</v>
      </c>
      <c r="C5" s="72" t="s">
        <v>141</v>
      </c>
      <c r="D5" s="72">
        <v>2</v>
      </c>
      <c r="E5" s="72">
        <v>153</v>
      </c>
      <c r="F5" s="5"/>
      <c r="G5" s="13" t="s">
        <v>28</v>
      </c>
      <c r="H5" s="74">
        <v>1</v>
      </c>
      <c r="I5" s="38">
        <f t="shared" ref="I5:I6" si="3">H5/E5</f>
        <v>6.5359477124183009E-3</v>
      </c>
      <c r="J5" s="63"/>
      <c r="K5" s="39">
        <f t="shared" ref="K5:K6" si="4">E5-H5</f>
        <v>152</v>
      </c>
      <c r="L5" s="38">
        <f t="shared" ref="L5:L6" si="5">K5/E5</f>
        <v>0.99346405228758172</v>
      </c>
    </row>
    <row r="6" spans="1:12" x14ac:dyDescent="0.2">
      <c r="A6" s="73" t="s">
        <v>135</v>
      </c>
      <c r="B6" s="73" t="s">
        <v>142</v>
      </c>
      <c r="C6" s="73" t="s">
        <v>143</v>
      </c>
      <c r="D6" s="73">
        <v>2</v>
      </c>
      <c r="E6" s="73">
        <v>153</v>
      </c>
      <c r="F6" s="64"/>
      <c r="G6" s="66"/>
      <c r="H6" s="68"/>
      <c r="I6" s="41">
        <f t="shared" si="3"/>
        <v>0</v>
      </c>
      <c r="J6" s="65"/>
      <c r="K6" s="42">
        <f t="shared" si="4"/>
        <v>153</v>
      </c>
      <c r="L6" s="41">
        <f t="shared" si="5"/>
        <v>1</v>
      </c>
    </row>
    <row r="7" spans="1:12" x14ac:dyDescent="0.2">
      <c r="A7" s="31"/>
      <c r="B7" s="32">
        <f>COUNTA(B3:B6)</f>
        <v>4</v>
      </c>
      <c r="C7" s="31"/>
      <c r="D7" s="77"/>
      <c r="E7" s="36">
        <f>SUM(E3:E6)</f>
        <v>612</v>
      </c>
      <c r="F7" s="43"/>
      <c r="G7" s="32">
        <f>COUNTA(G3:G6)</f>
        <v>2</v>
      </c>
      <c r="H7" s="36">
        <f>SUM(H3:H6)</f>
        <v>3</v>
      </c>
      <c r="I7" s="44">
        <f>H7/E7</f>
        <v>4.9019607843137254E-3</v>
      </c>
      <c r="J7" s="45"/>
      <c r="K7" s="36">
        <f>SUM(K3:K6)</f>
        <v>609</v>
      </c>
      <c r="L7" s="44">
        <f>K7/E7</f>
        <v>0.99509803921568629</v>
      </c>
    </row>
    <row r="8" spans="1:12" ht="8.25" customHeight="1" x14ac:dyDescent="0.2">
      <c r="A8" s="31"/>
      <c r="B8" s="32"/>
      <c r="C8" s="31"/>
      <c r="D8" s="55"/>
      <c r="E8" s="36"/>
      <c r="F8" s="43"/>
      <c r="G8" s="32"/>
      <c r="H8" s="36"/>
      <c r="I8" s="44"/>
      <c r="J8" s="45"/>
      <c r="K8" s="36"/>
      <c r="L8" s="44"/>
    </row>
    <row r="9" spans="1:12" x14ac:dyDescent="0.2">
      <c r="A9" s="151" t="s">
        <v>144</v>
      </c>
      <c r="B9" s="151" t="s">
        <v>147</v>
      </c>
      <c r="C9" s="151" t="s">
        <v>148</v>
      </c>
      <c r="D9" s="151">
        <v>2</v>
      </c>
      <c r="E9" s="72">
        <v>153</v>
      </c>
      <c r="F9" s="5"/>
      <c r="G9" s="13"/>
      <c r="H9" s="37"/>
      <c r="I9" s="38">
        <f t="shared" ref="I9" si="6">H9/E9</f>
        <v>0</v>
      </c>
      <c r="J9" s="63"/>
      <c r="K9" s="39">
        <f>E9-H9</f>
        <v>153</v>
      </c>
      <c r="L9" s="38">
        <f t="shared" ref="L9" si="7">K9/E9</f>
        <v>1</v>
      </c>
    </row>
    <row r="10" spans="1:12" x14ac:dyDescent="0.2">
      <c r="A10" s="72" t="s">
        <v>144</v>
      </c>
      <c r="B10" s="72" t="s">
        <v>149</v>
      </c>
      <c r="C10" s="72" t="s">
        <v>150</v>
      </c>
      <c r="D10" s="72">
        <v>2</v>
      </c>
      <c r="E10" s="72">
        <v>153</v>
      </c>
      <c r="F10" s="5"/>
      <c r="G10" s="13"/>
      <c r="H10" s="37"/>
      <c r="I10" s="38">
        <f t="shared" ref="I10" si="8">H10/E10</f>
        <v>0</v>
      </c>
      <c r="J10" s="63"/>
      <c r="K10" s="39">
        <f>E10-H10</f>
        <v>153</v>
      </c>
      <c r="L10" s="38">
        <f t="shared" ref="L10" si="9">K10/E10</f>
        <v>1</v>
      </c>
    </row>
    <row r="11" spans="1:12" x14ac:dyDescent="0.2">
      <c r="A11" s="72" t="s">
        <v>144</v>
      </c>
      <c r="B11" s="72" t="s">
        <v>151</v>
      </c>
      <c r="C11" s="72" t="s">
        <v>152</v>
      </c>
      <c r="D11" s="72">
        <v>2</v>
      </c>
      <c r="E11" s="72">
        <v>153</v>
      </c>
      <c r="F11" s="5"/>
      <c r="G11" s="37"/>
      <c r="H11" s="37"/>
      <c r="I11" s="38">
        <f t="shared" ref="I11:I14" si="10">H11/E11</f>
        <v>0</v>
      </c>
      <c r="J11" s="63"/>
      <c r="K11" s="39">
        <f>E11-H11</f>
        <v>153</v>
      </c>
      <c r="L11" s="38">
        <f t="shared" ref="L11:L14" si="11">K11/E11</f>
        <v>1</v>
      </c>
    </row>
    <row r="12" spans="1:12" x14ac:dyDescent="0.2">
      <c r="A12" s="72" t="s">
        <v>144</v>
      </c>
      <c r="B12" s="72" t="s">
        <v>153</v>
      </c>
      <c r="C12" s="72" t="s">
        <v>154</v>
      </c>
      <c r="D12" s="72">
        <v>2</v>
      </c>
      <c r="E12" s="72">
        <v>153</v>
      </c>
      <c r="F12" s="5"/>
      <c r="G12" s="13"/>
      <c r="H12" s="37"/>
      <c r="I12" s="38">
        <f t="shared" si="10"/>
        <v>0</v>
      </c>
      <c r="J12" s="63"/>
      <c r="K12" s="39">
        <f>E12-H12</f>
        <v>153</v>
      </c>
      <c r="L12" s="38">
        <f t="shared" si="11"/>
        <v>1</v>
      </c>
    </row>
    <row r="13" spans="1:12" x14ac:dyDescent="0.2">
      <c r="A13" s="73" t="s">
        <v>144</v>
      </c>
      <c r="B13" s="73" t="s">
        <v>155</v>
      </c>
      <c r="C13" s="73" t="s">
        <v>156</v>
      </c>
      <c r="D13" s="73">
        <v>2</v>
      </c>
      <c r="E13" s="73">
        <v>153</v>
      </c>
      <c r="F13" s="64"/>
      <c r="G13" s="66"/>
      <c r="H13" s="40"/>
      <c r="I13" s="41">
        <f t="shared" si="10"/>
        <v>0</v>
      </c>
      <c r="J13" s="65"/>
      <c r="K13" s="42">
        <f>E13-H13</f>
        <v>153</v>
      </c>
      <c r="L13" s="41">
        <f t="shared" si="11"/>
        <v>1</v>
      </c>
    </row>
    <row r="14" spans="1:12" x14ac:dyDescent="0.2">
      <c r="A14" s="28"/>
      <c r="B14" s="32">
        <f>COUNTA(B9:B13)</f>
        <v>5</v>
      </c>
      <c r="C14" s="27"/>
      <c r="D14" s="77"/>
      <c r="E14" s="36">
        <f>SUM(E9:E13)</f>
        <v>765</v>
      </c>
      <c r="F14" s="5"/>
      <c r="G14" s="32">
        <f>COUNTA(G9:G13)</f>
        <v>0</v>
      </c>
      <c r="H14" s="36">
        <f>SUM(H9:H13)</f>
        <v>0</v>
      </c>
      <c r="I14" s="44">
        <f t="shared" si="10"/>
        <v>0</v>
      </c>
      <c r="J14" s="45"/>
      <c r="K14" s="36">
        <f>SUM(K9:K13)</f>
        <v>765</v>
      </c>
      <c r="L14" s="44">
        <f t="shared" si="11"/>
        <v>1</v>
      </c>
    </row>
    <row r="15" spans="1:12" ht="8.25" customHeight="1" x14ac:dyDescent="0.2">
      <c r="A15" s="31"/>
      <c r="B15" s="32"/>
      <c r="C15" s="31"/>
      <c r="D15" s="77"/>
      <c r="E15" s="36"/>
      <c r="F15" s="43"/>
      <c r="G15" s="32"/>
      <c r="H15" s="36"/>
      <c r="I15" s="44"/>
      <c r="J15" s="45"/>
      <c r="K15" s="36"/>
      <c r="L15" s="44"/>
    </row>
    <row r="16" spans="1:12" x14ac:dyDescent="0.2">
      <c r="A16" s="34" t="s">
        <v>185</v>
      </c>
      <c r="B16" s="73" t="s">
        <v>145</v>
      </c>
      <c r="C16" s="73" t="s">
        <v>146</v>
      </c>
      <c r="D16" s="73">
        <v>2</v>
      </c>
      <c r="E16" s="73">
        <v>153</v>
      </c>
      <c r="F16" s="64"/>
      <c r="G16" s="66" t="s">
        <v>28</v>
      </c>
      <c r="H16" s="40">
        <v>1</v>
      </c>
      <c r="I16" s="41">
        <f t="shared" ref="I16:I17" si="12">H16/E16</f>
        <v>6.5359477124183009E-3</v>
      </c>
      <c r="J16" s="65"/>
      <c r="K16" s="42">
        <f>E16-H16</f>
        <v>152</v>
      </c>
      <c r="L16" s="41">
        <f t="shared" ref="L16:L17" si="13">K16/E16</f>
        <v>0.99346405228758172</v>
      </c>
    </row>
    <row r="17" spans="1:12" x14ac:dyDescent="0.2">
      <c r="A17" s="28"/>
      <c r="B17" s="32">
        <f>COUNTA(B16:B16)</f>
        <v>1</v>
      </c>
      <c r="C17" s="27"/>
      <c r="D17" s="77"/>
      <c r="E17" s="36">
        <f>SUM(E16:E16)</f>
        <v>153</v>
      </c>
      <c r="F17" s="5"/>
      <c r="G17" s="32">
        <f>COUNTA(G16:G16)</f>
        <v>1</v>
      </c>
      <c r="H17" s="36">
        <f>SUM(H16:H16)</f>
        <v>1</v>
      </c>
      <c r="I17" s="44">
        <f t="shared" si="12"/>
        <v>6.5359477124183009E-3</v>
      </c>
      <c r="J17" s="130"/>
      <c r="K17" s="36">
        <f>SUM(K16:K16)</f>
        <v>152</v>
      </c>
      <c r="L17" s="44">
        <f t="shared" si="13"/>
        <v>0.99346405228758172</v>
      </c>
    </row>
    <row r="18" spans="1:12" ht="8.25" customHeight="1" x14ac:dyDescent="0.2">
      <c r="A18" s="31"/>
      <c r="B18" s="32"/>
      <c r="C18" s="31"/>
      <c r="D18" s="77"/>
      <c r="E18" s="36"/>
      <c r="F18" s="43"/>
      <c r="G18" s="32"/>
      <c r="H18" s="36"/>
      <c r="I18" s="44"/>
      <c r="J18" s="130"/>
      <c r="K18" s="36"/>
      <c r="L18" s="44"/>
    </row>
    <row r="19" spans="1:12" x14ac:dyDescent="0.2">
      <c r="A19" s="72" t="s">
        <v>157</v>
      </c>
      <c r="B19" s="72" t="s">
        <v>158</v>
      </c>
      <c r="C19" s="72" t="s">
        <v>159</v>
      </c>
      <c r="D19" s="72">
        <v>2</v>
      </c>
      <c r="E19" s="72">
        <v>153</v>
      </c>
      <c r="F19" s="5"/>
      <c r="G19" s="37"/>
      <c r="H19" s="37"/>
      <c r="I19" s="38">
        <f t="shared" ref="I19:I23" si="14">H19/E19</f>
        <v>0</v>
      </c>
      <c r="J19" s="63"/>
      <c r="K19" s="39">
        <f t="shared" ref="K19:K23" si="15">E19-H19</f>
        <v>153</v>
      </c>
      <c r="L19" s="38">
        <f t="shared" ref="L19:L23" si="16">K19/E19</f>
        <v>1</v>
      </c>
    </row>
    <row r="20" spans="1:12" x14ac:dyDescent="0.2">
      <c r="A20" s="151" t="s">
        <v>157</v>
      </c>
      <c r="B20" s="151" t="s">
        <v>160</v>
      </c>
      <c r="C20" s="151" t="s">
        <v>161</v>
      </c>
      <c r="D20" s="151">
        <v>2</v>
      </c>
      <c r="E20" s="72">
        <v>153</v>
      </c>
      <c r="F20" s="5"/>
      <c r="G20" s="37"/>
      <c r="H20" s="37"/>
      <c r="I20" s="38">
        <f t="shared" ref="I20" si="17">H20/E20</f>
        <v>0</v>
      </c>
      <c r="J20" s="63"/>
      <c r="K20" s="39">
        <f t="shared" ref="K20" si="18">E20-H20</f>
        <v>153</v>
      </c>
      <c r="L20" s="38">
        <f t="shared" ref="L20" si="19">K20/E20</f>
        <v>1</v>
      </c>
    </row>
    <row r="21" spans="1:12" ht="18" x14ac:dyDescent="0.2">
      <c r="A21" s="72" t="s">
        <v>157</v>
      </c>
      <c r="B21" s="72" t="s">
        <v>162</v>
      </c>
      <c r="C21" s="72" t="s">
        <v>163</v>
      </c>
      <c r="D21" s="72">
        <v>2</v>
      </c>
      <c r="E21" s="72">
        <v>153</v>
      </c>
      <c r="F21" s="5"/>
      <c r="G21" s="13"/>
      <c r="H21" s="74"/>
      <c r="I21" s="38">
        <f t="shared" si="14"/>
        <v>0</v>
      </c>
      <c r="J21" s="63"/>
      <c r="K21" s="39">
        <f t="shared" si="15"/>
        <v>153</v>
      </c>
      <c r="L21" s="38">
        <f t="shared" si="16"/>
        <v>1</v>
      </c>
    </row>
    <row r="22" spans="1:12" x14ac:dyDescent="0.2">
      <c r="A22" s="72" t="s">
        <v>157</v>
      </c>
      <c r="B22" s="72" t="s">
        <v>164</v>
      </c>
      <c r="C22" s="72" t="s">
        <v>165</v>
      </c>
      <c r="D22" s="72">
        <v>2</v>
      </c>
      <c r="E22" s="72">
        <v>153</v>
      </c>
      <c r="F22" s="5"/>
      <c r="G22" s="13"/>
      <c r="H22" s="74"/>
      <c r="I22" s="38">
        <f t="shared" si="14"/>
        <v>0</v>
      </c>
      <c r="J22" s="63"/>
      <c r="K22" s="39">
        <f t="shared" si="15"/>
        <v>153</v>
      </c>
      <c r="L22" s="38">
        <f t="shared" si="16"/>
        <v>1</v>
      </c>
    </row>
    <row r="23" spans="1:12" x14ac:dyDescent="0.2">
      <c r="A23" s="73" t="s">
        <v>157</v>
      </c>
      <c r="B23" s="73" t="s">
        <v>166</v>
      </c>
      <c r="C23" s="73" t="s">
        <v>167</v>
      </c>
      <c r="D23" s="73">
        <v>2</v>
      </c>
      <c r="E23" s="73">
        <v>153</v>
      </c>
      <c r="F23" s="64"/>
      <c r="G23" s="66"/>
      <c r="H23" s="68"/>
      <c r="I23" s="41">
        <f t="shared" si="14"/>
        <v>0</v>
      </c>
      <c r="J23" s="65"/>
      <c r="K23" s="42">
        <f t="shared" si="15"/>
        <v>153</v>
      </c>
      <c r="L23" s="41">
        <f t="shared" si="16"/>
        <v>1</v>
      </c>
    </row>
    <row r="24" spans="1:12" x14ac:dyDescent="0.2">
      <c r="A24" s="31"/>
      <c r="B24" s="32">
        <f>COUNTA(B19:B23)</f>
        <v>5</v>
      </c>
      <c r="C24" s="31"/>
      <c r="D24" s="77"/>
      <c r="E24" s="36">
        <f>SUM(E19:E23)</f>
        <v>765</v>
      </c>
      <c r="F24" s="43"/>
      <c r="G24" s="32">
        <f>COUNTA(G19:G23)</f>
        <v>0</v>
      </c>
      <c r="H24" s="36">
        <f>SUM(H19:H23)</f>
        <v>0</v>
      </c>
      <c r="I24" s="44">
        <f>H24/E24</f>
        <v>0</v>
      </c>
      <c r="J24" s="45"/>
      <c r="K24" s="53">
        <f>E24-H24</f>
        <v>765</v>
      </c>
      <c r="L24" s="44">
        <f>K24/E24</f>
        <v>1</v>
      </c>
    </row>
    <row r="25" spans="1:12" ht="8.25" customHeight="1" x14ac:dyDescent="0.2">
      <c r="A25" s="31"/>
      <c r="B25" s="31"/>
      <c r="C25" s="31"/>
      <c r="D25" s="56"/>
      <c r="H25" s="37"/>
      <c r="I25" s="37"/>
      <c r="J25" s="37"/>
      <c r="K25" s="37"/>
      <c r="L25" s="37"/>
    </row>
    <row r="26" spans="1:12" x14ac:dyDescent="0.2">
      <c r="A26" s="72" t="s">
        <v>168</v>
      </c>
      <c r="B26" s="72" t="s">
        <v>169</v>
      </c>
      <c r="C26" s="72" t="s">
        <v>170</v>
      </c>
      <c r="D26" s="72">
        <v>1</v>
      </c>
      <c r="E26" s="72">
        <v>153</v>
      </c>
      <c r="F26" s="5"/>
      <c r="G26" s="13"/>
      <c r="H26" s="37"/>
      <c r="I26" s="38">
        <f t="shared" ref="I26:I33" si="20">H26/E26</f>
        <v>0</v>
      </c>
      <c r="J26" s="63"/>
      <c r="K26" s="39">
        <f t="shared" ref="K26:K33" si="21">E26-H26</f>
        <v>153</v>
      </c>
      <c r="L26" s="38">
        <f t="shared" ref="L26:L33" si="22">K26/E26</f>
        <v>1</v>
      </c>
    </row>
    <row r="27" spans="1:12" x14ac:dyDescent="0.2">
      <c r="A27" s="72" t="s">
        <v>168</v>
      </c>
      <c r="B27" s="72" t="s">
        <v>171</v>
      </c>
      <c r="C27" s="72" t="s">
        <v>172</v>
      </c>
      <c r="D27" s="72">
        <v>1</v>
      </c>
      <c r="E27" s="72">
        <v>153</v>
      </c>
      <c r="F27" s="5"/>
      <c r="G27" s="37"/>
      <c r="H27" s="37"/>
      <c r="I27" s="38">
        <f t="shared" si="20"/>
        <v>0</v>
      </c>
      <c r="J27" s="63"/>
      <c r="K27" s="39">
        <f t="shared" si="21"/>
        <v>153</v>
      </c>
      <c r="L27" s="38">
        <f t="shared" si="22"/>
        <v>1</v>
      </c>
    </row>
    <row r="28" spans="1:12" x14ac:dyDescent="0.2">
      <c r="A28" s="72" t="s">
        <v>168</v>
      </c>
      <c r="B28" s="72" t="s">
        <v>173</v>
      </c>
      <c r="C28" s="72" t="s">
        <v>174</v>
      </c>
      <c r="D28" s="72">
        <v>2</v>
      </c>
      <c r="E28" s="72">
        <v>153</v>
      </c>
      <c r="F28" s="5"/>
      <c r="G28" s="13" t="s">
        <v>28</v>
      </c>
      <c r="H28" s="37">
        <v>3</v>
      </c>
      <c r="I28" s="38">
        <f t="shared" si="20"/>
        <v>1.9607843137254902E-2</v>
      </c>
      <c r="J28" s="63"/>
      <c r="K28" s="39">
        <f t="shared" si="21"/>
        <v>150</v>
      </c>
      <c r="L28" s="38">
        <f t="shared" si="22"/>
        <v>0.98039215686274506</v>
      </c>
    </row>
    <row r="29" spans="1:12" x14ac:dyDescent="0.2">
      <c r="A29" s="72" t="s">
        <v>168</v>
      </c>
      <c r="B29" s="72" t="s">
        <v>175</v>
      </c>
      <c r="C29" s="72" t="s">
        <v>176</v>
      </c>
      <c r="D29" s="72">
        <v>1</v>
      </c>
      <c r="E29" s="72">
        <v>153</v>
      </c>
      <c r="F29" s="5"/>
      <c r="G29" s="37"/>
      <c r="H29" s="37"/>
      <c r="I29" s="38">
        <f t="shared" si="20"/>
        <v>0</v>
      </c>
      <c r="J29" s="63"/>
      <c r="K29" s="39">
        <f t="shared" si="21"/>
        <v>153</v>
      </c>
      <c r="L29" s="38">
        <f t="shared" si="22"/>
        <v>1</v>
      </c>
    </row>
    <row r="30" spans="1:12" ht="18" x14ac:dyDescent="0.2">
      <c r="A30" s="72" t="s">
        <v>168</v>
      </c>
      <c r="B30" s="72" t="s">
        <v>177</v>
      </c>
      <c r="C30" s="72" t="s">
        <v>190</v>
      </c>
      <c r="D30" s="72">
        <v>1</v>
      </c>
      <c r="E30" s="72">
        <v>153</v>
      </c>
      <c r="F30" s="5"/>
      <c r="G30" s="37"/>
      <c r="H30" s="37"/>
      <c r="I30" s="38">
        <f t="shared" si="20"/>
        <v>0</v>
      </c>
      <c r="J30" s="63"/>
      <c r="K30" s="39">
        <f t="shared" si="21"/>
        <v>153</v>
      </c>
      <c r="L30" s="38">
        <f t="shared" si="22"/>
        <v>1</v>
      </c>
    </row>
    <row r="31" spans="1:12" x14ac:dyDescent="0.2">
      <c r="A31" s="72" t="s">
        <v>168</v>
      </c>
      <c r="B31" s="72" t="s">
        <v>178</v>
      </c>
      <c r="C31" s="72" t="s">
        <v>179</v>
      </c>
      <c r="D31" s="72">
        <v>1</v>
      </c>
      <c r="E31" s="72">
        <v>153</v>
      </c>
      <c r="F31" s="5"/>
      <c r="G31" s="37"/>
      <c r="H31" s="37"/>
      <c r="I31" s="38">
        <f t="shared" si="20"/>
        <v>0</v>
      </c>
      <c r="J31" s="63"/>
      <c r="K31" s="39">
        <f t="shared" si="21"/>
        <v>153</v>
      </c>
      <c r="L31" s="38">
        <f t="shared" si="22"/>
        <v>1</v>
      </c>
    </row>
    <row r="32" spans="1:12" x14ac:dyDescent="0.2">
      <c r="A32" s="72" t="s">
        <v>168</v>
      </c>
      <c r="B32" s="72" t="s">
        <v>180</v>
      </c>
      <c r="C32" s="72" t="s">
        <v>181</v>
      </c>
      <c r="D32" s="72">
        <v>1</v>
      </c>
      <c r="E32" s="72">
        <v>153</v>
      </c>
      <c r="F32" s="5"/>
      <c r="G32" s="13" t="s">
        <v>28</v>
      </c>
      <c r="H32" s="37">
        <v>4</v>
      </c>
      <c r="I32" s="38">
        <f t="shared" si="20"/>
        <v>2.6143790849673203E-2</v>
      </c>
      <c r="J32" s="63"/>
      <c r="K32" s="39">
        <f t="shared" si="21"/>
        <v>149</v>
      </c>
      <c r="L32" s="38">
        <f t="shared" si="22"/>
        <v>0.97385620915032678</v>
      </c>
    </row>
    <row r="33" spans="1:12" x14ac:dyDescent="0.2">
      <c r="A33" s="73" t="s">
        <v>168</v>
      </c>
      <c r="B33" s="73" t="s">
        <v>182</v>
      </c>
      <c r="C33" s="73" t="s">
        <v>183</v>
      </c>
      <c r="D33" s="73">
        <v>1</v>
      </c>
      <c r="E33" s="73">
        <v>153</v>
      </c>
      <c r="F33" s="64"/>
      <c r="G33" s="40"/>
      <c r="H33" s="40"/>
      <c r="I33" s="41">
        <f t="shared" si="20"/>
        <v>0</v>
      </c>
      <c r="J33" s="65"/>
      <c r="K33" s="42">
        <f t="shared" si="21"/>
        <v>153</v>
      </c>
      <c r="L33" s="41">
        <f t="shared" si="22"/>
        <v>1</v>
      </c>
    </row>
    <row r="34" spans="1:12" x14ac:dyDescent="0.2">
      <c r="A34" s="31"/>
      <c r="B34" s="32">
        <f>COUNTA(B26:B33)</f>
        <v>8</v>
      </c>
      <c r="C34" s="31"/>
      <c r="E34" s="36">
        <f>SUM(E26:E33)</f>
        <v>1224</v>
      </c>
      <c r="F34" s="43"/>
      <c r="G34" s="32">
        <f>COUNTA(G26:G33)</f>
        <v>2</v>
      </c>
      <c r="H34" s="36">
        <f>SUM(H26:H33)</f>
        <v>7</v>
      </c>
      <c r="I34" s="44">
        <f>H34/E34</f>
        <v>5.7189542483660127E-3</v>
      </c>
      <c r="J34" s="45"/>
      <c r="K34" s="53">
        <f>E34-H34</f>
        <v>1217</v>
      </c>
      <c r="L34" s="44">
        <f>K34/E34</f>
        <v>0.99428104575163401</v>
      </c>
    </row>
    <row r="35" spans="1:12" ht="8.25" customHeight="1" x14ac:dyDescent="0.2">
      <c r="A35" s="31"/>
      <c r="B35" s="32"/>
      <c r="C35" s="31"/>
      <c r="E35" s="36"/>
      <c r="F35" s="43"/>
      <c r="G35" s="32"/>
      <c r="H35" s="36"/>
      <c r="I35" s="44"/>
      <c r="J35" s="76"/>
      <c r="K35" s="53"/>
      <c r="L35" s="44"/>
    </row>
    <row r="36" spans="1:12" x14ac:dyDescent="0.2">
      <c r="C36" s="102" t="s">
        <v>220</v>
      </c>
      <c r="D36" s="119"/>
      <c r="G36" s="37"/>
      <c r="H36" s="37"/>
    </row>
    <row r="37" spans="1:12" x14ac:dyDescent="0.2">
      <c r="B37" s="102"/>
      <c r="D37" s="121" t="s">
        <v>93</v>
      </c>
      <c r="E37" s="101">
        <f>SUM(B7+B14+B17+B24+B34)</f>
        <v>23</v>
      </c>
      <c r="G37" s="37"/>
      <c r="H37" s="37"/>
    </row>
    <row r="38" spans="1:12" x14ac:dyDescent="0.2">
      <c r="B38" s="102"/>
      <c r="D38" s="121" t="s">
        <v>128</v>
      </c>
      <c r="E38" s="100">
        <f>SUM(E7+E14+E17+E24+E34)</f>
        <v>3519</v>
      </c>
      <c r="G38" s="37"/>
      <c r="H38" s="37"/>
    </row>
    <row r="39" spans="1:12" x14ac:dyDescent="0.2">
      <c r="B39" s="120"/>
      <c r="D39" s="121" t="s">
        <v>119</v>
      </c>
      <c r="E39" s="101">
        <f>SUM(G7+G14+G17+G24+G34)</f>
        <v>5</v>
      </c>
      <c r="G39" s="37"/>
      <c r="H39" s="37"/>
    </row>
    <row r="40" spans="1:12" x14ac:dyDescent="0.2">
      <c r="B40" s="120"/>
      <c r="D40" s="121" t="s">
        <v>129</v>
      </c>
      <c r="E40" s="100">
        <f>SUM(H7+H14+H17+H24+H34)</f>
        <v>11</v>
      </c>
      <c r="G40" s="37"/>
      <c r="H40" s="37"/>
    </row>
    <row r="41" spans="1:12" x14ac:dyDescent="0.2">
      <c r="B41" s="120"/>
      <c r="D41" s="121" t="s">
        <v>130</v>
      </c>
      <c r="E41" s="128">
        <f>E40/E38</f>
        <v>3.1258880363739701E-3</v>
      </c>
      <c r="G41" s="37"/>
      <c r="H41" s="37"/>
    </row>
    <row r="42" spans="1:12" x14ac:dyDescent="0.2">
      <c r="D42" s="121" t="s">
        <v>131</v>
      </c>
      <c r="E42" s="100">
        <f>SUM(K7+K14+K17+K24+K34)</f>
        <v>3508</v>
      </c>
      <c r="G42" s="37"/>
      <c r="H42" s="37"/>
    </row>
    <row r="43" spans="1:12" x14ac:dyDescent="0.2">
      <c r="D43" s="121" t="s">
        <v>132</v>
      </c>
      <c r="E43" s="128">
        <f>E42/E38</f>
        <v>0.99687411196362608</v>
      </c>
      <c r="G43" s="37"/>
      <c r="H43" s="37"/>
    </row>
    <row r="44" spans="1:12" x14ac:dyDescent="0.2">
      <c r="G44" s="37"/>
      <c r="H44" s="37"/>
    </row>
    <row r="45" spans="1:12" x14ac:dyDescent="0.2">
      <c r="G45" s="37"/>
      <c r="H45" s="37"/>
    </row>
    <row r="46" spans="1:12" x14ac:dyDescent="0.2">
      <c r="G46" s="37"/>
      <c r="H46" s="37"/>
    </row>
    <row r="47" spans="1:12" x14ac:dyDescent="0.2">
      <c r="G47" s="37"/>
      <c r="H47" s="37"/>
    </row>
    <row r="48" spans="1:12" x14ac:dyDescent="0.2">
      <c r="G48" s="37"/>
      <c r="H48" s="37"/>
    </row>
  </sheetData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South Carolina Beach Days at Monitored Beaches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Summary</vt:lpstr>
      <vt:lpstr>Attributes</vt:lpstr>
      <vt:lpstr>Monitoring</vt:lpstr>
      <vt:lpstr>Pollution Sources</vt:lpstr>
      <vt:lpstr>2012 Actions</vt:lpstr>
      <vt:lpstr>Action Durations</vt:lpstr>
      <vt:lpstr>Beach Days</vt:lpstr>
      <vt:lpstr>'2012 Actions'!Print_Area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'2012 Actions'!Print_Titles</vt:lpstr>
      <vt:lpstr>'Action Durations'!Print_Titles</vt:lpstr>
      <vt:lpstr>Attributes!Print_Titles</vt:lpstr>
      <vt:lpstr>'Beach Days'!Print_Titles</vt:lpstr>
      <vt:lpstr>Monitoring!Print_Titles</vt:lpstr>
      <vt:lpstr>'Pollution Sources'!Print_Titles</vt:lpstr>
      <vt:lpstr>Summary!Print_Titles</vt:lpstr>
    </vt:vector>
  </TitlesOfParts>
  <Company>Tetra Tech,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Simpson, Jonathan</cp:lastModifiedBy>
  <cp:lastPrinted>2013-09-27T14:08:32Z</cp:lastPrinted>
  <dcterms:created xsi:type="dcterms:W3CDTF">2006-12-12T20:37:17Z</dcterms:created>
  <dcterms:modified xsi:type="dcterms:W3CDTF">2013-09-27T14:09:00Z</dcterms:modified>
</cp:coreProperties>
</file>