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20" yWindow="5685" windowWidth="18315" windowHeight="726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Actions'!$A$1:$K$78</definedName>
    <definedName name="_xlnm.Print_Area" localSheetId="5">'Action Durations'!$A$1:$L$42</definedName>
    <definedName name="_xlnm.Print_Area" localSheetId="1">Attributes!$A$1:$J$33</definedName>
    <definedName name="_xlnm.Print_Area" localSheetId="6">'Beach Days'!$A$1:$L$39</definedName>
    <definedName name="_xlnm.Print_Area" localSheetId="2">Monitoring!$A$1:$I$36</definedName>
    <definedName name="_xlnm.Print_Area" localSheetId="3">'Pollution Sources'!$A$1:$S$51</definedName>
    <definedName name="_xlnm.Print_Area" localSheetId="0">Summary!$A$1:$U$20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K12" i="7" l="1"/>
  <c r="L12" i="7" s="1"/>
  <c r="I12" i="7"/>
  <c r="H5" i="8" l="1"/>
  <c r="L7" i="9" l="1"/>
  <c r="K7" i="9"/>
  <c r="J7" i="9"/>
  <c r="I7" i="9"/>
  <c r="H7" i="9"/>
  <c r="F7" i="9"/>
  <c r="E7" i="9"/>
  <c r="B7" i="9"/>
  <c r="B43" i="4"/>
  <c r="B12" i="4"/>
  <c r="D61" i="4" l="1"/>
  <c r="E76" i="4"/>
  <c r="E75" i="4"/>
  <c r="D77" i="4"/>
  <c r="D76" i="4"/>
  <c r="D75" i="4"/>
  <c r="D74" i="4"/>
  <c r="D71" i="4"/>
  <c r="E69" i="4"/>
  <c r="D69" i="4"/>
  <c r="D67" i="4"/>
  <c r="E67" i="4" s="1"/>
  <c r="D66" i="4"/>
  <c r="D68" i="4"/>
  <c r="E52" i="4"/>
  <c r="E43" i="4"/>
  <c r="E12" i="4"/>
  <c r="H43" i="4" l="1"/>
  <c r="E49" i="10" l="1"/>
  <c r="E48" i="10"/>
  <c r="E47" i="10"/>
  <c r="E46" i="10"/>
  <c r="E45" i="10"/>
  <c r="E44" i="10"/>
  <c r="E43" i="10"/>
  <c r="E42" i="10"/>
  <c r="E41" i="10"/>
  <c r="E40" i="10"/>
  <c r="E39" i="10"/>
  <c r="E28" i="10"/>
  <c r="D5" i="8" s="1"/>
  <c r="E21" i="10"/>
  <c r="D4" i="8" s="1"/>
  <c r="E6" i="10"/>
  <c r="E34" i="10" l="1"/>
  <c r="F49" i="10" s="1"/>
  <c r="D3" i="8"/>
  <c r="F39" i="10"/>
  <c r="F44" i="10"/>
  <c r="F48" i="10"/>
  <c r="F47" i="10"/>
  <c r="F42" i="10" l="1"/>
  <c r="F43" i="10"/>
  <c r="F40" i="10"/>
  <c r="F46" i="10"/>
  <c r="F41" i="10"/>
  <c r="F45" i="10"/>
  <c r="B52" i="4"/>
  <c r="H52" i="4"/>
  <c r="H12" i="4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G34" i="11" l="1"/>
  <c r="I6" i="10"/>
  <c r="B6" i="10"/>
  <c r="F6" i="2"/>
  <c r="B6" i="2"/>
  <c r="K10" i="7"/>
  <c r="L10" i="7" s="1"/>
  <c r="I10" i="7"/>
  <c r="B7" i="7"/>
  <c r="E7" i="7"/>
  <c r="G7" i="7"/>
  <c r="H7" i="7"/>
  <c r="K3" i="7"/>
  <c r="L3" i="7" s="1"/>
  <c r="I3" i="7"/>
  <c r="K17" i="7"/>
  <c r="L17" i="7" s="1"/>
  <c r="I17" i="7"/>
  <c r="K5" i="7"/>
  <c r="L5" i="7" s="1"/>
  <c r="I5" i="7"/>
  <c r="I28" i="10" l="1"/>
  <c r="I21" i="10"/>
  <c r="E36" i="10" s="1"/>
  <c r="B22" i="11"/>
  <c r="K19" i="7"/>
  <c r="L19" i="7" s="1"/>
  <c r="I19" i="7"/>
  <c r="K18" i="7"/>
  <c r="L18" i="7" s="1"/>
  <c r="I18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1" i="7"/>
  <c r="L11" i="7" s="1"/>
  <c r="I11" i="7"/>
  <c r="D72" i="4" l="1"/>
  <c r="E71" i="4" s="1"/>
  <c r="E66" i="4"/>
  <c r="K6" i="7"/>
  <c r="L6" i="7" s="1"/>
  <c r="I6" i="7"/>
  <c r="B7" i="11"/>
  <c r="G38" i="11"/>
  <c r="G39" i="11"/>
  <c r="G40" i="11"/>
  <c r="G41" i="11"/>
  <c r="G42" i="11"/>
  <c r="G43" i="11"/>
  <c r="G44" i="11"/>
  <c r="G45" i="11"/>
  <c r="G47" i="11"/>
  <c r="G48" i="11"/>
  <c r="K28" i="7" l="1"/>
  <c r="L28" i="7" s="1"/>
  <c r="I28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21" i="7"/>
  <c r="L21" i="7" s="1"/>
  <c r="I21" i="7"/>
  <c r="K20" i="7"/>
  <c r="L20" i="7" s="1"/>
  <c r="I20" i="7"/>
  <c r="K9" i="7"/>
  <c r="L9" i="7" s="1"/>
  <c r="I9" i="7"/>
  <c r="K4" i="7"/>
  <c r="I4" i="7"/>
  <c r="L4" i="7" l="1"/>
  <c r="K7" i="7"/>
  <c r="D78" i="4"/>
  <c r="E77" i="4" l="1"/>
  <c r="E74" i="4"/>
  <c r="F5" i="8" l="1"/>
  <c r="F4" i="8"/>
  <c r="F3" i="8" l="1"/>
  <c r="F28" i="2"/>
  <c r="F21" i="2"/>
  <c r="H4" i="8"/>
  <c r="B29" i="11"/>
  <c r="G33" i="11" s="1"/>
  <c r="G35" i="11"/>
  <c r="G46" i="11"/>
  <c r="G49" i="11"/>
  <c r="G50" i="11"/>
  <c r="E22" i="7"/>
  <c r="S4" i="8" s="1"/>
  <c r="H3" i="8"/>
  <c r="H22" i="7"/>
  <c r="H29" i="7"/>
  <c r="T5" i="8" s="1"/>
  <c r="E29" i="7"/>
  <c r="G22" i="7"/>
  <c r="G29" i="7"/>
  <c r="B22" i="7"/>
  <c r="B29" i="7"/>
  <c r="L3" i="8"/>
  <c r="B28" i="9"/>
  <c r="B21" i="9"/>
  <c r="B28" i="10"/>
  <c r="C5" i="8" s="1"/>
  <c r="B21" i="10"/>
  <c r="L28" i="9"/>
  <c r="Q5" i="8" s="1"/>
  <c r="K28" i="9"/>
  <c r="P5" i="8" s="1"/>
  <c r="J28" i="9"/>
  <c r="O5" i="8" s="1"/>
  <c r="I28" i="9"/>
  <c r="N5" i="8" s="1"/>
  <c r="H28" i="9"/>
  <c r="M5" i="8" s="1"/>
  <c r="E28" i="9"/>
  <c r="L5" i="8" s="1"/>
  <c r="L21" i="9"/>
  <c r="Q4" i="8" s="1"/>
  <c r="K21" i="9"/>
  <c r="P4" i="8" s="1"/>
  <c r="J21" i="9"/>
  <c r="O4" i="8" s="1"/>
  <c r="I21" i="9"/>
  <c r="N4" i="8" s="1"/>
  <c r="H21" i="9"/>
  <c r="M4" i="8" s="1"/>
  <c r="E21" i="9"/>
  <c r="L4" i="8" s="1"/>
  <c r="N3" i="8"/>
  <c r="O3" i="8"/>
  <c r="P3" i="8"/>
  <c r="F21" i="9"/>
  <c r="F28" i="9"/>
  <c r="B21" i="2"/>
  <c r="B28" i="2"/>
  <c r="D33" i="7" l="1"/>
  <c r="H37" i="9"/>
  <c r="D33" i="2"/>
  <c r="D32" i="2"/>
  <c r="C4" i="8"/>
  <c r="E33" i="10"/>
  <c r="E35" i="10" s="1"/>
  <c r="E34" i="9"/>
  <c r="M3" i="8"/>
  <c r="M6" i="8" s="1"/>
  <c r="H41" i="9"/>
  <c r="Q3" i="8"/>
  <c r="Q6" i="8" s="1"/>
  <c r="D34" i="7"/>
  <c r="D36" i="7"/>
  <c r="D35" i="7"/>
  <c r="H40" i="9"/>
  <c r="H38" i="9"/>
  <c r="E32" i="9"/>
  <c r="H39" i="9"/>
  <c r="E33" i="9"/>
  <c r="D59" i="4"/>
  <c r="D60" i="4"/>
  <c r="N6" i="8"/>
  <c r="J4" i="8"/>
  <c r="T4" i="8"/>
  <c r="U4" i="8" s="1"/>
  <c r="S5" i="8"/>
  <c r="U5" i="8" s="1"/>
  <c r="I7" i="7"/>
  <c r="T3" i="8"/>
  <c r="S3" i="8"/>
  <c r="E72" i="4"/>
  <c r="E68" i="4"/>
  <c r="J5" i="8"/>
  <c r="I5" i="8"/>
  <c r="E5" i="8"/>
  <c r="E4" i="8"/>
  <c r="C3" i="8"/>
  <c r="K29" i="7"/>
  <c r="L29" i="7" s="1"/>
  <c r="I22" i="7"/>
  <c r="E78" i="4"/>
  <c r="F6" i="8"/>
  <c r="I29" i="7"/>
  <c r="P6" i="8"/>
  <c r="K22" i="7"/>
  <c r="D38" i="7" l="1"/>
  <c r="S6" i="8"/>
  <c r="O6" i="8"/>
  <c r="I4" i="8"/>
  <c r="L22" i="7"/>
  <c r="T6" i="8"/>
  <c r="E3" i="8"/>
  <c r="U3" i="8"/>
  <c r="L6" i="8"/>
  <c r="C6" i="8"/>
  <c r="D37" i="7"/>
  <c r="L7" i="7"/>
  <c r="G51" i="11"/>
  <c r="H42" i="9"/>
  <c r="I41" i="9" s="1"/>
  <c r="D6" i="8"/>
  <c r="H6" i="8"/>
  <c r="J3" i="8"/>
  <c r="I3" i="8"/>
  <c r="D39" i="7" l="1"/>
  <c r="U6" i="8"/>
  <c r="E6" i="8"/>
  <c r="H43" i="11"/>
  <c r="H44" i="11"/>
  <c r="H38" i="11"/>
  <c r="H39" i="11"/>
  <c r="H40" i="11"/>
  <c r="H50" i="11"/>
  <c r="H47" i="11"/>
  <c r="H48" i="11"/>
  <c r="H42" i="11"/>
  <c r="H45" i="11"/>
  <c r="H46" i="11"/>
  <c r="H49" i="11"/>
  <c r="H41" i="11"/>
  <c r="I38" i="9"/>
  <c r="I40" i="9"/>
  <c r="I39" i="9"/>
  <c r="I37" i="9"/>
  <c r="J6" i="8"/>
  <c r="I6" i="8"/>
  <c r="H51" i="11" l="1"/>
  <c r="I42" i="9"/>
</calcChain>
</file>

<file path=xl/sharedStrings.xml><?xml version="1.0" encoding="utf-8"?>
<sst xmlns="http://schemas.openxmlformats.org/spreadsheetml/2006/main" count="984" uniqueCount="226">
  <si>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</si>
  <si>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</si>
  <si>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</si>
  <si>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</si>
  <si>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</si>
  <si>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</si>
  <si>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</si>
  <si>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</si>
  <si>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</si>
  <si>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</si>
  <si>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</si>
  <si>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</si>
  <si>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</si>
  <si>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</si>
  <si>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</si>
  <si>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</si>
  <si>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</si>
  <si>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</si>
  <si>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</si>
  <si>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</si>
  <si>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</si>
  <si>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</si>
  <si>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</si>
  <si>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</si>
  <si>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</si>
  <si>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</si>
  <si>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</si>
  <si>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</si>
  <si>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</si>
  <si>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</si>
  <si>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</si>
  <si>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</si>
  <si>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</si>
  <si>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</si>
  <si>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</si>
  <si>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</si>
  <si>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</si>
  <si>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</si>
  <si>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</si>
  <si>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</si>
  <si>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</si>
  <si>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</si>
  <si>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</si>
  <si>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</si>
  <si>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</si>
  <si>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</si>
  <si>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</si>
  <si>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</si>
  <si>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</si>
  <si>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</si>
  <si>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</si>
  <si>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</si>
  <si>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</si>
  <si>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</si>
  <si>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</si>
  <si>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</si>
  <si>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</si>
  <si>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</si>
  <si>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</si>
  <si>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</si>
  <si>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</si>
  <si>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</si>
  <si>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</si>
  <si>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</si>
  <si>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</si>
  <si>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</si>
  <si>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</si>
  <si>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</si>
  <si>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</si>
  <si>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</si>
  <si>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</si>
  <si>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</si>
  <si>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</si>
  <si>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</si>
  <si>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</si>
  <si>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</si>
  <si>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</si>
  <si>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</si>
  <si>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</si>
  <si>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</si>
  <si>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</si>
  <si>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</si>
  <si>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</si>
  <si>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</si>
  <si>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</si>
  <si>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</si>
  <si>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</si>
  <si>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</si>
  <si>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</si>
  <si>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</si>
  <si>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</si>
  <si>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</si>
  <si>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</si>
  <si>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</si>
  <si>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</si>
  <si>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</si>
  <si>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</si>
  <si>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</si>
  <si>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</si>
  <si>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</si>
  <si>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</si>
  <si>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</si>
  <si>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</si>
  <si>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</si>
  <si>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</si>
  <si>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</si>
  <si>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</si>
  <si>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</si>
  <si>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</si>
  <si>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</si>
  <si>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</si>
  <si>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</si>
  <si>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</si>
  <si>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</si>
  <si>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</si>
  <si>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</si>
  <si>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</si>
  <si>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</si>
  <si>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</si>
  <si>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</si>
  <si>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</si>
  <si>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</si>
  <si>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</si>
  <si>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</si>
  <si>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</si>
  <si>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</si>
  <si>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</si>
  <si>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</si>
  <si>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</si>
  <si>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</si>
  <si>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</si>
  <si>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</si>
  <si>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</si>
  <si>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</si>
  <si>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</si>
  <si>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</si>
  <si>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</si>
  <si>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</si>
  <si>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</si>
  <si>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Beach length (MI)</t>
  </si>
  <si>
    <t>Miles</t>
  </si>
  <si>
    <t>OTHER</t>
  </si>
  <si>
    <t>Total length of monitored beaches (MI)</t>
  </si>
  <si>
    <t>HANCOCK</t>
  </si>
  <si>
    <t>MS999656</t>
  </si>
  <si>
    <t>Buccaneer State Park Beach</t>
  </si>
  <si>
    <t>MS594393</t>
  </si>
  <si>
    <t>Waveland Beach</t>
  </si>
  <si>
    <t>HARRISON</t>
  </si>
  <si>
    <t>MS335067</t>
  </si>
  <si>
    <t>Biloxi East Beach</t>
  </si>
  <si>
    <t>MS444095</t>
  </si>
  <si>
    <t>MS589107</t>
  </si>
  <si>
    <t>Biloxi West Central Beach</t>
  </si>
  <si>
    <t>MS152167</t>
  </si>
  <si>
    <t>Courthouse Road Beach</t>
  </si>
  <si>
    <t>MS424283</t>
  </si>
  <si>
    <t>Edgewater Beach</t>
  </si>
  <si>
    <t>MS984335</t>
  </si>
  <si>
    <t>Gulfport Central Beach</t>
  </si>
  <si>
    <t>MS501920</t>
  </si>
  <si>
    <t>Gulfport East Beach</t>
  </si>
  <si>
    <t>MS837600</t>
  </si>
  <si>
    <t>Gulfport Harbor Beach</t>
  </si>
  <si>
    <t>MS315015</t>
  </si>
  <si>
    <t>Gulfport West Beach</t>
  </si>
  <si>
    <t>MS951039</t>
  </si>
  <si>
    <t>Long Beach</t>
  </si>
  <si>
    <t>MS268175</t>
  </si>
  <si>
    <t>Pass Christian Central Beach</t>
  </si>
  <si>
    <t>MS409670</t>
  </si>
  <si>
    <t>Pass Christian East Beach</t>
  </si>
  <si>
    <t>MS183900</t>
  </si>
  <si>
    <t>Pass Christian West Beach</t>
  </si>
  <si>
    <t>JACKSON</t>
  </si>
  <si>
    <t>MS334678</t>
  </si>
  <si>
    <t>Front Beach</t>
  </si>
  <si>
    <t>MS743032</t>
  </si>
  <si>
    <t>Pascagoula Beach East</t>
  </si>
  <si>
    <t>MS091756</t>
  </si>
  <si>
    <t>Pascagoula Beach West</t>
  </si>
  <si>
    <t>MS464589</t>
  </si>
  <si>
    <t>Shearwater Beach</t>
  </si>
  <si>
    <t>MS550208</t>
  </si>
  <si>
    <t>St. Andrews Beach</t>
  </si>
  <si>
    <t>MS356172</t>
  </si>
  <si>
    <t>Bay St. Louis Beach</t>
  </si>
  <si>
    <t>MS447804</t>
  </si>
  <si>
    <t>Lakeshore</t>
  </si>
  <si>
    <t>SEWER_LINE</t>
  </si>
  <si>
    <t xml:space="preserve"> = Action occurs outside of the swim season. Per EPA policy, this action will not be</t>
  </si>
  <si>
    <t xml:space="preserve">    included in this report's summary statistics.</t>
  </si>
  <si>
    <t>Biloxi Porter Avenue Beach</t>
  </si>
  <si>
    <t>OTHER: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</si>
  <si>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</si>
  <si>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</si>
  <si>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</si>
  <si>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</si>
  <si>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</si>
  <si>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</si>
  <si>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</si>
  <si>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</si>
  <si>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</si>
  <si>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</si>
  <si>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</si>
  <si>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</si>
  <si>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</si>
  <si>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Swim season length (days)</t>
  </si>
  <si>
    <t>Swim season monitoring frequency (per week)</t>
  </si>
  <si>
    <t>Off-season monitoring frequency (per month)</t>
  </si>
  <si>
    <t>Beach monitored?</t>
  </si>
  <si>
    <t>No</t>
  </si>
  <si>
    <t>Note: For this summary EPA assumes that the swim season runs from April 1 through October 31 (213 days)</t>
  </si>
  <si>
    <t xml:space="preserve">Beach-specific advisories or closings issued by the reporting state or local governments. An action is recorded for a beach even if only a portion of the beach is affected. See "2012 Actions" tab </t>
  </si>
  <si>
    <t>Beach action in 2012?</t>
  </si>
  <si>
    <t>2012 BEACH DAYS SUMMARY</t>
  </si>
  <si>
    <t>2012 ACTIONS DURATION SUMMARY</t>
  </si>
  <si>
    <t>2012 ACTIONS SUMMARY</t>
  </si>
  <si>
    <t xml:space="preserve">Closure
</t>
  </si>
  <si>
    <t>POLICY</t>
  </si>
  <si>
    <t>SEWAGE</t>
  </si>
  <si>
    <t>STORM</t>
  </si>
  <si>
    <t>POLICY:</t>
  </si>
  <si>
    <t>SEWAGE:</t>
  </si>
  <si>
    <t>STORM:</t>
  </si>
  <si>
    <t>SEWER_LINE: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</si>
</sst>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[$-409]m/d/yy\ h:mm\ AM/PM;@"/>
    <numFmt numFmtId="166" formatCode="#,##0.0"/>
    <numFmt numFmtId="167" formatCode="0.0"/>
    <numFmt numFmtId="168" formatCode="[$-409]mmmm\ d\,\ yyyy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trike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3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/>
    <xf numFmtId="3" fontId="4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17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" fillId="0" borderId="0" xfId="0" applyFont="1" applyFill="1" applyBorder="1"/>
    <xf numFmtId="0" fontId="4" fillId="3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7" fillId="0" borderId="0" xfId="0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166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8" fontId="20" fillId="3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"/>
  <sheetViews>
    <sheetView tabSelected="1" zoomScaleNormal="100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78" t="s">
        <v>35</v>
      </c>
      <c r="D1" s="180"/>
      <c r="E1" s="180"/>
      <c r="F1" s="179"/>
      <c r="G1" s="61"/>
      <c r="H1" s="178" t="s">
        <v>37</v>
      </c>
      <c r="I1" s="178"/>
      <c r="J1" s="178"/>
      <c r="K1" s="50"/>
      <c r="L1" s="178" t="s">
        <v>40</v>
      </c>
      <c r="M1" s="179"/>
      <c r="N1" s="179"/>
      <c r="O1" s="179"/>
      <c r="P1" s="179"/>
      <c r="Q1" s="179"/>
      <c r="R1" s="50"/>
      <c r="S1" s="178" t="s">
        <v>39</v>
      </c>
      <c r="T1" s="179"/>
      <c r="U1" s="179"/>
    </row>
    <row r="2" spans="1:21" ht="88.5" customHeight="1" x14ac:dyDescent="0.2">
      <c r="A2" s="4" t="s">
        <v>12</v>
      </c>
      <c r="B2" s="4"/>
      <c r="C2" s="3" t="s">
        <v>38</v>
      </c>
      <c r="D2" s="3" t="s">
        <v>42</v>
      </c>
      <c r="E2" s="3" t="s">
        <v>43</v>
      </c>
      <c r="F2" s="3" t="s">
        <v>142</v>
      </c>
      <c r="G2" s="3"/>
      <c r="H2" s="3" t="s">
        <v>0</v>
      </c>
      <c r="I2" s="3" t="s">
        <v>1</v>
      </c>
      <c r="J2" s="3" t="s">
        <v>2</v>
      </c>
      <c r="K2" s="3"/>
      <c r="L2" s="13" t="s">
        <v>41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3" t="s">
        <v>9</v>
      </c>
      <c r="T2" s="14" t="s">
        <v>10</v>
      </c>
      <c r="U2" s="3" t="s">
        <v>15</v>
      </c>
    </row>
    <row r="3" spans="1:21" x14ac:dyDescent="0.2">
      <c r="A3" s="59" t="s">
        <v>143</v>
      </c>
      <c r="B3" s="15"/>
      <c r="C3" s="31">
        <f>Monitoring!$B$6</f>
        <v>4</v>
      </c>
      <c r="D3" s="31">
        <f>Monitoring!$E$6</f>
        <v>4</v>
      </c>
      <c r="E3" s="125">
        <f>D3/C3</f>
        <v>1</v>
      </c>
      <c r="F3" s="150">
        <f>Monitoring!$I$6</f>
        <v>5.3900000000000006</v>
      </c>
      <c r="G3" s="124"/>
      <c r="H3" s="126">
        <f>'2012 Actions'!B12</f>
        <v>4</v>
      </c>
      <c r="I3" s="126">
        <f>D3-H3</f>
        <v>0</v>
      </c>
      <c r="J3" s="125">
        <f>H3/D3</f>
        <v>1</v>
      </c>
      <c r="K3" s="124"/>
      <c r="L3" s="149">
        <f>'Action Durations'!E7</f>
        <v>7</v>
      </c>
      <c r="M3" s="126">
        <f>'Action Durations'!H7</f>
        <v>0</v>
      </c>
      <c r="N3" s="126">
        <f>'Action Durations'!I7</f>
        <v>0</v>
      </c>
      <c r="O3" s="126">
        <f>'Action Durations'!J7</f>
        <v>1</v>
      </c>
      <c r="P3" s="126">
        <f>'Action Durations'!K7</f>
        <v>0</v>
      </c>
      <c r="Q3" s="126">
        <f>'Action Durations'!L7</f>
        <v>6</v>
      </c>
      <c r="R3" s="124"/>
      <c r="S3" s="127">
        <f>'Beach Days'!E7</f>
        <v>852</v>
      </c>
      <c r="T3" s="127">
        <f>'Beach Days'!H7</f>
        <v>379</v>
      </c>
      <c r="U3" s="116">
        <f>T3/S3</f>
        <v>0.44483568075117369</v>
      </c>
    </row>
    <row r="4" spans="1:21" x14ac:dyDescent="0.2">
      <c r="A4" s="46" t="s">
        <v>148</v>
      </c>
      <c r="B4" s="15"/>
      <c r="C4" s="46">
        <f>Monitoring!$B$21</f>
        <v>13</v>
      </c>
      <c r="D4" s="31">
        <f>Monitoring!$E$21</f>
        <v>13</v>
      </c>
      <c r="E4" s="125">
        <f>D4/C4</f>
        <v>1</v>
      </c>
      <c r="F4" s="150">
        <f>Monitoring!$I$21</f>
        <v>26</v>
      </c>
      <c r="G4" s="124"/>
      <c r="H4" s="126">
        <f>'2012 Actions'!B43</f>
        <v>12</v>
      </c>
      <c r="I4" s="126">
        <f>D4-H4</f>
        <v>1</v>
      </c>
      <c r="J4" s="125">
        <f>H4/D4</f>
        <v>0.92307692307692313</v>
      </c>
      <c r="K4" s="124"/>
      <c r="L4" s="124">
        <f>'Action Durations'!E21</f>
        <v>24</v>
      </c>
      <c r="M4" s="126">
        <f>'Action Durations'!H21</f>
        <v>0</v>
      </c>
      <c r="N4" s="126">
        <f>'Action Durations'!I21</f>
        <v>1</v>
      </c>
      <c r="O4" s="126">
        <f>'Action Durations'!J21</f>
        <v>10</v>
      </c>
      <c r="P4" s="126">
        <f>'Action Durations'!K21</f>
        <v>6</v>
      </c>
      <c r="Q4" s="126">
        <f>'Action Durations'!L21</f>
        <v>7</v>
      </c>
      <c r="R4" s="124"/>
      <c r="S4" s="127">
        <f>'Beach Days'!E22</f>
        <v>2769</v>
      </c>
      <c r="T4" s="127">
        <f>'Beach Days'!H22</f>
        <v>445</v>
      </c>
      <c r="U4" s="116">
        <f>T4/S4</f>
        <v>0.1607078367641748</v>
      </c>
    </row>
    <row r="5" spans="1:21" x14ac:dyDescent="0.2">
      <c r="A5" s="131" t="s">
        <v>174</v>
      </c>
      <c r="B5" s="152"/>
      <c r="C5" s="118">
        <f>Monitoring!$B$28</f>
        <v>5</v>
      </c>
      <c r="D5" s="131">
        <f>Monitoring!$E$28</f>
        <v>5</v>
      </c>
      <c r="E5" s="117">
        <f>D5/C5</f>
        <v>1</v>
      </c>
      <c r="F5" s="153">
        <f>Monitoring!$I$28</f>
        <v>9</v>
      </c>
      <c r="G5" s="54"/>
      <c r="H5" s="132">
        <f>'2012 Actions'!B52</f>
        <v>5</v>
      </c>
      <c r="I5" s="132">
        <f>D5-H5</f>
        <v>0</v>
      </c>
      <c r="J5" s="117">
        <f>H5/D5</f>
        <v>1</v>
      </c>
      <c r="K5" s="54"/>
      <c r="L5" s="54">
        <f>'Action Durations'!E28</f>
        <v>5</v>
      </c>
      <c r="M5" s="132">
        <f>'Action Durations'!H28</f>
        <v>0</v>
      </c>
      <c r="N5" s="132">
        <f>'Action Durations'!I28</f>
        <v>0</v>
      </c>
      <c r="O5" s="132">
        <f>'Action Durations'!J28</f>
        <v>0</v>
      </c>
      <c r="P5" s="132">
        <f>'Action Durations'!K28</f>
        <v>5</v>
      </c>
      <c r="Q5" s="132">
        <f>'Action Durations'!L28</f>
        <v>0</v>
      </c>
      <c r="R5" s="54"/>
      <c r="S5" s="133">
        <f>'Beach Days'!E29</f>
        <v>1065</v>
      </c>
      <c r="T5" s="133">
        <f>'Beach Days'!H29</f>
        <v>105</v>
      </c>
      <c r="U5" s="117">
        <f>T5/S5</f>
        <v>9.8591549295774641E-2</v>
      </c>
    </row>
    <row r="6" spans="1:21" x14ac:dyDescent="0.2">
      <c r="C6" s="123">
        <f>SUM(C3:C5)</f>
        <v>22</v>
      </c>
      <c r="D6" s="123">
        <f>SUM(D3:D5)</f>
        <v>22</v>
      </c>
      <c r="E6" s="128">
        <f>D6/C6</f>
        <v>1</v>
      </c>
      <c r="F6" s="151">
        <f>SUM(F3:F5)</f>
        <v>40.39</v>
      </c>
      <c r="G6" s="123"/>
      <c r="H6" s="123">
        <f>SUM(H3:H5)</f>
        <v>21</v>
      </c>
      <c r="I6" s="130">
        <f>D6-H6</f>
        <v>1</v>
      </c>
      <c r="J6" s="128">
        <f>H6/D6</f>
        <v>0.95454545454545459</v>
      </c>
      <c r="K6" s="123"/>
      <c r="L6" s="123">
        <f t="shared" ref="L6:Q6" si="0">SUM(L3:L5)</f>
        <v>36</v>
      </c>
      <c r="M6" s="123">
        <f t="shared" si="0"/>
        <v>0</v>
      </c>
      <c r="N6" s="123">
        <f t="shared" si="0"/>
        <v>1</v>
      </c>
      <c r="O6" s="123">
        <f t="shared" si="0"/>
        <v>11</v>
      </c>
      <c r="P6" s="123">
        <f t="shared" si="0"/>
        <v>11</v>
      </c>
      <c r="Q6" s="123">
        <f t="shared" si="0"/>
        <v>13</v>
      </c>
      <c r="R6" s="123"/>
      <c r="S6" s="129">
        <f>SUM(S3:S5)</f>
        <v>4686</v>
      </c>
      <c r="T6" s="129">
        <f>SUM(T3:T5)</f>
        <v>929</v>
      </c>
      <c r="U6" s="38">
        <f>T6/S6</f>
        <v>0.19825010670081092</v>
      </c>
    </row>
    <row r="7" spans="1:21" x14ac:dyDescent="0.2">
      <c r="C7" s="12"/>
      <c r="D7" s="12"/>
      <c r="E7" s="17"/>
      <c r="F7" s="10"/>
      <c r="G7" s="12"/>
      <c r="H7" s="12"/>
      <c r="I7" s="16"/>
      <c r="J7" s="17"/>
      <c r="K7" s="12"/>
      <c r="L7" s="12"/>
      <c r="M7" s="12"/>
      <c r="N7" s="12"/>
      <c r="O7" s="12"/>
      <c r="P7" s="12"/>
      <c r="Q7" s="12"/>
      <c r="R7" s="12"/>
      <c r="S7" s="10"/>
      <c r="T7" s="10"/>
      <c r="U7" s="43"/>
    </row>
    <row r="8" spans="1:21" x14ac:dyDescent="0.2">
      <c r="T8" s="18"/>
    </row>
    <row r="9" spans="1:21" x14ac:dyDescent="0.2">
      <c r="A9" s="154" t="s">
        <v>47</v>
      </c>
      <c r="T9" s="18"/>
    </row>
    <row r="10" spans="1:21" x14ac:dyDescent="0.2">
      <c r="C10" s="72" t="s">
        <v>44</v>
      </c>
      <c r="D10" s="66" t="s">
        <v>55</v>
      </c>
    </row>
    <row r="11" spans="1:21" x14ac:dyDescent="0.2">
      <c r="C11" s="72"/>
      <c r="D11" s="66" t="s">
        <v>56</v>
      </c>
    </row>
    <row r="12" spans="1:21" x14ac:dyDescent="0.2">
      <c r="C12" s="72" t="s">
        <v>48</v>
      </c>
      <c r="D12" s="65" t="s">
        <v>54</v>
      </c>
    </row>
    <row r="13" spans="1:21" x14ac:dyDescent="0.2">
      <c r="C13" s="72" t="s">
        <v>45</v>
      </c>
      <c r="D13" s="66" t="s">
        <v>57</v>
      </c>
    </row>
    <row r="14" spans="1:21" x14ac:dyDescent="0.2">
      <c r="C14" s="72"/>
      <c r="D14" s="66" t="s">
        <v>58</v>
      </c>
    </row>
    <row r="15" spans="1:21" x14ac:dyDescent="0.2">
      <c r="C15" s="72" t="s">
        <v>46</v>
      </c>
      <c r="D15" s="65" t="s">
        <v>213</v>
      </c>
    </row>
    <row r="16" spans="1:21" x14ac:dyDescent="0.2">
      <c r="C16" s="72"/>
      <c r="D16" s="65" t="s">
        <v>59</v>
      </c>
    </row>
    <row r="17" spans="3:4" x14ac:dyDescent="0.2">
      <c r="C17" s="72" t="s">
        <v>50</v>
      </c>
      <c r="D17" s="65" t="s">
        <v>60</v>
      </c>
    </row>
    <row r="18" spans="3:4" x14ac:dyDescent="0.2">
      <c r="C18" s="73"/>
      <c r="D18" s="65" t="s">
        <v>61</v>
      </c>
    </row>
    <row r="19" spans="3:4" x14ac:dyDescent="0.2">
      <c r="C19" s="72" t="s">
        <v>49</v>
      </c>
      <c r="D19" s="65" t="s">
        <v>52</v>
      </c>
    </row>
    <row r="20" spans="3:4" x14ac:dyDescent="0.2">
      <c r="C20" s="72" t="s">
        <v>51</v>
      </c>
      <c r="D20" s="65" t="s">
        <v>53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Mississippi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3"/>
  <sheetViews>
    <sheetView zoomScaleNormal="100" workbookViewId="0"/>
  </sheetViews>
  <sheetFormatPr defaultRowHeight="12.75" x14ac:dyDescent="0.2"/>
  <cols>
    <col min="1" max="1" width="12.5703125" style="27" customWidth="1"/>
    <col min="2" max="2" width="7.7109375" style="27" customWidth="1"/>
    <col min="3" max="3" width="33" style="27" customWidth="1"/>
    <col min="4" max="4" width="12.5703125" style="27" customWidth="1"/>
    <col min="5" max="5" width="8.28515625" style="45" customWidth="1"/>
    <col min="6" max="6" width="9.140625" style="23"/>
    <col min="7" max="10" width="9.7109375" style="27" customWidth="1"/>
    <col min="12" max="12" width="9.140625" style="23"/>
    <col min="13" max="13" width="21.5703125" style="23" customWidth="1"/>
    <col min="14" max="16384" width="9.140625" style="23"/>
  </cols>
  <sheetData>
    <row r="1" spans="1:10" ht="33.75" customHeight="1" x14ac:dyDescent="0.2">
      <c r="A1" s="24" t="s">
        <v>12</v>
      </c>
      <c r="B1" s="24" t="s">
        <v>13</v>
      </c>
      <c r="C1" s="24" t="s">
        <v>64</v>
      </c>
      <c r="D1" s="24" t="s">
        <v>65</v>
      </c>
      <c r="E1" s="3" t="s">
        <v>66</v>
      </c>
      <c r="F1" s="64" t="s">
        <v>139</v>
      </c>
      <c r="G1" s="24" t="s">
        <v>67</v>
      </c>
      <c r="H1" s="24" t="s">
        <v>68</v>
      </c>
      <c r="I1" s="24" t="s">
        <v>69</v>
      </c>
      <c r="J1" s="24" t="s">
        <v>70</v>
      </c>
    </row>
    <row r="2" spans="1:10" ht="12" customHeight="1" x14ac:dyDescent="0.2">
      <c r="A2" s="59" t="s">
        <v>143</v>
      </c>
      <c r="B2" s="59" t="s">
        <v>185</v>
      </c>
      <c r="C2" s="59" t="s">
        <v>186</v>
      </c>
      <c r="D2" s="59" t="s">
        <v>30</v>
      </c>
      <c r="E2" s="59">
        <v>1</v>
      </c>
      <c r="F2" s="59">
        <v>0.6</v>
      </c>
      <c r="G2" s="59">
        <v>30.2974</v>
      </c>
      <c r="H2" s="59">
        <v>-89.337199999999996</v>
      </c>
      <c r="I2" s="59">
        <v>30.303000000000001</v>
      </c>
      <c r="J2" s="59">
        <v>-89.329499999999996</v>
      </c>
    </row>
    <row r="3" spans="1:10" ht="12.75" customHeight="1" x14ac:dyDescent="0.2">
      <c r="A3" s="31" t="s">
        <v>143</v>
      </c>
      <c r="B3" s="31" t="s">
        <v>144</v>
      </c>
      <c r="C3" s="31" t="s">
        <v>145</v>
      </c>
      <c r="D3" s="31" t="s">
        <v>30</v>
      </c>
      <c r="E3" s="31">
        <v>2</v>
      </c>
      <c r="F3" s="59">
        <v>0.3</v>
      </c>
      <c r="G3" s="59">
        <v>30.2606</v>
      </c>
      <c r="H3" s="59">
        <v>-89.403899999999993</v>
      </c>
      <c r="I3" s="59">
        <v>30.261099999999999</v>
      </c>
      <c r="J3" s="59">
        <v>-89.402500000000003</v>
      </c>
    </row>
    <row r="4" spans="1:10" ht="12.75" customHeight="1" x14ac:dyDescent="0.2">
      <c r="A4" s="59" t="s">
        <v>143</v>
      </c>
      <c r="B4" s="59" t="s">
        <v>187</v>
      </c>
      <c r="C4" s="59" t="s">
        <v>188</v>
      </c>
      <c r="D4" s="59" t="s">
        <v>30</v>
      </c>
      <c r="E4" s="59">
        <v>1</v>
      </c>
      <c r="F4" s="59">
        <v>0.9</v>
      </c>
      <c r="G4" s="59">
        <v>30.239599999999999</v>
      </c>
      <c r="H4" s="59">
        <v>-89.424400000000006</v>
      </c>
      <c r="I4" s="59">
        <v>30.251799999999999</v>
      </c>
      <c r="J4" s="59">
        <v>-89.4208</v>
      </c>
    </row>
    <row r="5" spans="1:10" ht="12.75" customHeight="1" x14ac:dyDescent="0.2">
      <c r="A5" s="131" t="s">
        <v>143</v>
      </c>
      <c r="B5" s="131" t="s">
        <v>146</v>
      </c>
      <c r="C5" s="131" t="s">
        <v>147</v>
      </c>
      <c r="D5" s="131" t="s">
        <v>30</v>
      </c>
      <c r="E5" s="131">
        <v>2</v>
      </c>
      <c r="F5" s="136">
        <v>3.6</v>
      </c>
      <c r="G5" s="60">
        <v>30.273099999999999</v>
      </c>
      <c r="H5" s="60">
        <v>-89.376800000000003</v>
      </c>
      <c r="I5" s="60">
        <v>30.279800000000002</v>
      </c>
      <c r="J5" s="60">
        <v>-89.370999999999995</v>
      </c>
    </row>
    <row r="6" spans="1:10" ht="12.75" customHeight="1" x14ac:dyDescent="0.2">
      <c r="A6" s="31"/>
      <c r="B6" s="32">
        <f>COUNTA(B2:B5)</f>
        <v>4</v>
      </c>
      <c r="C6" s="31"/>
      <c r="D6" s="31"/>
      <c r="E6" s="63"/>
      <c r="F6" s="119">
        <f>SUM(F2:F5)</f>
        <v>5.4</v>
      </c>
      <c r="G6" s="31"/>
      <c r="H6" s="31"/>
      <c r="I6" s="31"/>
      <c r="J6" s="31"/>
    </row>
    <row r="7" spans="1:10" ht="9" customHeight="1" x14ac:dyDescent="0.2">
      <c r="A7" s="31"/>
      <c r="B7" s="31"/>
      <c r="C7" s="31"/>
      <c r="D7" s="31"/>
      <c r="E7" s="46"/>
      <c r="F7" s="120"/>
      <c r="G7" s="31"/>
      <c r="H7" s="31"/>
      <c r="I7" s="31"/>
      <c r="J7" s="31"/>
    </row>
    <row r="8" spans="1:10" ht="12.75" customHeight="1" x14ac:dyDescent="0.2">
      <c r="A8" s="164" t="s">
        <v>148</v>
      </c>
      <c r="B8" s="164" t="s">
        <v>149</v>
      </c>
      <c r="C8" s="164" t="s">
        <v>150</v>
      </c>
      <c r="D8" s="164" t="s">
        <v>30</v>
      </c>
      <c r="E8" s="164">
        <v>1</v>
      </c>
      <c r="F8" s="163">
        <v>1</v>
      </c>
      <c r="G8" s="164">
        <v>30.3916</v>
      </c>
      <c r="H8" s="164">
        <v>-88.882900000000006</v>
      </c>
      <c r="I8" s="164">
        <v>30.3916</v>
      </c>
      <c r="J8" s="164">
        <v>-88.868600000000001</v>
      </c>
    </row>
    <row r="9" spans="1:10" ht="12.75" customHeight="1" x14ac:dyDescent="0.2">
      <c r="A9" s="164" t="s">
        <v>148</v>
      </c>
      <c r="B9" s="164" t="s">
        <v>151</v>
      </c>
      <c r="C9" s="164" t="s">
        <v>192</v>
      </c>
      <c r="D9" s="164" t="s">
        <v>30</v>
      </c>
      <c r="E9" s="164">
        <v>1</v>
      </c>
      <c r="F9" s="163">
        <v>2.5</v>
      </c>
      <c r="G9" s="164">
        <v>30.3933</v>
      </c>
      <c r="H9" s="164">
        <v>-88.925399999999996</v>
      </c>
      <c r="I9" s="164">
        <v>30.392299999999999</v>
      </c>
      <c r="J9" s="164">
        <v>-88.883899999999997</v>
      </c>
    </row>
    <row r="10" spans="1:10" ht="12.75" customHeight="1" x14ac:dyDescent="0.2">
      <c r="A10" s="164" t="s">
        <v>148</v>
      </c>
      <c r="B10" s="164" t="s">
        <v>152</v>
      </c>
      <c r="C10" s="164" t="s">
        <v>153</v>
      </c>
      <c r="D10" s="164" t="s">
        <v>30</v>
      </c>
      <c r="E10" s="164">
        <v>1</v>
      </c>
      <c r="F10" s="163">
        <v>1.8</v>
      </c>
      <c r="G10" s="164">
        <v>30.391200000000001</v>
      </c>
      <c r="H10" s="164">
        <v>-88.961500000000001</v>
      </c>
      <c r="I10" s="164">
        <v>30.392800000000001</v>
      </c>
      <c r="J10" s="164">
        <v>-88.931799999999996</v>
      </c>
    </row>
    <row r="11" spans="1:10" ht="12.75" customHeight="1" x14ac:dyDescent="0.2">
      <c r="A11" s="164" t="s">
        <v>148</v>
      </c>
      <c r="B11" s="46" t="s">
        <v>154</v>
      </c>
      <c r="C11" s="46" t="s">
        <v>155</v>
      </c>
      <c r="D11" s="164" t="s">
        <v>30</v>
      </c>
      <c r="E11" s="164">
        <v>1</v>
      </c>
      <c r="F11" s="164">
        <v>0.6</v>
      </c>
      <c r="G11" s="164">
        <v>30.377199999999998</v>
      </c>
      <c r="H11" s="164">
        <v>-89.046199999999999</v>
      </c>
      <c r="I11" s="164">
        <v>30.3794</v>
      </c>
      <c r="J11" s="164">
        <v>-89.035600000000002</v>
      </c>
    </row>
    <row r="12" spans="1:10" ht="12.75" customHeight="1" x14ac:dyDescent="0.2">
      <c r="A12" s="164" t="s">
        <v>148</v>
      </c>
      <c r="B12" s="164" t="s">
        <v>156</v>
      </c>
      <c r="C12" s="164" t="s">
        <v>157</v>
      </c>
      <c r="D12" s="164" t="s">
        <v>30</v>
      </c>
      <c r="E12" s="164">
        <v>1</v>
      </c>
      <c r="F12" s="163">
        <v>2.9</v>
      </c>
      <c r="G12" s="164">
        <v>30.387</v>
      </c>
      <c r="H12" s="164">
        <v>-89.001300000000001</v>
      </c>
      <c r="I12" s="164">
        <v>30.3889</v>
      </c>
      <c r="J12" s="164">
        <v>-88.986000000000004</v>
      </c>
    </row>
    <row r="13" spans="1:10" ht="12.75" customHeight="1" x14ac:dyDescent="0.2">
      <c r="A13" s="164" t="s">
        <v>148</v>
      </c>
      <c r="B13" s="164" t="s">
        <v>158</v>
      </c>
      <c r="C13" s="164" t="s">
        <v>159</v>
      </c>
      <c r="D13" s="164" t="s">
        <v>30</v>
      </c>
      <c r="E13" s="164">
        <v>1</v>
      </c>
      <c r="F13" s="163">
        <v>1</v>
      </c>
      <c r="G13" s="164">
        <v>30.374300000000002</v>
      </c>
      <c r="H13" s="164">
        <v>-89.059899999999999</v>
      </c>
      <c r="I13" s="164">
        <v>30.377199999999998</v>
      </c>
      <c r="J13" s="164">
        <v>-89.046199999999999</v>
      </c>
    </row>
    <row r="14" spans="1:10" ht="12.75" customHeight="1" x14ac:dyDescent="0.2">
      <c r="A14" s="164" t="s">
        <v>148</v>
      </c>
      <c r="B14" s="164" t="s">
        <v>160</v>
      </c>
      <c r="C14" s="164" t="s">
        <v>161</v>
      </c>
      <c r="D14" s="164" t="s">
        <v>30</v>
      </c>
      <c r="E14" s="164">
        <v>1</v>
      </c>
      <c r="F14" s="163">
        <v>1.6</v>
      </c>
      <c r="G14" s="164">
        <v>30.3794</v>
      </c>
      <c r="H14" s="164">
        <v>-89.035600000000002</v>
      </c>
      <c r="I14" s="164">
        <v>30.384599999999999</v>
      </c>
      <c r="J14" s="164">
        <v>-89.013000000000005</v>
      </c>
    </row>
    <row r="15" spans="1:10" ht="12.75" customHeight="1" x14ac:dyDescent="0.2">
      <c r="A15" s="164" t="s">
        <v>148</v>
      </c>
      <c r="B15" s="164" t="s">
        <v>162</v>
      </c>
      <c r="C15" s="164" t="s">
        <v>163</v>
      </c>
      <c r="D15" s="164" t="s">
        <v>30</v>
      </c>
      <c r="E15" s="164">
        <v>1</v>
      </c>
      <c r="F15" s="163">
        <v>2</v>
      </c>
      <c r="G15" s="164">
        <v>30.3629</v>
      </c>
      <c r="H15" s="164">
        <v>-89.085300000000004</v>
      </c>
      <c r="I15" s="164">
        <v>30.374300000000002</v>
      </c>
      <c r="J15" s="164">
        <v>-89.059899999999999</v>
      </c>
    </row>
    <row r="16" spans="1:10" ht="12.75" customHeight="1" x14ac:dyDescent="0.2">
      <c r="A16" s="164" t="s">
        <v>148</v>
      </c>
      <c r="B16" s="164" t="s">
        <v>164</v>
      </c>
      <c r="C16" s="164" t="s">
        <v>165</v>
      </c>
      <c r="D16" s="164" t="s">
        <v>30</v>
      </c>
      <c r="E16" s="164">
        <v>1</v>
      </c>
      <c r="F16" s="163">
        <v>3</v>
      </c>
      <c r="G16" s="164">
        <v>30.345700000000001</v>
      </c>
      <c r="H16" s="164">
        <v>-89.141800000000003</v>
      </c>
      <c r="I16" s="164">
        <v>30.3626</v>
      </c>
      <c r="J16" s="164">
        <v>-89.098500000000001</v>
      </c>
    </row>
    <row r="17" spans="1:10" ht="12.75" customHeight="1" x14ac:dyDescent="0.2">
      <c r="A17" s="164" t="s">
        <v>148</v>
      </c>
      <c r="B17" s="164" t="s">
        <v>166</v>
      </c>
      <c r="C17" s="164" t="s">
        <v>167</v>
      </c>
      <c r="D17" s="164" t="s">
        <v>30</v>
      </c>
      <c r="E17" s="164">
        <v>1</v>
      </c>
      <c r="F17" s="163">
        <v>2.2999999999999998</v>
      </c>
      <c r="G17" s="164">
        <v>30.3369</v>
      </c>
      <c r="H17" s="164">
        <v>-89.169600000000003</v>
      </c>
      <c r="I17" s="164">
        <v>30.342500000000001</v>
      </c>
      <c r="J17" s="164">
        <v>-89.153800000000004</v>
      </c>
    </row>
    <row r="18" spans="1:10" ht="12.75" customHeight="1" x14ac:dyDescent="0.2">
      <c r="A18" s="164" t="s">
        <v>148</v>
      </c>
      <c r="B18" s="164" t="s">
        <v>168</v>
      </c>
      <c r="C18" s="164" t="s">
        <v>169</v>
      </c>
      <c r="D18" s="164" t="s">
        <v>30</v>
      </c>
      <c r="E18" s="164">
        <v>2</v>
      </c>
      <c r="F18" s="163">
        <v>1.8</v>
      </c>
      <c r="G18" s="164">
        <v>30.310300000000002</v>
      </c>
      <c r="H18" s="164">
        <v>-89.255300000000005</v>
      </c>
      <c r="I18" s="164">
        <v>30.312799999999999</v>
      </c>
      <c r="J18" s="164">
        <v>-89.249300000000005</v>
      </c>
    </row>
    <row r="19" spans="1:10" ht="12.75" customHeight="1" x14ac:dyDescent="0.2">
      <c r="A19" s="164" t="s">
        <v>148</v>
      </c>
      <c r="B19" s="164" t="s">
        <v>170</v>
      </c>
      <c r="C19" s="164" t="s">
        <v>171</v>
      </c>
      <c r="D19" s="164" t="s">
        <v>30</v>
      </c>
      <c r="E19" s="164">
        <v>1</v>
      </c>
      <c r="F19" s="163">
        <v>4.3</v>
      </c>
      <c r="G19" s="164">
        <v>30.313400000000001</v>
      </c>
      <c r="H19" s="164">
        <v>-89.246499999999997</v>
      </c>
      <c r="I19" s="164">
        <v>30.332599999999999</v>
      </c>
      <c r="J19" s="164">
        <v>-89.180199999999999</v>
      </c>
    </row>
    <row r="20" spans="1:10" ht="12.75" customHeight="1" x14ac:dyDescent="0.2">
      <c r="A20" s="158" t="s">
        <v>148</v>
      </c>
      <c r="B20" s="158" t="s">
        <v>172</v>
      </c>
      <c r="C20" s="158" t="s">
        <v>173</v>
      </c>
      <c r="D20" s="158" t="s">
        <v>30</v>
      </c>
      <c r="E20" s="158">
        <v>2</v>
      </c>
      <c r="F20" s="165">
        <v>1.2</v>
      </c>
      <c r="G20" s="158">
        <v>30.3034</v>
      </c>
      <c r="H20" s="158">
        <v>-89.281899999999993</v>
      </c>
      <c r="I20" s="158">
        <v>30.304400000000001</v>
      </c>
      <c r="J20" s="158">
        <v>-89.2761</v>
      </c>
    </row>
    <row r="21" spans="1:10" ht="12.75" customHeight="1" x14ac:dyDescent="0.2">
      <c r="A21" s="31"/>
      <c r="B21" s="32">
        <f>COUNTA(B8:B20)</f>
        <v>13</v>
      </c>
      <c r="C21" s="31"/>
      <c r="D21" s="40"/>
      <c r="E21" s="63"/>
      <c r="F21" s="119">
        <f>SUM(F8:F20)</f>
        <v>26</v>
      </c>
      <c r="G21" s="40"/>
      <c r="H21" s="40"/>
      <c r="I21" s="40"/>
      <c r="J21" s="40"/>
    </row>
    <row r="22" spans="1:10" ht="9" customHeight="1" x14ac:dyDescent="0.2">
      <c r="A22" s="31"/>
      <c r="B22" s="32"/>
      <c r="C22" s="31"/>
      <c r="D22" s="40"/>
      <c r="E22" s="47"/>
      <c r="F22" s="120"/>
      <c r="G22" s="40"/>
      <c r="H22" s="40"/>
      <c r="I22" s="40"/>
      <c r="J22" s="40"/>
    </row>
    <row r="23" spans="1:10" ht="12.75" customHeight="1" x14ac:dyDescent="0.2">
      <c r="A23" s="164" t="s">
        <v>174</v>
      </c>
      <c r="B23" s="164" t="s">
        <v>175</v>
      </c>
      <c r="C23" s="164" t="s">
        <v>176</v>
      </c>
      <c r="D23" s="164" t="s">
        <v>30</v>
      </c>
      <c r="E23" s="164">
        <v>1</v>
      </c>
      <c r="F23" s="163">
        <v>1.3</v>
      </c>
      <c r="G23" s="164">
        <v>30.409600000000001</v>
      </c>
      <c r="H23" s="164">
        <v>-88.840900000000005</v>
      </c>
      <c r="I23" s="164">
        <v>30.402699999999999</v>
      </c>
      <c r="J23" s="164">
        <v>-88.824299999999994</v>
      </c>
    </row>
    <row r="24" spans="1:10" ht="12.75" customHeight="1" x14ac:dyDescent="0.2">
      <c r="A24" s="164" t="s">
        <v>174</v>
      </c>
      <c r="B24" s="164" t="s">
        <v>177</v>
      </c>
      <c r="C24" s="164" t="s">
        <v>178</v>
      </c>
      <c r="D24" s="164" t="s">
        <v>30</v>
      </c>
      <c r="E24" s="164">
        <v>1</v>
      </c>
      <c r="F24" s="163">
        <v>0.3</v>
      </c>
      <c r="G24" s="164">
        <v>30.3428</v>
      </c>
      <c r="H24" s="164">
        <v>-88.531800000000004</v>
      </c>
      <c r="I24" s="164">
        <v>30.341999999999999</v>
      </c>
      <c r="J24" s="164">
        <v>-88.527500000000003</v>
      </c>
    </row>
    <row r="25" spans="1:10" ht="12.75" customHeight="1" x14ac:dyDescent="0.2">
      <c r="A25" s="164" t="s">
        <v>174</v>
      </c>
      <c r="B25" s="164" t="s">
        <v>179</v>
      </c>
      <c r="C25" s="164" t="s">
        <v>180</v>
      </c>
      <c r="D25" s="164" t="s">
        <v>30</v>
      </c>
      <c r="E25" s="164">
        <v>1</v>
      </c>
      <c r="F25" s="163">
        <v>0.3</v>
      </c>
      <c r="G25" s="164">
        <v>30.3432</v>
      </c>
      <c r="H25" s="164">
        <v>-88.535799999999995</v>
      </c>
      <c r="I25" s="164">
        <v>30.3428</v>
      </c>
      <c r="J25" s="164">
        <v>-88.531800000000004</v>
      </c>
    </row>
    <row r="26" spans="1:10" ht="12.75" customHeight="1" x14ac:dyDescent="0.2">
      <c r="A26" s="164" t="s">
        <v>174</v>
      </c>
      <c r="B26" s="164" t="s">
        <v>181</v>
      </c>
      <c r="C26" s="164" t="s">
        <v>182</v>
      </c>
      <c r="D26" s="164" t="s">
        <v>30</v>
      </c>
      <c r="E26" s="164">
        <v>1</v>
      </c>
      <c r="F26" s="163">
        <v>1.3</v>
      </c>
      <c r="G26" s="164">
        <v>30.3977</v>
      </c>
      <c r="H26" s="164">
        <v>-88.815799999999996</v>
      </c>
      <c r="I26" s="164">
        <v>30.391999999999999</v>
      </c>
      <c r="J26" s="164">
        <v>-88.799599999999998</v>
      </c>
    </row>
    <row r="27" spans="1:10" ht="12.75" customHeight="1" x14ac:dyDescent="0.2">
      <c r="A27" s="158" t="s">
        <v>174</v>
      </c>
      <c r="B27" s="158" t="s">
        <v>183</v>
      </c>
      <c r="C27" s="158" t="s">
        <v>184</v>
      </c>
      <c r="D27" s="158" t="s">
        <v>30</v>
      </c>
      <c r="E27" s="158">
        <v>2</v>
      </c>
      <c r="F27" s="165">
        <v>5.8</v>
      </c>
      <c r="G27" s="158">
        <v>30.342500000000001</v>
      </c>
      <c r="H27" s="158">
        <v>-88.708500000000001</v>
      </c>
      <c r="I27" s="158">
        <v>30.342600000000001</v>
      </c>
      <c r="J27" s="158">
        <v>-88.707499999999996</v>
      </c>
    </row>
    <row r="28" spans="1:10" ht="12.75" customHeight="1" x14ac:dyDescent="0.2">
      <c r="A28" s="31"/>
      <c r="B28" s="32">
        <f>COUNTA(B23:B27)</f>
        <v>5</v>
      </c>
      <c r="C28" s="31"/>
      <c r="D28" s="31"/>
      <c r="E28" s="63"/>
      <c r="F28" s="119">
        <f>SUM(F23:F27)</f>
        <v>9</v>
      </c>
      <c r="G28" s="31"/>
      <c r="H28" s="31"/>
      <c r="I28" s="31"/>
      <c r="J28" s="31"/>
    </row>
    <row r="29" spans="1:10" ht="9" customHeight="1" x14ac:dyDescent="0.2">
      <c r="A29" s="31"/>
      <c r="B29" s="32"/>
      <c r="C29" s="31"/>
      <c r="D29" s="31"/>
      <c r="E29" s="63"/>
      <c r="F29" s="114"/>
      <c r="G29" s="31"/>
      <c r="H29" s="31"/>
      <c r="I29" s="31"/>
      <c r="J29" s="31"/>
    </row>
    <row r="30" spans="1:10" ht="12.75" customHeight="1" x14ac:dyDescent="0.2">
      <c r="A30" s="31"/>
      <c r="B30" s="32"/>
      <c r="C30" s="31"/>
      <c r="D30" s="31"/>
      <c r="E30" s="63"/>
      <c r="F30" s="44"/>
      <c r="G30" s="31"/>
      <c r="H30" s="31"/>
      <c r="I30" s="31"/>
      <c r="J30" s="31"/>
    </row>
    <row r="31" spans="1:10" ht="12.75" customHeight="1" x14ac:dyDescent="0.2">
      <c r="A31" s="31"/>
      <c r="C31" s="86" t="s">
        <v>95</v>
      </c>
      <c r="D31" s="87"/>
      <c r="E31" s="88"/>
      <c r="G31" s="31"/>
      <c r="H31" s="31"/>
      <c r="I31" s="31"/>
      <c r="J31" s="31"/>
    </row>
    <row r="32" spans="1:10" s="2" customFormat="1" ht="12.75" customHeight="1" x14ac:dyDescent="0.15">
      <c r="C32" s="82" t="s">
        <v>93</v>
      </c>
      <c r="D32" s="83">
        <f>SUM(B6+B21+B28)</f>
        <v>22</v>
      </c>
      <c r="E32" s="88"/>
      <c r="G32" s="45"/>
      <c r="H32" s="45"/>
      <c r="I32" s="45"/>
      <c r="J32" s="45"/>
    </row>
    <row r="33" spans="1:10" ht="12.75" customHeight="1" x14ac:dyDescent="0.2">
      <c r="A33" s="41"/>
      <c r="B33" s="41"/>
      <c r="C33" s="82" t="s">
        <v>94</v>
      </c>
      <c r="D33" s="137">
        <f>SUM(F6+F21+F28)</f>
        <v>40.4</v>
      </c>
      <c r="E33" s="85" t="s">
        <v>140</v>
      </c>
      <c r="F33" s="74"/>
      <c r="G33" s="40"/>
      <c r="H33" s="40"/>
      <c r="I33" s="40"/>
      <c r="J33" s="40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Mississippi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9.7109375" style="5" customWidth="1"/>
    <col min="6" max="7" width="9.28515625" style="5" customWidth="1"/>
    <col min="8" max="8" width="11" style="5" customWidth="1"/>
    <col min="9" max="9" width="9.28515625" style="5" customWidth="1"/>
    <col min="10" max="10" width="9.140625" style="23"/>
    <col min="11" max="16384" width="9.140625" style="5"/>
  </cols>
  <sheetData>
    <row r="1" spans="1:9" s="2" customFormat="1" ht="52.5" customHeight="1" x14ac:dyDescent="0.15">
      <c r="A1" s="24" t="s">
        <v>12</v>
      </c>
      <c r="B1" s="24" t="s">
        <v>13</v>
      </c>
      <c r="C1" s="24" t="s">
        <v>63</v>
      </c>
      <c r="D1" s="3" t="s">
        <v>66</v>
      </c>
      <c r="E1" s="3" t="s">
        <v>210</v>
      </c>
      <c r="F1" s="3" t="s">
        <v>207</v>
      </c>
      <c r="G1" s="3" t="s">
        <v>208</v>
      </c>
      <c r="H1" s="3" t="s">
        <v>209</v>
      </c>
      <c r="I1" s="64" t="s">
        <v>139</v>
      </c>
    </row>
    <row r="2" spans="1:9" s="2" customFormat="1" ht="12.75" customHeight="1" x14ac:dyDescent="0.15">
      <c r="A2" s="59" t="s">
        <v>143</v>
      </c>
      <c r="B2" s="59" t="s">
        <v>185</v>
      </c>
      <c r="C2" s="59" t="s">
        <v>186</v>
      </c>
      <c r="D2" s="59">
        <v>1</v>
      </c>
      <c r="E2" s="59" t="s">
        <v>29</v>
      </c>
      <c r="F2" s="31">
        <v>213</v>
      </c>
      <c r="G2" s="31">
        <v>1</v>
      </c>
      <c r="H2" s="31">
        <v>1</v>
      </c>
      <c r="I2" s="163">
        <v>0.6</v>
      </c>
    </row>
    <row r="3" spans="1:9" ht="12.75" customHeight="1" x14ac:dyDescent="0.2">
      <c r="A3" s="31" t="s">
        <v>143</v>
      </c>
      <c r="B3" s="31" t="s">
        <v>144</v>
      </c>
      <c r="C3" s="31" t="s">
        <v>145</v>
      </c>
      <c r="D3" s="31">
        <v>2</v>
      </c>
      <c r="E3" s="59" t="s">
        <v>29</v>
      </c>
      <c r="F3" s="31">
        <v>213</v>
      </c>
      <c r="G3" s="31">
        <v>1</v>
      </c>
      <c r="H3" s="31">
        <v>1</v>
      </c>
      <c r="I3" s="163">
        <v>0.3</v>
      </c>
    </row>
    <row r="4" spans="1:9" ht="12.75" customHeight="1" x14ac:dyDescent="0.2">
      <c r="A4" s="59" t="s">
        <v>143</v>
      </c>
      <c r="B4" s="59" t="s">
        <v>187</v>
      </c>
      <c r="C4" s="59" t="s">
        <v>188</v>
      </c>
      <c r="D4" s="59">
        <v>1</v>
      </c>
      <c r="E4" s="59" t="s">
        <v>29</v>
      </c>
      <c r="F4" s="59">
        <v>213</v>
      </c>
      <c r="G4" s="31">
        <v>1</v>
      </c>
      <c r="H4" s="31">
        <v>1</v>
      </c>
      <c r="I4" s="163">
        <v>0.89</v>
      </c>
    </row>
    <row r="5" spans="1:9" ht="12.75" customHeight="1" x14ac:dyDescent="0.2">
      <c r="A5" s="131" t="s">
        <v>143</v>
      </c>
      <c r="B5" s="131" t="s">
        <v>146</v>
      </c>
      <c r="C5" s="131" t="s">
        <v>147</v>
      </c>
      <c r="D5" s="131">
        <v>2</v>
      </c>
      <c r="E5" s="60" t="s">
        <v>29</v>
      </c>
      <c r="F5" s="131">
        <v>213</v>
      </c>
      <c r="G5" s="131">
        <v>1</v>
      </c>
      <c r="H5" s="131">
        <v>1</v>
      </c>
      <c r="I5" s="165">
        <v>3.6</v>
      </c>
    </row>
    <row r="6" spans="1:9" ht="12.75" customHeight="1" x14ac:dyDescent="0.2">
      <c r="A6" s="30"/>
      <c r="B6" s="52">
        <f>COUNTA(B2:B5)</f>
        <v>4</v>
      </c>
      <c r="C6" s="19"/>
      <c r="D6" s="63"/>
      <c r="E6" s="28">
        <f>COUNTIF(E2:E5, "Yes")</f>
        <v>4</v>
      </c>
      <c r="F6" s="19"/>
      <c r="G6" s="19"/>
      <c r="H6" s="28"/>
      <c r="I6" s="119">
        <f>SUM(I2:I5)</f>
        <v>5.3900000000000006</v>
      </c>
    </row>
    <row r="7" spans="1:9" ht="12.75" customHeight="1" x14ac:dyDescent="0.2">
      <c r="A7" s="30"/>
      <c r="B7" s="46"/>
      <c r="C7" s="30"/>
      <c r="D7" s="46"/>
      <c r="E7" s="46"/>
      <c r="F7" s="30"/>
      <c r="G7" s="30"/>
      <c r="H7" s="30"/>
      <c r="I7" s="120"/>
    </row>
    <row r="8" spans="1:9" ht="12.75" customHeight="1" x14ac:dyDescent="0.2">
      <c r="A8" s="164" t="s">
        <v>148</v>
      </c>
      <c r="B8" s="164" t="s">
        <v>149</v>
      </c>
      <c r="C8" s="164" t="s">
        <v>150</v>
      </c>
      <c r="D8" s="31">
        <v>1</v>
      </c>
      <c r="E8" s="59" t="s">
        <v>29</v>
      </c>
      <c r="F8" s="31">
        <v>213</v>
      </c>
      <c r="G8" s="31">
        <v>1</v>
      </c>
      <c r="H8" s="31">
        <v>1</v>
      </c>
      <c r="I8" s="163">
        <v>1</v>
      </c>
    </row>
    <row r="9" spans="1:9" ht="12.75" customHeight="1" x14ac:dyDescent="0.2">
      <c r="A9" s="164" t="s">
        <v>148</v>
      </c>
      <c r="B9" s="164" t="s">
        <v>151</v>
      </c>
      <c r="C9" s="164" t="s">
        <v>192</v>
      </c>
      <c r="D9" s="46">
        <v>1</v>
      </c>
      <c r="E9" s="59" t="s">
        <v>29</v>
      </c>
      <c r="F9" s="31">
        <v>213</v>
      </c>
      <c r="G9" s="31">
        <v>1</v>
      </c>
      <c r="H9" s="31">
        <v>1</v>
      </c>
      <c r="I9" s="163">
        <v>2.5</v>
      </c>
    </row>
    <row r="10" spans="1:9" ht="12.75" customHeight="1" x14ac:dyDescent="0.2">
      <c r="A10" s="164" t="s">
        <v>148</v>
      </c>
      <c r="B10" s="164" t="s">
        <v>152</v>
      </c>
      <c r="C10" s="164" t="s">
        <v>153</v>
      </c>
      <c r="D10" s="31">
        <v>1</v>
      </c>
      <c r="E10" s="59" t="s">
        <v>29</v>
      </c>
      <c r="F10" s="31">
        <v>213</v>
      </c>
      <c r="G10" s="31">
        <v>1</v>
      </c>
      <c r="H10" s="31">
        <v>1</v>
      </c>
      <c r="I10" s="163">
        <v>1.8</v>
      </c>
    </row>
    <row r="11" spans="1:9" ht="12.75" customHeight="1" x14ac:dyDescent="0.2">
      <c r="A11" s="164" t="s">
        <v>148</v>
      </c>
      <c r="B11" s="46" t="s">
        <v>154</v>
      </c>
      <c r="C11" s="46" t="s">
        <v>155</v>
      </c>
      <c r="D11" s="31">
        <v>1</v>
      </c>
      <c r="E11" s="59" t="s">
        <v>29</v>
      </c>
      <c r="F11" s="31">
        <v>213</v>
      </c>
      <c r="G11" s="31">
        <v>1</v>
      </c>
      <c r="H11" s="31">
        <v>1</v>
      </c>
      <c r="I11" s="163">
        <v>0.6</v>
      </c>
    </row>
    <row r="12" spans="1:9" ht="12.75" customHeight="1" x14ac:dyDescent="0.2">
      <c r="A12" s="164" t="s">
        <v>148</v>
      </c>
      <c r="B12" s="164" t="s">
        <v>156</v>
      </c>
      <c r="C12" s="164" t="s">
        <v>157</v>
      </c>
      <c r="D12" s="31">
        <v>1</v>
      </c>
      <c r="E12" s="59" t="s">
        <v>29</v>
      </c>
      <c r="F12" s="31">
        <v>213</v>
      </c>
      <c r="G12" s="31">
        <v>1</v>
      </c>
      <c r="H12" s="31">
        <v>1</v>
      </c>
      <c r="I12" s="163">
        <v>2.9</v>
      </c>
    </row>
    <row r="13" spans="1:9" ht="12.75" customHeight="1" x14ac:dyDescent="0.2">
      <c r="A13" s="164" t="s">
        <v>148</v>
      </c>
      <c r="B13" s="164" t="s">
        <v>158</v>
      </c>
      <c r="C13" s="164" t="s">
        <v>159</v>
      </c>
      <c r="D13" s="31">
        <v>1</v>
      </c>
      <c r="E13" s="59" t="s">
        <v>29</v>
      </c>
      <c r="F13" s="31">
        <v>213</v>
      </c>
      <c r="G13" s="31">
        <v>1</v>
      </c>
      <c r="H13" s="31">
        <v>1</v>
      </c>
      <c r="I13" s="163">
        <v>1</v>
      </c>
    </row>
    <row r="14" spans="1:9" ht="12.75" customHeight="1" x14ac:dyDescent="0.2">
      <c r="A14" s="164" t="s">
        <v>148</v>
      </c>
      <c r="B14" s="164" t="s">
        <v>160</v>
      </c>
      <c r="C14" s="164" t="s">
        <v>161</v>
      </c>
      <c r="D14" s="31">
        <v>1</v>
      </c>
      <c r="E14" s="59" t="s">
        <v>29</v>
      </c>
      <c r="F14" s="31">
        <v>213</v>
      </c>
      <c r="G14" s="31">
        <v>1</v>
      </c>
      <c r="H14" s="31">
        <v>1</v>
      </c>
      <c r="I14" s="163">
        <v>1.6</v>
      </c>
    </row>
    <row r="15" spans="1:9" ht="12.75" customHeight="1" x14ac:dyDescent="0.2">
      <c r="A15" s="164" t="s">
        <v>148</v>
      </c>
      <c r="B15" s="164" t="s">
        <v>162</v>
      </c>
      <c r="C15" s="164" t="s">
        <v>163</v>
      </c>
      <c r="D15" s="31">
        <v>1</v>
      </c>
      <c r="E15" s="59" t="s">
        <v>29</v>
      </c>
      <c r="F15" s="31">
        <v>213</v>
      </c>
      <c r="G15" s="31">
        <v>1</v>
      </c>
      <c r="H15" s="31">
        <v>1</v>
      </c>
      <c r="I15" s="163">
        <v>2</v>
      </c>
    </row>
    <row r="16" spans="1:9" ht="12.75" customHeight="1" x14ac:dyDescent="0.2">
      <c r="A16" s="164" t="s">
        <v>148</v>
      </c>
      <c r="B16" s="164" t="s">
        <v>164</v>
      </c>
      <c r="C16" s="164" t="s">
        <v>165</v>
      </c>
      <c r="D16" s="31">
        <v>1</v>
      </c>
      <c r="E16" s="59" t="s">
        <v>29</v>
      </c>
      <c r="F16" s="31">
        <v>213</v>
      </c>
      <c r="G16" s="31">
        <v>1</v>
      </c>
      <c r="H16" s="31">
        <v>1</v>
      </c>
      <c r="I16" s="163">
        <v>3</v>
      </c>
    </row>
    <row r="17" spans="1:10" ht="12.75" customHeight="1" x14ac:dyDescent="0.2">
      <c r="A17" s="164" t="s">
        <v>148</v>
      </c>
      <c r="B17" s="164" t="s">
        <v>166</v>
      </c>
      <c r="C17" s="164" t="s">
        <v>167</v>
      </c>
      <c r="D17" s="31">
        <v>1</v>
      </c>
      <c r="E17" s="59" t="s">
        <v>29</v>
      </c>
      <c r="F17" s="31">
        <v>213</v>
      </c>
      <c r="G17" s="31">
        <v>1</v>
      </c>
      <c r="H17" s="31">
        <v>1</v>
      </c>
      <c r="I17" s="163">
        <v>2.2999999999999998</v>
      </c>
    </row>
    <row r="18" spans="1:10" ht="12.75" customHeight="1" x14ac:dyDescent="0.2">
      <c r="A18" s="164" t="s">
        <v>148</v>
      </c>
      <c r="B18" s="164" t="s">
        <v>168</v>
      </c>
      <c r="C18" s="164" t="s">
        <v>169</v>
      </c>
      <c r="D18" s="31">
        <v>2</v>
      </c>
      <c r="E18" s="59" t="s">
        <v>29</v>
      </c>
      <c r="F18" s="31">
        <v>213</v>
      </c>
      <c r="G18" s="31">
        <v>1</v>
      </c>
      <c r="H18" s="31">
        <v>1</v>
      </c>
      <c r="I18" s="163">
        <v>1.8</v>
      </c>
    </row>
    <row r="19" spans="1:10" ht="12.75" customHeight="1" x14ac:dyDescent="0.2">
      <c r="A19" s="164" t="s">
        <v>148</v>
      </c>
      <c r="B19" s="164" t="s">
        <v>170</v>
      </c>
      <c r="C19" s="164" t="s">
        <v>171</v>
      </c>
      <c r="D19" s="31">
        <v>1</v>
      </c>
      <c r="E19" s="59" t="s">
        <v>29</v>
      </c>
      <c r="F19" s="31">
        <v>213</v>
      </c>
      <c r="G19" s="31">
        <v>1</v>
      </c>
      <c r="H19" s="31">
        <v>1</v>
      </c>
      <c r="I19" s="163">
        <v>4.3</v>
      </c>
    </row>
    <row r="20" spans="1:10" ht="12.75" customHeight="1" x14ac:dyDescent="0.2">
      <c r="A20" s="158" t="s">
        <v>148</v>
      </c>
      <c r="B20" s="158" t="s">
        <v>172</v>
      </c>
      <c r="C20" s="158" t="s">
        <v>173</v>
      </c>
      <c r="D20" s="131">
        <v>2</v>
      </c>
      <c r="E20" s="60" t="s">
        <v>29</v>
      </c>
      <c r="F20" s="131">
        <v>213</v>
      </c>
      <c r="G20" s="131">
        <v>1</v>
      </c>
      <c r="H20" s="131">
        <v>1</v>
      </c>
      <c r="I20" s="165">
        <v>1.2</v>
      </c>
    </row>
    <row r="21" spans="1:10" ht="12.75" customHeight="1" x14ac:dyDescent="0.2">
      <c r="A21" s="29"/>
      <c r="B21" s="19">
        <f>COUNTA(G8:G20)</f>
        <v>13</v>
      </c>
      <c r="C21" s="19"/>
      <c r="D21" s="63"/>
      <c r="E21" s="28">
        <f>COUNTIF(E8:E20, "Yes")</f>
        <v>13</v>
      </c>
      <c r="F21" s="30"/>
      <c r="G21" s="19"/>
      <c r="H21" s="28"/>
      <c r="I21" s="119">
        <f>SUM(I8:I20)</f>
        <v>26</v>
      </c>
    </row>
    <row r="22" spans="1:10" ht="12.75" customHeight="1" x14ac:dyDescent="0.2">
      <c r="A22" s="30"/>
      <c r="B22" s="52"/>
      <c r="C22" s="30"/>
      <c r="D22" s="47"/>
      <c r="E22" s="47"/>
      <c r="F22" s="30"/>
      <c r="G22" s="30"/>
      <c r="H22" s="30"/>
      <c r="I22" s="120"/>
    </row>
    <row r="23" spans="1:10" ht="12.75" customHeight="1" x14ac:dyDescent="0.2">
      <c r="A23" s="164" t="s">
        <v>174</v>
      </c>
      <c r="B23" s="164" t="s">
        <v>175</v>
      </c>
      <c r="C23" s="164" t="s">
        <v>176</v>
      </c>
      <c r="D23" s="31">
        <v>1</v>
      </c>
      <c r="E23" s="59" t="s">
        <v>29</v>
      </c>
      <c r="F23" s="31">
        <v>213</v>
      </c>
      <c r="G23" s="31">
        <v>1</v>
      </c>
      <c r="H23" s="31">
        <v>1</v>
      </c>
      <c r="I23" s="135">
        <v>1.3</v>
      </c>
    </row>
    <row r="24" spans="1:10" ht="12.75" customHeight="1" x14ac:dyDescent="0.2">
      <c r="A24" s="164" t="s">
        <v>174</v>
      </c>
      <c r="B24" s="164" t="s">
        <v>177</v>
      </c>
      <c r="C24" s="164" t="s">
        <v>178</v>
      </c>
      <c r="D24" s="31">
        <v>1</v>
      </c>
      <c r="E24" s="59" t="s">
        <v>29</v>
      </c>
      <c r="F24" s="31">
        <v>213</v>
      </c>
      <c r="G24" s="31">
        <v>1</v>
      </c>
      <c r="H24" s="31">
        <v>1</v>
      </c>
      <c r="I24" s="135">
        <v>0.3</v>
      </c>
    </row>
    <row r="25" spans="1:10" ht="12.75" customHeight="1" x14ac:dyDescent="0.2">
      <c r="A25" s="164" t="s">
        <v>174</v>
      </c>
      <c r="B25" s="164" t="s">
        <v>179</v>
      </c>
      <c r="C25" s="164" t="s">
        <v>180</v>
      </c>
      <c r="D25" s="31">
        <v>1</v>
      </c>
      <c r="E25" s="59" t="s">
        <v>29</v>
      </c>
      <c r="F25" s="31">
        <v>213</v>
      </c>
      <c r="G25" s="31">
        <v>1</v>
      </c>
      <c r="H25" s="31">
        <v>1</v>
      </c>
      <c r="I25" s="135">
        <v>0.3</v>
      </c>
    </row>
    <row r="26" spans="1:10" ht="12.75" customHeight="1" x14ac:dyDescent="0.2">
      <c r="A26" s="164" t="s">
        <v>174</v>
      </c>
      <c r="B26" s="164" t="s">
        <v>181</v>
      </c>
      <c r="C26" s="164" t="s">
        <v>182</v>
      </c>
      <c r="D26" s="31">
        <v>1</v>
      </c>
      <c r="E26" s="59" t="s">
        <v>29</v>
      </c>
      <c r="F26" s="31">
        <v>213</v>
      </c>
      <c r="G26" s="31">
        <v>1</v>
      </c>
      <c r="H26" s="31">
        <v>1</v>
      </c>
      <c r="I26" s="135">
        <v>1.3</v>
      </c>
    </row>
    <row r="27" spans="1:10" ht="12.75" customHeight="1" x14ac:dyDescent="0.2">
      <c r="A27" s="158" t="s">
        <v>174</v>
      </c>
      <c r="B27" s="158" t="s">
        <v>183</v>
      </c>
      <c r="C27" s="158" t="s">
        <v>184</v>
      </c>
      <c r="D27" s="131">
        <v>2</v>
      </c>
      <c r="E27" s="60" t="s">
        <v>29</v>
      </c>
      <c r="F27" s="131">
        <v>213</v>
      </c>
      <c r="G27" s="131">
        <v>1</v>
      </c>
      <c r="H27" s="131">
        <v>1</v>
      </c>
      <c r="I27" s="136">
        <v>5.8</v>
      </c>
    </row>
    <row r="28" spans="1:10" x14ac:dyDescent="0.2">
      <c r="A28" s="29"/>
      <c r="B28" s="19">
        <f>COUNTA(B23:B27)</f>
        <v>5</v>
      </c>
      <c r="C28" s="19"/>
      <c r="D28" s="63"/>
      <c r="E28" s="28">
        <f>COUNTIF(E23:E27, "Yes")</f>
        <v>5</v>
      </c>
      <c r="F28" s="30"/>
      <c r="G28" s="19"/>
      <c r="H28" s="28"/>
      <c r="I28" s="119">
        <f>SUM(I23:I27)</f>
        <v>9</v>
      </c>
    </row>
    <row r="29" spans="1:10" x14ac:dyDescent="0.2">
      <c r="A29" s="29"/>
      <c r="B29" s="19"/>
      <c r="C29" s="19"/>
      <c r="D29" s="19"/>
      <c r="E29" s="19"/>
      <c r="F29" s="30"/>
      <c r="G29" s="30"/>
      <c r="H29" s="30"/>
      <c r="I29" s="28"/>
      <c r="J29" s="114"/>
    </row>
    <row r="30" spans="1:10" x14ac:dyDescent="0.2">
      <c r="A30" s="29"/>
      <c r="B30" s="138" t="s">
        <v>212</v>
      </c>
      <c r="C30" s="138"/>
      <c r="D30" s="138"/>
      <c r="E30" s="138"/>
      <c r="F30" s="139"/>
      <c r="G30" s="139"/>
      <c r="H30" s="30"/>
      <c r="I30" s="28"/>
      <c r="J30" s="119"/>
    </row>
    <row r="31" spans="1:10" x14ac:dyDescent="0.2">
      <c r="A31" s="29"/>
      <c r="B31" s="28"/>
      <c r="C31" s="28"/>
      <c r="D31" s="28"/>
      <c r="E31" s="28"/>
      <c r="F31" s="29"/>
      <c r="G31" s="29"/>
      <c r="H31" s="29"/>
      <c r="I31" s="28"/>
      <c r="J31" s="44"/>
    </row>
    <row r="32" spans="1:10" x14ac:dyDescent="0.2">
      <c r="A32" s="55"/>
      <c r="B32" s="55"/>
      <c r="C32" s="80" t="s">
        <v>98</v>
      </c>
      <c r="D32" s="80"/>
      <c r="E32" s="80"/>
      <c r="F32" s="81"/>
      <c r="G32" s="81"/>
      <c r="H32" s="55"/>
      <c r="I32" s="55"/>
    </row>
    <row r="33" spans="1:10" x14ac:dyDescent="0.2">
      <c r="A33" s="55"/>
      <c r="B33" s="55"/>
      <c r="C33" s="82" t="s">
        <v>93</v>
      </c>
      <c r="D33" s="82"/>
      <c r="E33" s="83">
        <f>SUM(B6+B21+B28)</f>
        <v>22</v>
      </c>
      <c r="F33" s="81"/>
      <c r="G33" s="81"/>
      <c r="H33" s="55"/>
      <c r="I33" s="55"/>
      <c r="J33" s="2"/>
    </row>
    <row r="34" spans="1:10" x14ac:dyDescent="0.2">
      <c r="C34" s="82" t="s">
        <v>96</v>
      </c>
      <c r="D34" s="82"/>
      <c r="E34" s="83">
        <f>SUM(E6+E21+E28)</f>
        <v>22</v>
      </c>
      <c r="F34" s="81"/>
      <c r="G34" s="81"/>
      <c r="J34" s="74"/>
    </row>
    <row r="35" spans="1:10" x14ac:dyDescent="0.2">
      <c r="C35" s="94" t="s">
        <v>137</v>
      </c>
      <c r="D35" s="94"/>
      <c r="E35" s="113">
        <f>E34/E33</f>
        <v>1</v>
      </c>
      <c r="F35" s="81"/>
      <c r="G35" s="81"/>
    </row>
    <row r="36" spans="1:10" x14ac:dyDescent="0.2">
      <c r="C36" s="82" t="s">
        <v>97</v>
      </c>
      <c r="D36" s="82"/>
      <c r="E36" s="137">
        <f>SUM(I6+I21+I28)</f>
        <v>40.39</v>
      </c>
      <c r="F36" s="85" t="s">
        <v>140</v>
      </c>
      <c r="G36" s="85"/>
    </row>
    <row r="38" spans="1:10" x14ac:dyDescent="0.2">
      <c r="D38" s="106" t="s">
        <v>194</v>
      </c>
      <c r="E38" s="159" t="s">
        <v>195</v>
      </c>
      <c r="F38" s="159" t="s">
        <v>102</v>
      </c>
      <c r="G38" s="159"/>
    </row>
    <row r="39" spans="1:10" x14ac:dyDescent="0.2">
      <c r="D39" s="94" t="s">
        <v>196</v>
      </c>
      <c r="E39" s="160">
        <f>COUNTIF(G2:G27, "0.25")</f>
        <v>0</v>
      </c>
      <c r="F39" s="161">
        <f>E39/E34</f>
        <v>0</v>
      </c>
      <c r="G39" s="161"/>
    </row>
    <row r="40" spans="1:10" x14ac:dyDescent="0.2">
      <c r="D40" s="94" t="s">
        <v>197</v>
      </c>
      <c r="E40" s="160">
        <f>COUNTIF(G2:G27, "0.5")</f>
        <v>0</v>
      </c>
      <c r="F40" s="161">
        <f>E40/E34</f>
        <v>0</v>
      </c>
      <c r="G40" s="161"/>
      <c r="J40" s="5"/>
    </row>
    <row r="41" spans="1:10" x14ac:dyDescent="0.2">
      <c r="D41" s="94" t="s">
        <v>198</v>
      </c>
      <c r="E41" s="160">
        <f>COUNTIF(G2:G27, "1")</f>
        <v>22</v>
      </c>
      <c r="F41" s="161">
        <f>E41/E34</f>
        <v>1</v>
      </c>
      <c r="G41" s="161"/>
      <c r="J41" s="5"/>
    </row>
    <row r="42" spans="1:10" x14ac:dyDescent="0.2">
      <c r="D42" s="94" t="s">
        <v>199</v>
      </c>
      <c r="E42" s="160">
        <f>COUNTIF(G2:G27, "1.25")</f>
        <v>0</v>
      </c>
      <c r="F42" s="161">
        <f>E42/E34</f>
        <v>0</v>
      </c>
      <c r="G42" s="161"/>
    </row>
    <row r="43" spans="1:10" x14ac:dyDescent="0.2">
      <c r="D43" s="94" t="s">
        <v>200</v>
      </c>
      <c r="E43" s="160">
        <f>COUNTIF(G2:G27, "1.50")</f>
        <v>0</v>
      </c>
      <c r="F43" s="161">
        <f>E43/E34</f>
        <v>0</v>
      </c>
      <c r="G43" s="161"/>
    </row>
    <row r="44" spans="1:10" x14ac:dyDescent="0.2">
      <c r="D44" s="94" t="s">
        <v>201</v>
      </c>
      <c r="E44" s="160">
        <f>COUNTIF(G2:G27, "2")</f>
        <v>0</v>
      </c>
      <c r="F44" s="161">
        <f>E44/E34</f>
        <v>0</v>
      </c>
      <c r="G44" s="161"/>
    </row>
    <row r="45" spans="1:10" x14ac:dyDescent="0.2">
      <c r="D45" s="94" t="s">
        <v>202</v>
      </c>
      <c r="E45" s="160">
        <f>COUNTIF(G2:G27, "2.5")</f>
        <v>0</v>
      </c>
      <c r="F45" s="161">
        <f>E45/E34</f>
        <v>0</v>
      </c>
      <c r="G45" s="161"/>
    </row>
    <row r="46" spans="1:10" x14ac:dyDescent="0.2">
      <c r="D46" s="94" t="s">
        <v>203</v>
      </c>
      <c r="E46" s="160">
        <f>COUNTIF(G2:G27, "3")</f>
        <v>0</v>
      </c>
      <c r="F46" s="161">
        <f>E46/E34</f>
        <v>0</v>
      </c>
      <c r="G46" s="161"/>
    </row>
    <row r="47" spans="1:10" x14ac:dyDescent="0.2">
      <c r="D47" s="94" t="s">
        <v>204</v>
      </c>
      <c r="E47" s="160">
        <f>COUNTIF(G2:G27, "4")</f>
        <v>0</v>
      </c>
      <c r="F47" s="161">
        <f>E47/E34</f>
        <v>0</v>
      </c>
      <c r="G47" s="161"/>
    </row>
    <row r="48" spans="1:10" x14ac:dyDescent="0.2">
      <c r="D48" s="94" t="s">
        <v>205</v>
      </c>
      <c r="E48" s="160">
        <f>COUNTIF(G2:G27, "5")</f>
        <v>0</v>
      </c>
      <c r="F48" s="161">
        <f>E48/E34</f>
        <v>0</v>
      </c>
      <c r="G48" s="161"/>
    </row>
    <row r="49" spans="4:7" x14ac:dyDescent="0.2">
      <c r="D49" s="94" t="s">
        <v>206</v>
      </c>
      <c r="E49" s="160">
        <f>COUNTIF(G2:G27, "7")</f>
        <v>0</v>
      </c>
      <c r="F49" s="161">
        <f>E49/E34</f>
        <v>0</v>
      </c>
      <c r="G49" s="161"/>
    </row>
    <row r="50" spans="4:7" x14ac:dyDescent="0.2">
      <c r="D50" s="33"/>
      <c r="F50" s="160"/>
      <c r="G50" s="160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Mississippi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51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.5703125" customWidth="1"/>
    <col min="2" max="2" width="7.28515625" customWidth="1"/>
    <col min="3" max="3" width="22" customWidth="1"/>
    <col min="4" max="4" width="5.7109375" customWidth="1"/>
    <col min="5" max="5" width="7.7109375" customWidth="1"/>
    <col min="6" max="6" width="8" customWidth="1"/>
    <col min="7" max="8" width="7.5703125" customWidth="1"/>
    <col min="9" max="9" width="9.140625" customWidth="1"/>
    <col min="10" max="19" width="7.5703125" customWidth="1"/>
  </cols>
  <sheetData>
    <row r="1" spans="1:33" x14ac:dyDescent="0.2">
      <c r="A1" s="51"/>
      <c r="B1" s="181" t="s">
        <v>36</v>
      </c>
      <c r="C1" s="181"/>
      <c r="D1" s="51"/>
      <c r="E1" s="157"/>
      <c r="F1" s="157"/>
      <c r="G1" s="182" t="s">
        <v>138</v>
      </c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33" s="23" customFormat="1" ht="39" customHeight="1" x14ac:dyDescent="0.15">
      <c r="A2" s="24" t="s">
        <v>12</v>
      </c>
      <c r="B2" s="24" t="s">
        <v>13</v>
      </c>
      <c r="C2" s="24" t="s">
        <v>63</v>
      </c>
      <c r="D2" s="3" t="s">
        <v>66</v>
      </c>
      <c r="E2" s="24" t="s">
        <v>71</v>
      </c>
      <c r="F2" s="24" t="s">
        <v>72</v>
      </c>
      <c r="G2" s="24" t="s">
        <v>73</v>
      </c>
      <c r="H2" s="24" t="s">
        <v>74</v>
      </c>
      <c r="I2" s="3" t="s">
        <v>75</v>
      </c>
      <c r="J2" s="24" t="s">
        <v>76</v>
      </c>
      <c r="K2" s="24" t="s">
        <v>21</v>
      </c>
      <c r="L2" s="24" t="s">
        <v>19</v>
      </c>
      <c r="M2" s="24" t="s">
        <v>20</v>
      </c>
      <c r="N2" s="24" t="s">
        <v>22</v>
      </c>
      <c r="O2" s="24" t="s">
        <v>77</v>
      </c>
      <c r="P2" s="24" t="s">
        <v>78</v>
      </c>
      <c r="Q2" s="24" t="s">
        <v>79</v>
      </c>
      <c r="R2" s="24" t="s">
        <v>80</v>
      </c>
      <c r="S2" s="24" t="s">
        <v>81</v>
      </c>
    </row>
    <row r="3" spans="1:33" ht="12.75" customHeight="1" x14ac:dyDescent="0.2">
      <c r="A3" s="59" t="s">
        <v>143</v>
      </c>
      <c r="B3" s="59" t="s">
        <v>185</v>
      </c>
      <c r="C3" s="59" t="s">
        <v>186</v>
      </c>
      <c r="D3" s="59">
        <v>1</v>
      </c>
      <c r="E3" s="31" t="s">
        <v>29</v>
      </c>
      <c r="F3" s="31" t="s">
        <v>29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 t="s">
        <v>29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ht="12.75" customHeight="1" x14ac:dyDescent="0.2">
      <c r="A4" s="31" t="s">
        <v>143</v>
      </c>
      <c r="B4" s="31" t="s">
        <v>144</v>
      </c>
      <c r="C4" s="31" t="s">
        <v>145</v>
      </c>
      <c r="D4" s="31">
        <v>2</v>
      </c>
      <c r="E4" s="31" t="s">
        <v>29</v>
      </c>
      <c r="F4" s="31" t="s">
        <v>211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3" ht="12.75" customHeight="1" x14ac:dyDescent="0.2">
      <c r="A5" s="59" t="s">
        <v>143</v>
      </c>
      <c r="B5" s="59" t="s">
        <v>187</v>
      </c>
      <c r="C5" s="59" t="s">
        <v>188</v>
      </c>
      <c r="D5" s="59">
        <v>1</v>
      </c>
      <c r="E5" s="31" t="s">
        <v>29</v>
      </c>
      <c r="F5" s="31" t="s">
        <v>29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 t="s">
        <v>29</v>
      </c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2.75" customHeight="1" x14ac:dyDescent="0.2">
      <c r="A6" s="131" t="s">
        <v>143</v>
      </c>
      <c r="B6" s="131" t="s">
        <v>146</v>
      </c>
      <c r="C6" s="131" t="s">
        <v>147</v>
      </c>
      <c r="D6" s="131">
        <v>2</v>
      </c>
      <c r="E6" s="131" t="s">
        <v>29</v>
      </c>
      <c r="F6" s="131" t="s">
        <v>211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2.75" customHeight="1" x14ac:dyDescent="0.2">
      <c r="A7" s="31"/>
      <c r="B7" s="32">
        <f>COUNTA(B3:B6)</f>
        <v>4</v>
      </c>
      <c r="C7" s="51"/>
      <c r="D7" s="63"/>
      <c r="E7" s="32">
        <f t="shared" ref="E7:S7" si="0">COUNTIF(E3:E6,"Yes")</f>
        <v>4</v>
      </c>
      <c r="F7" s="32">
        <f t="shared" si="0"/>
        <v>2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  <c r="S7" s="32">
        <f t="shared" si="0"/>
        <v>2</v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3" ht="12.75" customHeight="1" x14ac:dyDescent="0.2">
      <c r="A8" s="31"/>
      <c r="B8" s="31"/>
      <c r="C8" s="31"/>
      <c r="D8" s="46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12.75" customHeight="1" x14ac:dyDescent="0.2">
      <c r="A9" s="31" t="s">
        <v>148</v>
      </c>
      <c r="B9" s="31" t="s">
        <v>149</v>
      </c>
      <c r="C9" s="31" t="s">
        <v>150</v>
      </c>
      <c r="D9" s="31">
        <v>1</v>
      </c>
      <c r="E9" s="31" t="s">
        <v>29</v>
      </c>
      <c r="F9" s="31" t="s">
        <v>29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 t="s">
        <v>29</v>
      </c>
    </row>
    <row r="10" spans="1:33" ht="12.75" customHeight="1" x14ac:dyDescent="0.2">
      <c r="A10" s="31" t="s">
        <v>148</v>
      </c>
      <c r="B10" s="31" t="s">
        <v>151</v>
      </c>
      <c r="C10" s="46" t="s">
        <v>192</v>
      </c>
      <c r="D10" s="46">
        <v>1</v>
      </c>
      <c r="E10" s="31" t="s">
        <v>29</v>
      </c>
      <c r="F10" s="31" t="s">
        <v>211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33" ht="12.75" customHeight="1" x14ac:dyDescent="0.2">
      <c r="A11" s="31" t="s">
        <v>148</v>
      </c>
      <c r="B11" s="31" t="s">
        <v>152</v>
      </c>
      <c r="C11" s="31" t="s">
        <v>153</v>
      </c>
      <c r="D11" s="31">
        <v>1</v>
      </c>
      <c r="E11" s="31" t="s">
        <v>29</v>
      </c>
      <c r="F11" s="31" t="s">
        <v>29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 t="s">
        <v>29</v>
      </c>
      <c r="S11" s="31" t="s">
        <v>29</v>
      </c>
    </row>
    <row r="12" spans="1:33" ht="12.75" customHeight="1" x14ac:dyDescent="0.2">
      <c r="A12" s="164" t="s">
        <v>148</v>
      </c>
      <c r="B12" s="46" t="s">
        <v>154</v>
      </c>
      <c r="C12" s="46" t="s">
        <v>155</v>
      </c>
      <c r="D12" s="31">
        <v>1</v>
      </c>
      <c r="E12" s="31" t="s">
        <v>29</v>
      </c>
      <c r="F12" s="31" t="s">
        <v>211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33" ht="12.75" customHeight="1" x14ac:dyDescent="0.2">
      <c r="A13" s="31" t="s">
        <v>148</v>
      </c>
      <c r="B13" s="31" t="s">
        <v>156</v>
      </c>
      <c r="C13" s="31" t="s">
        <v>157</v>
      </c>
      <c r="D13" s="31">
        <v>1</v>
      </c>
      <c r="E13" s="31" t="s">
        <v>29</v>
      </c>
      <c r="F13" s="31" t="s">
        <v>29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 t="s">
        <v>29</v>
      </c>
      <c r="S13" s="31" t="s">
        <v>29</v>
      </c>
    </row>
    <row r="14" spans="1:33" ht="12.75" customHeight="1" x14ac:dyDescent="0.2">
      <c r="A14" s="31" t="s">
        <v>148</v>
      </c>
      <c r="B14" s="31" t="s">
        <v>158</v>
      </c>
      <c r="C14" s="31" t="s">
        <v>159</v>
      </c>
      <c r="D14" s="31">
        <v>1</v>
      </c>
      <c r="E14" s="31" t="s">
        <v>29</v>
      </c>
      <c r="F14" s="31" t="s">
        <v>29</v>
      </c>
      <c r="G14" s="31"/>
      <c r="H14" s="31"/>
      <c r="I14" s="31"/>
      <c r="J14" s="31"/>
      <c r="K14" s="31"/>
      <c r="L14" s="31"/>
      <c r="M14" s="31"/>
      <c r="N14" s="31"/>
      <c r="O14" s="31" t="s">
        <v>29</v>
      </c>
      <c r="P14" s="31"/>
      <c r="Q14" s="31"/>
      <c r="R14" s="31"/>
      <c r="S14" s="31"/>
    </row>
    <row r="15" spans="1:33" ht="12.75" customHeight="1" x14ac:dyDescent="0.2">
      <c r="A15" s="31" t="s">
        <v>148</v>
      </c>
      <c r="B15" s="31" t="s">
        <v>160</v>
      </c>
      <c r="C15" s="31" t="s">
        <v>161</v>
      </c>
      <c r="D15" s="31">
        <v>1</v>
      </c>
      <c r="E15" s="31" t="s">
        <v>29</v>
      </c>
      <c r="F15" s="31" t="s">
        <v>211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33" ht="12.75" customHeight="1" x14ac:dyDescent="0.2">
      <c r="A16" s="31" t="s">
        <v>148</v>
      </c>
      <c r="B16" s="31" t="s">
        <v>162</v>
      </c>
      <c r="C16" s="31" t="s">
        <v>163</v>
      </c>
      <c r="D16" s="31">
        <v>1</v>
      </c>
      <c r="E16" s="31" t="s">
        <v>29</v>
      </c>
      <c r="F16" s="31" t="s">
        <v>211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x14ac:dyDescent="0.2">
      <c r="A17" s="31" t="s">
        <v>148</v>
      </c>
      <c r="B17" s="31" t="s">
        <v>164</v>
      </c>
      <c r="C17" s="31" t="s">
        <v>165</v>
      </c>
      <c r="D17" s="31">
        <v>1</v>
      </c>
      <c r="E17" s="31" t="s">
        <v>29</v>
      </c>
      <c r="F17" s="31" t="s">
        <v>29</v>
      </c>
      <c r="G17" s="31"/>
      <c r="H17" s="31"/>
      <c r="I17" s="31"/>
      <c r="J17" s="31"/>
      <c r="K17" s="31"/>
      <c r="L17" s="31"/>
      <c r="M17" s="31"/>
      <c r="N17" s="31"/>
      <c r="P17" s="31"/>
      <c r="Q17" s="31"/>
      <c r="R17" s="31" t="s">
        <v>29</v>
      </c>
      <c r="S17" s="31" t="s">
        <v>29</v>
      </c>
    </row>
    <row r="18" spans="1:19" ht="12.75" customHeight="1" x14ac:dyDescent="0.2">
      <c r="A18" s="31" t="s">
        <v>148</v>
      </c>
      <c r="B18" s="31" t="s">
        <v>166</v>
      </c>
      <c r="C18" s="31" t="s">
        <v>167</v>
      </c>
      <c r="D18" s="31">
        <v>1</v>
      </c>
      <c r="E18" s="31" t="s">
        <v>29</v>
      </c>
      <c r="F18" s="31" t="s">
        <v>29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 t="s">
        <v>29</v>
      </c>
      <c r="S18" s="31" t="s">
        <v>29</v>
      </c>
    </row>
    <row r="19" spans="1:19" ht="12.75" customHeight="1" x14ac:dyDescent="0.2">
      <c r="A19" s="31" t="s">
        <v>148</v>
      </c>
      <c r="B19" s="31" t="s">
        <v>168</v>
      </c>
      <c r="C19" s="31" t="s">
        <v>169</v>
      </c>
      <c r="D19" s="31">
        <v>2</v>
      </c>
      <c r="E19" s="31" t="s">
        <v>29</v>
      </c>
      <c r="F19" s="31" t="s">
        <v>29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 t="s">
        <v>29</v>
      </c>
      <c r="S19" s="31" t="s">
        <v>29</v>
      </c>
    </row>
    <row r="20" spans="1:19" ht="12.75" customHeight="1" x14ac:dyDescent="0.2">
      <c r="A20" s="31" t="s">
        <v>148</v>
      </c>
      <c r="B20" s="31" t="s">
        <v>170</v>
      </c>
      <c r="C20" s="31" t="s">
        <v>171</v>
      </c>
      <c r="D20" s="31">
        <v>1</v>
      </c>
      <c r="E20" s="31" t="s">
        <v>29</v>
      </c>
      <c r="F20" s="31" t="s">
        <v>211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x14ac:dyDescent="0.2">
      <c r="A21" s="131" t="s">
        <v>148</v>
      </c>
      <c r="B21" s="131" t="s">
        <v>172</v>
      </c>
      <c r="C21" s="131" t="s">
        <v>173</v>
      </c>
      <c r="D21" s="131">
        <v>2</v>
      </c>
      <c r="E21" s="131" t="s">
        <v>29</v>
      </c>
      <c r="F21" s="131" t="s">
        <v>29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 t="s">
        <v>29</v>
      </c>
      <c r="S21" s="131" t="s">
        <v>29</v>
      </c>
    </row>
    <row r="22" spans="1:19" x14ac:dyDescent="0.2">
      <c r="A22" s="31"/>
      <c r="B22" s="32">
        <f>COUNTA(B9:B21)</f>
        <v>13</v>
      </c>
      <c r="C22" s="31"/>
      <c r="D22" s="63"/>
      <c r="E22" s="32">
        <f t="shared" ref="E22:S22" si="1">COUNTIF(E9:E21,"Yes")</f>
        <v>13</v>
      </c>
      <c r="F22" s="32">
        <f t="shared" si="1"/>
        <v>8</v>
      </c>
      <c r="G22" s="32">
        <f t="shared" si="1"/>
        <v>0</v>
      </c>
      <c r="H22" s="32">
        <f t="shared" si="1"/>
        <v>0</v>
      </c>
      <c r="I22" s="32">
        <f t="shared" si="1"/>
        <v>0</v>
      </c>
      <c r="J22" s="32">
        <f t="shared" si="1"/>
        <v>0</v>
      </c>
      <c r="K22" s="32">
        <f t="shared" si="1"/>
        <v>0</v>
      </c>
      <c r="L22" s="32">
        <f t="shared" si="1"/>
        <v>0</v>
      </c>
      <c r="M22" s="32">
        <f t="shared" si="1"/>
        <v>0</v>
      </c>
      <c r="N22" s="32">
        <f t="shared" si="1"/>
        <v>0</v>
      </c>
      <c r="O22" s="32">
        <f t="shared" si="1"/>
        <v>1</v>
      </c>
      <c r="P22" s="32">
        <f t="shared" si="1"/>
        <v>0</v>
      </c>
      <c r="Q22" s="32">
        <f t="shared" si="1"/>
        <v>0</v>
      </c>
      <c r="R22" s="32">
        <f t="shared" si="1"/>
        <v>6</v>
      </c>
      <c r="S22" s="32">
        <f t="shared" si="1"/>
        <v>7</v>
      </c>
    </row>
    <row r="23" spans="1:19" x14ac:dyDescent="0.2">
      <c r="A23" s="31"/>
      <c r="B23" s="40"/>
      <c r="C23" s="31"/>
      <c r="D23" s="47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.75" customHeight="1" x14ac:dyDescent="0.2">
      <c r="A24" s="31" t="s">
        <v>174</v>
      </c>
      <c r="B24" s="31" t="s">
        <v>175</v>
      </c>
      <c r="C24" s="31" t="s">
        <v>176</v>
      </c>
      <c r="D24" s="31">
        <v>1</v>
      </c>
      <c r="E24" s="31" t="s">
        <v>29</v>
      </c>
      <c r="F24" s="31" t="s">
        <v>29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 t="s">
        <v>29</v>
      </c>
    </row>
    <row r="25" spans="1:19" ht="12.75" customHeight="1" x14ac:dyDescent="0.2">
      <c r="A25" s="31" t="s">
        <v>174</v>
      </c>
      <c r="B25" s="31" t="s">
        <v>177</v>
      </c>
      <c r="C25" s="31" t="s">
        <v>178</v>
      </c>
      <c r="D25" s="31">
        <v>1</v>
      </c>
      <c r="E25" s="31" t="s">
        <v>29</v>
      </c>
      <c r="F25" s="31" t="s">
        <v>29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 t="s">
        <v>29</v>
      </c>
    </row>
    <row r="26" spans="1:19" ht="12.75" customHeight="1" x14ac:dyDescent="0.2">
      <c r="A26" s="31" t="s">
        <v>174</v>
      </c>
      <c r="B26" s="31" t="s">
        <v>179</v>
      </c>
      <c r="C26" s="31" t="s">
        <v>180</v>
      </c>
      <c r="D26" s="31">
        <v>1</v>
      </c>
      <c r="E26" s="31" t="s">
        <v>29</v>
      </c>
      <c r="F26" s="31" t="s">
        <v>29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 t="s">
        <v>29</v>
      </c>
    </row>
    <row r="27" spans="1:19" ht="12.75" customHeight="1" x14ac:dyDescent="0.2">
      <c r="A27" s="31" t="s">
        <v>174</v>
      </c>
      <c r="B27" s="31" t="s">
        <v>181</v>
      </c>
      <c r="C27" s="31" t="s">
        <v>182</v>
      </c>
      <c r="D27" s="31">
        <v>1</v>
      </c>
      <c r="E27" s="31" t="s">
        <v>29</v>
      </c>
      <c r="F27" s="31" t="s">
        <v>29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 t="s">
        <v>29</v>
      </c>
    </row>
    <row r="28" spans="1:19" ht="12.75" customHeight="1" x14ac:dyDescent="0.2">
      <c r="A28" s="131" t="s">
        <v>174</v>
      </c>
      <c r="B28" s="131" t="s">
        <v>183</v>
      </c>
      <c r="C28" s="131" t="s">
        <v>184</v>
      </c>
      <c r="D28" s="131">
        <v>2</v>
      </c>
      <c r="E28" s="131" t="s">
        <v>29</v>
      </c>
      <c r="F28" s="131" t="s">
        <v>29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 t="s">
        <v>29</v>
      </c>
      <c r="S28" s="131" t="s">
        <v>29</v>
      </c>
    </row>
    <row r="29" spans="1:19" x14ac:dyDescent="0.2">
      <c r="A29" s="31"/>
      <c r="B29" s="32">
        <f>COUNTA(B24:B28)</f>
        <v>5</v>
      </c>
      <c r="C29" s="51"/>
      <c r="D29" s="32"/>
      <c r="E29" s="32">
        <f t="shared" ref="E29:S29" si="2">COUNTIF(E24:E28,"Yes")</f>
        <v>5</v>
      </c>
      <c r="F29" s="32">
        <f t="shared" si="2"/>
        <v>5</v>
      </c>
      <c r="G29" s="32">
        <f t="shared" si="2"/>
        <v>0</v>
      </c>
      <c r="H29" s="32">
        <f t="shared" si="2"/>
        <v>0</v>
      </c>
      <c r="I29" s="32">
        <f t="shared" si="2"/>
        <v>0</v>
      </c>
      <c r="J29" s="32">
        <f t="shared" si="2"/>
        <v>0</v>
      </c>
      <c r="K29" s="32">
        <f t="shared" si="2"/>
        <v>0</v>
      </c>
      <c r="L29" s="32">
        <f t="shared" si="2"/>
        <v>0</v>
      </c>
      <c r="M29" s="32">
        <f t="shared" si="2"/>
        <v>0</v>
      </c>
      <c r="N29" s="32">
        <f t="shared" si="2"/>
        <v>0</v>
      </c>
      <c r="O29" s="32">
        <f t="shared" si="2"/>
        <v>0</v>
      </c>
      <c r="P29" s="32">
        <f t="shared" si="2"/>
        <v>0</v>
      </c>
      <c r="Q29" s="32">
        <f t="shared" si="2"/>
        <v>0</v>
      </c>
      <c r="R29" s="32">
        <f t="shared" si="2"/>
        <v>1</v>
      </c>
      <c r="S29" s="32">
        <f t="shared" si="2"/>
        <v>5</v>
      </c>
    </row>
    <row r="30" spans="1:19" x14ac:dyDescent="0.2">
      <c r="A30" s="41"/>
      <c r="B30" s="41"/>
      <c r="C30" s="75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9" x14ac:dyDescent="0.2">
      <c r="A31" s="42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9" x14ac:dyDescent="0.2">
      <c r="A32" s="42"/>
      <c r="C32" s="89" t="s">
        <v>62</v>
      </c>
      <c r="D32" s="90"/>
      <c r="E32" s="90"/>
      <c r="F32" s="90"/>
      <c r="G32" s="90"/>
      <c r="H32" s="90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2"/>
      <c r="B33" s="79"/>
      <c r="C33" s="91"/>
      <c r="D33" s="92"/>
      <c r="E33" s="93"/>
      <c r="F33" s="94" t="s">
        <v>96</v>
      </c>
      <c r="G33" s="85">
        <f>SUM(B7+B22+B29)</f>
        <v>22</v>
      </c>
      <c r="H33" s="90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B34" s="78"/>
      <c r="C34" s="91"/>
      <c r="D34" s="92"/>
      <c r="E34" s="92"/>
      <c r="F34" s="95" t="s">
        <v>99</v>
      </c>
      <c r="G34" s="85">
        <f>SUM(E7+E22+E29)</f>
        <v>22</v>
      </c>
      <c r="H34" s="91"/>
    </row>
    <row r="35" spans="1:18" x14ac:dyDescent="0.2">
      <c r="B35" s="78"/>
      <c r="C35" s="91"/>
      <c r="D35" s="92"/>
      <c r="E35" s="92"/>
      <c r="F35" s="95" t="s">
        <v>100</v>
      </c>
      <c r="G35" s="85">
        <f>SUM(E7+E22+E29)</f>
        <v>22</v>
      </c>
      <c r="H35" s="91"/>
    </row>
    <row r="36" spans="1:18" x14ac:dyDescent="0.2">
      <c r="B36" s="78"/>
      <c r="C36" s="91"/>
      <c r="D36" s="91"/>
      <c r="E36" s="91"/>
      <c r="F36" s="91"/>
      <c r="G36" s="91"/>
      <c r="H36" s="91"/>
    </row>
    <row r="37" spans="1:18" x14ac:dyDescent="0.2">
      <c r="B37" s="78"/>
      <c r="C37" s="89" t="s">
        <v>101</v>
      </c>
      <c r="D37" s="91"/>
      <c r="E37" s="91"/>
      <c r="F37" s="91"/>
      <c r="G37" s="96" t="s">
        <v>91</v>
      </c>
      <c r="H37" s="96" t="s">
        <v>102</v>
      </c>
    </row>
    <row r="38" spans="1:18" x14ac:dyDescent="0.2">
      <c r="B38" s="78"/>
      <c r="C38" s="91"/>
      <c r="D38" s="91"/>
      <c r="E38" s="91"/>
      <c r="F38" s="97" t="s">
        <v>107</v>
      </c>
      <c r="G38" s="85">
        <f>SUM(F7+F22+F29)</f>
        <v>15</v>
      </c>
      <c r="H38" s="99">
        <f>G38/(G51)</f>
        <v>0.65217391304347827</v>
      </c>
    </row>
    <row r="39" spans="1:18" x14ac:dyDescent="0.2">
      <c r="B39" s="78"/>
      <c r="C39" s="91"/>
      <c r="D39" s="91"/>
      <c r="E39" s="91"/>
      <c r="F39" s="97" t="s">
        <v>108</v>
      </c>
      <c r="G39" s="85">
        <f>SUM(G7+G22+G29)</f>
        <v>0</v>
      </c>
      <c r="H39" s="99">
        <f>G39/G51</f>
        <v>0</v>
      </c>
    </row>
    <row r="40" spans="1:18" x14ac:dyDescent="0.2">
      <c r="B40" s="78"/>
      <c r="C40" s="91"/>
      <c r="D40" s="91"/>
      <c r="E40" s="91"/>
      <c r="F40" s="97" t="s">
        <v>109</v>
      </c>
      <c r="G40" s="85">
        <f>SUM(H7+H22+H29)</f>
        <v>0</v>
      </c>
      <c r="H40" s="99">
        <f>G40/G51</f>
        <v>0</v>
      </c>
    </row>
    <row r="41" spans="1:18" x14ac:dyDescent="0.2">
      <c r="B41" s="78"/>
      <c r="C41" s="91"/>
      <c r="D41" s="91"/>
      <c r="E41" s="91"/>
      <c r="F41" s="97" t="s">
        <v>110</v>
      </c>
      <c r="G41" s="85">
        <f>SUM(I7+I22+I29)</f>
        <v>0</v>
      </c>
      <c r="H41" s="99">
        <f>G41/G51</f>
        <v>0</v>
      </c>
    </row>
    <row r="42" spans="1:18" x14ac:dyDescent="0.2">
      <c r="B42" s="78"/>
      <c r="C42" s="91"/>
      <c r="D42" s="91"/>
      <c r="E42" s="91"/>
      <c r="F42" s="97" t="s">
        <v>111</v>
      </c>
      <c r="G42" s="85">
        <f>SUM(J7+J22+J29)</f>
        <v>0</v>
      </c>
      <c r="H42" s="99">
        <f>G42/G51</f>
        <v>0</v>
      </c>
    </row>
    <row r="43" spans="1:18" x14ac:dyDescent="0.2">
      <c r="B43" s="78"/>
      <c r="C43" s="91"/>
      <c r="D43" s="91"/>
      <c r="E43" s="91"/>
      <c r="F43" s="97" t="s">
        <v>112</v>
      </c>
      <c r="G43" s="85">
        <f>SUM(K7+K22+K29)</f>
        <v>0</v>
      </c>
      <c r="H43" s="99">
        <f>G43/G51</f>
        <v>0</v>
      </c>
    </row>
    <row r="44" spans="1:18" x14ac:dyDescent="0.2">
      <c r="B44" s="78"/>
      <c r="C44" s="91"/>
      <c r="D44" s="91"/>
      <c r="E44" s="91"/>
      <c r="F44" s="97" t="s">
        <v>113</v>
      </c>
      <c r="G44" s="85">
        <f>SUM(L7+L22+L29)</f>
        <v>0</v>
      </c>
      <c r="H44" s="99">
        <f>G44/G51</f>
        <v>0</v>
      </c>
    </row>
    <row r="45" spans="1:18" x14ac:dyDescent="0.2">
      <c r="B45" s="78"/>
      <c r="C45" s="91"/>
      <c r="D45" s="91"/>
      <c r="E45" s="91"/>
      <c r="F45" s="97" t="s">
        <v>114</v>
      </c>
      <c r="G45" s="85">
        <f>SUM(M7+M22+M29)</f>
        <v>0</v>
      </c>
      <c r="H45" s="99">
        <f>G45/G51</f>
        <v>0</v>
      </c>
    </row>
    <row r="46" spans="1:18" x14ac:dyDescent="0.2">
      <c r="B46" s="78"/>
      <c r="C46" s="91"/>
      <c r="D46" s="91"/>
      <c r="E46" s="91"/>
      <c r="F46" s="97" t="s">
        <v>115</v>
      </c>
      <c r="G46" s="85">
        <f>SUM(N7+N22+N29)</f>
        <v>0</v>
      </c>
      <c r="H46" s="99">
        <f>G46/G51</f>
        <v>0</v>
      </c>
    </row>
    <row r="47" spans="1:18" x14ac:dyDescent="0.2">
      <c r="B47" s="78"/>
      <c r="C47" s="91"/>
      <c r="D47" s="91"/>
      <c r="E47" s="91"/>
      <c r="F47" s="97" t="s">
        <v>116</v>
      </c>
      <c r="G47" s="85">
        <f>SUM(O7+O22+O29)</f>
        <v>1</v>
      </c>
      <c r="H47" s="99">
        <f>G47/G51</f>
        <v>4.3478260869565216E-2</v>
      </c>
    </row>
    <row r="48" spans="1:18" x14ac:dyDescent="0.2">
      <c r="B48" s="78"/>
      <c r="C48" s="91"/>
      <c r="D48" s="91"/>
      <c r="E48" s="91"/>
      <c r="F48" s="97" t="s">
        <v>117</v>
      </c>
      <c r="G48" s="85">
        <f>SUM(P7+P22+P29)</f>
        <v>0</v>
      </c>
      <c r="H48" s="99">
        <f>G48/G51</f>
        <v>0</v>
      </c>
    </row>
    <row r="49" spans="2:8" x14ac:dyDescent="0.2">
      <c r="B49" s="78"/>
      <c r="C49" s="91"/>
      <c r="D49" s="91"/>
      <c r="E49" s="91"/>
      <c r="F49" s="97" t="s">
        <v>118</v>
      </c>
      <c r="G49" s="85">
        <f>SUM(Q7+Q22+Q29)</f>
        <v>0</v>
      </c>
      <c r="H49" s="99">
        <f>G49/G51</f>
        <v>0</v>
      </c>
    </row>
    <row r="50" spans="2:8" x14ac:dyDescent="0.2">
      <c r="B50" s="78"/>
      <c r="C50" s="91"/>
      <c r="D50" s="91"/>
      <c r="E50" s="91"/>
      <c r="F50" s="97" t="s">
        <v>119</v>
      </c>
      <c r="G50" s="110">
        <f>SUM(R7+R22+R29)</f>
        <v>7</v>
      </c>
      <c r="H50" s="101">
        <f>G50/G51</f>
        <v>0.30434782608695654</v>
      </c>
    </row>
    <row r="51" spans="2:8" x14ac:dyDescent="0.2">
      <c r="B51" s="78"/>
      <c r="C51" s="91"/>
      <c r="D51" s="91"/>
      <c r="E51" s="91"/>
      <c r="F51" s="97"/>
      <c r="G51" s="109">
        <f>SUM(G38:G50)</f>
        <v>23</v>
      </c>
      <c r="H51" s="100">
        <f>SUM(H38:H50)</f>
        <v>1</v>
      </c>
    </row>
  </sheetData>
  <sortState ref="A3:R6">
    <sortCondition ref="C3:C6"/>
  </sortState>
  <mergeCells count="2">
    <mergeCell ref="B1:C1"/>
    <mergeCell ref="G1:S1"/>
  </mergeCells>
  <phoneticPr fontId="3" type="noConversion"/>
  <printOptions horizontalCentered="1"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Mississippi Beaches</oddHeader>
    <oddFooter>&amp;R&amp;P of &amp;N</oddFooter>
  </headerFooter>
  <rowBreaks count="1" manualBreakCount="1">
    <brk id="3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81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0" customWidth="1"/>
    <col min="4" max="4" width="7.7109375" style="20" customWidth="1"/>
    <col min="5" max="5" width="16.7109375" style="1" customWidth="1"/>
    <col min="6" max="7" width="13" style="21" customWidth="1"/>
    <col min="8" max="8" width="9.28515625" style="22" customWidth="1"/>
    <col min="9" max="11" width="12.28515625" style="1" customWidth="1"/>
    <col min="12" max="16384" width="9.140625" style="1"/>
  </cols>
  <sheetData>
    <row r="1" spans="1:11" ht="37.5" customHeight="1" x14ac:dyDescent="0.15">
      <c r="A1" s="24" t="s">
        <v>12</v>
      </c>
      <c r="B1" s="24" t="s">
        <v>13</v>
      </c>
      <c r="C1" s="24" t="s">
        <v>63</v>
      </c>
      <c r="D1" s="24"/>
      <c r="E1" s="24" t="s">
        <v>82</v>
      </c>
      <c r="F1" s="25" t="s">
        <v>83</v>
      </c>
      <c r="G1" s="25" t="s">
        <v>84</v>
      </c>
      <c r="H1" s="26" t="s">
        <v>85</v>
      </c>
      <c r="I1" s="24" t="s">
        <v>86</v>
      </c>
      <c r="J1" s="24" t="s">
        <v>87</v>
      </c>
      <c r="K1" s="24" t="s">
        <v>88</v>
      </c>
    </row>
    <row r="2" spans="1:11" ht="12.75" customHeight="1" x14ac:dyDescent="0.15">
      <c r="A2" s="164" t="s">
        <v>143</v>
      </c>
      <c r="B2" s="168" t="s">
        <v>185</v>
      </c>
      <c r="C2" s="168" t="s">
        <v>186</v>
      </c>
      <c r="D2" s="168"/>
      <c r="E2" s="168" t="s">
        <v>33</v>
      </c>
      <c r="F2" s="169">
        <v>40964</v>
      </c>
      <c r="G2" s="169">
        <v>40969</v>
      </c>
      <c r="H2" s="164"/>
      <c r="I2" s="168" t="s">
        <v>31</v>
      </c>
      <c r="J2" s="168" t="s">
        <v>32</v>
      </c>
      <c r="K2" s="168" t="s">
        <v>23</v>
      </c>
    </row>
    <row r="3" spans="1:11" ht="12.75" customHeight="1" x14ac:dyDescent="0.15">
      <c r="A3" s="164" t="s">
        <v>143</v>
      </c>
      <c r="B3" s="168" t="s">
        <v>185</v>
      </c>
      <c r="C3" s="168" t="s">
        <v>186</v>
      </c>
      <c r="D3" s="168"/>
      <c r="E3" s="168" t="s">
        <v>33</v>
      </c>
      <c r="F3" s="169">
        <v>40976</v>
      </c>
      <c r="G3" s="169">
        <v>40983</v>
      </c>
      <c r="H3" s="164"/>
      <c r="I3" s="168" t="s">
        <v>31</v>
      </c>
      <c r="J3" s="168" t="s">
        <v>32</v>
      </c>
      <c r="K3" s="168" t="s">
        <v>23</v>
      </c>
    </row>
    <row r="4" spans="1:11" ht="12.75" customHeight="1" x14ac:dyDescent="0.15">
      <c r="A4" s="164" t="s">
        <v>143</v>
      </c>
      <c r="B4" s="164" t="s">
        <v>185</v>
      </c>
      <c r="C4" s="164" t="s">
        <v>186</v>
      </c>
      <c r="D4" s="164"/>
      <c r="E4" s="164" t="s">
        <v>33</v>
      </c>
      <c r="F4" s="166">
        <v>41013</v>
      </c>
      <c r="G4" s="166">
        <v>41019</v>
      </c>
      <c r="H4" s="164">
        <v>6</v>
      </c>
      <c r="I4" s="164" t="s">
        <v>31</v>
      </c>
      <c r="J4" s="164" t="s">
        <v>32</v>
      </c>
      <c r="K4" s="164" t="s">
        <v>141</v>
      </c>
    </row>
    <row r="5" spans="1:11" ht="12.75" customHeight="1" x14ac:dyDescent="0.15">
      <c r="A5" s="164" t="s">
        <v>143</v>
      </c>
      <c r="B5" s="164" t="s">
        <v>185</v>
      </c>
      <c r="C5" s="164" t="s">
        <v>186</v>
      </c>
      <c r="D5" s="164"/>
      <c r="E5" s="164" t="s">
        <v>218</v>
      </c>
      <c r="F5" s="166">
        <v>41024</v>
      </c>
      <c r="G5" s="166">
        <v>41152</v>
      </c>
      <c r="H5" s="164">
        <v>128</v>
      </c>
      <c r="I5" s="164" t="s">
        <v>219</v>
      </c>
      <c r="J5" s="164" t="s">
        <v>32</v>
      </c>
      <c r="K5" s="164" t="s">
        <v>141</v>
      </c>
    </row>
    <row r="6" spans="1:11" ht="12.75" customHeight="1" x14ac:dyDescent="0.15">
      <c r="A6" s="164" t="s">
        <v>143</v>
      </c>
      <c r="B6" s="164" t="s">
        <v>185</v>
      </c>
      <c r="C6" s="164" t="s">
        <v>186</v>
      </c>
      <c r="D6" s="164"/>
      <c r="E6" s="164" t="s">
        <v>218</v>
      </c>
      <c r="F6" s="166">
        <v>41152</v>
      </c>
      <c r="G6" s="166">
        <v>41194</v>
      </c>
      <c r="H6" s="164">
        <v>42</v>
      </c>
      <c r="I6" s="164" t="s">
        <v>219</v>
      </c>
      <c r="J6" s="164" t="s">
        <v>32</v>
      </c>
      <c r="K6" s="164" t="s">
        <v>141</v>
      </c>
    </row>
    <row r="7" spans="1:11" ht="12.75" customHeight="1" x14ac:dyDescent="0.15">
      <c r="A7" s="164" t="s">
        <v>143</v>
      </c>
      <c r="B7" s="164" t="s">
        <v>144</v>
      </c>
      <c r="C7" s="164" t="s">
        <v>145</v>
      </c>
      <c r="D7" s="164"/>
      <c r="E7" s="164" t="s">
        <v>218</v>
      </c>
      <c r="F7" s="166">
        <v>41152</v>
      </c>
      <c r="G7" s="166">
        <v>41194</v>
      </c>
      <c r="H7" s="164">
        <v>42</v>
      </c>
      <c r="I7" s="164" t="s">
        <v>219</v>
      </c>
      <c r="J7" s="164" t="s">
        <v>32</v>
      </c>
      <c r="K7" s="164" t="s">
        <v>141</v>
      </c>
    </row>
    <row r="8" spans="1:11" ht="12.75" customHeight="1" x14ac:dyDescent="0.15">
      <c r="A8" s="164" t="s">
        <v>143</v>
      </c>
      <c r="B8" s="164" t="s">
        <v>187</v>
      </c>
      <c r="C8" s="164" t="s">
        <v>188</v>
      </c>
      <c r="D8" s="164"/>
      <c r="E8" s="164" t="s">
        <v>218</v>
      </c>
      <c r="F8" s="166">
        <v>41075</v>
      </c>
      <c r="G8" s="166">
        <v>41152</v>
      </c>
      <c r="H8" s="164">
        <v>77</v>
      </c>
      <c r="I8" s="164" t="s">
        <v>219</v>
      </c>
      <c r="J8" s="164" t="s">
        <v>32</v>
      </c>
      <c r="K8" s="164" t="s">
        <v>141</v>
      </c>
    </row>
    <row r="9" spans="1:11" ht="12.75" customHeight="1" x14ac:dyDescent="0.15">
      <c r="A9" s="164" t="s">
        <v>143</v>
      </c>
      <c r="B9" s="164" t="s">
        <v>187</v>
      </c>
      <c r="C9" s="164" t="s">
        <v>188</v>
      </c>
      <c r="D9" s="164"/>
      <c r="E9" s="164" t="s">
        <v>218</v>
      </c>
      <c r="F9" s="166">
        <v>41152</v>
      </c>
      <c r="G9" s="166">
        <v>41194</v>
      </c>
      <c r="H9" s="164">
        <v>42</v>
      </c>
      <c r="I9" s="164" t="s">
        <v>219</v>
      </c>
      <c r="J9" s="164" t="s">
        <v>32</v>
      </c>
      <c r="K9" s="164" t="s">
        <v>141</v>
      </c>
    </row>
    <row r="10" spans="1:11" ht="12.75" customHeight="1" x14ac:dyDescent="0.15">
      <c r="A10" s="164" t="s">
        <v>143</v>
      </c>
      <c r="B10" s="168" t="s">
        <v>146</v>
      </c>
      <c r="C10" s="168" t="s">
        <v>147</v>
      </c>
      <c r="D10" s="168"/>
      <c r="E10" s="168" t="s">
        <v>33</v>
      </c>
      <c r="F10" s="169">
        <v>40964</v>
      </c>
      <c r="G10" s="169">
        <v>40969</v>
      </c>
      <c r="H10" s="164"/>
      <c r="I10" s="168" t="s">
        <v>31</v>
      </c>
      <c r="J10" s="168" t="s">
        <v>32</v>
      </c>
      <c r="K10" s="168" t="s">
        <v>23</v>
      </c>
    </row>
    <row r="11" spans="1:11" ht="12.75" customHeight="1" x14ac:dyDescent="0.15">
      <c r="A11" s="158" t="s">
        <v>143</v>
      </c>
      <c r="B11" s="158" t="s">
        <v>146</v>
      </c>
      <c r="C11" s="158" t="s">
        <v>147</v>
      </c>
      <c r="D11" s="158"/>
      <c r="E11" s="158" t="s">
        <v>218</v>
      </c>
      <c r="F11" s="167">
        <v>41152</v>
      </c>
      <c r="G11" s="167">
        <v>41194</v>
      </c>
      <c r="H11" s="158">
        <v>42</v>
      </c>
      <c r="I11" s="158" t="s">
        <v>219</v>
      </c>
      <c r="J11" s="158" t="s">
        <v>32</v>
      </c>
      <c r="K11" s="158" t="s">
        <v>141</v>
      </c>
    </row>
    <row r="12" spans="1:11" ht="12.75" customHeight="1" x14ac:dyDescent="0.15">
      <c r="A12" s="31"/>
      <c r="B12" s="53">
        <f>SUM(IF(FREQUENCY(MATCH(B2:B11,B2:B11,0),MATCH(B2:B11,B2:B11,0))&gt;0,1))</f>
        <v>4</v>
      </c>
      <c r="C12" s="53"/>
      <c r="D12" s="53"/>
      <c r="E12" s="28">
        <f>COUNTA(E2:E11)-3</f>
        <v>7</v>
      </c>
      <c r="F12" s="28"/>
      <c r="G12" s="28"/>
      <c r="H12" s="121">
        <f>SUM(H2:H11)</f>
        <v>379</v>
      </c>
      <c r="I12" s="31"/>
      <c r="J12" s="31"/>
      <c r="K12" s="31"/>
    </row>
    <row r="13" spans="1:11" ht="12.75" customHeight="1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.75" customHeight="1" x14ac:dyDescent="0.15">
      <c r="A14" s="164" t="s">
        <v>148</v>
      </c>
      <c r="B14" s="164" t="s">
        <v>149</v>
      </c>
      <c r="C14" s="164" t="s">
        <v>150</v>
      </c>
      <c r="D14" s="164"/>
      <c r="E14" s="164" t="s">
        <v>218</v>
      </c>
      <c r="F14" s="166">
        <v>41152</v>
      </c>
      <c r="G14" s="166">
        <v>41173</v>
      </c>
      <c r="H14" s="164">
        <v>21</v>
      </c>
      <c r="I14" s="164" t="s">
        <v>219</v>
      </c>
      <c r="J14" s="164" t="s">
        <v>32</v>
      </c>
      <c r="K14" s="164" t="s">
        <v>141</v>
      </c>
    </row>
    <row r="15" spans="1:11" ht="12.75" customHeight="1" x14ac:dyDescent="0.15">
      <c r="A15" s="164" t="s">
        <v>148</v>
      </c>
      <c r="B15" s="164" t="s">
        <v>151</v>
      </c>
      <c r="C15" s="164" t="s">
        <v>192</v>
      </c>
      <c r="D15" s="164"/>
      <c r="E15" s="164" t="s">
        <v>218</v>
      </c>
      <c r="F15" s="166">
        <v>41152</v>
      </c>
      <c r="G15" s="166">
        <v>41173</v>
      </c>
      <c r="H15" s="164">
        <v>21</v>
      </c>
      <c r="I15" s="164" t="s">
        <v>219</v>
      </c>
      <c r="J15" s="164" t="s">
        <v>32</v>
      </c>
      <c r="K15" s="164" t="s">
        <v>141</v>
      </c>
    </row>
    <row r="16" spans="1:11" ht="12.75" customHeight="1" x14ac:dyDescent="0.15">
      <c r="A16" s="164" t="s">
        <v>148</v>
      </c>
      <c r="B16" s="164" t="s">
        <v>152</v>
      </c>
      <c r="C16" s="164" t="s">
        <v>153</v>
      </c>
      <c r="D16" s="164"/>
      <c r="E16" s="164" t="s">
        <v>218</v>
      </c>
      <c r="F16" s="166">
        <v>41047</v>
      </c>
      <c r="G16" s="166">
        <v>41051</v>
      </c>
      <c r="H16" s="164">
        <v>4</v>
      </c>
      <c r="I16" s="164" t="s">
        <v>220</v>
      </c>
      <c r="J16" s="164" t="s">
        <v>32</v>
      </c>
      <c r="K16" s="164" t="s">
        <v>189</v>
      </c>
    </row>
    <row r="17" spans="1:11" ht="12.75" customHeight="1" x14ac:dyDescent="0.15">
      <c r="A17" s="164" t="s">
        <v>148</v>
      </c>
      <c r="B17" s="164" t="s">
        <v>152</v>
      </c>
      <c r="C17" s="164" t="s">
        <v>153</v>
      </c>
      <c r="D17" s="164"/>
      <c r="E17" s="164" t="s">
        <v>218</v>
      </c>
      <c r="F17" s="166">
        <v>41109</v>
      </c>
      <c r="G17" s="166">
        <v>41114</v>
      </c>
      <c r="H17" s="164">
        <v>5</v>
      </c>
      <c r="I17" s="164" t="s">
        <v>220</v>
      </c>
      <c r="J17" s="164" t="s">
        <v>32</v>
      </c>
      <c r="K17" s="164" t="s">
        <v>189</v>
      </c>
    </row>
    <row r="18" spans="1:11" ht="12.75" customHeight="1" x14ac:dyDescent="0.15">
      <c r="A18" s="164" t="s">
        <v>148</v>
      </c>
      <c r="B18" s="164" t="s">
        <v>152</v>
      </c>
      <c r="C18" s="164" t="s">
        <v>153</v>
      </c>
      <c r="D18" s="164"/>
      <c r="E18" s="164" t="s">
        <v>218</v>
      </c>
      <c r="F18" s="166">
        <v>41152</v>
      </c>
      <c r="G18" s="166">
        <v>41172</v>
      </c>
      <c r="H18" s="164">
        <v>20</v>
      </c>
      <c r="I18" s="164" t="s">
        <v>219</v>
      </c>
      <c r="J18" s="164" t="s">
        <v>32</v>
      </c>
      <c r="K18" s="164" t="s">
        <v>141</v>
      </c>
    </row>
    <row r="19" spans="1:11" ht="12.75" customHeight="1" x14ac:dyDescent="0.15">
      <c r="A19" s="164" t="s">
        <v>148</v>
      </c>
      <c r="B19" s="168" t="s">
        <v>156</v>
      </c>
      <c r="C19" s="168" t="s">
        <v>157</v>
      </c>
      <c r="D19" s="168"/>
      <c r="E19" s="168" t="s">
        <v>33</v>
      </c>
      <c r="F19" s="169">
        <v>40969</v>
      </c>
      <c r="G19" s="169">
        <v>40971</v>
      </c>
      <c r="H19" s="164"/>
      <c r="I19" s="168" t="s">
        <v>31</v>
      </c>
      <c r="J19" s="168" t="s">
        <v>32</v>
      </c>
      <c r="K19" s="168" t="s">
        <v>23</v>
      </c>
    </row>
    <row r="20" spans="1:11" ht="12.75" customHeight="1" x14ac:dyDescent="0.15">
      <c r="A20" s="164" t="s">
        <v>148</v>
      </c>
      <c r="B20" s="168" t="s">
        <v>156</v>
      </c>
      <c r="C20" s="168" t="s">
        <v>157</v>
      </c>
      <c r="D20" s="168"/>
      <c r="E20" s="168" t="s">
        <v>218</v>
      </c>
      <c r="F20" s="169">
        <v>40987</v>
      </c>
      <c r="G20" s="169">
        <v>40988</v>
      </c>
      <c r="H20" s="164"/>
      <c r="I20" s="168" t="s">
        <v>220</v>
      </c>
      <c r="J20" s="168" t="s">
        <v>32</v>
      </c>
      <c r="K20" s="168" t="s">
        <v>189</v>
      </c>
    </row>
    <row r="21" spans="1:11" ht="12.75" customHeight="1" x14ac:dyDescent="0.15">
      <c r="A21" s="164" t="s">
        <v>148</v>
      </c>
      <c r="B21" s="164" t="s">
        <v>156</v>
      </c>
      <c r="C21" s="164" t="s">
        <v>157</v>
      </c>
      <c r="D21" s="164"/>
      <c r="E21" s="164" t="s">
        <v>33</v>
      </c>
      <c r="F21" s="166">
        <v>41037</v>
      </c>
      <c r="G21" s="166">
        <v>41039</v>
      </c>
      <c r="H21" s="164">
        <v>2</v>
      </c>
      <c r="I21" s="164" t="s">
        <v>31</v>
      </c>
      <c r="J21" s="164" t="s">
        <v>32</v>
      </c>
      <c r="K21" s="164" t="s">
        <v>23</v>
      </c>
    </row>
    <row r="22" spans="1:11" ht="12.75" customHeight="1" x14ac:dyDescent="0.15">
      <c r="A22" s="164" t="s">
        <v>148</v>
      </c>
      <c r="B22" s="164" t="s">
        <v>156</v>
      </c>
      <c r="C22" s="164" t="s">
        <v>157</v>
      </c>
      <c r="D22" s="164"/>
      <c r="E22" s="164" t="s">
        <v>218</v>
      </c>
      <c r="F22" s="166">
        <v>41152</v>
      </c>
      <c r="G22" s="166">
        <v>41166</v>
      </c>
      <c r="H22" s="164">
        <v>14</v>
      </c>
      <c r="I22" s="164" t="s">
        <v>219</v>
      </c>
      <c r="J22" s="164" t="s">
        <v>32</v>
      </c>
      <c r="K22" s="164" t="s">
        <v>141</v>
      </c>
    </row>
    <row r="23" spans="1:11" ht="12.75" customHeight="1" x14ac:dyDescent="0.15">
      <c r="A23" s="164" t="s">
        <v>148</v>
      </c>
      <c r="B23" s="164" t="s">
        <v>156</v>
      </c>
      <c r="C23" s="164" t="s">
        <v>157</v>
      </c>
      <c r="D23" s="164"/>
      <c r="E23" s="164" t="s">
        <v>218</v>
      </c>
      <c r="F23" s="166">
        <v>41195</v>
      </c>
      <c r="G23" s="166">
        <v>41199</v>
      </c>
      <c r="H23" s="164">
        <v>4</v>
      </c>
      <c r="I23" s="164" t="s">
        <v>220</v>
      </c>
      <c r="J23" s="164" t="s">
        <v>32</v>
      </c>
      <c r="K23" s="164" t="s">
        <v>189</v>
      </c>
    </row>
    <row r="24" spans="1:11" ht="12.75" customHeight="1" x14ac:dyDescent="0.15">
      <c r="A24" s="164" t="s">
        <v>148</v>
      </c>
      <c r="B24" s="168" t="s">
        <v>158</v>
      </c>
      <c r="C24" s="168" t="s">
        <v>159</v>
      </c>
      <c r="D24" s="168"/>
      <c r="E24" s="168" t="s">
        <v>33</v>
      </c>
      <c r="F24" s="169">
        <v>40984</v>
      </c>
      <c r="G24" s="169">
        <v>40988</v>
      </c>
      <c r="H24" s="164"/>
      <c r="I24" s="168" t="s">
        <v>31</v>
      </c>
      <c r="J24" s="168" t="s">
        <v>32</v>
      </c>
      <c r="K24" s="168" t="s">
        <v>221</v>
      </c>
    </row>
    <row r="25" spans="1:11" ht="12.75" customHeight="1" x14ac:dyDescent="0.15">
      <c r="A25" s="164" t="s">
        <v>148</v>
      </c>
      <c r="B25" s="164" t="s">
        <v>158</v>
      </c>
      <c r="C25" s="164" t="s">
        <v>159</v>
      </c>
      <c r="D25" s="164"/>
      <c r="E25" s="164" t="s">
        <v>33</v>
      </c>
      <c r="F25" s="166">
        <v>41012</v>
      </c>
      <c r="G25" s="166">
        <v>41016</v>
      </c>
      <c r="H25" s="164">
        <v>4</v>
      </c>
      <c r="I25" s="164" t="s">
        <v>31</v>
      </c>
      <c r="J25" s="164" t="s">
        <v>32</v>
      </c>
      <c r="K25" s="164" t="s">
        <v>23</v>
      </c>
    </row>
    <row r="26" spans="1:11" ht="12.75" customHeight="1" x14ac:dyDescent="0.15">
      <c r="A26" s="164" t="s">
        <v>148</v>
      </c>
      <c r="B26" s="164" t="s">
        <v>158</v>
      </c>
      <c r="C26" s="164" t="s">
        <v>159</v>
      </c>
      <c r="D26" s="164"/>
      <c r="E26" s="164" t="s">
        <v>218</v>
      </c>
      <c r="F26" s="166">
        <v>41152</v>
      </c>
      <c r="G26" s="166">
        <v>41186</v>
      </c>
      <c r="H26" s="164">
        <v>34</v>
      </c>
      <c r="I26" s="164" t="s">
        <v>219</v>
      </c>
      <c r="J26" s="164" t="s">
        <v>32</v>
      </c>
      <c r="K26" s="164" t="s">
        <v>141</v>
      </c>
    </row>
    <row r="27" spans="1:11" ht="12.75" customHeight="1" x14ac:dyDescent="0.15">
      <c r="A27" s="164" t="s">
        <v>148</v>
      </c>
      <c r="B27" s="164" t="s">
        <v>160</v>
      </c>
      <c r="C27" s="164" t="s">
        <v>161</v>
      </c>
      <c r="D27" s="164"/>
      <c r="E27" s="164" t="s">
        <v>33</v>
      </c>
      <c r="F27" s="166">
        <v>41009</v>
      </c>
      <c r="G27" s="166">
        <v>41017</v>
      </c>
      <c r="H27" s="164">
        <v>8</v>
      </c>
      <c r="I27" s="164" t="s">
        <v>31</v>
      </c>
      <c r="J27" s="164" t="s">
        <v>32</v>
      </c>
      <c r="K27" s="164" t="s">
        <v>23</v>
      </c>
    </row>
    <row r="28" spans="1:11" ht="12.75" customHeight="1" x14ac:dyDescent="0.15">
      <c r="A28" s="164" t="s">
        <v>148</v>
      </c>
      <c r="B28" s="164" t="s">
        <v>160</v>
      </c>
      <c r="C28" s="164" t="s">
        <v>161</v>
      </c>
      <c r="D28" s="164"/>
      <c r="E28" s="164" t="s">
        <v>218</v>
      </c>
      <c r="F28" s="166">
        <v>41152</v>
      </c>
      <c r="G28" s="166">
        <v>41186</v>
      </c>
      <c r="H28" s="164">
        <v>34</v>
      </c>
      <c r="I28" s="164" t="s">
        <v>219</v>
      </c>
      <c r="J28" s="164" t="s">
        <v>32</v>
      </c>
      <c r="K28" s="164" t="s">
        <v>141</v>
      </c>
    </row>
    <row r="29" spans="1:11" ht="12.75" customHeight="1" x14ac:dyDescent="0.15">
      <c r="A29" s="164" t="s">
        <v>148</v>
      </c>
      <c r="B29" s="164" t="s">
        <v>162</v>
      </c>
      <c r="C29" s="164" t="s">
        <v>163</v>
      </c>
      <c r="D29" s="164"/>
      <c r="E29" s="164" t="s">
        <v>218</v>
      </c>
      <c r="F29" s="166">
        <v>41152</v>
      </c>
      <c r="G29" s="166">
        <v>41186</v>
      </c>
      <c r="H29" s="164">
        <v>34</v>
      </c>
      <c r="I29" s="164" t="s">
        <v>219</v>
      </c>
      <c r="J29" s="164" t="s">
        <v>32</v>
      </c>
      <c r="K29" s="164" t="s">
        <v>141</v>
      </c>
    </row>
    <row r="30" spans="1:11" ht="12.75" customHeight="1" x14ac:dyDescent="0.15">
      <c r="A30" s="164" t="s">
        <v>148</v>
      </c>
      <c r="B30" s="168" t="s">
        <v>164</v>
      </c>
      <c r="C30" s="168" t="s">
        <v>165</v>
      </c>
      <c r="D30" s="168"/>
      <c r="E30" s="168" t="s">
        <v>33</v>
      </c>
      <c r="F30" s="169">
        <v>40997</v>
      </c>
      <c r="G30" s="169">
        <v>40999</v>
      </c>
      <c r="H30" s="164"/>
      <c r="I30" s="168" t="s">
        <v>31</v>
      </c>
      <c r="J30" s="168" t="s">
        <v>32</v>
      </c>
      <c r="K30" s="168" t="s">
        <v>23</v>
      </c>
    </row>
    <row r="31" spans="1:11" ht="12.75" customHeight="1" x14ac:dyDescent="0.15">
      <c r="A31" s="164" t="s">
        <v>148</v>
      </c>
      <c r="B31" s="164" t="s">
        <v>164</v>
      </c>
      <c r="C31" s="164" t="s">
        <v>165</v>
      </c>
      <c r="D31" s="164"/>
      <c r="E31" s="164" t="s">
        <v>33</v>
      </c>
      <c r="F31" s="166">
        <v>41068</v>
      </c>
      <c r="G31" s="166">
        <v>41074</v>
      </c>
      <c r="H31" s="164">
        <v>6</v>
      </c>
      <c r="I31" s="164" t="s">
        <v>31</v>
      </c>
      <c r="J31" s="164" t="s">
        <v>32</v>
      </c>
      <c r="K31" s="164" t="s">
        <v>221</v>
      </c>
    </row>
    <row r="32" spans="1:11" ht="12.75" customHeight="1" x14ac:dyDescent="0.15">
      <c r="A32" s="164" t="s">
        <v>148</v>
      </c>
      <c r="B32" s="164" t="s">
        <v>164</v>
      </c>
      <c r="C32" s="164" t="s">
        <v>165</v>
      </c>
      <c r="D32" s="164"/>
      <c r="E32" s="164" t="s">
        <v>218</v>
      </c>
      <c r="F32" s="166">
        <v>41152</v>
      </c>
      <c r="G32" s="166">
        <v>41173</v>
      </c>
      <c r="H32" s="164">
        <v>21</v>
      </c>
      <c r="I32" s="164" t="s">
        <v>219</v>
      </c>
      <c r="J32" s="164" t="s">
        <v>32</v>
      </c>
      <c r="K32" s="164" t="s">
        <v>141</v>
      </c>
    </row>
    <row r="33" spans="1:11" ht="12.75" customHeight="1" x14ac:dyDescent="0.15">
      <c r="A33" s="164" t="s">
        <v>148</v>
      </c>
      <c r="B33" s="164" t="s">
        <v>166</v>
      </c>
      <c r="C33" s="164" t="s">
        <v>167</v>
      </c>
      <c r="D33" s="164"/>
      <c r="E33" s="164" t="s">
        <v>33</v>
      </c>
      <c r="F33" s="166">
        <v>41012</v>
      </c>
      <c r="G33" s="166">
        <v>41016</v>
      </c>
      <c r="H33" s="164">
        <v>4</v>
      </c>
      <c r="I33" s="164" t="s">
        <v>31</v>
      </c>
      <c r="J33" s="164" t="s">
        <v>32</v>
      </c>
      <c r="K33" s="164" t="s">
        <v>23</v>
      </c>
    </row>
    <row r="34" spans="1:11" ht="12.75" customHeight="1" x14ac:dyDescent="0.15">
      <c r="A34" s="164" t="s">
        <v>148</v>
      </c>
      <c r="B34" s="164" t="s">
        <v>166</v>
      </c>
      <c r="C34" s="164" t="s">
        <v>167</v>
      </c>
      <c r="D34" s="164"/>
      <c r="E34" s="164" t="s">
        <v>33</v>
      </c>
      <c r="F34" s="166">
        <v>41026</v>
      </c>
      <c r="G34" s="166">
        <v>41031</v>
      </c>
      <c r="H34" s="164">
        <v>5</v>
      </c>
      <c r="I34" s="164" t="s">
        <v>31</v>
      </c>
      <c r="J34" s="164" t="s">
        <v>32</v>
      </c>
      <c r="K34" s="164" t="s">
        <v>141</v>
      </c>
    </row>
    <row r="35" spans="1:11" ht="12.75" customHeight="1" x14ac:dyDescent="0.15">
      <c r="A35" s="164" t="s">
        <v>148</v>
      </c>
      <c r="B35" s="164" t="s">
        <v>166</v>
      </c>
      <c r="C35" s="164" t="s">
        <v>167</v>
      </c>
      <c r="D35" s="164"/>
      <c r="E35" s="164" t="s">
        <v>218</v>
      </c>
      <c r="F35" s="166">
        <v>41152</v>
      </c>
      <c r="G35" s="166">
        <v>41190</v>
      </c>
      <c r="H35" s="164">
        <v>38</v>
      </c>
      <c r="I35" s="164" t="s">
        <v>219</v>
      </c>
      <c r="J35" s="164" t="s">
        <v>32</v>
      </c>
      <c r="K35" s="164" t="s">
        <v>141</v>
      </c>
    </row>
    <row r="36" spans="1:11" ht="12.75" customHeight="1" x14ac:dyDescent="0.15">
      <c r="A36" s="164" t="s">
        <v>148</v>
      </c>
      <c r="B36" s="164" t="s">
        <v>168</v>
      </c>
      <c r="C36" s="164" t="s">
        <v>169</v>
      </c>
      <c r="D36" s="164"/>
      <c r="E36" s="164" t="s">
        <v>33</v>
      </c>
      <c r="F36" s="166">
        <v>41068</v>
      </c>
      <c r="G36" s="166">
        <v>41074</v>
      </c>
      <c r="H36" s="164">
        <v>6</v>
      </c>
      <c r="I36" s="164" t="s">
        <v>31</v>
      </c>
      <c r="J36" s="164" t="s">
        <v>32</v>
      </c>
      <c r="K36" s="164" t="s">
        <v>221</v>
      </c>
    </row>
    <row r="37" spans="1:11" ht="12.75" customHeight="1" x14ac:dyDescent="0.15">
      <c r="A37" s="164" t="s">
        <v>148</v>
      </c>
      <c r="B37" s="164" t="s">
        <v>168</v>
      </c>
      <c r="C37" s="164" t="s">
        <v>169</v>
      </c>
      <c r="D37" s="164"/>
      <c r="E37" s="164" t="s">
        <v>218</v>
      </c>
      <c r="F37" s="166">
        <v>41152</v>
      </c>
      <c r="G37" s="166">
        <v>41212</v>
      </c>
      <c r="H37" s="164">
        <v>60</v>
      </c>
      <c r="I37" s="164" t="s">
        <v>219</v>
      </c>
      <c r="J37" s="164" t="s">
        <v>32</v>
      </c>
      <c r="K37" s="164" t="s">
        <v>141</v>
      </c>
    </row>
    <row r="38" spans="1:11" ht="12.75" customHeight="1" x14ac:dyDescent="0.15">
      <c r="A38" s="164" t="s">
        <v>148</v>
      </c>
      <c r="B38" s="164" t="s">
        <v>170</v>
      </c>
      <c r="C38" s="164" t="s">
        <v>171</v>
      </c>
      <c r="D38" s="164"/>
      <c r="E38" s="164" t="s">
        <v>33</v>
      </c>
      <c r="F38" s="166">
        <v>41026</v>
      </c>
      <c r="G38" s="166">
        <v>41030</v>
      </c>
      <c r="H38" s="164">
        <v>4</v>
      </c>
      <c r="I38" s="164" t="s">
        <v>31</v>
      </c>
      <c r="J38" s="164" t="s">
        <v>32</v>
      </c>
      <c r="K38" s="164" t="s">
        <v>23</v>
      </c>
    </row>
    <row r="39" spans="1:11" ht="12.75" customHeight="1" x14ac:dyDescent="0.15">
      <c r="A39" s="164" t="s">
        <v>148</v>
      </c>
      <c r="B39" s="164" t="s">
        <v>170</v>
      </c>
      <c r="C39" s="164" t="s">
        <v>171</v>
      </c>
      <c r="D39" s="164"/>
      <c r="E39" s="164" t="s">
        <v>218</v>
      </c>
      <c r="F39" s="166">
        <v>41152</v>
      </c>
      <c r="G39" s="166">
        <v>41194</v>
      </c>
      <c r="H39" s="164">
        <v>42</v>
      </c>
      <c r="I39" s="164" t="s">
        <v>219</v>
      </c>
      <c r="J39" s="164" t="s">
        <v>32</v>
      </c>
      <c r="K39" s="164" t="s">
        <v>141</v>
      </c>
    </row>
    <row r="40" spans="1:11" ht="12.75" customHeight="1" x14ac:dyDescent="0.15">
      <c r="A40" s="164" t="s">
        <v>148</v>
      </c>
      <c r="B40" s="168" t="s">
        <v>172</v>
      </c>
      <c r="C40" s="168" t="s">
        <v>173</v>
      </c>
      <c r="D40" s="168"/>
      <c r="E40" s="168" t="s">
        <v>33</v>
      </c>
      <c r="F40" s="169">
        <v>40997</v>
      </c>
      <c r="G40" s="169">
        <v>40999</v>
      </c>
      <c r="H40" s="164"/>
      <c r="I40" s="168" t="s">
        <v>31</v>
      </c>
      <c r="J40" s="168" t="s">
        <v>32</v>
      </c>
      <c r="K40" s="168" t="s">
        <v>141</v>
      </c>
    </row>
    <row r="41" spans="1:11" ht="12.75" customHeight="1" x14ac:dyDescent="0.15">
      <c r="A41" s="164" t="s">
        <v>148</v>
      </c>
      <c r="B41" s="164" t="s">
        <v>172</v>
      </c>
      <c r="C41" s="164" t="s">
        <v>173</v>
      </c>
      <c r="D41" s="164"/>
      <c r="E41" s="164" t="s">
        <v>33</v>
      </c>
      <c r="F41" s="166">
        <v>41012</v>
      </c>
      <c r="G41" s="166">
        <v>41016</v>
      </c>
      <c r="H41" s="164">
        <v>4</v>
      </c>
      <c r="I41" s="164" t="s">
        <v>31</v>
      </c>
      <c r="J41" s="164" t="s">
        <v>32</v>
      </c>
      <c r="K41" s="164" t="s">
        <v>23</v>
      </c>
    </row>
    <row r="42" spans="1:11" ht="12.75" customHeight="1" x14ac:dyDescent="0.15">
      <c r="A42" s="158" t="s">
        <v>148</v>
      </c>
      <c r="B42" s="158" t="s">
        <v>172</v>
      </c>
      <c r="C42" s="158" t="s">
        <v>173</v>
      </c>
      <c r="D42" s="158"/>
      <c r="E42" s="158" t="s">
        <v>218</v>
      </c>
      <c r="F42" s="167">
        <v>41152</v>
      </c>
      <c r="G42" s="167">
        <v>41202</v>
      </c>
      <c r="H42" s="158">
        <v>50</v>
      </c>
      <c r="I42" s="158" t="s">
        <v>219</v>
      </c>
      <c r="J42" s="158" t="s">
        <v>32</v>
      </c>
      <c r="K42" s="158" t="s">
        <v>141</v>
      </c>
    </row>
    <row r="43" spans="1:11" ht="12.75" customHeight="1" x14ac:dyDescent="0.15">
      <c r="A43" s="31"/>
      <c r="B43" s="176">
        <f>SUM(IF(FREQUENCY(MATCH(B14:B42,B14:B42,0),MATCH(B14:B42,B14:B42,0))&gt;0,1))</f>
        <v>12</v>
      </c>
      <c r="C43" s="176"/>
      <c r="D43" s="176"/>
      <c r="E43" s="32">
        <f>COUNTA(E14:E42)-5</f>
        <v>24</v>
      </c>
      <c r="F43" s="32"/>
      <c r="G43" s="32"/>
      <c r="H43" s="35">
        <f>SUM(H14:H42)</f>
        <v>445</v>
      </c>
      <c r="I43" s="31"/>
      <c r="J43" s="46"/>
      <c r="K43" s="46"/>
    </row>
    <row r="44" spans="1:11" ht="12.75" customHeight="1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46"/>
      <c r="K44" s="46"/>
    </row>
    <row r="45" spans="1:11" ht="12.75" customHeight="1" x14ac:dyDescent="0.15">
      <c r="A45" s="164" t="s">
        <v>174</v>
      </c>
      <c r="B45" s="168" t="s">
        <v>175</v>
      </c>
      <c r="C45" s="168" t="s">
        <v>176</v>
      </c>
      <c r="D45" s="168"/>
      <c r="E45" s="168" t="s">
        <v>33</v>
      </c>
      <c r="F45" s="169">
        <v>40961</v>
      </c>
      <c r="G45" s="169">
        <v>40964</v>
      </c>
      <c r="H45" s="164"/>
      <c r="I45" s="168" t="s">
        <v>31</v>
      </c>
      <c r="J45" s="168" t="s">
        <v>32</v>
      </c>
      <c r="K45" s="168" t="s">
        <v>221</v>
      </c>
    </row>
    <row r="46" spans="1:11" ht="12.75" customHeight="1" x14ac:dyDescent="0.15">
      <c r="A46" s="164" t="s">
        <v>174</v>
      </c>
      <c r="B46" s="164" t="s">
        <v>175</v>
      </c>
      <c r="C46" s="164" t="s">
        <v>176</v>
      </c>
      <c r="D46" s="164"/>
      <c r="E46" s="164" t="s">
        <v>218</v>
      </c>
      <c r="F46" s="166">
        <v>41152</v>
      </c>
      <c r="G46" s="166">
        <v>41173</v>
      </c>
      <c r="H46" s="164">
        <v>21</v>
      </c>
      <c r="I46" s="164" t="s">
        <v>219</v>
      </c>
      <c r="J46" s="164" t="s">
        <v>32</v>
      </c>
      <c r="K46" s="164" t="s">
        <v>141</v>
      </c>
    </row>
    <row r="47" spans="1:11" ht="12.75" customHeight="1" x14ac:dyDescent="0.15">
      <c r="A47" s="164" t="s">
        <v>174</v>
      </c>
      <c r="B47" s="164" t="s">
        <v>177</v>
      </c>
      <c r="C47" s="164" t="s">
        <v>178</v>
      </c>
      <c r="D47" s="164"/>
      <c r="E47" s="164" t="s">
        <v>218</v>
      </c>
      <c r="F47" s="166">
        <v>41152</v>
      </c>
      <c r="G47" s="166">
        <v>41173</v>
      </c>
      <c r="H47" s="164">
        <v>21</v>
      </c>
      <c r="I47" s="164" t="s">
        <v>219</v>
      </c>
      <c r="J47" s="164" t="s">
        <v>32</v>
      </c>
      <c r="K47" s="164" t="s">
        <v>141</v>
      </c>
    </row>
    <row r="48" spans="1:11" ht="12.75" customHeight="1" x14ac:dyDescent="0.15">
      <c r="A48" s="164" t="s">
        <v>174</v>
      </c>
      <c r="B48" s="164" t="s">
        <v>179</v>
      </c>
      <c r="C48" s="164" t="s">
        <v>180</v>
      </c>
      <c r="D48" s="164"/>
      <c r="E48" s="164" t="s">
        <v>218</v>
      </c>
      <c r="F48" s="166">
        <v>41152</v>
      </c>
      <c r="G48" s="166">
        <v>41173</v>
      </c>
      <c r="H48" s="164">
        <v>21</v>
      </c>
      <c r="I48" s="164" t="s">
        <v>219</v>
      </c>
      <c r="J48" s="164" t="s">
        <v>32</v>
      </c>
      <c r="K48" s="164" t="s">
        <v>141</v>
      </c>
    </row>
    <row r="49" spans="1:15" ht="12.75" customHeight="1" x14ac:dyDescent="0.15">
      <c r="A49" s="164" t="s">
        <v>174</v>
      </c>
      <c r="B49" s="168" t="s">
        <v>181</v>
      </c>
      <c r="C49" s="168" t="s">
        <v>182</v>
      </c>
      <c r="D49" s="168"/>
      <c r="E49" s="168" t="s">
        <v>33</v>
      </c>
      <c r="F49" s="169">
        <v>40961</v>
      </c>
      <c r="G49" s="169">
        <v>40964</v>
      </c>
      <c r="H49" s="164"/>
      <c r="I49" s="168" t="s">
        <v>31</v>
      </c>
      <c r="J49" s="168" t="s">
        <v>32</v>
      </c>
      <c r="K49" s="168" t="s">
        <v>221</v>
      </c>
    </row>
    <row r="50" spans="1:15" ht="12.75" customHeight="1" x14ac:dyDescent="0.15">
      <c r="A50" s="164" t="s">
        <v>174</v>
      </c>
      <c r="B50" s="164" t="s">
        <v>181</v>
      </c>
      <c r="C50" s="164" t="s">
        <v>182</v>
      </c>
      <c r="D50" s="164"/>
      <c r="E50" s="164" t="s">
        <v>218</v>
      </c>
      <c r="F50" s="166">
        <v>41152</v>
      </c>
      <c r="G50" s="166">
        <v>41173</v>
      </c>
      <c r="H50" s="164">
        <v>21</v>
      </c>
      <c r="I50" s="164" t="s">
        <v>219</v>
      </c>
      <c r="J50" s="164" t="s">
        <v>32</v>
      </c>
      <c r="K50" s="164" t="s">
        <v>141</v>
      </c>
    </row>
    <row r="51" spans="1:15" ht="12.75" customHeight="1" x14ac:dyDescent="0.15">
      <c r="A51" s="158" t="s">
        <v>174</v>
      </c>
      <c r="B51" s="158" t="s">
        <v>183</v>
      </c>
      <c r="C51" s="158" t="s">
        <v>184</v>
      </c>
      <c r="D51" s="158"/>
      <c r="E51" s="158" t="s">
        <v>218</v>
      </c>
      <c r="F51" s="167">
        <v>41152</v>
      </c>
      <c r="G51" s="167">
        <v>41173</v>
      </c>
      <c r="H51" s="158">
        <v>21</v>
      </c>
      <c r="I51" s="158" t="s">
        <v>219</v>
      </c>
      <c r="J51" s="158" t="s">
        <v>32</v>
      </c>
      <c r="K51" s="158" t="s">
        <v>141</v>
      </c>
    </row>
    <row r="52" spans="1:15" ht="12.75" customHeight="1" x14ac:dyDescent="0.15">
      <c r="A52" s="31"/>
      <c r="B52" s="176">
        <f>SUM(IF(FREQUENCY(MATCH(B45:B51,B45:B51,0),MATCH(B45:B51,B45:B51,0))&gt;0,1))</f>
        <v>5</v>
      </c>
      <c r="C52" s="32"/>
      <c r="D52" s="32"/>
      <c r="E52" s="32">
        <f>COUNTA(E45:E51)-2</f>
        <v>5</v>
      </c>
      <c r="F52" s="32"/>
      <c r="G52" s="32"/>
      <c r="H52" s="32">
        <f>SUM(H45:H51)</f>
        <v>105</v>
      </c>
      <c r="I52" s="31"/>
      <c r="J52" s="31"/>
      <c r="K52" s="31"/>
    </row>
    <row r="53" spans="1:15" ht="12.75" customHeight="1" x14ac:dyDescent="0.15">
      <c r="A53" s="31"/>
      <c r="B53" s="53"/>
      <c r="C53" s="32"/>
      <c r="D53" s="32"/>
      <c r="E53" s="28"/>
      <c r="F53" s="28"/>
      <c r="G53" s="28"/>
      <c r="H53" s="28"/>
      <c r="I53" s="31"/>
      <c r="J53" s="31"/>
      <c r="K53" s="31"/>
    </row>
    <row r="54" spans="1:15" ht="12.75" customHeight="1" x14ac:dyDescent="0.2">
      <c r="A54" s="31"/>
      <c r="B54" s="142"/>
      <c r="C54" s="143" t="s">
        <v>190</v>
      </c>
      <c r="D54" s="143"/>
      <c r="E54" s="144"/>
      <c r="F54" s="145"/>
      <c r="G54" s="28"/>
      <c r="H54" s="28"/>
      <c r="I54" s="31"/>
      <c r="J54" s="31"/>
      <c r="K54" s="31"/>
    </row>
    <row r="55" spans="1:15" ht="12.75" customHeight="1" x14ac:dyDescent="0.2">
      <c r="A55" s="31"/>
      <c r="B55" s="155"/>
      <c r="C55" s="146" t="s">
        <v>191</v>
      </c>
      <c r="D55" s="146"/>
      <c r="E55" s="24"/>
      <c r="F55" s="156"/>
      <c r="G55" s="28"/>
      <c r="H55" s="28"/>
      <c r="I55" s="31"/>
      <c r="J55" s="31"/>
      <c r="K55" s="31"/>
    </row>
    <row r="56" spans="1:15" ht="12.75" customHeight="1" x14ac:dyDescent="0.15">
      <c r="A56" s="31"/>
      <c r="C56" s="140"/>
      <c r="D56" s="140"/>
      <c r="E56" s="28"/>
      <c r="F56" s="28"/>
      <c r="G56" s="28"/>
      <c r="H56" s="28"/>
      <c r="I56" s="31"/>
      <c r="J56" s="31"/>
      <c r="K56" s="31"/>
    </row>
    <row r="57" spans="1:15" ht="12.75" customHeight="1" x14ac:dyDescent="0.2">
      <c r="A57" s="31"/>
      <c r="B57" s="53"/>
      <c r="C57" s="32"/>
      <c r="D57" s="32"/>
      <c r="E57" s="28"/>
      <c r="F57" s="28"/>
      <c r="G57" s="28"/>
      <c r="H57" s="5"/>
      <c r="I57" s="5"/>
      <c r="J57" s="5"/>
      <c r="K57" s="5"/>
      <c r="L57" s="5"/>
      <c r="M57" s="5"/>
      <c r="N57" s="5"/>
      <c r="O57" s="23"/>
    </row>
    <row r="58" spans="1:15" ht="12.75" customHeight="1" x14ac:dyDescent="0.2">
      <c r="A58" s="31"/>
      <c r="B58" s="86" t="s">
        <v>217</v>
      </c>
      <c r="C58" s="102"/>
      <c r="D58" s="102"/>
      <c r="E58" s="103"/>
      <c r="F58" s="103"/>
      <c r="G58" s="28"/>
      <c r="H58" s="28"/>
      <c r="I58" s="28"/>
      <c r="K58" s="141"/>
      <c r="L58" s="5"/>
      <c r="M58" s="5"/>
      <c r="N58" s="5"/>
      <c r="O58" s="23"/>
    </row>
    <row r="59" spans="1:15" ht="12.75" customHeight="1" x14ac:dyDescent="0.2">
      <c r="A59" s="31"/>
      <c r="B59" s="104"/>
      <c r="C59" s="105" t="s">
        <v>123</v>
      </c>
      <c r="D59" s="85">
        <f>SUM(B12+B43+B52)</f>
        <v>21</v>
      </c>
      <c r="E59" s="147"/>
      <c r="G59" s="28"/>
      <c r="H59" s="28"/>
      <c r="I59" s="28"/>
      <c r="K59" s="141"/>
      <c r="L59" s="5"/>
      <c r="M59" s="5"/>
      <c r="N59" s="5"/>
      <c r="O59" s="23"/>
    </row>
    <row r="60" spans="1:15" ht="12.75" customHeight="1" x14ac:dyDescent="0.2">
      <c r="A60" s="31"/>
      <c r="B60" s="104"/>
      <c r="C60" s="105" t="s">
        <v>124</v>
      </c>
      <c r="D60" s="85">
        <f>SUM(E12+E43+E52)</f>
        <v>36</v>
      </c>
      <c r="E60" s="147"/>
      <c r="G60" s="28"/>
      <c r="H60" s="28"/>
      <c r="I60" s="31"/>
      <c r="J60" s="31"/>
      <c r="K60" s="31"/>
    </row>
    <row r="61" spans="1:15" ht="12.75" customHeight="1" x14ac:dyDescent="0.2">
      <c r="A61" s="31"/>
      <c r="B61" s="104"/>
      <c r="C61" s="105" t="s">
        <v>125</v>
      </c>
      <c r="D61" s="84">
        <f>SUM(H12+H43+H52)</f>
        <v>929</v>
      </c>
      <c r="E61" s="148"/>
      <c r="G61" s="28"/>
      <c r="H61" s="28"/>
      <c r="I61" s="31"/>
      <c r="J61" s="31"/>
      <c r="K61" s="31"/>
    </row>
    <row r="62" spans="1:15" ht="12.75" customHeight="1" x14ac:dyDescent="0.2">
      <c r="A62" s="31"/>
      <c r="B62" s="104"/>
      <c r="C62" s="102"/>
      <c r="D62" s="103"/>
      <c r="E62" s="103"/>
      <c r="G62" s="28"/>
      <c r="H62" s="28"/>
      <c r="I62" s="31"/>
      <c r="J62" s="31"/>
      <c r="K62" s="31"/>
    </row>
    <row r="63" spans="1:15" ht="12.75" customHeight="1" x14ac:dyDescent="0.2">
      <c r="A63" s="31"/>
      <c r="B63" s="91"/>
      <c r="C63" s="106" t="s">
        <v>105</v>
      </c>
      <c r="D63" s="103"/>
      <c r="E63" s="103"/>
      <c r="G63" s="28"/>
      <c r="H63" s="28"/>
      <c r="I63" s="31"/>
      <c r="J63" s="31"/>
      <c r="K63" s="31"/>
    </row>
    <row r="64" spans="1:15" ht="12.75" customHeight="1" x14ac:dyDescent="0.2">
      <c r="A64" s="31"/>
      <c r="B64" s="104"/>
      <c r="C64" s="87"/>
      <c r="D64" s="96" t="s">
        <v>91</v>
      </c>
      <c r="E64" s="96" t="s">
        <v>92</v>
      </c>
      <c r="G64" s="28"/>
      <c r="H64" s="28"/>
      <c r="I64" s="31"/>
      <c r="J64" s="31"/>
      <c r="K64" s="31"/>
    </row>
    <row r="65" spans="1:11" ht="12.75" customHeight="1" x14ac:dyDescent="0.2">
      <c r="A65" s="70"/>
      <c r="B65" s="91"/>
      <c r="C65" s="107" t="s">
        <v>120</v>
      </c>
      <c r="D65" s="87"/>
      <c r="E65" s="87"/>
      <c r="G65" s="29"/>
      <c r="H65" s="71"/>
      <c r="I65" s="31"/>
      <c r="J65" s="31"/>
      <c r="K65" s="46"/>
    </row>
    <row r="66" spans="1:11" ht="12.75" customHeight="1" x14ac:dyDescent="0.2">
      <c r="A66" s="70"/>
      <c r="B66" s="91"/>
      <c r="C66" s="108" t="s">
        <v>89</v>
      </c>
      <c r="D66" s="85">
        <f>COUNTIF(I2:I51, "*ELEV_BACT*")-9</f>
        <v>10</v>
      </c>
      <c r="E66" s="113">
        <f>D66/D69</f>
        <v>0.27777777777777779</v>
      </c>
      <c r="G66" s="29"/>
      <c r="H66" s="71"/>
      <c r="I66" s="31"/>
      <c r="J66" s="31"/>
      <c r="K66" s="46"/>
    </row>
    <row r="67" spans="1:11" ht="12.75" customHeight="1" x14ac:dyDescent="0.2">
      <c r="A67" s="70"/>
      <c r="B67" s="91"/>
      <c r="C67" s="108" t="s">
        <v>223</v>
      </c>
      <c r="D67" s="85">
        <f>COUNTIF(I2:I52, "*SEWAGE*")-1</f>
        <v>3</v>
      </c>
      <c r="E67" s="113">
        <f>D67/D69</f>
        <v>8.3333333333333329E-2</v>
      </c>
      <c r="G67" s="29"/>
      <c r="H67" s="71"/>
      <c r="I67" s="31"/>
      <c r="J67" s="31"/>
      <c r="K67" s="46"/>
    </row>
    <row r="68" spans="1:11" ht="12.75" customHeight="1" x14ac:dyDescent="0.15">
      <c r="A68" s="28"/>
      <c r="B68" s="98"/>
      <c r="C68" s="108" t="s">
        <v>222</v>
      </c>
      <c r="D68" s="110">
        <f>COUNTIF(I2:I52, "*POLICY*")</f>
        <v>23</v>
      </c>
      <c r="E68" s="101">
        <f>D68/D69</f>
        <v>0.63888888888888884</v>
      </c>
      <c r="G68" s="31"/>
      <c r="H68" s="41"/>
      <c r="I68" s="31"/>
      <c r="J68" s="31"/>
      <c r="K68" s="31"/>
    </row>
    <row r="69" spans="1:11" ht="12.75" customHeight="1" x14ac:dyDescent="0.2">
      <c r="B69" s="91"/>
      <c r="C69" s="111"/>
      <c r="D69" s="112">
        <f>SUM(D66:D68)</f>
        <v>36</v>
      </c>
      <c r="E69" s="99">
        <f>SUM(E66:E68)</f>
        <v>1</v>
      </c>
      <c r="G69" s="31"/>
      <c r="I69" s="69"/>
      <c r="J69" s="31"/>
      <c r="K69" s="31"/>
    </row>
    <row r="70" spans="1:11" ht="12.75" customHeight="1" x14ac:dyDescent="0.2">
      <c r="B70" s="91"/>
      <c r="C70" s="107" t="s">
        <v>121</v>
      </c>
      <c r="D70" s="87"/>
      <c r="E70" s="109"/>
      <c r="H70" s="67"/>
      <c r="I70" s="68"/>
      <c r="J70" s="40"/>
      <c r="K70" s="76"/>
    </row>
    <row r="71" spans="1:11" ht="12.75" customHeight="1" x14ac:dyDescent="0.2">
      <c r="B71" s="91"/>
      <c r="C71" s="108" t="s">
        <v>90</v>
      </c>
      <c r="D71" s="110">
        <f>COUNTIF(J1:J52, "*ENTERO*")-10</f>
        <v>36</v>
      </c>
      <c r="E71" s="101">
        <f>D71/D72</f>
        <v>1</v>
      </c>
      <c r="H71" s="67"/>
      <c r="I71" s="68"/>
      <c r="J71" s="40"/>
      <c r="K71" s="76"/>
    </row>
    <row r="72" spans="1:11" ht="12.75" customHeight="1" x14ac:dyDescent="0.2">
      <c r="B72" s="91"/>
      <c r="C72" s="111"/>
      <c r="D72" s="112">
        <f>SUM(D71:D71)</f>
        <v>36</v>
      </c>
      <c r="E72" s="99">
        <f>SUM(E71:E71)</f>
        <v>1</v>
      </c>
      <c r="I72" s="69"/>
      <c r="J72" s="31"/>
      <c r="K72" s="40"/>
    </row>
    <row r="73" spans="1:11" ht="12.75" customHeight="1" x14ac:dyDescent="0.2">
      <c r="B73" s="91"/>
      <c r="C73" s="107" t="s">
        <v>122</v>
      </c>
      <c r="D73" s="87"/>
      <c r="E73" s="109"/>
      <c r="I73" s="68"/>
      <c r="J73" s="40"/>
      <c r="K73" s="76"/>
    </row>
    <row r="74" spans="1:11" ht="12.75" customHeight="1" x14ac:dyDescent="0.2">
      <c r="B74" s="91"/>
      <c r="C74" s="108" t="s">
        <v>224</v>
      </c>
      <c r="D74" s="85">
        <f>COUNTIF(K2:K51, "*STORM*")-3</f>
        <v>2</v>
      </c>
      <c r="E74" s="113">
        <f>D74/D78</f>
        <v>5.5555555555555552E-2</v>
      </c>
      <c r="I74" s="68"/>
      <c r="J74" s="40"/>
      <c r="K74" s="76"/>
    </row>
    <row r="75" spans="1:11" ht="12.75" customHeight="1" x14ac:dyDescent="0.2">
      <c r="B75" s="91"/>
      <c r="C75" s="108" t="s">
        <v>225</v>
      </c>
      <c r="D75" s="85">
        <f>COUNTIF(K2:K51, "*SEWER_LINE*")-1</f>
        <v>3</v>
      </c>
      <c r="E75" s="113">
        <f>D75/D78</f>
        <v>8.3333333333333329E-2</v>
      </c>
      <c r="I75" s="68"/>
      <c r="J75" s="40"/>
      <c r="K75" s="76"/>
    </row>
    <row r="76" spans="1:11" ht="12.75" customHeight="1" x14ac:dyDescent="0.2">
      <c r="B76" s="91"/>
      <c r="C76" s="108" t="s">
        <v>193</v>
      </c>
      <c r="D76" s="85">
        <f>COUNTIF(K2:K51, "*OTHER*")-1</f>
        <v>25</v>
      </c>
      <c r="E76" s="113">
        <f>D76/D78</f>
        <v>0.69444444444444442</v>
      </c>
      <c r="I76" s="68"/>
      <c r="J76" s="40"/>
      <c r="K76" s="76"/>
    </row>
    <row r="77" spans="1:11" ht="12.75" customHeight="1" x14ac:dyDescent="0.2">
      <c r="B77" s="91"/>
      <c r="C77" s="108" t="s">
        <v>106</v>
      </c>
      <c r="D77" s="110">
        <f>COUNTIF(K2:K51, "*UNKNOWN*")-5</f>
        <v>6</v>
      </c>
      <c r="E77" s="101">
        <f>D77/D78</f>
        <v>0.16666666666666666</v>
      </c>
      <c r="I77" s="59"/>
      <c r="J77" s="40"/>
      <c r="K77" s="76"/>
    </row>
    <row r="78" spans="1:11" ht="12.75" customHeight="1" x14ac:dyDescent="0.2">
      <c r="B78" s="91"/>
      <c r="C78" s="91"/>
      <c r="D78" s="112">
        <f>SUM(D74:D77)</f>
        <v>36</v>
      </c>
      <c r="E78" s="99">
        <f>SUM(E74:E77)</f>
        <v>0.99999999999999989</v>
      </c>
      <c r="I78" s="59"/>
      <c r="J78" s="40"/>
      <c r="K78" s="76"/>
    </row>
    <row r="79" spans="1:11" ht="12.75" customHeight="1" x14ac:dyDescent="0.15">
      <c r="I79" s="59"/>
      <c r="J79" s="40"/>
      <c r="K79" s="76"/>
    </row>
    <row r="80" spans="1:11" ht="12.75" customHeight="1" x14ac:dyDescent="0.15">
      <c r="I80" s="59"/>
      <c r="J80" s="40"/>
      <c r="K80" s="76"/>
    </row>
    <row r="81" spans="9:11" ht="12" customHeight="1" x14ac:dyDescent="0.15">
      <c r="I81" s="23"/>
      <c r="J81" s="77"/>
      <c r="K81" s="23"/>
    </row>
  </sheetData>
  <phoneticPr fontId="3" type="noConversion"/>
  <printOptions horizontalCentered="1" gridLines="1"/>
  <pageMargins left="0.5" right="0.5" top="1.5" bottom="0.75" header="0.5" footer="0.5"/>
  <pageSetup scale="71" orientation="landscape" r:id="rId1"/>
  <headerFooter alignWithMargins="0">
    <oddHeader>&amp;C&amp;"Arial,Bold"&amp;16 2012 Swimming Season
Mississippi Beach Actions</oddHeader>
    <oddFooter>&amp;R&amp;P of &amp;N</oddFooter>
  </headerFooter>
  <rowBreaks count="1" manualBreakCount="1">
    <brk id="4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Q42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3" customWidth="1"/>
    <col min="4" max="4" width="7.7109375" style="33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7" s="2" customFormat="1" ht="12" customHeight="1" x14ac:dyDescent="0.2">
      <c r="A1" s="9"/>
      <c r="B1" s="185" t="s">
        <v>25</v>
      </c>
      <c r="C1" s="186"/>
      <c r="D1" s="186"/>
      <c r="E1" s="186"/>
      <c r="F1" s="186"/>
      <c r="G1" s="30"/>
      <c r="H1" s="183" t="s">
        <v>24</v>
      </c>
      <c r="I1" s="184"/>
      <c r="J1" s="184"/>
      <c r="K1" s="184"/>
      <c r="L1" s="184"/>
    </row>
    <row r="2" spans="1:147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66</v>
      </c>
      <c r="E2" s="3" t="s">
        <v>3</v>
      </c>
      <c r="F2" s="3" t="s">
        <v>18</v>
      </c>
      <c r="G2" s="30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 x14ac:dyDescent="0.2">
      <c r="A3" s="59" t="s">
        <v>143</v>
      </c>
      <c r="B3" s="59" t="s">
        <v>185</v>
      </c>
      <c r="C3" s="59" t="s">
        <v>186</v>
      </c>
      <c r="D3" s="59">
        <v>1</v>
      </c>
      <c r="E3" s="47">
        <v>3</v>
      </c>
      <c r="F3" s="59">
        <v>176</v>
      </c>
      <c r="G3" s="47"/>
      <c r="H3" s="47"/>
      <c r="I3" s="47"/>
      <c r="J3" s="47">
        <v>1</v>
      </c>
      <c r="K3" s="47"/>
      <c r="L3" s="47">
        <v>2</v>
      </c>
    </row>
    <row r="4" spans="1:147" ht="12.75" customHeight="1" x14ac:dyDescent="0.2">
      <c r="A4" s="31" t="s">
        <v>143</v>
      </c>
      <c r="B4" s="31" t="s">
        <v>144</v>
      </c>
      <c r="C4" s="31" t="s">
        <v>145</v>
      </c>
      <c r="D4" s="31">
        <v>2</v>
      </c>
      <c r="E4" s="47">
        <v>1</v>
      </c>
      <c r="F4" s="59">
        <v>42</v>
      </c>
      <c r="G4" s="47"/>
      <c r="H4" s="47"/>
      <c r="I4" s="47"/>
      <c r="J4" s="47"/>
      <c r="K4" s="47"/>
      <c r="L4" s="47">
        <v>1</v>
      </c>
    </row>
    <row r="5" spans="1:147" ht="12.75" customHeight="1" x14ac:dyDescent="0.2">
      <c r="A5" s="59" t="s">
        <v>143</v>
      </c>
      <c r="B5" s="59" t="s">
        <v>187</v>
      </c>
      <c r="C5" s="59" t="s">
        <v>188</v>
      </c>
      <c r="D5" s="59">
        <v>1</v>
      </c>
      <c r="E5" s="47">
        <v>2</v>
      </c>
      <c r="F5" s="59">
        <v>119</v>
      </c>
      <c r="G5" s="47"/>
      <c r="H5" s="47"/>
      <c r="I5" s="47"/>
      <c r="J5" s="47"/>
      <c r="K5" s="47"/>
      <c r="L5" s="47">
        <v>2</v>
      </c>
    </row>
    <row r="6" spans="1:147" ht="12.75" customHeight="1" x14ac:dyDescent="0.2">
      <c r="A6" s="131" t="s">
        <v>143</v>
      </c>
      <c r="B6" s="131" t="s">
        <v>146</v>
      </c>
      <c r="C6" s="131" t="s">
        <v>147</v>
      </c>
      <c r="D6" s="131">
        <v>2</v>
      </c>
      <c r="E6" s="54">
        <v>1</v>
      </c>
      <c r="F6" s="60">
        <v>42</v>
      </c>
      <c r="G6" s="54"/>
      <c r="H6" s="54"/>
      <c r="I6" s="54"/>
      <c r="J6" s="54"/>
      <c r="K6" s="54"/>
      <c r="L6" s="54">
        <v>1</v>
      </c>
    </row>
    <row r="7" spans="1:147" ht="12.75" customHeight="1" x14ac:dyDescent="0.2">
      <c r="A7" s="31"/>
      <c r="B7" s="32">
        <f>COUNTA(B3:B6)</f>
        <v>4</v>
      </c>
      <c r="C7" s="32"/>
      <c r="D7" s="32"/>
      <c r="E7" s="39">
        <f>SUM(E3:E6)</f>
        <v>7</v>
      </c>
      <c r="F7" s="39">
        <f>SUM(F3:F6)</f>
        <v>379</v>
      </c>
      <c r="G7" s="39"/>
      <c r="H7" s="39">
        <f>SUM(H3:H6)</f>
        <v>0</v>
      </c>
      <c r="I7" s="39">
        <f>SUM(I3:I6)</f>
        <v>0</v>
      </c>
      <c r="J7" s="39">
        <f>SUM(J3:J6)</f>
        <v>1</v>
      </c>
      <c r="K7" s="39">
        <f>SUM(K3:K6)</f>
        <v>0</v>
      </c>
      <c r="L7" s="39">
        <f>SUM(L3:L6)</f>
        <v>6</v>
      </c>
    </row>
    <row r="8" spans="1:147" ht="12.75" customHeight="1" x14ac:dyDescent="0.2">
      <c r="A8" s="31"/>
      <c r="B8" s="31"/>
      <c r="C8" s="31"/>
      <c r="D8" s="31"/>
      <c r="E8" s="34"/>
      <c r="F8" s="34"/>
      <c r="G8" s="34"/>
      <c r="H8" s="34"/>
      <c r="I8" s="34"/>
      <c r="J8" s="34"/>
      <c r="K8" s="34"/>
      <c r="L8" s="34"/>
    </row>
    <row r="9" spans="1:147" ht="12.75" customHeight="1" x14ac:dyDescent="0.2">
      <c r="A9" s="164" t="s">
        <v>148</v>
      </c>
      <c r="B9" s="164" t="s">
        <v>149</v>
      </c>
      <c r="C9" s="164" t="s">
        <v>150</v>
      </c>
      <c r="D9" s="31">
        <v>1</v>
      </c>
      <c r="E9" s="122">
        <v>1</v>
      </c>
      <c r="F9" s="122">
        <v>21</v>
      </c>
      <c r="G9" s="122"/>
      <c r="H9" s="122"/>
      <c r="I9" s="122"/>
      <c r="J9" s="122"/>
      <c r="K9" s="122">
        <v>1</v>
      </c>
      <c r="L9" s="122"/>
    </row>
    <row r="10" spans="1:147" ht="12.75" customHeight="1" x14ac:dyDescent="0.2">
      <c r="A10" s="164" t="s">
        <v>148</v>
      </c>
      <c r="B10" s="164" t="s">
        <v>151</v>
      </c>
      <c r="C10" s="164" t="s">
        <v>192</v>
      </c>
      <c r="D10" s="46">
        <v>1</v>
      </c>
      <c r="E10" s="162">
        <v>1</v>
      </c>
      <c r="F10" s="162">
        <v>21</v>
      </c>
      <c r="G10" s="162"/>
      <c r="H10" s="162"/>
      <c r="I10" s="162"/>
      <c r="J10" s="162"/>
      <c r="K10" s="162">
        <v>1</v>
      </c>
      <c r="L10" s="162"/>
    </row>
    <row r="11" spans="1:147" ht="12.75" customHeight="1" x14ac:dyDescent="0.2">
      <c r="A11" s="164" t="s">
        <v>148</v>
      </c>
      <c r="B11" s="164" t="s">
        <v>152</v>
      </c>
      <c r="C11" s="164" t="s">
        <v>153</v>
      </c>
      <c r="D11" s="31">
        <v>1</v>
      </c>
      <c r="E11" s="162">
        <v>3</v>
      </c>
      <c r="F11" s="162">
        <v>29</v>
      </c>
      <c r="G11" s="162"/>
      <c r="H11" s="162"/>
      <c r="I11" s="162"/>
      <c r="J11" s="162">
        <v>2</v>
      </c>
      <c r="K11" s="162">
        <v>1</v>
      </c>
      <c r="L11" s="162"/>
    </row>
    <row r="12" spans="1:147" ht="12.75" customHeight="1" x14ac:dyDescent="0.2">
      <c r="A12" s="164" t="s">
        <v>148</v>
      </c>
      <c r="B12" s="164" t="s">
        <v>156</v>
      </c>
      <c r="C12" s="164" t="s">
        <v>157</v>
      </c>
      <c r="D12" s="31">
        <v>1</v>
      </c>
      <c r="E12" s="162">
        <v>3</v>
      </c>
      <c r="F12" s="162">
        <v>20</v>
      </c>
      <c r="G12" s="162"/>
      <c r="H12" s="162"/>
      <c r="I12" s="162">
        <v>1</v>
      </c>
      <c r="J12" s="162">
        <v>1</v>
      </c>
      <c r="K12" s="162">
        <v>1</v>
      </c>
      <c r="L12" s="162"/>
    </row>
    <row r="13" spans="1:147" ht="12.75" customHeight="1" x14ac:dyDescent="0.2">
      <c r="A13" s="164" t="s">
        <v>148</v>
      </c>
      <c r="B13" s="164" t="s">
        <v>158</v>
      </c>
      <c r="C13" s="164" t="s">
        <v>159</v>
      </c>
      <c r="D13" s="31">
        <v>1</v>
      </c>
      <c r="E13" s="162">
        <v>2</v>
      </c>
      <c r="F13" s="162">
        <v>38</v>
      </c>
      <c r="G13" s="162"/>
      <c r="H13" s="162"/>
      <c r="I13" s="162"/>
      <c r="J13" s="162">
        <v>1</v>
      </c>
      <c r="K13" s="162"/>
      <c r="L13" s="162">
        <v>1</v>
      </c>
    </row>
    <row r="14" spans="1:147" ht="12.75" customHeight="1" x14ac:dyDescent="0.2">
      <c r="A14" s="164" t="s">
        <v>148</v>
      </c>
      <c r="B14" s="164" t="s">
        <v>160</v>
      </c>
      <c r="C14" s="164" t="s">
        <v>161</v>
      </c>
      <c r="D14" s="31">
        <v>1</v>
      </c>
      <c r="E14" s="162">
        <v>2</v>
      </c>
      <c r="F14" s="162">
        <v>42</v>
      </c>
      <c r="G14" s="162"/>
      <c r="H14" s="162"/>
      <c r="I14" s="162"/>
      <c r="J14" s="162"/>
      <c r="K14" s="162">
        <v>1</v>
      </c>
      <c r="L14" s="162">
        <v>1</v>
      </c>
    </row>
    <row r="15" spans="1:147" ht="12.75" customHeight="1" x14ac:dyDescent="0.2">
      <c r="A15" s="164" t="s">
        <v>148</v>
      </c>
      <c r="B15" s="164" t="s">
        <v>162</v>
      </c>
      <c r="C15" s="164" t="s">
        <v>163</v>
      </c>
      <c r="D15" s="31">
        <v>1</v>
      </c>
      <c r="E15" s="162">
        <v>1</v>
      </c>
      <c r="F15" s="162">
        <v>34</v>
      </c>
      <c r="G15" s="162"/>
      <c r="H15" s="162"/>
      <c r="I15" s="162"/>
      <c r="J15" s="162"/>
      <c r="K15" s="162"/>
      <c r="L15" s="162">
        <v>1</v>
      </c>
    </row>
    <row r="16" spans="1:147" ht="12.75" customHeight="1" x14ac:dyDescent="0.2">
      <c r="A16" s="164" t="s">
        <v>148</v>
      </c>
      <c r="B16" s="164" t="s">
        <v>164</v>
      </c>
      <c r="C16" s="164" t="s">
        <v>165</v>
      </c>
      <c r="D16" s="31">
        <v>1</v>
      </c>
      <c r="E16" s="162">
        <v>2</v>
      </c>
      <c r="F16" s="162">
        <v>27</v>
      </c>
      <c r="G16" s="162"/>
      <c r="H16" s="162"/>
      <c r="I16" s="162"/>
      <c r="J16" s="162">
        <v>1</v>
      </c>
      <c r="K16" s="162">
        <v>1</v>
      </c>
      <c r="L16" s="162"/>
    </row>
    <row r="17" spans="1:12" ht="12.75" customHeight="1" x14ac:dyDescent="0.2">
      <c r="A17" s="164" t="s">
        <v>148</v>
      </c>
      <c r="B17" s="164" t="s">
        <v>166</v>
      </c>
      <c r="C17" s="164" t="s">
        <v>167</v>
      </c>
      <c r="D17" s="31">
        <v>1</v>
      </c>
      <c r="E17" s="122">
        <v>3</v>
      </c>
      <c r="F17" s="59">
        <v>47</v>
      </c>
      <c r="G17" s="122"/>
      <c r="H17" s="122"/>
      <c r="I17" s="122"/>
      <c r="J17" s="122">
        <v>2</v>
      </c>
      <c r="K17" s="122"/>
      <c r="L17" s="122">
        <v>1</v>
      </c>
    </row>
    <row r="18" spans="1:12" ht="12.75" customHeight="1" x14ac:dyDescent="0.2">
      <c r="A18" s="164" t="s">
        <v>148</v>
      </c>
      <c r="B18" s="164" t="s">
        <v>168</v>
      </c>
      <c r="C18" s="164" t="s">
        <v>169</v>
      </c>
      <c r="D18" s="31">
        <v>2</v>
      </c>
      <c r="E18" s="134">
        <v>2</v>
      </c>
      <c r="F18" s="59">
        <v>66</v>
      </c>
      <c r="G18" s="134"/>
      <c r="H18" s="134"/>
      <c r="I18" s="134"/>
      <c r="J18" s="134">
        <v>1</v>
      </c>
      <c r="K18" s="134"/>
      <c r="L18" s="134">
        <v>1</v>
      </c>
    </row>
    <row r="19" spans="1:12" ht="12.75" customHeight="1" x14ac:dyDescent="0.2">
      <c r="A19" s="164" t="s">
        <v>148</v>
      </c>
      <c r="B19" s="164" t="s">
        <v>170</v>
      </c>
      <c r="C19" s="164" t="s">
        <v>171</v>
      </c>
      <c r="D19" s="31">
        <v>1</v>
      </c>
      <c r="E19" s="134">
        <v>2</v>
      </c>
      <c r="F19" s="59">
        <v>46</v>
      </c>
      <c r="G19" s="134"/>
      <c r="H19" s="134"/>
      <c r="I19" s="134"/>
      <c r="J19" s="134">
        <v>1</v>
      </c>
      <c r="K19" s="134"/>
      <c r="L19" s="134">
        <v>1</v>
      </c>
    </row>
    <row r="20" spans="1:12" ht="12.75" customHeight="1" x14ac:dyDescent="0.2">
      <c r="A20" s="158" t="s">
        <v>148</v>
      </c>
      <c r="B20" s="158" t="s">
        <v>172</v>
      </c>
      <c r="C20" s="158" t="s">
        <v>173</v>
      </c>
      <c r="D20" s="131">
        <v>2</v>
      </c>
      <c r="E20" s="54">
        <v>2</v>
      </c>
      <c r="F20" s="60">
        <v>54</v>
      </c>
      <c r="G20" s="54"/>
      <c r="H20" s="54"/>
      <c r="I20" s="54"/>
      <c r="J20" s="54">
        <v>1</v>
      </c>
      <c r="K20" s="54"/>
      <c r="L20" s="54">
        <v>1</v>
      </c>
    </row>
    <row r="21" spans="1:12" ht="12.75" customHeight="1" x14ac:dyDescent="0.2">
      <c r="A21" s="31"/>
      <c r="B21" s="32">
        <f>COUNTA(B9:B20)</f>
        <v>12</v>
      </c>
      <c r="C21" s="32"/>
      <c r="D21" s="32"/>
      <c r="E21" s="28">
        <f>SUM(E9:E20)</f>
        <v>24</v>
      </c>
      <c r="F21" s="121">
        <f>SUM(F9:F20)</f>
        <v>445</v>
      </c>
      <c r="G21" s="34"/>
      <c r="H21" s="28">
        <f>SUM(H9:H20)</f>
        <v>0</v>
      </c>
      <c r="I21" s="28">
        <f>SUM(I9:I20)</f>
        <v>1</v>
      </c>
      <c r="J21" s="28">
        <f>SUM(J9:J20)</f>
        <v>10</v>
      </c>
      <c r="K21" s="28">
        <f>SUM(K9:K20)</f>
        <v>6</v>
      </c>
      <c r="L21" s="28">
        <f>SUM(L9:L20)</f>
        <v>7</v>
      </c>
    </row>
    <row r="22" spans="1:12" ht="12.75" customHeight="1" x14ac:dyDescent="0.2">
      <c r="A22" s="31"/>
      <c r="B22" s="31"/>
      <c r="C22" s="31"/>
      <c r="D22" s="31"/>
      <c r="E22" s="34"/>
      <c r="F22" s="34"/>
      <c r="G22" s="34"/>
      <c r="H22" s="34"/>
      <c r="I22" s="34"/>
      <c r="J22" s="34"/>
      <c r="K22" s="34"/>
      <c r="L22" s="34"/>
    </row>
    <row r="23" spans="1:12" ht="12.75" customHeight="1" x14ac:dyDescent="0.2">
      <c r="A23" s="164" t="s">
        <v>174</v>
      </c>
      <c r="B23" s="164" t="s">
        <v>175</v>
      </c>
      <c r="C23" s="164" t="s">
        <v>176</v>
      </c>
      <c r="D23" s="31">
        <v>1</v>
      </c>
      <c r="E23" s="58">
        <v>1</v>
      </c>
      <c r="F23" s="59">
        <v>21</v>
      </c>
      <c r="G23" s="58"/>
      <c r="H23" s="58"/>
      <c r="I23" s="58"/>
      <c r="J23" s="50"/>
      <c r="K23" s="50">
        <v>1</v>
      </c>
      <c r="L23" s="50"/>
    </row>
    <row r="24" spans="1:12" ht="12.75" customHeight="1" x14ac:dyDescent="0.2">
      <c r="A24" s="164" t="s">
        <v>174</v>
      </c>
      <c r="B24" s="164" t="s">
        <v>177</v>
      </c>
      <c r="C24" s="164" t="s">
        <v>178</v>
      </c>
      <c r="D24" s="31">
        <v>1</v>
      </c>
      <c r="E24" s="162">
        <v>1</v>
      </c>
      <c r="F24" s="59">
        <v>21</v>
      </c>
      <c r="G24" s="162"/>
      <c r="H24" s="162"/>
      <c r="I24" s="162"/>
      <c r="J24" s="162"/>
      <c r="K24" s="162">
        <v>1</v>
      </c>
      <c r="L24" s="162"/>
    </row>
    <row r="25" spans="1:12" ht="12.75" customHeight="1" x14ac:dyDescent="0.2">
      <c r="A25" s="164" t="s">
        <v>174</v>
      </c>
      <c r="B25" s="164" t="s">
        <v>179</v>
      </c>
      <c r="C25" s="164" t="s">
        <v>180</v>
      </c>
      <c r="D25" s="31">
        <v>1</v>
      </c>
      <c r="E25" s="162">
        <v>1</v>
      </c>
      <c r="F25" s="59">
        <v>21</v>
      </c>
      <c r="G25" s="162"/>
      <c r="H25" s="162"/>
      <c r="I25" s="162"/>
      <c r="J25" s="162"/>
      <c r="K25" s="162">
        <v>1</v>
      </c>
      <c r="L25" s="162"/>
    </row>
    <row r="26" spans="1:12" ht="12.75" customHeight="1" x14ac:dyDescent="0.2">
      <c r="A26" s="164" t="s">
        <v>174</v>
      </c>
      <c r="B26" s="164" t="s">
        <v>181</v>
      </c>
      <c r="C26" s="164" t="s">
        <v>182</v>
      </c>
      <c r="D26" s="31">
        <v>1</v>
      </c>
      <c r="E26" s="162">
        <v>1</v>
      </c>
      <c r="F26" s="59">
        <v>21</v>
      </c>
      <c r="G26" s="162"/>
      <c r="H26" s="162"/>
      <c r="I26" s="162"/>
      <c r="J26" s="162"/>
      <c r="K26" s="162">
        <v>1</v>
      </c>
      <c r="L26" s="162"/>
    </row>
    <row r="27" spans="1:12" ht="12.75" customHeight="1" x14ac:dyDescent="0.2">
      <c r="A27" s="158" t="s">
        <v>174</v>
      </c>
      <c r="B27" s="158" t="s">
        <v>183</v>
      </c>
      <c r="C27" s="158" t="s">
        <v>184</v>
      </c>
      <c r="D27" s="131">
        <v>2</v>
      </c>
      <c r="E27" s="54">
        <v>1</v>
      </c>
      <c r="F27" s="60">
        <v>21</v>
      </c>
      <c r="G27" s="54"/>
      <c r="H27" s="54"/>
      <c r="I27" s="54"/>
      <c r="J27" s="54"/>
      <c r="K27" s="54">
        <v>1</v>
      </c>
      <c r="L27" s="54"/>
    </row>
    <row r="28" spans="1:12" ht="12.75" customHeight="1" x14ac:dyDescent="0.2">
      <c r="A28" s="31"/>
      <c r="B28" s="32">
        <f>COUNTA(B23:B27)</f>
        <v>5</v>
      </c>
      <c r="C28" s="32"/>
      <c r="D28" s="32"/>
      <c r="E28" s="28">
        <f>SUM(E23:E27)</f>
        <v>5</v>
      </c>
      <c r="F28" s="28">
        <f>SUM(F23:F27)</f>
        <v>105</v>
      </c>
      <c r="G28" s="34"/>
      <c r="H28" s="28">
        <f>SUM(H23:H27)</f>
        <v>0</v>
      </c>
      <c r="I28" s="28">
        <f>SUM(I23:I27)</f>
        <v>0</v>
      </c>
      <c r="J28" s="28">
        <f>SUM(J23:J27)</f>
        <v>0</v>
      </c>
      <c r="K28" s="28">
        <f>SUM(K23:K27)</f>
        <v>5</v>
      </c>
      <c r="L28" s="28">
        <f>SUM(L23:L27)</f>
        <v>0</v>
      </c>
    </row>
    <row r="29" spans="1:12" ht="12.75" customHeight="1" x14ac:dyDescent="0.2">
      <c r="A29" s="31"/>
      <c r="B29" s="32"/>
      <c r="C29" s="32"/>
      <c r="D29" s="32"/>
      <c r="E29" s="28"/>
      <c r="F29" s="28"/>
      <c r="G29" s="34"/>
      <c r="H29" s="28"/>
      <c r="I29" s="28"/>
      <c r="J29" s="28"/>
      <c r="K29" s="28"/>
      <c r="L29" s="28"/>
    </row>
    <row r="30" spans="1:12" ht="12.75" customHeight="1" x14ac:dyDescent="0.2">
      <c r="A30" s="31"/>
      <c r="B30" s="32"/>
      <c r="C30" s="32"/>
      <c r="D30" s="32"/>
      <c r="E30" s="28"/>
      <c r="F30" s="28"/>
      <c r="G30" s="34"/>
      <c r="H30" s="28"/>
      <c r="I30" s="28"/>
      <c r="J30" s="28"/>
      <c r="K30" s="28"/>
      <c r="L30" s="28"/>
    </row>
    <row r="31" spans="1:12" ht="12.75" customHeight="1" x14ac:dyDescent="0.2">
      <c r="C31" s="89" t="s">
        <v>216</v>
      </c>
      <c r="D31" s="102"/>
      <c r="E31" s="103"/>
    </row>
    <row r="32" spans="1:12" ht="12.75" customHeight="1" x14ac:dyDescent="0.2">
      <c r="B32" s="104"/>
      <c r="C32" s="105"/>
      <c r="D32" s="105" t="s">
        <v>123</v>
      </c>
      <c r="E32" s="85">
        <f>SUM(B7+B21+B28)</f>
        <v>21</v>
      </c>
    </row>
    <row r="33" spans="2:9" ht="12.75" customHeight="1" x14ac:dyDescent="0.2">
      <c r="B33" s="104"/>
      <c r="C33" s="105"/>
      <c r="D33" s="105" t="s">
        <v>103</v>
      </c>
      <c r="E33" s="85">
        <f>SUM(E7+E21+E28)</f>
        <v>36</v>
      </c>
    </row>
    <row r="34" spans="2:9" ht="12.75" customHeight="1" x14ac:dyDescent="0.2">
      <c r="B34" s="104"/>
      <c r="C34" s="105"/>
      <c r="D34" s="105" t="s">
        <v>104</v>
      </c>
      <c r="E34" s="84">
        <f>SUM(F7+F21+F28)</f>
        <v>929</v>
      </c>
    </row>
    <row r="35" spans="2:9" ht="12.75" customHeight="1" x14ac:dyDescent="0.2"/>
    <row r="36" spans="2:9" ht="12.75" customHeight="1" x14ac:dyDescent="0.2">
      <c r="C36" s="89" t="s">
        <v>131</v>
      </c>
      <c r="D36" s="89"/>
      <c r="E36" s="91"/>
      <c r="F36" s="91"/>
      <c r="G36" s="91"/>
      <c r="H36" s="96" t="s">
        <v>91</v>
      </c>
      <c r="I36" s="96" t="s">
        <v>102</v>
      </c>
    </row>
    <row r="37" spans="2:9" ht="12.75" customHeight="1" x14ac:dyDescent="0.2">
      <c r="C37" s="111"/>
      <c r="D37" s="111"/>
      <c r="E37" s="111"/>
      <c r="F37" s="94" t="s">
        <v>126</v>
      </c>
      <c r="H37" s="85">
        <f>SUM(H7+H21+H28)</f>
        <v>0</v>
      </c>
      <c r="I37" s="99">
        <f>H37/(H42)</f>
        <v>0</v>
      </c>
    </row>
    <row r="38" spans="2:9" ht="12.75" customHeight="1" x14ac:dyDescent="0.2">
      <c r="C38" s="111"/>
      <c r="D38" s="111"/>
      <c r="E38" s="111"/>
      <c r="F38" s="94" t="s">
        <v>127</v>
      </c>
      <c r="H38" s="85">
        <f>SUM(I7+I21+I28)</f>
        <v>1</v>
      </c>
      <c r="I38" s="99">
        <f>H38/H42</f>
        <v>2.7777777777777776E-2</v>
      </c>
    </row>
    <row r="39" spans="2:9" ht="12.75" customHeight="1" x14ac:dyDescent="0.2">
      <c r="C39" s="111"/>
      <c r="D39" s="111"/>
      <c r="E39" s="111"/>
      <c r="F39" s="94" t="s">
        <v>128</v>
      </c>
      <c r="H39" s="85">
        <f>SUM(J7+J21+J28)</f>
        <v>11</v>
      </c>
      <c r="I39" s="99">
        <f>H39/H42</f>
        <v>0.30555555555555558</v>
      </c>
    </row>
    <row r="40" spans="2:9" ht="12.75" customHeight="1" x14ac:dyDescent="0.2">
      <c r="C40" s="111"/>
      <c r="D40" s="111"/>
      <c r="E40" s="111"/>
      <c r="F40" s="94" t="s">
        <v>129</v>
      </c>
      <c r="H40" s="85">
        <f>SUM(K7+K21+K28)</f>
        <v>11</v>
      </c>
      <c r="I40" s="99">
        <f>H40/H42</f>
        <v>0.30555555555555558</v>
      </c>
    </row>
    <row r="41" spans="2:9" ht="12.75" customHeight="1" x14ac:dyDescent="0.2">
      <c r="C41" s="111"/>
      <c r="D41" s="111"/>
      <c r="E41" s="111"/>
      <c r="F41" s="94" t="s">
        <v>130</v>
      </c>
      <c r="H41" s="110">
        <f>SUM(L7+L21+L28)</f>
        <v>13</v>
      </c>
      <c r="I41" s="101">
        <f>H41/H42</f>
        <v>0.3611111111111111</v>
      </c>
    </row>
    <row r="42" spans="2:9" ht="12.75" customHeight="1" x14ac:dyDescent="0.2">
      <c r="C42" s="111"/>
      <c r="D42" s="111"/>
      <c r="E42" s="111"/>
      <c r="F42" s="111"/>
      <c r="G42" s="94"/>
      <c r="H42" s="109">
        <f>SUM(H37:H41)</f>
        <v>36</v>
      </c>
      <c r="I42" s="99">
        <f>SUM(I37:I41)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74" orientation="landscape" r:id="rId1"/>
  <headerFooter alignWithMargins="0">
    <oddHeader>&amp;C&amp;"Arial,Bold"&amp;16 2012 Swimming Season
Mississippi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4"/>
  <sheetViews>
    <sheetView zoomScaleNormal="100" workbookViewId="0">
      <pane ySplit="2" topLeftCell="A3" activePane="bottomLeft" state="frozen"/>
      <selection pane="bottomLeft" activeCell="D45" sqref="D45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4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45" customFormat="1" ht="12" customHeight="1" x14ac:dyDescent="0.2">
      <c r="B1" s="188" t="s">
        <v>26</v>
      </c>
      <c r="C1" s="188"/>
      <c r="D1" s="56"/>
      <c r="E1" s="57"/>
      <c r="F1" s="56"/>
      <c r="G1" s="187" t="s">
        <v>28</v>
      </c>
      <c r="H1" s="187"/>
      <c r="I1" s="187"/>
      <c r="J1" s="56"/>
      <c r="K1" s="188" t="s">
        <v>34</v>
      </c>
      <c r="L1" s="188"/>
    </row>
    <row r="2" spans="1:12" s="48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66</v>
      </c>
      <c r="E2" s="14" t="s">
        <v>27</v>
      </c>
      <c r="F2" s="3"/>
      <c r="G2" s="3" t="s">
        <v>214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s="30" customFormat="1" ht="12.75" customHeight="1" x14ac:dyDescent="0.15">
      <c r="A3" s="59" t="s">
        <v>143</v>
      </c>
      <c r="B3" s="59" t="s">
        <v>185</v>
      </c>
      <c r="C3" s="59" t="s">
        <v>186</v>
      </c>
      <c r="D3" s="59">
        <v>1</v>
      </c>
      <c r="E3" s="31">
        <v>213</v>
      </c>
      <c r="F3" s="52"/>
      <c r="G3" s="46" t="s">
        <v>29</v>
      </c>
      <c r="H3" s="59">
        <v>176</v>
      </c>
      <c r="I3" s="116">
        <f t="shared" ref="I3" si="0">H3/E3</f>
        <v>0.82629107981220662</v>
      </c>
      <c r="J3" s="47"/>
      <c r="K3" s="172">
        <f t="shared" ref="K3" si="1">E3-H3</f>
        <v>37</v>
      </c>
      <c r="L3" s="116">
        <f t="shared" ref="L3" si="2">K3/E3</f>
        <v>0.17370892018779344</v>
      </c>
    </row>
    <row r="4" spans="1:12" ht="12.75" customHeight="1" x14ac:dyDescent="0.2">
      <c r="A4" s="31" t="s">
        <v>143</v>
      </c>
      <c r="B4" s="31" t="s">
        <v>144</v>
      </c>
      <c r="C4" s="31" t="s">
        <v>145</v>
      </c>
      <c r="D4" s="31">
        <v>2</v>
      </c>
      <c r="E4" s="31">
        <v>213</v>
      </c>
      <c r="F4" s="173"/>
      <c r="G4" s="46" t="s">
        <v>29</v>
      </c>
      <c r="H4" s="59">
        <v>42</v>
      </c>
      <c r="I4" s="116">
        <f t="shared" ref="I4:I6" si="3">H4/E4</f>
        <v>0.19718309859154928</v>
      </c>
      <c r="J4" s="47"/>
      <c r="K4" s="172">
        <f t="shared" ref="K4:K6" si="4">E4-H4</f>
        <v>171</v>
      </c>
      <c r="L4" s="116">
        <f t="shared" ref="L4:L6" si="5">K4/E4</f>
        <v>0.80281690140845074</v>
      </c>
    </row>
    <row r="5" spans="1:12" ht="12.75" customHeight="1" x14ac:dyDescent="0.2">
      <c r="A5" s="59" t="s">
        <v>143</v>
      </c>
      <c r="B5" s="59" t="s">
        <v>187</v>
      </c>
      <c r="C5" s="59" t="s">
        <v>188</v>
      </c>
      <c r="D5" s="59">
        <v>1</v>
      </c>
      <c r="E5" s="31">
        <v>213</v>
      </c>
      <c r="F5" s="173"/>
      <c r="G5" s="46" t="s">
        <v>29</v>
      </c>
      <c r="H5" s="59">
        <v>119</v>
      </c>
      <c r="I5" s="116">
        <f t="shared" ref="I5" si="6">H5/E5</f>
        <v>0.55868544600938963</v>
      </c>
      <c r="J5" s="47"/>
      <c r="K5" s="172">
        <f t="shared" ref="K5" si="7">E5-H5</f>
        <v>94</v>
      </c>
      <c r="L5" s="116">
        <f t="shared" ref="L5" si="8">K5/E5</f>
        <v>0.44131455399061031</v>
      </c>
    </row>
    <row r="6" spans="1:12" ht="12.75" customHeight="1" x14ac:dyDescent="0.2">
      <c r="A6" s="131" t="s">
        <v>143</v>
      </c>
      <c r="B6" s="131" t="s">
        <v>146</v>
      </c>
      <c r="C6" s="131" t="s">
        <v>147</v>
      </c>
      <c r="D6" s="131">
        <v>2</v>
      </c>
      <c r="E6" s="131">
        <v>213</v>
      </c>
      <c r="F6" s="174"/>
      <c r="G6" s="118" t="s">
        <v>29</v>
      </c>
      <c r="H6" s="60">
        <v>42</v>
      </c>
      <c r="I6" s="117">
        <f t="shared" si="3"/>
        <v>0.19718309859154928</v>
      </c>
      <c r="J6" s="54"/>
      <c r="K6" s="133">
        <f t="shared" si="4"/>
        <v>171</v>
      </c>
      <c r="L6" s="117">
        <f t="shared" si="5"/>
        <v>0.80281690140845074</v>
      </c>
    </row>
    <row r="7" spans="1:12" x14ac:dyDescent="0.2">
      <c r="A7" s="31"/>
      <c r="B7" s="32">
        <f>COUNTA(B3:B6)</f>
        <v>4</v>
      </c>
      <c r="C7" s="31"/>
      <c r="D7" s="63"/>
      <c r="E7" s="35">
        <f>SUM(E3:E6)</f>
        <v>852</v>
      </c>
      <c r="F7" s="37"/>
      <c r="G7" s="32">
        <f>COUNTA(G3:G6)</f>
        <v>4</v>
      </c>
      <c r="H7" s="35">
        <f>SUM(H3:H6)</f>
        <v>379</v>
      </c>
      <c r="I7" s="38">
        <f>H7/E7</f>
        <v>0.44483568075117369</v>
      </c>
      <c r="J7" s="170"/>
      <c r="K7" s="35">
        <f>SUM(K3:K6)</f>
        <v>473</v>
      </c>
      <c r="L7" s="38">
        <f>K7/E7</f>
        <v>0.55516431924882625</v>
      </c>
    </row>
    <row r="8" spans="1:12" ht="8.25" customHeight="1" x14ac:dyDescent="0.2">
      <c r="A8" s="31"/>
      <c r="B8" s="32"/>
      <c r="C8" s="31"/>
      <c r="D8" s="46"/>
      <c r="E8" s="35"/>
      <c r="F8" s="37"/>
      <c r="G8" s="32"/>
      <c r="H8" s="35"/>
      <c r="I8" s="38"/>
      <c r="J8" s="170"/>
      <c r="K8" s="35"/>
      <c r="L8" s="38"/>
    </row>
    <row r="9" spans="1:12" x14ac:dyDescent="0.2">
      <c r="A9" s="164" t="s">
        <v>148</v>
      </c>
      <c r="B9" s="164" t="s">
        <v>149</v>
      </c>
      <c r="C9" s="164" t="s">
        <v>150</v>
      </c>
      <c r="D9" s="31">
        <v>1</v>
      </c>
      <c r="E9" s="31">
        <v>213</v>
      </c>
      <c r="F9" s="173"/>
      <c r="G9" s="46" t="s">
        <v>29</v>
      </c>
      <c r="H9" s="171">
        <v>21</v>
      </c>
      <c r="I9" s="116">
        <f>H9/E9</f>
        <v>9.8591549295774641E-2</v>
      </c>
      <c r="J9" s="47"/>
      <c r="K9" s="172">
        <f>E9-H9</f>
        <v>192</v>
      </c>
      <c r="L9" s="116">
        <f t="shared" ref="L9:L21" si="9">K9/E9</f>
        <v>0.90140845070422537</v>
      </c>
    </row>
    <row r="10" spans="1:12" x14ac:dyDescent="0.2">
      <c r="A10" s="164" t="s">
        <v>148</v>
      </c>
      <c r="B10" s="164" t="s">
        <v>151</v>
      </c>
      <c r="C10" s="164" t="s">
        <v>192</v>
      </c>
      <c r="D10" s="46">
        <v>1</v>
      </c>
      <c r="E10" s="31">
        <v>213</v>
      </c>
      <c r="F10" s="173"/>
      <c r="G10" s="46" t="s">
        <v>29</v>
      </c>
      <c r="H10" s="171">
        <v>21</v>
      </c>
      <c r="I10" s="116">
        <f>H10/E10</f>
        <v>9.8591549295774641E-2</v>
      </c>
      <c r="J10" s="47"/>
      <c r="K10" s="172">
        <f>E10-H10</f>
        <v>192</v>
      </c>
      <c r="L10" s="116">
        <f t="shared" ref="L10" si="10">K10/E10</f>
        <v>0.90140845070422537</v>
      </c>
    </row>
    <row r="11" spans="1:12" x14ac:dyDescent="0.2">
      <c r="A11" s="164" t="s">
        <v>148</v>
      </c>
      <c r="B11" s="164" t="s">
        <v>152</v>
      </c>
      <c r="C11" s="164" t="s">
        <v>153</v>
      </c>
      <c r="D11" s="31">
        <v>1</v>
      </c>
      <c r="E11" s="31">
        <v>213</v>
      </c>
      <c r="F11" s="173"/>
      <c r="G11" s="46" t="s">
        <v>29</v>
      </c>
      <c r="H11" s="171">
        <v>29</v>
      </c>
      <c r="I11" s="116">
        <f t="shared" ref="I11:I19" si="11">H11/E11</f>
        <v>0.13615023474178403</v>
      </c>
      <c r="J11" s="47"/>
      <c r="K11" s="172">
        <f t="shared" ref="K11:K19" si="12">E11-H11</f>
        <v>184</v>
      </c>
      <c r="L11" s="116">
        <f t="shared" ref="L11:L19" si="13">K11/E11</f>
        <v>0.863849765258216</v>
      </c>
    </row>
    <row r="12" spans="1:12" x14ac:dyDescent="0.2">
      <c r="A12" s="31" t="s">
        <v>148</v>
      </c>
      <c r="B12" s="31" t="s">
        <v>154</v>
      </c>
      <c r="C12" s="31" t="s">
        <v>155</v>
      </c>
      <c r="D12" s="31">
        <v>1</v>
      </c>
      <c r="E12" s="31">
        <v>213</v>
      </c>
      <c r="F12" s="173"/>
      <c r="G12" s="46"/>
      <c r="H12" s="177">
        <v>0</v>
      </c>
      <c r="I12" s="116">
        <f t="shared" si="11"/>
        <v>0</v>
      </c>
      <c r="J12" s="47"/>
      <c r="K12" s="172">
        <f t="shared" ref="K12" si="14">E12-H12</f>
        <v>213</v>
      </c>
      <c r="L12" s="116">
        <f t="shared" ref="L12" si="15">K12/E12</f>
        <v>1</v>
      </c>
    </row>
    <row r="13" spans="1:12" x14ac:dyDescent="0.2">
      <c r="A13" s="164" t="s">
        <v>148</v>
      </c>
      <c r="B13" s="164" t="s">
        <v>156</v>
      </c>
      <c r="C13" s="164" t="s">
        <v>157</v>
      </c>
      <c r="D13" s="31">
        <v>1</v>
      </c>
      <c r="E13" s="31">
        <v>213</v>
      </c>
      <c r="F13" s="173"/>
      <c r="G13" s="46" t="s">
        <v>29</v>
      </c>
      <c r="H13" s="171">
        <v>20</v>
      </c>
      <c r="I13" s="116">
        <f t="shared" si="11"/>
        <v>9.3896713615023469E-2</v>
      </c>
      <c r="J13" s="47"/>
      <c r="K13" s="172">
        <f t="shared" si="12"/>
        <v>193</v>
      </c>
      <c r="L13" s="116">
        <f t="shared" si="13"/>
        <v>0.9061032863849765</v>
      </c>
    </row>
    <row r="14" spans="1:12" x14ac:dyDescent="0.2">
      <c r="A14" s="164" t="s">
        <v>148</v>
      </c>
      <c r="B14" s="164" t="s">
        <v>158</v>
      </c>
      <c r="C14" s="164" t="s">
        <v>159</v>
      </c>
      <c r="D14" s="31">
        <v>1</v>
      </c>
      <c r="E14" s="31">
        <v>213</v>
      </c>
      <c r="F14" s="173"/>
      <c r="G14" s="46" t="s">
        <v>29</v>
      </c>
      <c r="H14" s="171">
        <v>38</v>
      </c>
      <c r="I14" s="116">
        <f t="shared" si="11"/>
        <v>0.17840375586854459</v>
      </c>
      <c r="J14" s="47"/>
      <c r="K14" s="172">
        <f t="shared" si="12"/>
        <v>175</v>
      </c>
      <c r="L14" s="116">
        <f t="shared" si="13"/>
        <v>0.82159624413145538</v>
      </c>
    </row>
    <row r="15" spans="1:12" x14ac:dyDescent="0.2">
      <c r="A15" s="164" t="s">
        <v>148</v>
      </c>
      <c r="B15" s="164" t="s">
        <v>160</v>
      </c>
      <c r="C15" s="164" t="s">
        <v>161</v>
      </c>
      <c r="D15" s="31">
        <v>1</v>
      </c>
      <c r="E15" s="31">
        <v>213</v>
      </c>
      <c r="F15" s="173"/>
      <c r="G15" s="46" t="s">
        <v>29</v>
      </c>
      <c r="H15" s="171">
        <v>42</v>
      </c>
      <c r="I15" s="116">
        <f t="shared" si="11"/>
        <v>0.19718309859154928</v>
      </c>
      <c r="J15" s="47"/>
      <c r="K15" s="172">
        <f t="shared" si="12"/>
        <v>171</v>
      </c>
      <c r="L15" s="116">
        <f t="shared" si="13"/>
        <v>0.80281690140845074</v>
      </c>
    </row>
    <row r="16" spans="1:12" x14ac:dyDescent="0.2">
      <c r="A16" s="164" t="s">
        <v>148</v>
      </c>
      <c r="B16" s="164" t="s">
        <v>162</v>
      </c>
      <c r="C16" s="164" t="s">
        <v>163</v>
      </c>
      <c r="D16" s="31">
        <v>1</v>
      </c>
      <c r="E16" s="31">
        <v>213</v>
      </c>
      <c r="F16" s="173"/>
      <c r="G16" s="46" t="s">
        <v>29</v>
      </c>
      <c r="H16" s="171">
        <v>34</v>
      </c>
      <c r="I16" s="116">
        <f t="shared" si="11"/>
        <v>0.15962441314553991</v>
      </c>
      <c r="J16" s="47"/>
      <c r="K16" s="172">
        <f t="shared" si="12"/>
        <v>179</v>
      </c>
      <c r="L16" s="116">
        <f t="shared" si="13"/>
        <v>0.84037558685446012</v>
      </c>
    </row>
    <row r="17" spans="1:12" x14ac:dyDescent="0.2">
      <c r="A17" s="164" t="s">
        <v>148</v>
      </c>
      <c r="B17" s="164" t="s">
        <v>164</v>
      </c>
      <c r="C17" s="164" t="s">
        <v>165</v>
      </c>
      <c r="D17" s="31">
        <v>1</v>
      </c>
      <c r="E17" s="31">
        <v>213</v>
      </c>
      <c r="F17" s="173"/>
      <c r="G17" s="46" t="s">
        <v>29</v>
      </c>
      <c r="H17" s="171">
        <v>27</v>
      </c>
      <c r="I17" s="116">
        <f t="shared" ref="I17" si="16">H17/E17</f>
        <v>0.12676056338028169</v>
      </c>
      <c r="J17" s="47"/>
      <c r="K17" s="172">
        <f t="shared" ref="K17" si="17">E17-H17</f>
        <v>186</v>
      </c>
      <c r="L17" s="116">
        <f t="shared" ref="L17" si="18">K17/E17</f>
        <v>0.87323943661971826</v>
      </c>
    </row>
    <row r="18" spans="1:12" x14ac:dyDescent="0.2">
      <c r="A18" s="164" t="s">
        <v>148</v>
      </c>
      <c r="B18" s="164" t="s">
        <v>166</v>
      </c>
      <c r="C18" s="164" t="s">
        <v>167</v>
      </c>
      <c r="D18" s="31">
        <v>1</v>
      </c>
      <c r="E18" s="31">
        <v>213</v>
      </c>
      <c r="F18" s="173"/>
      <c r="G18" s="46" t="s">
        <v>29</v>
      </c>
      <c r="H18" s="59">
        <v>47</v>
      </c>
      <c r="I18" s="116">
        <f t="shared" si="11"/>
        <v>0.22065727699530516</v>
      </c>
      <c r="J18" s="47"/>
      <c r="K18" s="172">
        <f t="shared" si="12"/>
        <v>166</v>
      </c>
      <c r="L18" s="116">
        <f t="shared" si="13"/>
        <v>0.77934272300469487</v>
      </c>
    </row>
    <row r="19" spans="1:12" x14ac:dyDescent="0.2">
      <c r="A19" s="164" t="s">
        <v>148</v>
      </c>
      <c r="B19" s="164" t="s">
        <v>168</v>
      </c>
      <c r="C19" s="164" t="s">
        <v>169</v>
      </c>
      <c r="D19" s="31">
        <v>2</v>
      </c>
      <c r="E19" s="31">
        <v>213</v>
      </c>
      <c r="F19" s="173"/>
      <c r="G19" s="46" t="s">
        <v>29</v>
      </c>
      <c r="H19" s="59">
        <v>66</v>
      </c>
      <c r="I19" s="116">
        <f t="shared" si="11"/>
        <v>0.30985915492957744</v>
      </c>
      <c r="J19" s="47"/>
      <c r="K19" s="172">
        <f t="shared" si="12"/>
        <v>147</v>
      </c>
      <c r="L19" s="116">
        <f t="shared" si="13"/>
        <v>0.6901408450704225</v>
      </c>
    </row>
    <row r="20" spans="1:12" x14ac:dyDescent="0.2">
      <c r="A20" s="164" t="s">
        <v>148</v>
      </c>
      <c r="B20" s="164" t="s">
        <v>170</v>
      </c>
      <c r="C20" s="164" t="s">
        <v>171</v>
      </c>
      <c r="D20" s="31">
        <v>1</v>
      </c>
      <c r="E20" s="31">
        <v>213</v>
      </c>
      <c r="F20" s="173"/>
      <c r="G20" s="46" t="s">
        <v>29</v>
      </c>
      <c r="H20" s="59">
        <v>46</v>
      </c>
      <c r="I20" s="116">
        <f t="shared" ref="I20:I21" si="19">H20/E20</f>
        <v>0.215962441314554</v>
      </c>
      <c r="J20" s="47"/>
      <c r="K20" s="172">
        <f t="shared" ref="K20:K21" si="20">E20-H20</f>
        <v>167</v>
      </c>
      <c r="L20" s="116">
        <f t="shared" si="9"/>
        <v>0.784037558685446</v>
      </c>
    </row>
    <row r="21" spans="1:12" x14ac:dyDescent="0.2">
      <c r="A21" s="158" t="s">
        <v>148</v>
      </c>
      <c r="B21" s="158" t="s">
        <v>172</v>
      </c>
      <c r="C21" s="158" t="s">
        <v>173</v>
      </c>
      <c r="D21" s="131">
        <v>2</v>
      </c>
      <c r="E21" s="131">
        <v>213</v>
      </c>
      <c r="F21" s="174"/>
      <c r="G21" s="118" t="s">
        <v>29</v>
      </c>
      <c r="H21" s="60">
        <v>54</v>
      </c>
      <c r="I21" s="117">
        <f t="shared" si="19"/>
        <v>0.25352112676056338</v>
      </c>
      <c r="J21" s="54"/>
      <c r="K21" s="133">
        <f t="shared" si="20"/>
        <v>159</v>
      </c>
      <c r="L21" s="117">
        <f t="shared" si="9"/>
        <v>0.74647887323943662</v>
      </c>
    </row>
    <row r="22" spans="1:12" x14ac:dyDescent="0.2">
      <c r="A22" s="31"/>
      <c r="B22" s="32">
        <f>COUNTA(B9:B21)</f>
        <v>13</v>
      </c>
      <c r="C22" s="31"/>
      <c r="D22" s="63"/>
      <c r="E22" s="35">
        <f>SUM(E9:E21)</f>
        <v>2769</v>
      </c>
      <c r="F22" s="37"/>
      <c r="G22" s="32">
        <f>COUNTA(G9:G21)</f>
        <v>12</v>
      </c>
      <c r="H22" s="35">
        <f>SUM(H9:H21)</f>
        <v>445</v>
      </c>
      <c r="I22" s="38">
        <f>H22/E22</f>
        <v>0.1607078367641748</v>
      </c>
      <c r="J22" s="170"/>
      <c r="K22" s="175">
        <f>E22-H22</f>
        <v>2324</v>
      </c>
      <c r="L22" s="38">
        <f>K22/E22</f>
        <v>0.83929216323582523</v>
      </c>
    </row>
    <row r="23" spans="1:12" ht="8.25" customHeight="1" x14ac:dyDescent="0.2">
      <c r="A23" s="31"/>
      <c r="B23" s="31"/>
      <c r="C23" s="31"/>
      <c r="D23" s="47"/>
      <c r="F23" s="173"/>
      <c r="G23" s="173"/>
      <c r="H23" s="34"/>
      <c r="I23" s="34"/>
      <c r="J23" s="34"/>
      <c r="K23" s="34"/>
      <c r="L23" s="34"/>
    </row>
    <row r="24" spans="1:12" x14ac:dyDescent="0.2">
      <c r="A24" s="164" t="s">
        <v>174</v>
      </c>
      <c r="B24" s="164" t="s">
        <v>175</v>
      </c>
      <c r="C24" s="164" t="s">
        <v>176</v>
      </c>
      <c r="D24" s="31">
        <v>1</v>
      </c>
      <c r="E24" s="31">
        <v>213</v>
      </c>
      <c r="F24" s="173"/>
      <c r="G24" s="46" t="s">
        <v>29</v>
      </c>
      <c r="H24" s="59">
        <v>21</v>
      </c>
      <c r="I24" s="116">
        <f t="shared" ref="I24:I28" si="21">H24/E24</f>
        <v>9.8591549295774641E-2</v>
      </c>
      <c r="J24" s="47"/>
      <c r="K24" s="172">
        <f t="shared" ref="K24:K28" si="22">E24-H24</f>
        <v>192</v>
      </c>
      <c r="L24" s="116">
        <f t="shared" ref="L24:L28" si="23">K24/E24</f>
        <v>0.90140845070422537</v>
      </c>
    </row>
    <row r="25" spans="1:12" x14ac:dyDescent="0.2">
      <c r="A25" s="164" t="s">
        <v>174</v>
      </c>
      <c r="B25" s="164" t="s">
        <v>177</v>
      </c>
      <c r="C25" s="164" t="s">
        <v>178</v>
      </c>
      <c r="D25" s="31">
        <v>1</v>
      </c>
      <c r="E25" s="31">
        <v>213</v>
      </c>
      <c r="F25" s="173"/>
      <c r="G25" s="46" t="s">
        <v>29</v>
      </c>
      <c r="H25" s="59">
        <v>21</v>
      </c>
      <c r="I25" s="116">
        <f t="shared" si="21"/>
        <v>9.8591549295774641E-2</v>
      </c>
      <c r="J25" s="47"/>
      <c r="K25" s="172">
        <f t="shared" si="22"/>
        <v>192</v>
      </c>
      <c r="L25" s="116">
        <f t="shared" si="23"/>
        <v>0.90140845070422537</v>
      </c>
    </row>
    <row r="26" spans="1:12" x14ac:dyDescent="0.2">
      <c r="A26" s="164" t="s">
        <v>174</v>
      </c>
      <c r="B26" s="164" t="s">
        <v>179</v>
      </c>
      <c r="C26" s="164" t="s">
        <v>180</v>
      </c>
      <c r="D26" s="31">
        <v>1</v>
      </c>
      <c r="E26" s="31">
        <v>213</v>
      </c>
      <c r="F26" s="173"/>
      <c r="G26" s="46" t="s">
        <v>29</v>
      </c>
      <c r="H26" s="59">
        <v>21</v>
      </c>
      <c r="I26" s="116">
        <f t="shared" si="21"/>
        <v>9.8591549295774641E-2</v>
      </c>
      <c r="J26" s="47"/>
      <c r="K26" s="172">
        <f t="shared" si="22"/>
        <v>192</v>
      </c>
      <c r="L26" s="116">
        <f t="shared" si="23"/>
        <v>0.90140845070422537</v>
      </c>
    </row>
    <row r="27" spans="1:12" x14ac:dyDescent="0.2">
      <c r="A27" s="164" t="s">
        <v>174</v>
      </c>
      <c r="B27" s="164" t="s">
        <v>181</v>
      </c>
      <c r="C27" s="164" t="s">
        <v>182</v>
      </c>
      <c r="D27" s="31">
        <v>1</v>
      </c>
      <c r="E27" s="31">
        <v>213</v>
      </c>
      <c r="F27" s="173"/>
      <c r="G27" s="46" t="s">
        <v>29</v>
      </c>
      <c r="H27" s="59">
        <v>21</v>
      </c>
      <c r="I27" s="116">
        <f t="shared" si="21"/>
        <v>9.8591549295774641E-2</v>
      </c>
      <c r="J27" s="47"/>
      <c r="K27" s="172">
        <f t="shared" si="22"/>
        <v>192</v>
      </c>
      <c r="L27" s="116">
        <f t="shared" si="23"/>
        <v>0.90140845070422537</v>
      </c>
    </row>
    <row r="28" spans="1:12" x14ac:dyDescent="0.2">
      <c r="A28" s="158" t="s">
        <v>174</v>
      </c>
      <c r="B28" s="158" t="s">
        <v>183</v>
      </c>
      <c r="C28" s="158" t="s">
        <v>184</v>
      </c>
      <c r="D28" s="131">
        <v>2</v>
      </c>
      <c r="E28" s="131">
        <v>213</v>
      </c>
      <c r="F28" s="174"/>
      <c r="G28" s="118" t="s">
        <v>29</v>
      </c>
      <c r="H28" s="60">
        <v>21</v>
      </c>
      <c r="I28" s="117">
        <f t="shared" si="21"/>
        <v>9.8591549295774641E-2</v>
      </c>
      <c r="J28" s="54"/>
      <c r="K28" s="133">
        <f t="shared" si="22"/>
        <v>192</v>
      </c>
      <c r="L28" s="117">
        <f t="shared" si="23"/>
        <v>0.90140845070422537</v>
      </c>
    </row>
    <row r="29" spans="1:12" x14ac:dyDescent="0.2">
      <c r="A29" s="31"/>
      <c r="B29" s="32">
        <f>COUNTA(B24:B28)</f>
        <v>5</v>
      </c>
      <c r="C29" s="31"/>
      <c r="D29" s="173"/>
      <c r="E29" s="35">
        <f>SUM(E24:E28)</f>
        <v>1065</v>
      </c>
      <c r="F29" s="37"/>
      <c r="G29" s="32">
        <f>COUNTA(G24:G28)</f>
        <v>5</v>
      </c>
      <c r="H29" s="35">
        <f>SUM(H24:H28)</f>
        <v>105</v>
      </c>
      <c r="I29" s="38">
        <f>H29/E29</f>
        <v>9.8591549295774641E-2</v>
      </c>
      <c r="J29" s="170"/>
      <c r="K29" s="175">
        <f>E29-H29</f>
        <v>960</v>
      </c>
      <c r="L29" s="38">
        <f>K29/E29</f>
        <v>0.90140845070422537</v>
      </c>
    </row>
    <row r="30" spans="1:12" x14ac:dyDescent="0.2">
      <c r="A30" s="31"/>
      <c r="B30" s="32"/>
      <c r="C30" s="31"/>
      <c r="E30" s="35"/>
      <c r="F30" s="37"/>
      <c r="G30" s="32"/>
      <c r="H30" s="35"/>
      <c r="I30" s="38"/>
      <c r="J30" s="115"/>
      <c r="K30" s="44"/>
      <c r="L30" s="38"/>
    </row>
    <row r="31" spans="1:12" x14ac:dyDescent="0.2">
      <c r="A31" s="31"/>
      <c r="B31" s="32"/>
      <c r="C31" s="31"/>
      <c r="E31" s="35"/>
      <c r="F31" s="37"/>
      <c r="G31" s="32"/>
      <c r="H31" s="35"/>
      <c r="I31" s="38"/>
      <c r="J31" s="62"/>
      <c r="K31" s="44"/>
      <c r="L31" s="38"/>
    </row>
    <row r="32" spans="1:12" x14ac:dyDescent="0.2">
      <c r="B32" s="86" t="s">
        <v>215</v>
      </c>
      <c r="C32" s="102"/>
      <c r="D32" s="103"/>
      <c r="G32" s="36"/>
      <c r="H32" s="36"/>
    </row>
    <row r="33" spans="2:8" x14ac:dyDescent="0.2">
      <c r="B33" s="86"/>
      <c r="C33" s="105" t="s">
        <v>96</v>
      </c>
      <c r="D33" s="85">
        <f>SUM(B7+B22+B29)</f>
        <v>22</v>
      </c>
      <c r="G33" s="36"/>
      <c r="H33" s="36"/>
    </row>
    <row r="34" spans="2:8" x14ac:dyDescent="0.2">
      <c r="B34" s="86"/>
      <c r="C34" s="105" t="s">
        <v>132</v>
      </c>
      <c r="D34" s="84">
        <f>SUM(E7+E22+E29)</f>
        <v>4686</v>
      </c>
      <c r="G34" s="36"/>
      <c r="H34" s="36"/>
    </row>
    <row r="35" spans="2:8" x14ac:dyDescent="0.2">
      <c r="B35" s="104"/>
      <c r="C35" s="105" t="s">
        <v>123</v>
      </c>
      <c r="D35" s="85">
        <f>SUM(G7+G22+G29)</f>
        <v>21</v>
      </c>
      <c r="G35" s="36"/>
      <c r="H35" s="36"/>
    </row>
    <row r="36" spans="2:8" x14ac:dyDescent="0.2">
      <c r="B36" s="104"/>
      <c r="C36" s="105" t="s">
        <v>133</v>
      </c>
      <c r="D36" s="84">
        <f>SUM(H7+H22+H29)</f>
        <v>929</v>
      </c>
      <c r="G36" s="36"/>
      <c r="H36" s="36"/>
    </row>
    <row r="37" spans="2:8" x14ac:dyDescent="0.2">
      <c r="B37" s="104"/>
      <c r="C37" s="105" t="s">
        <v>134</v>
      </c>
      <c r="D37" s="113">
        <f>D36/D34</f>
        <v>0.19825010670081092</v>
      </c>
      <c r="G37" s="36"/>
      <c r="H37" s="36"/>
    </row>
    <row r="38" spans="2:8" x14ac:dyDescent="0.2">
      <c r="C38" s="105" t="s">
        <v>135</v>
      </c>
      <c r="D38" s="84">
        <f>SUM(K7+K22+K29)</f>
        <v>3757</v>
      </c>
      <c r="G38" s="36"/>
      <c r="H38" s="36"/>
    </row>
    <row r="39" spans="2:8" x14ac:dyDescent="0.2">
      <c r="C39" s="105" t="s">
        <v>136</v>
      </c>
      <c r="D39" s="113">
        <f>D38/D34</f>
        <v>0.80174989329918911</v>
      </c>
      <c r="G39" s="36"/>
      <c r="H39" s="36"/>
    </row>
    <row r="40" spans="2:8" x14ac:dyDescent="0.2">
      <c r="G40" s="36"/>
      <c r="H40" s="36"/>
    </row>
    <row r="41" spans="2:8" x14ac:dyDescent="0.2">
      <c r="G41" s="36"/>
      <c r="H41" s="36"/>
    </row>
    <row r="42" spans="2:8" x14ac:dyDescent="0.2">
      <c r="G42" s="36"/>
      <c r="H42" s="36"/>
    </row>
    <row r="43" spans="2:8" x14ac:dyDescent="0.2">
      <c r="G43" s="36"/>
      <c r="H43" s="36"/>
    </row>
    <row r="44" spans="2:8" x14ac:dyDescent="0.2">
      <c r="G44" s="36"/>
      <c r="H44" s="36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79" orientation="landscape" r:id="rId1"/>
  <headerFooter alignWithMargins="0">
    <oddHeader>&amp;C&amp;"Arial,Bold"&amp;16 2012 Swimming Season
Mississippi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2013-09-26T14:30:22Z</cp:lastPrinted>
  <dcterms:created xsi:type="dcterms:W3CDTF">2006-12-12T20:37:17Z</dcterms:created>
  <dcterms:modified xsi:type="dcterms:W3CDTF">2013-09-26T14:30:45Z</dcterms:modified>
</cp:coreProperties>
</file>