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240" windowWidth="18780" windowHeight="6420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Actions'!$A$1:$K$26</definedName>
    <definedName name="_xlnm.Print_Area" localSheetId="5">'Action Durations'!$A$1:$L$20</definedName>
    <definedName name="_xlnm.Print_Area" localSheetId="1">Attributes!$A$1:$J$22</definedName>
    <definedName name="_xlnm.Print_Area" localSheetId="6">'Beach Days'!$A$1:$L$30</definedName>
    <definedName name="_xlnm.Print_Area" localSheetId="2">Monitoring!$A$1:$I$25</definedName>
    <definedName name="_xlnm.Print_Area" localSheetId="3">'Pollution Sources'!$A$1:$S$41</definedName>
    <definedName name="_xlnm.Print_Area" localSheetId="0">Summary!$A$1:$U$18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I11" i="7" l="1"/>
  <c r="K11" i="7"/>
  <c r="L11" i="7"/>
  <c r="E38" i="10" l="1"/>
  <c r="E37" i="10"/>
  <c r="E36" i="10"/>
  <c r="E35" i="10"/>
  <c r="E34" i="10"/>
  <c r="E33" i="10"/>
  <c r="E32" i="10"/>
  <c r="E31" i="10"/>
  <c r="E30" i="10"/>
  <c r="E29" i="10"/>
  <c r="E28" i="10"/>
  <c r="E18" i="10"/>
  <c r="D3" i="8" s="1"/>
  <c r="B18" i="10"/>
  <c r="E22" i="10" s="1"/>
  <c r="E23" i="10" l="1"/>
  <c r="F28" i="10" s="1"/>
  <c r="E24" i="10" l="1"/>
  <c r="F35" i="10"/>
  <c r="F31" i="10"/>
  <c r="F38" i="10"/>
  <c r="F34" i="10"/>
  <c r="F30" i="10"/>
  <c r="F37" i="10"/>
  <c r="F33" i="10"/>
  <c r="F29" i="10"/>
  <c r="F36" i="10"/>
  <c r="F32" i="10"/>
  <c r="E21" i="4"/>
  <c r="E20" i="4"/>
  <c r="E22" i="4" s="1"/>
  <c r="F20" i="4" s="1"/>
  <c r="E25" i="4"/>
  <c r="E24" i="4"/>
  <c r="E17" i="4"/>
  <c r="E16" i="4"/>
  <c r="I18" i="10"/>
  <c r="E25" i="10" s="1"/>
  <c r="E18" i="4" l="1"/>
  <c r="F16" i="4" s="1"/>
  <c r="E26" i="4"/>
  <c r="K18" i="7"/>
  <c r="L18" i="7" s="1"/>
  <c r="I18" i="7"/>
  <c r="K17" i="7"/>
  <c r="L17" i="7" s="1"/>
  <c r="I17" i="7"/>
  <c r="K16" i="7"/>
  <c r="L16" i="7" s="1"/>
  <c r="I16" i="7"/>
  <c r="K15" i="7"/>
  <c r="L15" i="7" s="1"/>
  <c r="I15" i="7"/>
  <c r="K14" i="7"/>
  <c r="L14" i="7" s="1"/>
  <c r="I14" i="7"/>
  <c r="K13" i="7"/>
  <c r="L13" i="7" s="1"/>
  <c r="I13" i="7"/>
  <c r="K12" i="7"/>
  <c r="L12" i="7" s="1"/>
  <c r="I12" i="7"/>
  <c r="K10" i="7"/>
  <c r="L10" i="7" s="1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B19" i="11"/>
  <c r="H23" i="11" s="1"/>
  <c r="E19" i="11"/>
  <c r="H24" i="11" s="1"/>
  <c r="F19" i="11"/>
  <c r="H25" i="11" s="1"/>
  <c r="G19" i="11"/>
  <c r="H19" i="11"/>
  <c r="H29" i="11" s="1"/>
  <c r="I19" i="11"/>
  <c r="H30" i="11" s="1"/>
  <c r="J19" i="11"/>
  <c r="H31" i="11" s="1"/>
  <c r="K19" i="11"/>
  <c r="H32" i="11" s="1"/>
  <c r="L19" i="11"/>
  <c r="H33" i="11" s="1"/>
  <c r="M19" i="11"/>
  <c r="H34" i="11" s="1"/>
  <c r="N19" i="11"/>
  <c r="H35" i="11" s="1"/>
  <c r="O19" i="11"/>
  <c r="H36" i="11" s="1"/>
  <c r="P19" i="11"/>
  <c r="H37" i="11" s="1"/>
  <c r="Q19" i="11"/>
  <c r="H38" i="11" s="1"/>
  <c r="R19" i="11"/>
  <c r="H39" i="11" s="1"/>
  <c r="S19" i="11"/>
  <c r="H40" i="11" s="1"/>
  <c r="F18" i="2"/>
  <c r="D22" i="2" s="1"/>
  <c r="H28" i="11" l="1"/>
  <c r="K3" i="7"/>
  <c r="L3" i="7" s="1"/>
  <c r="I3" i="7"/>
  <c r="F24" i="4" l="1"/>
  <c r="F3" i="8"/>
  <c r="E19" i="7"/>
  <c r="D25" i="7" s="1"/>
  <c r="B5" i="4"/>
  <c r="E9" i="4" s="1"/>
  <c r="E5" i="4"/>
  <c r="E10" i="4" s="1"/>
  <c r="H5" i="4"/>
  <c r="E11" i="4" s="1"/>
  <c r="H19" i="7"/>
  <c r="D27" i="7" s="1"/>
  <c r="G19" i="7"/>
  <c r="D26" i="7" s="1"/>
  <c r="B19" i="7"/>
  <c r="D24" i="7" s="1"/>
  <c r="H6" i="9"/>
  <c r="H15" i="9" s="1"/>
  <c r="F6" i="9"/>
  <c r="D12" i="9" s="1"/>
  <c r="E6" i="9"/>
  <c r="D11" i="9" s="1"/>
  <c r="B6" i="9"/>
  <c r="D10" i="9" s="1"/>
  <c r="I6" i="9"/>
  <c r="H16" i="9" s="1"/>
  <c r="J6" i="9"/>
  <c r="H17" i="9" s="1"/>
  <c r="K6" i="9"/>
  <c r="H18" i="9" s="1"/>
  <c r="L6" i="9"/>
  <c r="H19" i="9" s="1"/>
  <c r="B18" i="2"/>
  <c r="D21" i="2" s="1"/>
  <c r="I19" i="7" l="1"/>
  <c r="T3" i="8"/>
  <c r="T4" i="8" s="1"/>
  <c r="S3" i="8"/>
  <c r="S4" i="8" s="1"/>
  <c r="L3" i="8"/>
  <c r="F21" i="4"/>
  <c r="F22" i="4" s="1"/>
  <c r="F17" i="4"/>
  <c r="F18" i="4" s="1"/>
  <c r="C3" i="8"/>
  <c r="Q3" i="8"/>
  <c r="Q4" i="8" s="1"/>
  <c r="M3" i="8"/>
  <c r="M4" i="8" s="1"/>
  <c r="N3" i="8"/>
  <c r="N4" i="8" s="1"/>
  <c r="F25" i="4"/>
  <c r="F26" i="4" s="1"/>
  <c r="F4" i="8"/>
  <c r="O3" i="8"/>
  <c r="O4" i="8" s="1"/>
  <c r="K19" i="7"/>
  <c r="D29" i="7" s="1"/>
  <c r="H3" i="8"/>
  <c r="P3" i="8"/>
  <c r="P4" i="8" s="1"/>
  <c r="D30" i="7" l="1"/>
  <c r="E3" i="8"/>
  <c r="U3" i="8"/>
  <c r="L4" i="8"/>
  <c r="C4" i="8"/>
  <c r="D28" i="7"/>
  <c r="L19" i="7"/>
  <c r="H41" i="11"/>
  <c r="H20" i="9"/>
  <c r="I19" i="9" s="1"/>
  <c r="U4" i="8"/>
  <c r="D4" i="8"/>
  <c r="H4" i="8"/>
  <c r="J3" i="8"/>
  <c r="I3" i="8"/>
  <c r="E4" i="8" l="1"/>
  <c r="I33" i="11"/>
  <c r="I34" i="11"/>
  <c r="I28" i="11"/>
  <c r="I29" i="11"/>
  <c r="I30" i="11"/>
  <c r="I40" i="11"/>
  <c r="I37" i="11"/>
  <c r="I38" i="11"/>
  <c r="I32" i="11"/>
  <c r="I35" i="11"/>
  <c r="I36" i="11"/>
  <c r="I39" i="11"/>
  <c r="I31" i="11"/>
  <c r="I16" i="9"/>
  <c r="I18" i="9"/>
  <c r="I17" i="9"/>
  <c r="I15" i="9"/>
  <c r="J4" i="8"/>
  <c r="I4" i="8"/>
  <c r="I41" i="11" l="1"/>
  <c r="I20" i="9"/>
</calcChain>
</file>

<file path=xl/sharedStrings.xml><?xml version="1.0" encoding="utf-8"?>
<sst xmlns="http://schemas.openxmlformats.org/spreadsheetml/2006/main" count="705" uniqueCount="201">
  <si>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</si>
  <si>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</si>
  <si>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</si>
  <si>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</si>
  <si>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</si>
  <si>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</si>
  <si>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</si>
  <si>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</si>
  <si>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</si>
  <si>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</si>
  <si>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</si>
  <si>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</si>
  <si>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</si>
  <si>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</si>
  <si>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</si>
  <si>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</si>
  <si>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</si>
  <si>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</si>
  <si>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</si>
  <si>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</si>
  <si>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</si>
  <si>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</si>
  <si>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</si>
  <si>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</si>
  <si>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</si>
  <si>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</si>
  <si>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</si>
  <si>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</si>
  <si>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</si>
  <si>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</si>
  <si>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</si>
  <si>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</si>
  <si>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ENTERO</t>
  </si>
  <si>
    <t>Contamination Advisory</t>
  </si>
  <si>
    <t>Not Under an Action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</si>
  <si>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</si>
  <si>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</si>
  <si>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</si>
  <si>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</si>
  <si>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</si>
  <si>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</si>
  <si>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</si>
  <si>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</si>
  <si>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</si>
  <si>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</si>
  <si>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</si>
  <si>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</si>
  <si>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</si>
  <si>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</si>
  <si>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</si>
  <si>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</si>
  <si>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</si>
  <si>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</si>
  <si>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</si>
  <si>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</si>
  <si>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</si>
  <si>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</si>
  <si>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</si>
  <si>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</si>
  <si>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</si>
  <si>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</si>
  <si>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</si>
  <si>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</si>
  <si>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</si>
  <si>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</si>
  <si>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</si>
  <si>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</si>
  <si>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</si>
  <si>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</si>
  <si>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</si>
  <si>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</si>
  <si>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</si>
  <si>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</si>
  <si>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</si>
  <si>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</si>
  <si>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</si>
  <si>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</si>
  <si>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</si>
  <si>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</si>
  <si>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</si>
  <si>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</si>
  <si>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</si>
  <si>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</si>
  <si>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</si>
  <si>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</si>
  <si>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</si>
  <si>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</si>
  <si>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</si>
  <si>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</si>
  <si>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</si>
  <si>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</si>
  <si>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</si>
  <si>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</si>
  <si>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</si>
  <si>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</si>
  <si>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</si>
  <si>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</si>
  <si>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</si>
  <si>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</si>
  <si>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</si>
  <si>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</si>
  <si>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</si>
  <si>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</si>
  <si>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</si>
  <si>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</si>
  <si>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</si>
  <si>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</si>
  <si>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</si>
  <si>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</si>
  <si>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</si>
  <si>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</si>
  <si>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</si>
  <si>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</si>
  <si>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</si>
  <si>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</si>
  <si>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</si>
  <si>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</si>
  <si>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</si>
  <si>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</si>
  <si>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</si>
  <si>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</si>
  <si>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</si>
  <si>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</si>
  <si>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</si>
  <si>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</si>
  <si>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</si>
  <si>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</si>
  <si>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</si>
  <si>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</si>
  <si>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</si>
  <si>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</si>
  <si>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</si>
  <si>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</si>
  <si>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</si>
  <si>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</si>
  <si>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</si>
  <si>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</si>
  <si>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</si>
  <si>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ROCKINGHAM</t>
  </si>
  <si>
    <t>NH020071</t>
  </si>
  <si>
    <t>BASS BEACH</t>
  </si>
  <si>
    <t>NH020072</t>
  </si>
  <si>
    <t>FOSS BEACH</t>
  </si>
  <si>
    <t>NH173720</t>
  </si>
  <si>
    <t>HAMPTON BEACH SP</t>
  </si>
  <si>
    <t>NH947494</t>
  </si>
  <si>
    <t>HAMPTON HARBOR BEACH</t>
  </si>
  <si>
    <t>NH162567</t>
  </si>
  <si>
    <t>JENNESS BEACH AT CABLE ROAD</t>
  </si>
  <si>
    <t>NH420349</t>
  </si>
  <si>
    <t>JENNESS BEACH STATE PARK</t>
  </si>
  <si>
    <t>NH449191</t>
  </si>
  <si>
    <t>NEW CASTLE TB</t>
  </si>
  <si>
    <t>NH804394</t>
  </si>
  <si>
    <t>NORTH BEACH</t>
  </si>
  <si>
    <t>NH020073</t>
  </si>
  <si>
    <t>NORTHSIDE PARK</t>
  </si>
  <si>
    <t>NH880010</t>
  </si>
  <si>
    <t>SAWYER BEACH</t>
  </si>
  <si>
    <t>NH002047</t>
  </si>
  <si>
    <t>SEABROOK HARBOR BEACH</t>
  </si>
  <si>
    <t>NH905440</t>
  </si>
  <si>
    <t>SEABROOK TB</t>
  </si>
  <si>
    <t>NH356646</t>
  </si>
  <si>
    <t>STATE BEACH</t>
  </si>
  <si>
    <t>NH206460</t>
  </si>
  <si>
    <t>SUN VALLEY BEACH</t>
  </si>
  <si>
    <t>NH700723</t>
  </si>
  <si>
    <t>WALLIS SANDS BEACH AT WALLIS ROAD</t>
  </si>
  <si>
    <t>NH024533</t>
  </si>
  <si>
    <t>WALLIS SANDS STATE PARK</t>
  </si>
  <si>
    <t>SEWAGE:</t>
  </si>
  <si>
    <t>SEPTIC:</t>
  </si>
  <si>
    <t>PREEMPT:</t>
  </si>
  <si>
    <t>Beach monitored?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</si>
  <si>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</si>
  <si>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</si>
  <si>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</si>
  <si>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</si>
  <si>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</si>
  <si>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</si>
  <si>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</si>
  <si>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</si>
  <si>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</si>
  <si>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</si>
  <si>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</si>
  <si>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</si>
  <si>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</si>
  <si>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</si>
  <si>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</si>
  <si>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Beach length (MI)</t>
  </si>
  <si>
    <t>Swim season length (days)</t>
  </si>
  <si>
    <t>Monitored beach length (MI)</t>
  </si>
  <si>
    <t>-</t>
  </si>
  <si>
    <t>2012 ACTIONS SUMMARY</t>
  </si>
  <si>
    <t>Beach action in 2012?</t>
  </si>
  <si>
    <t>2012 BEACH DAYS SUMMARY</t>
  </si>
  <si>
    <t>Total length of monitored beaches (MI)</t>
  </si>
  <si>
    <t xml:space="preserve">Beach-specific advisories or closings issued by the reporting state or local governments. An action is recorded for a beach even if only a portion of the beach is affected. See "2012 Actions" tab </t>
  </si>
  <si>
    <t>2012 ACTIONS DURATION SUMMARY</t>
  </si>
  <si>
    <t>Total length of BEACH Act beaches (mi):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</si>
</sst>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/d/yy\ h:mm\ AM/PM;@"/>
    <numFmt numFmtId="166" formatCode="[$-409]mmmm\ d\,\ yyyy;@"/>
  </numFmts>
  <fonts count="2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  <font>
      <sz val="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Border="1"/>
    <xf numFmtId="3" fontId="5" fillId="0" borderId="0" xfId="0" applyNumberFormat="1" applyFont="1" applyFill="1" applyBorder="1"/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6" fillId="0" borderId="0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8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60" t="s">
        <v>35</v>
      </c>
      <c r="D1" s="162"/>
      <c r="E1" s="162"/>
      <c r="F1" s="161"/>
      <c r="G1" s="67"/>
      <c r="H1" s="160" t="s">
        <v>37</v>
      </c>
      <c r="I1" s="160"/>
      <c r="J1" s="160"/>
      <c r="K1" s="53"/>
      <c r="L1" s="160" t="s">
        <v>40</v>
      </c>
      <c r="M1" s="161"/>
      <c r="N1" s="161"/>
      <c r="O1" s="161"/>
      <c r="P1" s="161"/>
      <c r="Q1" s="161"/>
      <c r="R1" s="53"/>
      <c r="S1" s="160" t="s">
        <v>39</v>
      </c>
      <c r="T1" s="161"/>
      <c r="U1" s="161"/>
    </row>
    <row r="2" spans="1:21" ht="88.5" customHeight="1" x14ac:dyDescent="0.2">
      <c r="A2" s="4" t="s">
        <v>12</v>
      </c>
      <c r="B2" s="4"/>
      <c r="C2" s="3" t="s">
        <v>38</v>
      </c>
      <c r="D2" s="3" t="s">
        <v>42</v>
      </c>
      <c r="E2" s="3" t="s">
        <v>43</v>
      </c>
      <c r="F2" s="3" t="s">
        <v>197</v>
      </c>
      <c r="G2" s="3"/>
      <c r="H2" s="3" t="s">
        <v>0</v>
      </c>
      <c r="I2" s="3" t="s">
        <v>1</v>
      </c>
      <c r="J2" s="3" t="s">
        <v>2</v>
      </c>
      <c r="K2" s="3"/>
      <c r="L2" s="14" t="s">
        <v>41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122" t="s">
        <v>138</v>
      </c>
      <c r="B3" s="149"/>
      <c r="C3" s="126">
        <f>Monitoring!$B$18</f>
        <v>16</v>
      </c>
      <c r="D3" s="126">
        <f>Monitoring!$E$18</f>
        <v>16</v>
      </c>
      <c r="E3" s="150">
        <f>D3/C3</f>
        <v>1</v>
      </c>
      <c r="F3" s="151">
        <f>Monitoring!$I$18</f>
        <v>8.7519999999999989</v>
      </c>
      <c r="G3" s="127"/>
      <c r="H3" s="152">
        <f>'2012 Actions'!$B$5</f>
        <v>3</v>
      </c>
      <c r="I3" s="152">
        <f>D3-H3</f>
        <v>13</v>
      </c>
      <c r="J3" s="150">
        <f>H3/D3</f>
        <v>0.1875</v>
      </c>
      <c r="K3" s="127"/>
      <c r="L3" s="127">
        <f>'Action Durations'!E6</f>
        <v>3</v>
      </c>
      <c r="M3" s="152">
        <f>'Action Durations'!H6</f>
        <v>0</v>
      </c>
      <c r="N3" s="152">
        <f>'Action Durations'!I6</f>
        <v>3</v>
      </c>
      <c r="O3" s="152">
        <f>'Action Durations'!J6</f>
        <v>0</v>
      </c>
      <c r="P3" s="152">
        <f>'Action Durations'!K6</f>
        <v>0</v>
      </c>
      <c r="Q3" s="152">
        <f>'Action Durations'!L6</f>
        <v>0</v>
      </c>
      <c r="R3" s="127"/>
      <c r="S3" s="153">
        <f>'Beach Days'!E19</f>
        <v>1568</v>
      </c>
      <c r="T3" s="153">
        <f>'Beach Days'!H19</f>
        <v>6</v>
      </c>
      <c r="U3" s="150">
        <f>T3/S3</f>
        <v>3.8265306122448979E-3</v>
      </c>
    </row>
    <row r="4" spans="1:21" x14ac:dyDescent="0.2">
      <c r="A4" s="154"/>
      <c r="B4" s="154"/>
      <c r="C4" s="142">
        <f>SUM(C3:C3)</f>
        <v>16</v>
      </c>
      <c r="D4" s="142">
        <f>SUM(D3:D3)</f>
        <v>16</v>
      </c>
      <c r="E4" s="155">
        <f>D4/C4</f>
        <v>1</v>
      </c>
      <c r="F4" s="156">
        <f>SUM(F3:F3)</f>
        <v>8.7519999999999989</v>
      </c>
      <c r="G4" s="142"/>
      <c r="H4" s="142">
        <f>SUM(H3:H3)</f>
        <v>3</v>
      </c>
      <c r="I4" s="157">
        <f>D4-H4</f>
        <v>13</v>
      </c>
      <c r="J4" s="155">
        <f>H4/D4</f>
        <v>0.1875</v>
      </c>
      <c r="K4" s="142"/>
      <c r="L4" s="142">
        <f t="shared" ref="L4:Q4" si="0">SUM(L3:L3)</f>
        <v>3</v>
      </c>
      <c r="M4" s="142">
        <f t="shared" si="0"/>
        <v>0</v>
      </c>
      <c r="N4" s="142">
        <f t="shared" si="0"/>
        <v>3</v>
      </c>
      <c r="O4" s="142">
        <f t="shared" si="0"/>
        <v>0</v>
      </c>
      <c r="P4" s="142">
        <f t="shared" si="0"/>
        <v>0</v>
      </c>
      <c r="Q4" s="142">
        <f t="shared" si="0"/>
        <v>0</v>
      </c>
      <c r="R4" s="142"/>
      <c r="S4" s="158">
        <f>SUM(S3:S3)</f>
        <v>1568</v>
      </c>
      <c r="T4" s="158">
        <f>SUM(T3:T3)</f>
        <v>6</v>
      </c>
      <c r="U4" s="42">
        <f>T4/S4</f>
        <v>3.8265306122448979E-3</v>
      </c>
    </row>
    <row r="5" spans="1:21" x14ac:dyDescent="0.2">
      <c r="C5" s="12"/>
      <c r="D5" s="12"/>
      <c r="E5" s="17"/>
      <c r="F5" s="10"/>
      <c r="G5" s="12"/>
      <c r="H5" s="12"/>
      <c r="I5" s="16"/>
      <c r="J5" s="17"/>
      <c r="K5" s="12"/>
      <c r="L5" s="12"/>
      <c r="M5" s="12"/>
      <c r="N5" s="12"/>
      <c r="O5" s="12"/>
      <c r="P5" s="12"/>
      <c r="Q5" s="12"/>
      <c r="R5" s="12"/>
      <c r="S5" s="10"/>
      <c r="T5" s="10"/>
      <c r="U5" s="47"/>
    </row>
    <row r="6" spans="1:21" x14ac:dyDescent="0.2">
      <c r="T6" s="18"/>
    </row>
    <row r="7" spans="1:21" x14ac:dyDescent="0.2">
      <c r="A7" s="73" t="s">
        <v>47</v>
      </c>
      <c r="T7" s="18"/>
    </row>
    <row r="8" spans="1:21" x14ac:dyDescent="0.2">
      <c r="C8" s="79" t="s">
        <v>44</v>
      </c>
      <c r="D8" s="72" t="s">
        <v>55</v>
      </c>
    </row>
    <row r="9" spans="1:21" x14ac:dyDescent="0.2">
      <c r="C9" s="79"/>
      <c r="D9" s="72" t="s">
        <v>56</v>
      </c>
    </row>
    <row r="10" spans="1:21" x14ac:dyDescent="0.2">
      <c r="C10" s="79" t="s">
        <v>48</v>
      </c>
      <c r="D10" s="71" t="s">
        <v>54</v>
      </c>
    </row>
    <row r="11" spans="1:21" x14ac:dyDescent="0.2">
      <c r="C11" s="79" t="s">
        <v>45</v>
      </c>
      <c r="D11" s="72" t="s">
        <v>57</v>
      </c>
    </row>
    <row r="12" spans="1:21" x14ac:dyDescent="0.2">
      <c r="C12" s="79"/>
      <c r="D12" s="72" t="s">
        <v>58</v>
      </c>
    </row>
    <row r="13" spans="1:21" x14ac:dyDescent="0.2">
      <c r="C13" s="79" t="s">
        <v>46</v>
      </c>
      <c r="D13" s="71" t="s">
        <v>198</v>
      </c>
    </row>
    <row r="14" spans="1:21" x14ac:dyDescent="0.2">
      <c r="C14" s="79"/>
      <c r="D14" s="71" t="s">
        <v>59</v>
      </c>
    </row>
    <row r="15" spans="1:21" x14ac:dyDescent="0.2">
      <c r="C15" s="79" t="s">
        <v>50</v>
      </c>
      <c r="D15" s="71" t="s">
        <v>60</v>
      </c>
    </row>
    <row r="16" spans="1:21" x14ac:dyDescent="0.2">
      <c r="C16" s="80"/>
      <c r="D16" s="71" t="s">
        <v>61</v>
      </c>
    </row>
    <row r="17" spans="3:4" x14ac:dyDescent="0.2">
      <c r="C17" s="79" t="s">
        <v>49</v>
      </c>
      <c r="D17" s="71" t="s">
        <v>52</v>
      </c>
    </row>
    <row r="18" spans="3:4" x14ac:dyDescent="0.2">
      <c r="C18" s="79" t="s">
        <v>51</v>
      </c>
      <c r="D18" s="71" t="s">
        <v>53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New Hampshire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2"/>
  <sheetViews>
    <sheetView zoomScaleNormal="100" workbookViewId="0"/>
  </sheetViews>
  <sheetFormatPr defaultRowHeight="12.75" x14ac:dyDescent="0.2"/>
  <cols>
    <col min="1" max="1" width="12.5703125" style="27" customWidth="1"/>
    <col min="2" max="2" width="7.7109375" style="27" customWidth="1"/>
    <col min="3" max="3" width="33" style="27" customWidth="1"/>
    <col min="4" max="4" width="12.5703125" style="27" customWidth="1"/>
    <col min="5" max="5" width="8.28515625" style="49" customWidth="1"/>
    <col min="6" max="6" width="9.140625" style="131"/>
    <col min="7" max="10" width="9.7109375" style="27" customWidth="1"/>
    <col min="12" max="16384" width="9.140625" style="23"/>
  </cols>
  <sheetData>
    <row r="1" spans="1:10" ht="33.75" customHeight="1" x14ac:dyDescent="0.2">
      <c r="A1" s="24" t="s">
        <v>12</v>
      </c>
      <c r="B1" s="24" t="s">
        <v>13</v>
      </c>
      <c r="C1" s="24" t="s">
        <v>64</v>
      </c>
      <c r="D1" s="24" t="s">
        <v>65</v>
      </c>
      <c r="E1" s="3" t="s">
        <v>66</v>
      </c>
      <c r="F1" s="15" t="s">
        <v>190</v>
      </c>
      <c r="G1" s="24" t="s">
        <v>67</v>
      </c>
      <c r="H1" s="24" t="s">
        <v>68</v>
      </c>
      <c r="I1" s="24" t="s">
        <v>69</v>
      </c>
      <c r="J1" s="24" t="s">
        <v>70</v>
      </c>
    </row>
    <row r="2" spans="1:10" ht="12.75" customHeight="1" x14ac:dyDescent="0.2">
      <c r="A2" s="143" t="s">
        <v>138</v>
      </c>
      <c r="B2" s="143" t="s">
        <v>139</v>
      </c>
      <c r="C2" s="143" t="s">
        <v>140</v>
      </c>
      <c r="D2" s="143" t="s">
        <v>30</v>
      </c>
      <c r="E2" s="143">
        <v>2</v>
      </c>
      <c r="F2" s="144">
        <v>0.22</v>
      </c>
      <c r="G2" s="143">
        <v>42.969422000000002</v>
      </c>
      <c r="H2" s="143">
        <v>-70.770555999999999</v>
      </c>
      <c r="I2" s="143">
        <v>42.966472000000003</v>
      </c>
      <c r="J2" s="143">
        <v>-70.771935999999997</v>
      </c>
    </row>
    <row r="3" spans="1:10" ht="12.75" customHeight="1" x14ac:dyDescent="0.2">
      <c r="A3" s="143" t="s">
        <v>138</v>
      </c>
      <c r="B3" s="143" t="s">
        <v>141</v>
      </c>
      <c r="C3" s="143" t="s">
        <v>142</v>
      </c>
      <c r="D3" s="143" t="s">
        <v>30</v>
      </c>
      <c r="E3" s="143">
        <v>2</v>
      </c>
      <c r="F3" s="144">
        <v>0.71</v>
      </c>
      <c r="G3" s="143">
        <v>43.010930999999999</v>
      </c>
      <c r="H3" s="143">
        <v>-70.740471999999997</v>
      </c>
      <c r="I3" s="143">
        <v>43.001922</v>
      </c>
      <c r="J3" s="143">
        <v>-70.744467</v>
      </c>
    </row>
    <row r="4" spans="1:10" ht="12.75" customHeight="1" x14ac:dyDescent="0.2">
      <c r="A4" s="143" t="s">
        <v>138</v>
      </c>
      <c r="B4" s="143" t="s">
        <v>143</v>
      </c>
      <c r="C4" s="143" t="s">
        <v>144</v>
      </c>
      <c r="D4" s="143" t="s">
        <v>30</v>
      </c>
      <c r="E4" s="143">
        <v>1</v>
      </c>
      <c r="F4" s="144">
        <v>1.55</v>
      </c>
      <c r="G4" s="143">
        <v>42.917064000000003</v>
      </c>
      <c r="H4" s="143">
        <v>-70.804642000000001</v>
      </c>
      <c r="I4" s="143">
        <v>42.896943999999998</v>
      </c>
      <c r="J4" s="143">
        <v>-70.810614000000001</v>
      </c>
    </row>
    <row r="5" spans="1:10" ht="12.75" customHeight="1" x14ac:dyDescent="0.2">
      <c r="A5" s="143" t="s">
        <v>138</v>
      </c>
      <c r="B5" s="143" t="s">
        <v>145</v>
      </c>
      <c r="C5" s="143" t="s">
        <v>146</v>
      </c>
      <c r="D5" s="143" t="s">
        <v>30</v>
      </c>
      <c r="E5" s="143">
        <v>3</v>
      </c>
      <c r="F5" s="144">
        <v>7.5999999999999998E-2</v>
      </c>
      <c r="G5" s="143">
        <v>42.899357999999999</v>
      </c>
      <c r="H5" s="143">
        <v>-70.816952999999998</v>
      </c>
      <c r="I5" s="143">
        <v>42.900294000000002</v>
      </c>
      <c r="J5" s="143">
        <v>-70.817350000000005</v>
      </c>
    </row>
    <row r="6" spans="1:10" ht="12.75" customHeight="1" x14ac:dyDescent="0.2">
      <c r="A6" s="143" t="s">
        <v>138</v>
      </c>
      <c r="B6" s="143" t="s">
        <v>147</v>
      </c>
      <c r="C6" s="143" t="s">
        <v>148</v>
      </c>
      <c r="D6" s="143" t="s">
        <v>30</v>
      </c>
      <c r="E6" s="143">
        <v>1</v>
      </c>
      <c r="F6" s="144">
        <v>0.51</v>
      </c>
      <c r="G6" s="143">
        <v>42.991765000000001</v>
      </c>
      <c r="H6" s="143">
        <v>-70.755634999999998</v>
      </c>
      <c r="I6" s="143">
        <v>42.986156000000001</v>
      </c>
      <c r="J6" s="143">
        <v>-70.761611000000002</v>
      </c>
    </row>
    <row r="7" spans="1:10" ht="12.75" customHeight="1" x14ac:dyDescent="0.2">
      <c r="A7" s="143" t="s">
        <v>138</v>
      </c>
      <c r="B7" s="143" t="s">
        <v>149</v>
      </c>
      <c r="C7" s="143" t="s">
        <v>150</v>
      </c>
      <c r="D7" s="143" t="s">
        <v>30</v>
      </c>
      <c r="E7" s="143">
        <v>1</v>
      </c>
      <c r="F7" s="144">
        <v>0.33700000000000002</v>
      </c>
      <c r="G7" s="143">
        <v>42.986156000000001</v>
      </c>
      <c r="H7" s="143">
        <v>-70.761611000000002</v>
      </c>
      <c r="I7" s="143">
        <v>42.981566999999998</v>
      </c>
      <c r="J7" s="143">
        <v>-70.763925</v>
      </c>
    </row>
    <row r="8" spans="1:10" ht="12.75" customHeight="1" x14ac:dyDescent="0.2">
      <c r="A8" s="143" t="s">
        <v>138</v>
      </c>
      <c r="B8" s="143" t="s">
        <v>151</v>
      </c>
      <c r="C8" s="143" t="s">
        <v>152</v>
      </c>
      <c r="D8" s="143" t="s">
        <v>30</v>
      </c>
      <c r="E8" s="143">
        <v>1</v>
      </c>
      <c r="F8" s="144">
        <v>0.15</v>
      </c>
      <c r="G8" s="143">
        <v>43.068221999999999</v>
      </c>
      <c r="H8" s="143">
        <v>-70.712755999999999</v>
      </c>
      <c r="I8" s="143">
        <v>43.066263999999997</v>
      </c>
      <c r="J8" s="143">
        <v>-70.713272000000003</v>
      </c>
    </row>
    <row r="9" spans="1:10" ht="12.75" customHeight="1" x14ac:dyDescent="0.2">
      <c r="A9" s="143" t="s">
        <v>138</v>
      </c>
      <c r="B9" s="143" t="s">
        <v>153</v>
      </c>
      <c r="C9" s="143" t="s">
        <v>154</v>
      </c>
      <c r="D9" s="143" t="s">
        <v>30</v>
      </c>
      <c r="E9" s="143">
        <v>2</v>
      </c>
      <c r="F9" s="144">
        <v>1.53</v>
      </c>
      <c r="G9" s="143">
        <v>42.941071999999998</v>
      </c>
      <c r="H9" s="143">
        <v>-70.792956000000004</v>
      </c>
      <c r="I9" s="143">
        <v>42.920707999999998</v>
      </c>
      <c r="J9" s="143">
        <v>-70.797622000000004</v>
      </c>
    </row>
    <row r="10" spans="1:10" ht="12.75" customHeight="1" x14ac:dyDescent="0.2">
      <c r="A10" s="143" t="s">
        <v>138</v>
      </c>
      <c r="B10" s="143" t="s">
        <v>155</v>
      </c>
      <c r="C10" s="143" t="s">
        <v>156</v>
      </c>
      <c r="D10" s="143" t="s">
        <v>30</v>
      </c>
      <c r="E10" s="143">
        <v>3</v>
      </c>
      <c r="F10" s="144">
        <v>0.62</v>
      </c>
      <c r="G10" s="143">
        <v>42.953871999999997</v>
      </c>
      <c r="H10" s="143">
        <v>-70.782150000000001</v>
      </c>
      <c r="I10" s="143">
        <v>42.946199999999997</v>
      </c>
      <c r="J10" s="143">
        <v>-70.786655999999994</v>
      </c>
    </row>
    <row r="11" spans="1:10" ht="12.75" customHeight="1" x14ac:dyDescent="0.2">
      <c r="A11" s="143" t="s">
        <v>138</v>
      </c>
      <c r="B11" s="143" t="s">
        <v>157</v>
      </c>
      <c r="C11" s="143" t="s">
        <v>158</v>
      </c>
      <c r="D11" s="143" t="s">
        <v>30</v>
      </c>
      <c r="E11" s="143">
        <v>1</v>
      </c>
      <c r="F11" s="144">
        <v>0.23899999999999999</v>
      </c>
      <c r="G11" s="143">
        <v>42.981566999999998</v>
      </c>
      <c r="H11" s="143">
        <v>-70.763925</v>
      </c>
      <c r="I11" s="143">
        <v>42.978031000000001</v>
      </c>
      <c r="J11" s="143">
        <v>-70.764678000000004</v>
      </c>
    </row>
    <row r="12" spans="1:10" ht="12.75" customHeight="1" x14ac:dyDescent="0.2">
      <c r="A12" s="143" t="s">
        <v>138</v>
      </c>
      <c r="B12" s="143" t="s">
        <v>159</v>
      </c>
      <c r="C12" s="143" t="s">
        <v>160</v>
      </c>
      <c r="D12" s="143" t="s">
        <v>30</v>
      </c>
      <c r="E12" s="143">
        <v>2</v>
      </c>
      <c r="F12" s="144">
        <v>0.223</v>
      </c>
      <c r="G12" s="143">
        <v>42.890555999999997</v>
      </c>
      <c r="H12" s="143">
        <v>-70.818886000000006</v>
      </c>
      <c r="I12" s="143">
        <v>42.887703000000002</v>
      </c>
      <c r="J12" s="143">
        <v>-70.820464000000001</v>
      </c>
    </row>
    <row r="13" spans="1:10" ht="12.75" customHeight="1" x14ac:dyDescent="0.2">
      <c r="A13" s="143" t="s">
        <v>138</v>
      </c>
      <c r="B13" s="143" t="s">
        <v>161</v>
      </c>
      <c r="C13" s="143" t="s">
        <v>162</v>
      </c>
      <c r="D13" s="143" t="s">
        <v>30</v>
      </c>
      <c r="E13" s="143">
        <v>1</v>
      </c>
      <c r="F13" s="144">
        <v>1.23</v>
      </c>
      <c r="G13" s="143">
        <v>42.889290000000003</v>
      </c>
      <c r="H13" s="143">
        <v>-70.812409000000002</v>
      </c>
      <c r="I13" s="143">
        <v>42.872753000000003</v>
      </c>
      <c r="J13" s="143">
        <v>-70.815996999999996</v>
      </c>
    </row>
    <row r="14" spans="1:10" ht="12.75" customHeight="1" x14ac:dyDescent="0.2">
      <c r="A14" s="143" t="s">
        <v>138</v>
      </c>
      <c r="B14" s="143" t="s">
        <v>163</v>
      </c>
      <c r="C14" s="143" t="s">
        <v>164</v>
      </c>
      <c r="D14" s="143" t="s">
        <v>30</v>
      </c>
      <c r="E14" s="143">
        <v>1</v>
      </c>
      <c r="F14" s="144">
        <v>0.23899999999999999</v>
      </c>
      <c r="G14" s="143">
        <v>42.956778</v>
      </c>
      <c r="H14" s="143">
        <v>-70.779371999999995</v>
      </c>
      <c r="I14" s="143">
        <v>42.953871999999997</v>
      </c>
      <c r="J14" s="143">
        <v>-70.782150000000001</v>
      </c>
    </row>
    <row r="15" spans="1:10" ht="12.75" customHeight="1" x14ac:dyDescent="0.2">
      <c r="A15" s="143" t="s">
        <v>138</v>
      </c>
      <c r="B15" s="143" t="s">
        <v>165</v>
      </c>
      <c r="C15" s="143" t="s">
        <v>166</v>
      </c>
      <c r="D15" s="143" t="s">
        <v>30</v>
      </c>
      <c r="E15" s="143">
        <v>2</v>
      </c>
      <c r="F15" s="144">
        <v>0.21299999999999999</v>
      </c>
      <c r="G15" s="143">
        <v>42.892434000000002</v>
      </c>
      <c r="H15" s="143">
        <v>-70.811036999999999</v>
      </c>
      <c r="I15" s="143">
        <v>42.889290000000003</v>
      </c>
      <c r="J15" s="143">
        <v>-70.812409000000002</v>
      </c>
    </row>
    <row r="16" spans="1:10" ht="12.75" customHeight="1" x14ac:dyDescent="0.2">
      <c r="A16" s="143" t="s">
        <v>138</v>
      </c>
      <c r="B16" s="143" t="s">
        <v>167</v>
      </c>
      <c r="C16" s="143" t="s">
        <v>168</v>
      </c>
      <c r="D16" s="143" t="s">
        <v>30</v>
      </c>
      <c r="E16" s="143">
        <v>1</v>
      </c>
      <c r="F16" s="144">
        <v>0.78</v>
      </c>
      <c r="G16" s="143">
        <v>43.026972000000001</v>
      </c>
      <c r="H16" s="143">
        <v>-70.728999999999999</v>
      </c>
      <c r="I16" s="143">
        <v>43.016947999999999</v>
      </c>
      <c r="J16" s="143">
        <v>-70.732410999999999</v>
      </c>
    </row>
    <row r="17" spans="1:10" ht="12.75" customHeight="1" x14ac:dyDescent="0.2">
      <c r="A17" s="137" t="s">
        <v>138</v>
      </c>
      <c r="B17" s="137" t="s">
        <v>169</v>
      </c>
      <c r="C17" s="137" t="s">
        <v>170</v>
      </c>
      <c r="D17" s="137" t="s">
        <v>30</v>
      </c>
      <c r="E17" s="137">
        <v>2</v>
      </c>
      <c r="F17" s="145">
        <v>0.125</v>
      </c>
      <c r="G17" s="137">
        <v>43.028131000000002</v>
      </c>
      <c r="H17" s="137">
        <v>-70.727069</v>
      </c>
      <c r="I17" s="137">
        <v>43.026972000000001</v>
      </c>
      <c r="J17" s="137">
        <v>-70.728999999999999</v>
      </c>
    </row>
    <row r="18" spans="1:10" ht="12.75" customHeight="1" x14ac:dyDescent="0.2">
      <c r="A18" s="31"/>
      <c r="B18" s="32">
        <f>COUNTA(B2:B17)</f>
        <v>16</v>
      </c>
      <c r="C18" s="31"/>
      <c r="D18" s="31"/>
      <c r="E18" s="69"/>
      <c r="F18" s="121">
        <f>SUM(F2:F17)</f>
        <v>8.7519999999999989</v>
      </c>
      <c r="G18" s="31"/>
      <c r="H18" s="31"/>
      <c r="I18" s="31"/>
      <c r="J18" s="31"/>
    </row>
    <row r="19" spans="1:10" ht="12.75" customHeight="1" x14ac:dyDescent="0.2">
      <c r="A19" s="31"/>
      <c r="B19" s="32"/>
      <c r="C19" s="31"/>
      <c r="D19" s="31"/>
      <c r="E19" s="69"/>
      <c r="F19" s="48"/>
      <c r="G19" s="31"/>
      <c r="H19" s="31"/>
      <c r="I19" s="31"/>
      <c r="J19" s="31"/>
    </row>
    <row r="20" spans="1:10" ht="12.75" customHeight="1" x14ac:dyDescent="0.2">
      <c r="A20" s="31"/>
      <c r="C20" s="94" t="s">
        <v>94</v>
      </c>
      <c r="D20" s="95"/>
      <c r="E20" s="96"/>
      <c r="G20" s="31"/>
      <c r="H20" s="31"/>
      <c r="I20" s="31"/>
      <c r="J20" s="31"/>
    </row>
    <row r="21" spans="1:10" s="2" customFormat="1" ht="12.75" customHeight="1" x14ac:dyDescent="0.15">
      <c r="C21" s="90" t="s">
        <v>93</v>
      </c>
      <c r="D21" s="91">
        <f>SUM(B18)</f>
        <v>16</v>
      </c>
      <c r="E21" s="96"/>
      <c r="F21" s="132"/>
      <c r="G21" s="49"/>
      <c r="H21" s="49"/>
      <c r="I21" s="49"/>
      <c r="J21" s="49"/>
    </row>
    <row r="22" spans="1:10" ht="12.75" customHeight="1" x14ac:dyDescent="0.2">
      <c r="A22" s="45"/>
      <c r="B22" s="45"/>
      <c r="C22" s="90" t="s">
        <v>200</v>
      </c>
      <c r="D22" s="159">
        <f>SUM(F18)</f>
        <v>8.7519999999999989</v>
      </c>
      <c r="E22" s="93"/>
      <c r="F22" s="81"/>
      <c r="G22" s="44"/>
      <c r="H22" s="44"/>
      <c r="I22" s="44"/>
      <c r="J22" s="4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New Hampshire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9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5" width="9.140625" style="5" customWidth="1"/>
    <col min="6" max="8" width="9.28515625" style="5" customWidth="1"/>
    <col min="9" max="9" width="9.140625" style="23"/>
    <col min="10" max="16384" width="9.140625" style="5"/>
  </cols>
  <sheetData>
    <row r="1" spans="1:9" s="2" customFormat="1" ht="53.25" customHeight="1" x14ac:dyDescent="0.15">
      <c r="A1" s="24" t="s">
        <v>12</v>
      </c>
      <c r="B1" s="24" t="s">
        <v>13</v>
      </c>
      <c r="C1" s="24" t="s">
        <v>63</v>
      </c>
      <c r="D1" s="3" t="s">
        <v>66</v>
      </c>
      <c r="E1" s="3" t="s">
        <v>174</v>
      </c>
      <c r="F1" s="3" t="s">
        <v>191</v>
      </c>
      <c r="G1" s="3" t="s">
        <v>175</v>
      </c>
      <c r="H1" s="3" t="s">
        <v>176</v>
      </c>
      <c r="I1" s="70" t="s">
        <v>192</v>
      </c>
    </row>
    <row r="2" spans="1:9" ht="12.75" customHeight="1" x14ac:dyDescent="0.2">
      <c r="A2" s="143" t="s">
        <v>138</v>
      </c>
      <c r="B2" s="143" t="s">
        <v>139</v>
      </c>
      <c r="C2" s="143" t="s">
        <v>140</v>
      </c>
      <c r="D2" s="143">
        <v>2</v>
      </c>
      <c r="E2" s="143" t="s">
        <v>29</v>
      </c>
      <c r="F2" s="143">
        <v>98</v>
      </c>
      <c r="G2" s="143">
        <v>1</v>
      </c>
      <c r="H2" s="143">
        <v>0</v>
      </c>
      <c r="I2" s="144">
        <v>0.22</v>
      </c>
    </row>
    <row r="3" spans="1:9" ht="12.75" customHeight="1" x14ac:dyDescent="0.2">
      <c r="A3" s="143" t="s">
        <v>138</v>
      </c>
      <c r="B3" s="143" t="s">
        <v>141</v>
      </c>
      <c r="C3" s="143" t="s">
        <v>142</v>
      </c>
      <c r="D3" s="143">
        <v>2</v>
      </c>
      <c r="E3" s="143" t="s">
        <v>29</v>
      </c>
      <c r="F3" s="143">
        <v>98</v>
      </c>
      <c r="G3" s="143">
        <v>1</v>
      </c>
      <c r="H3" s="143">
        <v>0</v>
      </c>
      <c r="I3" s="144">
        <v>0.71</v>
      </c>
    </row>
    <row r="4" spans="1:9" ht="12.75" customHeight="1" x14ac:dyDescent="0.2">
      <c r="A4" s="143" t="s">
        <v>138</v>
      </c>
      <c r="B4" s="143" t="s">
        <v>143</v>
      </c>
      <c r="C4" s="143" t="s">
        <v>144</v>
      </c>
      <c r="D4" s="143">
        <v>1</v>
      </c>
      <c r="E4" s="143" t="s">
        <v>29</v>
      </c>
      <c r="F4" s="143">
        <v>98</v>
      </c>
      <c r="G4" s="143">
        <v>2</v>
      </c>
      <c r="H4" s="143">
        <v>0</v>
      </c>
      <c r="I4" s="144">
        <v>1.55</v>
      </c>
    </row>
    <row r="5" spans="1:9" ht="12.75" customHeight="1" x14ac:dyDescent="0.2">
      <c r="A5" s="143" t="s">
        <v>138</v>
      </c>
      <c r="B5" s="143" t="s">
        <v>145</v>
      </c>
      <c r="C5" s="143" t="s">
        <v>146</v>
      </c>
      <c r="D5" s="143">
        <v>3</v>
      </c>
      <c r="E5" s="143" t="s">
        <v>29</v>
      </c>
      <c r="F5" s="143">
        <v>98</v>
      </c>
      <c r="G5" s="143">
        <v>0.5</v>
      </c>
      <c r="H5" s="143">
        <v>0</v>
      </c>
      <c r="I5" s="144">
        <v>7.5999999999999998E-2</v>
      </c>
    </row>
    <row r="6" spans="1:9" ht="12.75" customHeight="1" x14ac:dyDescent="0.2">
      <c r="A6" s="143" t="s">
        <v>138</v>
      </c>
      <c r="B6" s="143" t="s">
        <v>147</v>
      </c>
      <c r="C6" s="143" t="s">
        <v>148</v>
      </c>
      <c r="D6" s="143">
        <v>1</v>
      </c>
      <c r="E6" s="143" t="s">
        <v>29</v>
      </c>
      <c r="F6" s="143">
        <v>98</v>
      </c>
      <c r="G6" s="143">
        <v>2</v>
      </c>
      <c r="H6" s="143">
        <v>0</v>
      </c>
      <c r="I6" s="144">
        <v>0.51</v>
      </c>
    </row>
    <row r="7" spans="1:9" ht="12.75" customHeight="1" x14ac:dyDescent="0.2">
      <c r="A7" s="143" t="s">
        <v>138</v>
      </c>
      <c r="B7" s="143" t="s">
        <v>149</v>
      </c>
      <c r="C7" s="143" t="s">
        <v>150</v>
      </c>
      <c r="D7" s="143">
        <v>1</v>
      </c>
      <c r="E7" s="143" t="s">
        <v>29</v>
      </c>
      <c r="F7" s="143">
        <v>98</v>
      </c>
      <c r="G7" s="143">
        <v>2</v>
      </c>
      <c r="H7" s="143">
        <v>0</v>
      </c>
      <c r="I7" s="144">
        <v>0.33700000000000002</v>
      </c>
    </row>
    <row r="8" spans="1:9" ht="12.75" customHeight="1" x14ac:dyDescent="0.2">
      <c r="A8" s="143" t="s">
        <v>138</v>
      </c>
      <c r="B8" s="143" t="s">
        <v>151</v>
      </c>
      <c r="C8" s="143" t="s">
        <v>152</v>
      </c>
      <c r="D8" s="143">
        <v>1</v>
      </c>
      <c r="E8" s="143" t="s">
        <v>29</v>
      </c>
      <c r="F8" s="143">
        <v>98</v>
      </c>
      <c r="G8" s="143">
        <v>2</v>
      </c>
      <c r="H8" s="143">
        <v>0</v>
      </c>
      <c r="I8" s="144">
        <v>0.15</v>
      </c>
    </row>
    <row r="9" spans="1:9" ht="12.75" customHeight="1" x14ac:dyDescent="0.2">
      <c r="A9" s="143" t="s">
        <v>138</v>
      </c>
      <c r="B9" s="143" t="s">
        <v>153</v>
      </c>
      <c r="C9" s="143" t="s">
        <v>154</v>
      </c>
      <c r="D9" s="143">
        <v>2</v>
      </c>
      <c r="E9" s="143" t="s">
        <v>29</v>
      </c>
      <c r="F9" s="143">
        <v>98</v>
      </c>
      <c r="G9" s="143">
        <v>1</v>
      </c>
      <c r="H9" s="143">
        <v>0</v>
      </c>
      <c r="I9" s="144">
        <v>1.53</v>
      </c>
    </row>
    <row r="10" spans="1:9" ht="12.75" customHeight="1" x14ac:dyDescent="0.2">
      <c r="A10" s="143" t="s">
        <v>138</v>
      </c>
      <c r="B10" s="143" t="s">
        <v>155</v>
      </c>
      <c r="C10" s="143" t="s">
        <v>156</v>
      </c>
      <c r="D10" s="143">
        <v>3</v>
      </c>
      <c r="E10" s="143" t="s">
        <v>29</v>
      </c>
      <c r="F10" s="143">
        <v>98</v>
      </c>
      <c r="G10" s="143">
        <v>0.5</v>
      </c>
      <c r="H10" s="143">
        <v>0</v>
      </c>
      <c r="I10" s="144">
        <v>0.62</v>
      </c>
    </row>
    <row r="11" spans="1:9" ht="12.75" customHeight="1" x14ac:dyDescent="0.2">
      <c r="A11" s="143" t="s">
        <v>138</v>
      </c>
      <c r="B11" s="143" t="s">
        <v>157</v>
      </c>
      <c r="C11" s="143" t="s">
        <v>158</v>
      </c>
      <c r="D11" s="143">
        <v>1</v>
      </c>
      <c r="E11" s="143" t="s">
        <v>29</v>
      </c>
      <c r="F11" s="143">
        <v>98</v>
      </c>
      <c r="G11" s="143">
        <v>2</v>
      </c>
      <c r="H11" s="143">
        <v>0</v>
      </c>
      <c r="I11" s="144">
        <v>0.23899999999999999</v>
      </c>
    </row>
    <row r="12" spans="1:9" ht="12.75" customHeight="1" x14ac:dyDescent="0.2">
      <c r="A12" s="143" t="s">
        <v>138</v>
      </c>
      <c r="B12" s="143" t="s">
        <v>159</v>
      </c>
      <c r="C12" s="143" t="s">
        <v>160</v>
      </c>
      <c r="D12" s="143">
        <v>2</v>
      </c>
      <c r="E12" s="143" t="s">
        <v>29</v>
      </c>
      <c r="F12" s="143">
        <v>98</v>
      </c>
      <c r="G12" s="143">
        <v>1</v>
      </c>
      <c r="H12" s="143">
        <v>0</v>
      </c>
      <c r="I12" s="144">
        <v>0.223</v>
      </c>
    </row>
    <row r="13" spans="1:9" ht="12.75" customHeight="1" x14ac:dyDescent="0.2">
      <c r="A13" s="143" t="s">
        <v>138</v>
      </c>
      <c r="B13" s="143" t="s">
        <v>161</v>
      </c>
      <c r="C13" s="143" t="s">
        <v>162</v>
      </c>
      <c r="D13" s="143">
        <v>1</v>
      </c>
      <c r="E13" s="143" t="s">
        <v>29</v>
      </c>
      <c r="F13" s="143">
        <v>98</v>
      </c>
      <c r="G13" s="143">
        <v>2</v>
      </c>
      <c r="H13" s="143">
        <v>0</v>
      </c>
      <c r="I13" s="144">
        <v>1.23</v>
      </c>
    </row>
    <row r="14" spans="1:9" ht="12.75" customHeight="1" x14ac:dyDescent="0.2">
      <c r="A14" s="143" t="s">
        <v>138</v>
      </c>
      <c r="B14" s="143" t="s">
        <v>163</v>
      </c>
      <c r="C14" s="143" t="s">
        <v>164</v>
      </c>
      <c r="D14" s="143">
        <v>1</v>
      </c>
      <c r="E14" s="143" t="s">
        <v>29</v>
      </c>
      <c r="F14" s="143">
        <v>98</v>
      </c>
      <c r="G14" s="143">
        <v>2</v>
      </c>
      <c r="H14" s="143">
        <v>0</v>
      </c>
      <c r="I14" s="144">
        <v>0.23899999999999999</v>
      </c>
    </row>
    <row r="15" spans="1:9" ht="12.75" customHeight="1" x14ac:dyDescent="0.2">
      <c r="A15" s="143" t="s">
        <v>138</v>
      </c>
      <c r="B15" s="143" t="s">
        <v>165</v>
      </c>
      <c r="C15" s="143" t="s">
        <v>166</v>
      </c>
      <c r="D15" s="143">
        <v>2</v>
      </c>
      <c r="E15" s="143" t="s">
        <v>29</v>
      </c>
      <c r="F15" s="143">
        <v>98</v>
      </c>
      <c r="G15" s="143">
        <v>1</v>
      </c>
      <c r="H15" s="143">
        <v>0</v>
      </c>
      <c r="I15" s="144">
        <v>0.21299999999999999</v>
      </c>
    </row>
    <row r="16" spans="1:9" ht="12.75" customHeight="1" x14ac:dyDescent="0.2">
      <c r="A16" s="143" t="s">
        <v>138</v>
      </c>
      <c r="B16" s="143" t="s">
        <v>167</v>
      </c>
      <c r="C16" s="143" t="s">
        <v>168</v>
      </c>
      <c r="D16" s="143">
        <v>1</v>
      </c>
      <c r="E16" s="143" t="s">
        <v>29</v>
      </c>
      <c r="F16" s="143">
        <v>98</v>
      </c>
      <c r="G16" s="143">
        <v>2</v>
      </c>
      <c r="H16" s="143">
        <v>0</v>
      </c>
      <c r="I16" s="144">
        <v>0.78</v>
      </c>
    </row>
    <row r="17" spans="1:9" ht="12.75" customHeight="1" x14ac:dyDescent="0.2">
      <c r="A17" s="137" t="s">
        <v>138</v>
      </c>
      <c r="B17" s="137" t="s">
        <v>169</v>
      </c>
      <c r="C17" s="137" t="s">
        <v>170</v>
      </c>
      <c r="D17" s="137">
        <v>2</v>
      </c>
      <c r="E17" s="137" t="s">
        <v>29</v>
      </c>
      <c r="F17" s="137">
        <v>98</v>
      </c>
      <c r="G17" s="137">
        <v>1</v>
      </c>
      <c r="H17" s="137">
        <v>0</v>
      </c>
      <c r="I17" s="145">
        <v>0.125</v>
      </c>
    </row>
    <row r="18" spans="1:9" ht="12.75" customHeight="1" x14ac:dyDescent="0.2">
      <c r="A18" s="30"/>
      <c r="B18" s="55">
        <f>COUNTA(B2:B17)</f>
        <v>16</v>
      </c>
      <c r="C18" s="19"/>
      <c r="D18" s="19"/>
      <c r="E18" s="28">
        <f>COUNTIF(E2:E17, "Yes")</f>
        <v>16</v>
      </c>
      <c r="F18" s="19"/>
      <c r="G18" s="19"/>
      <c r="H18" s="28"/>
      <c r="I18" s="121">
        <f>SUM(I2:I17)</f>
        <v>8.7519999999999989</v>
      </c>
    </row>
    <row r="19" spans="1:9" x14ac:dyDescent="0.2">
      <c r="A19" s="29"/>
      <c r="B19" s="19"/>
      <c r="C19" s="19"/>
      <c r="D19" s="19"/>
      <c r="E19" s="19"/>
      <c r="F19" s="30"/>
      <c r="G19" s="19"/>
      <c r="H19" s="28"/>
      <c r="I19" s="121"/>
    </row>
    <row r="20" spans="1:9" x14ac:dyDescent="0.2">
      <c r="A20" s="29"/>
      <c r="B20" s="28"/>
      <c r="C20" s="28"/>
      <c r="D20" s="28"/>
      <c r="E20" s="28"/>
      <c r="F20" s="29"/>
      <c r="G20" s="28"/>
      <c r="H20" s="28"/>
      <c r="I20" s="48"/>
    </row>
    <row r="21" spans="1:9" x14ac:dyDescent="0.2">
      <c r="A21" s="62"/>
      <c r="B21" s="62"/>
      <c r="C21" s="88"/>
      <c r="D21" s="114" t="s">
        <v>97</v>
      </c>
      <c r="E21" s="88"/>
      <c r="F21" s="89"/>
      <c r="G21" s="62"/>
      <c r="H21" s="62"/>
    </row>
    <row r="22" spans="1:9" x14ac:dyDescent="0.2">
      <c r="A22" s="62"/>
      <c r="B22" s="62"/>
      <c r="C22" s="90"/>
      <c r="D22" s="102" t="s">
        <v>93</v>
      </c>
      <c r="E22" s="91">
        <f>SUM(B18)</f>
        <v>16</v>
      </c>
      <c r="F22" s="91"/>
      <c r="G22" s="62"/>
      <c r="H22" s="62"/>
      <c r="I22" s="2"/>
    </row>
    <row r="23" spans="1:9" x14ac:dyDescent="0.2">
      <c r="C23" s="90"/>
      <c r="D23" s="102" t="s">
        <v>95</v>
      </c>
      <c r="E23" s="91">
        <f>SUM(E18)</f>
        <v>16</v>
      </c>
      <c r="F23" s="91"/>
      <c r="I23" s="81"/>
    </row>
    <row r="24" spans="1:9" x14ac:dyDescent="0.2">
      <c r="C24" s="102"/>
      <c r="D24" s="102" t="s">
        <v>136</v>
      </c>
      <c r="E24" s="120">
        <f>E23/E22</f>
        <v>1</v>
      </c>
      <c r="F24" s="120"/>
    </row>
    <row r="25" spans="1:9" x14ac:dyDescent="0.2">
      <c r="C25" s="90"/>
      <c r="D25" s="102" t="s">
        <v>96</v>
      </c>
      <c r="E25" s="159">
        <f>SUM(I18)</f>
        <v>8.7519999999999989</v>
      </c>
      <c r="F25" s="92"/>
    </row>
    <row r="27" spans="1:9" x14ac:dyDescent="0.2">
      <c r="D27" s="114" t="s">
        <v>177</v>
      </c>
      <c r="E27" s="133" t="s">
        <v>178</v>
      </c>
      <c r="F27" s="133" t="s">
        <v>101</v>
      </c>
    </row>
    <row r="28" spans="1:9" x14ac:dyDescent="0.2">
      <c r="D28" s="102" t="s">
        <v>179</v>
      </c>
      <c r="E28" s="134">
        <f>COUNTIF(G2:G17, "0.25")</f>
        <v>0</v>
      </c>
      <c r="F28" s="135">
        <f>E28/E23</f>
        <v>0</v>
      </c>
    </row>
    <row r="29" spans="1:9" x14ac:dyDescent="0.2">
      <c r="D29" s="102" t="s">
        <v>180</v>
      </c>
      <c r="E29" s="134">
        <f>COUNTIF(G2:G17, "0.5")</f>
        <v>2</v>
      </c>
      <c r="F29" s="135">
        <f>E29/E23</f>
        <v>0.125</v>
      </c>
    </row>
    <row r="30" spans="1:9" x14ac:dyDescent="0.2">
      <c r="D30" s="102" t="s">
        <v>181</v>
      </c>
      <c r="E30" s="134">
        <f>COUNTIF(G2:G17, "1")</f>
        <v>6</v>
      </c>
      <c r="F30" s="135">
        <f>E30/E23</f>
        <v>0.375</v>
      </c>
    </row>
    <row r="31" spans="1:9" x14ac:dyDescent="0.2">
      <c r="D31" s="102" t="s">
        <v>182</v>
      </c>
      <c r="E31" s="134">
        <f>COUNTIF(G2:G17, "1.25")</f>
        <v>0</v>
      </c>
      <c r="F31" s="135">
        <f>E31/E23</f>
        <v>0</v>
      </c>
    </row>
    <row r="32" spans="1:9" x14ac:dyDescent="0.2">
      <c r="D32" s="102" t="s">
        <v>183</v>
      </c>
      <c r="E32" s="134">
        <f>COUNTIF(G2:G17, "1.50")</f>
        <v>0</v>
      </c>
      <c r="F32" s="135">
        <f>E32/E23</f>
        <v>0</v>
      </c>
    </row>
    <row r="33" spans="4:6" x14ac:dyDescent="0.2">
      <c r="D33" s="102" t="s">
        <v>184</v>
      </c>
      <c r="E33" s="134">
        <f>COUNTIF(G2:G17, "2")</f>
        <v>8</v>
      </c>
      <c r="F33" s="135">
        <f>E33/E23</f>
        <v>0.5</v>
      </c>
    </row>
    <row r="34" spans="4:6" x14ac:dyDescent="0.2">
      <c r="D34" s="102" t="s">
        <v>185</v>
      </c>
      <c r="E34" s="134">
        <f>COUNTIF(G2:G17, "2.5")</f>
        <v>0</v>
      </c>
      <c r="F34" s="135">
        <f>E34/E23</f>
        <v>0</v>
      </c>
    </row>
    <row r="35" spans="4:6" x14ac:dyDescent="0.2">
      <c r="D35" s="102" t="s">
        <v>186</v>
      </c>
      <c r="E35" s="134">
        <f>COUNTIF(G2:G17, "3")</f>
        <v>0</v>
      </c>
      <c r="F35" s="135">
        <f>E35/E23</f>
        <v>0</v>
      </c>
    </row>
    <row r="36" spans="4:6" x14ac:dyDescent="0.2">
      <c r="D36" s="102" t="s">
        <v>187</v>
      </c>
      <c r="E36" s="134">
        <f>COUNTIF(G2:G17, "4")</f>
        <v>0</v>
      </c>
      <c r="F36" s="135">
        <f>E36/E23</f>
        <v>0</v>
      </c>
    </row>
    <row r="37" spans="4:6" x14ac:dyDescent="0.2">
      <c r="D37" s="102" t="s">
        <v>188</v>
      </c>
      <c r="E37" s="134">
        <f>COUNTIF(G2:G17, "5")</f>
        <v>0</v>
      </c>
      <c r="F37" s="135">
        <f>E37/E23</f>
        <v>0</v>
      </c>
    </row>
    <row r="38" spans="4:6" x14ac:dyDescent="0.2">
      <c r="D38" s="102" t="s">
        <v>189</v>
      </c>
      <c r="E38" s="134">
        <f>COUNTIF(G2:G17, "7")</f>
        <v>0</v>
      </c>
      <c r="F38" s="135">
        <f>E38/E23</f>
        <v>0</v>
      </c>
    </row>
    <row r="39" spans="4:6" x14ac:dyDescent="0.2">
      <c r="D39" s="33"/>
      <c r="F39" s="13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New Hampshire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41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5.7109375" customWidth="1"/>
    <col min="5" max="6" width="8.140625" customWidth="1"/>
    <col min="7" max="8" width="7.7109375" customWidth="1"/>
    <col min="9" max="9" width="8.85546875" customWidth="1"/>
    <col min="10" max="19" width="7.7109375" customWidth="1"/>
  </cols>
  <sheetData>
    <row r="1" spans="1:33" x14ac:dyDescent="0.2">
      <c r="A1" s="54"/>
      <c r="B1" s="163" t="s">
        <v>36</v>
      </c>
      <c r="C1" s="163"/>
      <c r="D1" s="129"/>
      <c r="E1" s="54"/>
      <c r="F1" s="54"/>
      <c r="G1" s="164" t="s">
        <v>137</v>
      </c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33" s="23" customFormat="1" ht="39" customHeight="1" x14ac:dyDescent="0.15">
      <c r="A2" s="24" t="s">
        <v>12</v>
      </c>
      <c r="B2" s="24" t="s">
        <v>13</v>
      </c>
      <c r="C2" s="24" t="s">
        <v>63</v>
      </c>
      <c r="D2" s="3" t="s">
        <v>66</v>
      </c>
      <c r="E2" s="24" t="s">
        <v>71</v>
      </c>
      <c r="F2" s="24" t="s">
        <v>72</v>
      </c>
      <c r="G2" s="24" t="s">
        <v>73</v>
      </c>
      <c r="H2" s="24" t="s">
        <v>74</v>
      </c>
      <c r="I2" s="3" t="s">
        <v>75</v>
      </c>
      <c r="J2" s="24" t="s">
        <v>76</v>
      </c>
      <c r="K2" s="24" t="s">
        <v>21</v>
      </c>
      <c r="L2" s="24" t="s">
        <v>19</v>
      </c>
      <c r="M2" s="24" t="s">
        <v>20</v>
      </c>
      <c r="N2" s="24" t="s">
        <v>22</v>
      </c>
      <c r="O2" s="24" t="s">
        <v>77</v>
      </c>
      <c r="P2" s="24" t="s">
        <v>78</v>
      </c>
      <c r="Q2" s="24" t="s">
        <v>79</v>
      </c>
      <c r="R2" s="24" t="s">
        <v>80</v>
      </c>
      <c r="S2" s="24" t="s">
        <v>81</v>
      </c>
    </row>
    <row r="3" spans="1:33" x14ac:dyDescent="0.2">
      <c r="A3" s="136" t="s">
        <v>138</v>
      </c>
      <c r="B3" s="136" t="s">
        <v>139</v>
      </c>
      <c r="C3" s="136" t="s">
        <v>140</v>
      </c>
      <c r="D3" s="143">
        <v>2</v>
      </c>
      <c r="E3" s="140" t="s">
        <v>29</v>
      </c>
      <c r="F3" s="140" t="s">
        <v>29</v>
      </c>
      <c r="G3" s="143" t="s">
        <v>29</v>
      </c>
      <c r="H3" s="143" t="s">
        <v>193</v>
      </c>
      <c r="I3" s="143" t="s">
        <v>193</v>
      </c>
      <c r="J3" s="143" t="s">
        <v>193</v>
      </c>
      <c r="K3" s="143" t="s">
        <v>193</v>
      </c>
      <c r="L3" s="143" t="s">
        <v>193</v>
      </c>
      <c r="M3" s="143" t="s">
        <v>193</v>
      </c>
      <c r="N3" s="143" t="s">
        <v>193</v>
      </c>
      <c r="O3" s="143" t="s">
        <v>193</v>
      </c>
      <c r="P3" s="143" t="s">
        <v>193</v>
      </c>
      <c r="Q3" s="143" t="s">
        <v>193</v>
      </c>
      <c r="R3" s="143" t="s">
        <v>193</v>
      </c>
      <c r="S3" s="143" t="s">
        <v>193</v>
      </c>
      <c r="T3" s="13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4" spans="1:33" x14ac:dyDescent="0.2">
      <c r="A4" s="136" t="s">
        <v>138</v>
      </c>
      <c r="B4" s="136" t="s">
        <v>141</v>
      </c>
      <c r="C4" s="136" t="s">
        <v>142</v>
      </c>
      <c r="D4" s="143">
        <v>2</v>
      </c>
      <c r="E4" s="140" t="s">
        <v>29</v>
      </c>
      <c r="F4" s="140" t="s">
        <v>29</v>
      </c>
      <c r="G4" s="143" t="s">
        <v>193</v>
      </c>
      <c r="H4" s="143" t="s">
        <v>29</v>
      </c>
      <c r="I4" s="143" t="s">
        <v>193</v>
      </c>
      <c r="J4" s="143" t="s">
        <v>193</v>
      </c>
      <c r="K4" s="143" t="s">
        <v>193</v>
      </c>
      <c r="L4" s="143" t="s">
        <v>193</v>
      </c>
      <c r="M4" s="143" t="s">
        <v>193</v>
      </c>
      <c r="N4" s="143" t="s">
        <v>193</v>
      </c>
      <c r="O4" s="143" t="s">
        <v>193</v>
      </c>
      <c r="P4" s="143" t="s">
        <v>193</v>
      </c>
      <c r="Q4" s="143" t="s">
        <v>193</v>
      </c>
      <c r="R4" s="143" t="s">
        <v>193</v>
      </c>
      <c r="S4" s="143" t="s">
        <v>193</v>
      </c>
      <c r="T4" s="13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</row>
    <row r="5" spans="1:33" x14ac:dyDescent="0.2">
      <c r="A5" s="136" t="s">
        <v>138</v>
      </c>
      <c r="B5" s="136" t="s">
        <v>143</v>
      </c>
      <c r="C5" s="136" t="s">
        <v>144</v>
      </c>
      <c r="D5" s="143">
        <v>1</v>
      </c>
      <c r="E5" s="140" t="s">
        <v>29</v>
      </c>
      <c r="F5" s="140" t="s">
        <v>29</v>
      </c>
      <c r="G5" s="143" t="s">
        <v>29</v>
      </c>
      <c r="H5" s="143" t="s">
        <v>193</v>
      </c>
      <c r="I5" s="143" t="s">
        <v>193</v>
      </c>
      <c r="J5" s="143" t="s">
        <v>193</v>
      </c>
      <c r="K5" s="143" t="s">
        <v>193</v>
      </c>
      <c r="L5" s="143" t="s">
        <v>193</v>
      </c>
      <c r="M5" s="143" t="s">
        <v>193</v>
      </c>
      <c r="N5" s="143" t="s">
        <v>193</v>
      </c>
      <c r="O5" s="143" t="s">
        <v>193</v>
      </c>
      <c r="P5" s="143" t="s">
        <v>193</v>
      </c>
      <c r="Q5" s="143" t="s">
        <v>193</v>
      </c>
      <c r="R5" s="143" t="s">
        <v>193</v>
      </c>
      <c r="S5" s="143" t="s">
        <v>193</v>
      </c>
      <c r="T5" s="13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3" x14ac:dyDescent="0.2">
      <c r="A6" s="136" t="s">
        <v>138</v>
      </c>
      <c r="B6" s="136" t="s">
        <v>145</v>
      </c>
      <c r="C6" s="136" t="s">
        <v>146</v>
      </c>
      <c r="D6" s="143">
        <v>3</v>
      </c>
      <c r="E6" s="140" t="s">
        <v>29</v>
      </c>
      <c r="F6" s="140" t="s">
        <v>29</v>
      </c>
      <c r="G6" s="143" t="s">
        <v>193</v>
      </c>
      <c r="H6" s="143" t="s">
        <v>29</v>
      </c>
      <c r="I6" s="143" t="s">
        <v>193</v>
      </c>
      <c r="J6" s="143" t="s">
        <v>193</v>
      </c>
      <c r="K6" s="143" t="s">
        <v>193</v>
      </c>
      <c r="L6" s="143" t="s">
        <v>193</v>
      </c>
      <c r="M6" s="143" t="s">
        <v>193</v>
      </c>
      <c r="N6" s="143" t="s">
        <v>193</v>
      </c>
      <c r="O6" s="143" t="s">
        <v>193</v>
      </c>
      <c r="P6" s="143" t="s">
        <v>193</v>
      </c>
      <c r="Q6" s="143" t="s">
        <v>193</v>
      </c>
      <c r="R6" s="143" t="s">
        <v>193</v>
      </c>
      <c r="S6" s="143" t="s">
        <v>193</v>
      </c>
      <c r="T6" s="13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x14ac:dyDescent="0.2">
      <c r="A7" s="136" t="s">
        <v>138</v>
      </c>
      <c r="B7" s="136" t="s">
        <v>147</v>
      </c>
      <c r="C7" s="136" t="s">
        <v>148</v>
      </c>
      <c r="D7" s="143">
        <v>1</v>
      </c>
      <c r="E7" s="140" t="s">
        <v>29</v>
      </c>
      <c r="F7" s="140" t="s">
        <v>29</v>
      </c>
      <c r="G7" s="143" t="s">
        <v>193</v>
      </c>
      <c r="H7" s="143" t="s">
        <v>29</v>
      </c>
      <c r="I7" s="143" t="s">
        <v>193</v>
      </c>
      <c r="J7" s="143" t="s">
        <v>193</v>
      </c>
      <c r="K7" s="143" t="s">
        <v>193</v>
      </c>
      <c r="L7" s="143" t="s">
        <v>193</v>
      </c>
      <c r="M7" s="143" t="s">
        <v>193</v>
      </c>
      <c r="N7" s="143" t="s">
        <v>193</v>
      </c>
      <c r="O7" s="143" t="s">
        <v>193</v>
      </c>
      <c r="P7" s="143" t="s">
        <v>193</v>
      </c>
      <c r="Q7" s="143" t="s">
        <v>193</v>
      </c>
      <c r="R7" s="143" t="s">
        <v>193</v>
      </c>
      <c r="S7" s="143" t="s">
        <v>193</v>
      </c>
      <c r="T7" s="13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1:33" x14ac:dyDescent="0.2">
      <c r="A8" s="136" t="s">
        <v>138</v>
      </c>
      <c r="B8" s="136" t="s">
        <v>149</v>
      </c>
      <c r="C8" s="136" t="s">
        <v>150</v>
      </c>
      <c r="D8" s="143">
        <v>1</v>
      </c>
      <c r="E8" s="140" t="s">
        <v>29</v>
      </c>
      <c r="F8" s="140" t="s">
        <v>29</v>
      </c>
      <c r="G8" s="143" t="s">
        <v>193</v>
      </c>
      <c r="H8" s="143" t="s">
        <v>29</v>
      </c>
      <c r="I8" s="143" t="s">
        <v>193</v>
      </c>
      <c r="J8" s="143" t="s">
        <v>193</v>
      </c>
      <c r="K8" s="143" t="s">
        <v>193</v>
      </c>
      <c r="L8" s="143" t="s">
        <v>193</v>
      </c>
      <c r="M8" s="143" t="s">
        <v>193</v>
      </c>
      <c r="N8" s="143" t="s">
        <v>193</v>
      </c>
      <c r="O8" s="143" t="s">
        <v>193</v>
      </c>
      <c r="P8" s="143" t="s">
        <v>193</v>
      </c>
      <c r="Q8" s="143" t="s">
        <v>193</v>
      </c>
      <c r="R8" s="143" t="s">
        <v>193</v>
      </c>
      <c r="S8" s="143" t="s">
        <v>193</v>
      </c>
      <c r="T8" s="13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</row>
    <row r="9" spans="1:33" x14ac:dyDescent="0.2">
      <c r="A9" s="136" t="s">
        <v>138</v>
      </c>
      <c r="B9" s="136" t="s">
        <v>151</v>
      </c>
      <c r="C9" s="136" t="s">
        <v>152</v>
      </c>
      <c r="D9" s="143">
        <v>1</v>
      </c>
      <c r="E9" s="140" t="s">
        <v>29</v>
      </c>
      <c r="F9" s="140" t="s">
        <v>29</v>
      </c>
      <c r="G9" s="143" t="s">
        <v>29</v>
      </c>
      <c r="H9" s="143" t="s">
        <v>193</v>
      </c>
      <c r="I9" s="143" t="s">
        <v>193</v>
      </c>
      <c r="J9" s="143" t="s">
        <v>193</v>
      </c>
      <c r="K9" s="143" t="s">
        <v>193</v>
      </c>
      <c r="L9" s="143" t="s">
        <v>193</v>
      </c>
      <c r="M9" s="143" t="s">
        <v>193</v>
      </c>
      <c r="N9" s="143" t="s">
        <v>193</v>
      </c>
      <c r="O9" s="143" t="s">
        <v>193</v>
      </c>
      <c r="P9" s="143" t="s">
        <v>193</v>
      </c>
      <c r="Q9" s="143" t="s">
        <v>193</v>
      </c>
      <c r="R9" s="143" t="s">
        <v>193</v>
      </c>
      <c r="S9" s="143" t="s">
        <v>193</v>
      </c>
      <c r="T9" s="13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1:33" x14ac:dyDescent="0.2">
      <c r="A10" s="136" t="s">
        <v>138</v>
      </c>
      <c r="B10" s="136" t="s">
        <v>153</v>
      </c>
      <c r="C10" s="136" t="s">
        <v>154</v>
      </c>
      <c r="D10" s="143">
        <v>2</v>
      </c>
      <c r="E10" s="140" t="s">
        <v>29</v>
      </c>
      <c r="F10" s="140" t="s">
        <v>29</v>
      </c>
      <c r="G10" s="143" t="s">
        <v>193</v>
      </c>
      <c r="H10" s="143" t="s">
        <v>29</v>
      </c>
      <c r="I10" s="143" t="s">
        <v>193</v>
      </c>
      <c r="J10" s="143" t="s">
        <v>193</v>
      </c>
      <c r="K10" s="143" t="s">
        <v>193</v>
      </c>
      <c r="L10" s="143" t="s">
        <v>193</v>
      </c>
      <c r="M10" s="143" t="s">
        <v>193</v>
      </c>
      <c r="N10" s="143" t="s">
        <v>193</v>
      </c>
      <c r="O10" s="143" t="s">
        <v>193</v>
      </c>
      <c r="P10" s="143" t="s">
        <v>193</v>
      </c>
      <c r="Q10" s="143" t="s">
        <v>193</v>
      </c>
      <c r="R10" s="143" t="s">
        <v>193</v>
      </c>
      <c r="S10" s="143" t="s">
        <v>193</v>
      </c>
      <c r="T10" s="13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1:33" x14ac:dyDescent="0.2">
      <c r="A11" s="136" t="s">
        <v>138</v>
      </c>
      <c r="B11" s="136" t="s">
        <v>155</v>
      </c>
      <c r="C11" s="136" t="s">
        <v>156</v>
      </c>
      <c r="D11" s="143">
        <v>3</v>
      </c>
      <c r="E11" s="140" t="s">
        <v>29</v>
      </c>
      <c r="F11" s="140" t="s">
        <v>29</v>
      </c>
      <c r="G11" s="143" t="s">
        <v>193</v>
      </c>
      <c r="H11" s="143" t="s">
        <v>29</v>
      </c>
      <c r="I11" s="143" t="s">
        <v>193</v>
      </c>
      <c r="J11" s="143" t="s">
        <v>193</v>
      </c>
      <c r="K11" s="143" t="s">
        <v>193</v>
      </c>
      <c r="L11" s="143" t="s">
        <v>193</v>
      </c>
      <c r="M11" s="143" t="s">
        <v>193</v>
      </c>
      <c r="N11" s="143" t="s">
        <v>193</v>
      </c>
      <c r="O11" s="143" t="s">
        <v>193</v>
      </c>
      <c r="P11" s="143" t="s">
        <v>193</v>
      </c>
      <c r="Q11" s="143" t="s">
        <v>193</v>
      </c>
      <c r="R11" s="143" t="s">
        <v>193</v>
      </c>
      <c r="S11" s="143" t="s">
        <v>193</v>
      </c>
      <c r="T11" s="13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1:33" x14ac:dyDescent="0.2">
      <c r="A12" s="136" t="s">
        <v>138</v>
      </c>
      <c r="B12" s="136" t="s">
        <v>157</v>
      </c>
      <c r="C12" s="136" t="s">
        <v>158</v>
      </c>
      <c r="D12" s="143">
        <v>1</v>
      </c>
      <c r="E12" s="140" t="s">
        <v>29</v>
      </c>
      <c r="F12" s="140" t="s">
        <v>29</v>
      </c>
      <c r="G12" s="143" t="s">
        <v>29</v>
      </c>
      <c r="H12" s="143" t="s">
        <v>193</v>
      </c>
      <c r="I12" s="143" t="s">
        <v>193</v>
      </c>
      <c r="J12" s="143" t="s">
        <v>193</v>
      </c>
      <c r="K12" s="143" t="s">
        <v>193</v>
      </c>
      <c r="L12" s="143" t="s">
        <v>193</v>
      </c>
      <c r="M12" s="143" t="s">
        <v>193</v>
      </c>
      <c r="N12" s="143" t="s">
        <v>193</v>
      </c>
      <c r="O12" s="143" t="s">
        <v>193</v>
      </c>
      <c r="P12" s="143" t="s">
        <v>193</v>
      </c>
      <c r="Q12" s="143" t="s">
        <v>193</v>
      </c>
      <c r="R12" s="143" t="s">
        <v>193</v>
      </c>
      <c r="S12" s="143" t="s">
        <v>193</v>
      </c>
      <c r="T12" s="13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</row>
    <row r="13" spans="1:33" x14ac:dyDescent="0.2">
      <c r="A13" s="136" t="s">
        <v>138</v>
      </c>
      <c r="B13" s="136" t="s">
        <v>159</v>
      </c>
      <c r="C13" s="136" t="s">
        <v>160</v>
      </c>
      <c r="D13" s="143">
        <v>2</v>
      </c>
      <c r="E13" s="140" t="s">
        <v>29</v>
      </c>
      <c r="F13" s="140" t="s">
        <v>29</v>
      </c>
      <c r="G13" s="143" t="s">
        <v>193</v>
      </c>
      <c r="H13" s="143" t="s">
        <v>29</v>
      </c>
      <c r="I13" s="143" t="s">
        <v>193</v>
      </c>
      <c r="J13" s="143" t="s">
        <v>193</v>
      </c>
      <c r="K13" s="143" t="s">
        <v>193</v>
      </c>
      <c r="L13" s="143" t="s">
        <v>193</v>
      </c>
      <c r="M13" s="143" t="s">
        <v>193</v>
      </c>
      <c r="N13" s="143" t="s">
        <v>193</v>
      </c>
      <c r="O13" s="143" t="s">
        <v>193</v>
      </c>
      <c r="P13" s="143" t="s">
        <v>193</v>
      </c>
      <c r="Q13" s="143" t="s">
        <v>193</v>
      </c>
      <c r="R13" s="143" t="s">
        <v>193</v>
      </c>
      <c r="S13" s="143" t="s">
        <v>193</v>
      </c>
      <c r="T13" s="13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</row>
    <row r="14" spans="1:33" x14ac:dyDescent="0.2">
      <c r="A14" s="136" t="s">
        <v>138</v>
      </c>
      <c r="B14" s="136" t="s">
        <v>161</v>
      </c>
      <c r="C14" s="136" t="s">
        <v>162</v>
      </c>
      <c r="D14" s="143">
        <v>1</v>
      </c>
      <c r="E14" s="140" t="s">
        <v>29</v>
      </c>
      <c r="F14" s="140" t="s">
        <v>29</v>
      </c>
      <c r="G14" s="143" t="s">
        <v>193</v>
      </c>
      <c r="H14" s="143" t="s">
        <v>29</v>
      </c>
      <c r="I14" s="143" t="s">
        <v>193</v>
      </c>
      <c r="J14" s="143" t="s">
        <v>193</v>
      </c>
      <c r="K14" s="143" t="s">
        <v>193</v>
      </c>
      <c r="L14" s="143" t="s">
        <v>193</v>
      </c>
      <c r="M14" s="143" t="s">
        <v>193</v>
      </c>
      <c r="N14" s="143" t="s">
        <v>193</v>
      </c>
      <c r="O14" s="143" t="s">
        <v>193</v>
      </c>
      <c r="P14" s="143" t="s">
        <v>193</v>
      </c>
      <c r="Q14" s="143" t="s">
        <v>193</v>
      </c>
      <c r="R14" s="143" t="s">
        <v>193</v>
      </c>
      <c r="S14" s="143" t="s">
        <v>193</v>
      </c>
      <c r="T14" s="13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x14ac:dyDescent="0.2">
      <c r="A15" s="136" t="s">
        <v>138</v>
      </c>
      <c r="B15" s="136" t="s">
        <v>163</v>
      </c>
      <c r="C15" s="136" t="s">
        <v>164</v>
      </c>
      <c r="D15" s="143">
        <v>1</v>
      </c>
      <c r="E15" s="140" t="s">
        <v>29</v>
      </c>
      <c r="F15" s="140" t="s">
        <v>29</v>
      </c>
      <c r="G15" s="143" t="s">
        <v>29</v>
      </c>
      <c r="H15" s="143" t="s">
        <v>193</v>
      </c>
      <c r="I15" s="143" t="s">
        <v>193</v>
      </c>
      <c r="J15" s="143" t="s">
        <v>193</v>
      </c>
      <c r="K15" s="143" t="s">
        <v>193</v>
      </c>
      <c r="L15" s="143" t="s">
        <v>193</v>
      </c>
      <c r="M15" s="143" t="s">
        <v>193</v>
      </c>
      <c r="N15" s="143" t="s">
        <v>193</v>
      </c>
      <c r="O15" s="143" t="s">
        <v>193</v>
      </c>
      <c r="P15" s="143" t="s">
        <v>193</v>
      </c>
      <c r="Q15" s="143" t="s">
        <v>193</v>
      </c>
      <c r="R15" s="143" t="s">
        <v>193</v>
      </c>
      <c r="S15" s="143" t="s">
        <v>193</v>
      </c>
      <c r="T15" s="13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</row>
    <row r="16" spans="1:33" x14ac:dyDescent="0.2">
      <c r="A16" s="136" t="s">
        <v>138</v>
      </c>
      <c r="B16" s="136" t="s">
        <v>165</v>
      </c>
      <c r="C16" s="136" t="s">
        <v>166</v>
      </c>
      <c r="D16" s="143">
        <v>2</v>
      </c>
      <c r="E16" s="140" t="s">
        <v>29</v>
      </c>
      <c r="F16" s="140" t="s">
        <v>29</v>
      </c>
      <c r="G16" s="143" t="s">
        <v>193</v>
      </c>
      <c r="H16" s="143" t="s">
        <v>29</v>
      </c>
      <c r="I16" s="143" t="s">
        <v>193</v>
      </c>
      <c r="J16" s="143" t="s">
        <v>193</v>
      </c>
      <c r="K16" s="143" t="s">
        <v>193</v>
      </c>
      <c r="L16" s="143" t="s">
        <v>193</v>
      </c>
      <c r="M16" s="143" t="s">
        <v>193</v>
      </c>
      <c r="N16" s="143" t="s">
        <v>193</v>
      </c>
      <c r="O16" s="143" t="s">
        <v>193</v>
      </c>
      <c r="P16" s="143" t="s">
        <v>193</v>
      </c>
      <c r="Q16" s="143" t="s">
        <v>193</v>
      </c>
      <c r="R16" s="143" t="s">
        <v>193</v>
      </c>
      <c r="S16" s="143" t="s">
        <v>193</v>
      </c>
      <c r="T16" s="13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</row>
    <row r="17" spans="1:33" x14ac:dyDescent="0.2">
      <c r="A17" s="136" t="s">
        <v>138</v>
      </c>
      <c r="B17" s="136" t="s">
        <v>167</v>
      </c>
      <c r="C17" s="136" t="s">
        <v>168</v>
      </c>
      <c r="D17" s="143">
        <v>1</v>
      </c>
      <c r="E17" s="140" t="s">
        <v>29</v>
      </c>
      <c r="F17" s="140" t="s">
        <v>29</v>
      </c>
      <c r="G17" s="143" t="s">
        <v>29</v>
      </c>
      <c r="H17" s="143" t="s">
        <v>193</v>
      </c>
      <c r="I17" s="143" t="s">
        <v>193</v>
      </c>
      <c r="J17" s="143" t="s">
        <v>193</v>
      </c>
      <c r="K17" s="143" t="s">
        <v>193</v>
      </c>
      <c r="L17" s="143" t="s">
        <v>193</v>
      </c>
      <c r="M17" s="143" t="s">
        <v>193</v>
      </c>
      <c r="N17" s="143" t="s">
        <v>193</v>
      </c>
      <c r="O17" s="143" t="s">
        <v>193</v>
      </c>
      <c r="P17" s="143" t="s">
        <v>193</v>
      </c>
      <c r="Q17" s="143" t="s">
        <v>193</v>
      </c>
      <c r="R17" s="143" t="s">
        <v>193</v>
      </c>
      <c r="S17" s="143" t="s">
        <v>193</v>
      </c>
      <c r="T17" s="13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33" x14ac:dyDescent="0.2">
      <c r="A18" s="137" t="s">
        <v>138</v>
      </c>
      <c r="B18" s="137" t="s">
        <v>169</v>
      </c>
      <c r="C18" s="137" t="s">
        <v>170</v>
      </c>
      <c r="D18" s="137">
        <v>2</v>
      </c>
      <c r="E18" s="139" t="s">
        <v>29</v>
      </c>
      <c r="F18" s="141" t="s">
        <v>29</v>
      </c>
      <c r="G18" s="137" t="s">
        <v>193</v>
      </c>
      <c r="H18" s="137" t="s">
        <v>193</v>
      </c>
      <c r="I18" s="137" t="s">
        <v>193</v>
      </c>
      <c r="J18" s="137" t="s">
        <v>193</v>
      </c>
      <c r="K18" s="137" t="s">
        <v>193</v>
      </c>
      <c r="L18" s="137" t="s">
        <v>193</v>
      </c>
      <c r="M18" s="137" t="s">
        <v>193</v>
      </c>
      <c r="N18" s="137" t="s">
        <v>29</v>
      </c>
      <c r="O18" s="137" t="s">
        <v>193</v>
      </c>
      <c r="P18" s="137" t="s">
        <v>193</v>
      </c>
      <c r="Q18" s="137" t="s">
        <v>193</v>
      </c>
      <c r="R18" s="137" t="s">
        <v>193</v>
      </c>
      <c r="S18" s="137" t="s">
        <v>193</v>
      </c>
      <c r="T18" s="13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3" x14ac:dyDescent="0.2">
      <c r="A19" s="31"/>
      <c r="B19" s="32">
        <f>COUNTA(B3:B18)</f>
        <v>16</v>
      </c>
      <c r="C19" s="54"/>
      <c r="D19" s="128"/>
      <c r="E19" s="32">
        <f t="shared" ref="E19:S19" si="0">COUNTIF(E3:E18,"Yes")</f>
        <v>16</v>
      </c>
      <c r="F19" s="32">
        <f t="shared" si="0"/>
        <v>16</v>
      </c>
      <c r="G19" s="32">
        <f t="shared" si="0"/>
        <v>6</v>
      </c>
      <c r="H19" s="32">
        <f t="shared" si="0"/>
        <v>9</v>
      </c>
      <c r="I19" s="32">
        <f t="shared" si="0"/>
        <v>0</v>
      </c>
      <c r="J19" s="32">
        <f t="shared" si="0"/>
        <v>0</v>
      </c>
      <c r="K19" s="32">
        <f t="shared" si="0"/>
        <v>0</v>
      </c>
      <c r="L19" s="32">
        <f t="shared" si="0"/>
        <v>0</v>
      </c>
      <c r="M19" s="32">
        <f t="shared" si="0"/>
        <v>0</v>
      </c>
      <c r="N19" s="32">
        <f t="shared" si="0"/>
        <v>1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  <c r="S19" s="32">
        <f t="shared" si="0"/>
        <v>0</v>
      </c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1:33" x14ac:dyDescent="0.2">
      <c r="A20" s="45"/>
      <c r="B20" s="45"/>
      <c r="C20" s="82"/>
      <c r="D20" s="82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33" x14ac:dyDescent="0.2">
      <c r="A21" s="46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33" x14ac:dyDescent="0.2">
      <c r="A22" s="46"/>
      <c r="C22" s="97" t="s">
        <v>62</v>
      </c>
      <c r="D22" s="97"/>
      <c r="E22" s="98"/>
      <c r="F22" s="98"/>
      <c r="G22" s="98"/>
      <c r="H22" s="98"/>
      <c r="I22" s="98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33" x14ac:dyDescent="0.2">
      <c r="A23" s="46"/>
      <c r="B23" s="87"/>
      <c r="C23" s="99"/>
      <c r="D23" s="99"/>
      <c r="E23" s="100"/>
      <c r="F23" s="101"/>
      <c r="G23" s="102" t="s">
        <v>95</v>
      </c>
      <c r="H23" s="93">
        <f>SUM(B19)</f>
        <v>16</v>
      </c>
      <c r="I23" s="98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33" x14ac:dyDescent="0.2">
      <c r="B24" s="86"/>
      <c r="C24" s="99"/>
      <c r="D24" s="99"/>
      <c r="E24" s="100"/>
      <c r="F24" s="100"/>
      <c r="G24" s="103" t="s">
        <v>98</v>
      </c>
      <c r="H24" s="93">
        <f>SUM(E19)</f>
        <v>16</v>
      </c>
      <c r="I24" s="99"/>
    </row>
    <row r="25" spans="1:33" x14ac:dyDescent="0.2">
      <c r="B25" s="86"/>
      <c r="C25" s="99"/>
      <c r="D25" s="99"/>
      <c r="E25" s="100"/>
      <c r="F25" s="100"/>
      <c r="G25" s="103" t="s">
        <v>99</v>
      </c>
      <c r="H25" s="93">
        <f>SUM(F19)</f>
        <v>16</v>
      </c>
      <c r="I25" s="99"/>
    </row>
    <row r="26" spans="1:33" x14ac:dyDescent="0.2">
      <c r="B26" s="86"/>
      <c r="C26" s="99"/>
      <c r="D26" s="99"/>
      <c r="E26" s="99"/>
      <c r="F26" s="99"/>
      <c r="G26" s="99"/>
      <c r="H26" s="99"/>
      <c r="I26" s="99"/>
    </row>
    <row r="27" spans="1:33" x14ac:dyDescent="0.2">
      <c r="B27" s="86"/>
      <c r="C27" s="97" t="s">
        <v>100</v>
      </c>
      <c r="D27" s="97"/>
      <c r="E27" s="99"/>
      <c r="F27" s="99"/>
      <c r="G27" s="99"/>
      <c r="H27" s="104" t="s">
        <v>91</v>
      </c>
      <c r="I27" s="104" t="s">
        <v>101</v>
      </c>
    </row>
    <row r="28" spans="1:33" x14ac:dyDescent="0.2">
      <c r="B28" s="86"/>
      <c r="C28" s="99"/>
      <c r="D28" s="99"/>
      <c r="E28" s="99"/>
      <c r="F28" s="99"/>
      <c r="G28" s="105" t="s">
        <v>106</v>
      </c>
      <c r="H28" s="93">
        <f>SUM(G19)</f>
        <v>6</v>
      </c>
      <c r="I28" s="107">
        <f>H28/(H41)</f>
        <v>0.375</v>
      </c>
    </row>
    <row r="29" spans="1:33" x14ac:dyDescent="0.2">
      <c r="B29" s="86"/>
      <c r="C29" s="99"/>
      <c r="D29" s="99"/>
      <c r="E29" s="99"/>
      <c r="F29" s="99"/>
      <c r="G29" s="105" t="s">
        <v>107</v>
      </c>
      <c r="H29" s="93">
        <f>SUM(H19)</f>
        <v>9</v>
      </c>
      <c r="I29" s="107">
        <f>H29/H41</f>
        <v>0.5625</v>
      </c>
    </row>
    <row r="30" spans="1:33" x14ac:dyDescent="0.2">
      <c r="B30" s="86"/>
      <c r="C30" s="99"/>
      <c r="D30" s="99"/>
      <c r="E30" s="99"/>
      <c r="F30" s="99"/>
      <c r="G30" s="105" t="s">
        <v>108</v>
      </c>
      <c r="H30" s="93">
        <f>SUM(I19)</f>
        <v>0</v>
      </c>
      <c r="I30" s="107">
        <f>H30/H41</f>
        <v>0</v>
      </c>
    </row>
    <row r="31" spans="1:33" x14ac:dyDescent="0.2">
      <c r="B31" s="86"/>
      <c r="C31" s="99"/>
      <c r="D31" s="99"/>
      <c r="E31" s="99"/>
      <c r="F31" s="99"/>
      <c r="G31" s="105" t="s">
        <v>109</v>
      </c>
      <c r="H31" s="93">
        <f>SUM(J19)</f>
        <v>0</v>
      </c>
      <c r="I31" s="107">
        <f>H31/H41</f>
        <v>0</v>
      </c>
    </row>
    <row r="32" spans="1:33" x14ac:dyDescent="0.2">
      <c r="B32" s="86"/>
      <c r="C32" s="99"/>
      <c r="D32" s="99"/>
      <c r="E32" s="99"/>
      <c r="F32" s="99"/>
      <c r="G32" s="105" t="s">
        <v>110</v>
      </c>
      <c r="H32" s="93">
        <f>SUM(K19)</f>
        <v>0</v>
      </c>
      <c r="I32" s="107">
        <f>H32/H41</f>
        <v>0</v>
      </c>
    </row>
    <row r="33" spans="2:9" x14ac:dyDescent="0.2">
      <c r="B33" s="86"/>
      <c r="C33" s="99"/>
      <c r="D33" s="99"/>
      <c r="E33" s="99"/>
      <c r="F33" s="99"/>
      <c r="G33" s="105" t="s">
        <v>111</v>
      </c>
      <c r="H33" s="93">
        <f>SUM(L19)</f>
        <v>0</v>
      </c>
      <c r="I33" s="107">
        <f>H33/H41</f>
        <v>0</v>
      </c>
    </row>
    <row r="34" spans="2:9" x14ac:dyDescent="0.2">
      <c r="B34" s="86"/>
      <c r="C34" s="99"/>
      <c r="D34" s="99"/>
      <c r="E34" s="99"/>
      <c r="F34" s="99"/>
      <c r="G34" s="105" t="s">
        <v>112</v>
      </c>
      <c r="H34" s="93">
        <f>SUM(M19)</f>
        <v>0</v>
      </c>
      <c r="I34" s="107">
        <f>H34/H41</f>
        <v>0</v>
      </c>
    </row>
    <row r="35" spans="2:9" x14ac:dyDescent="0.2">
      <c r="B35" s="86"/>
      <c r="C35" s="99"/>
      <c r="D35" s="99"/>
      <c r="E35" s="99"/>
      <c r="F35" s="99"/>
      <c r="G35" s="105" t="s">
        <v>113</v>
      </c>
      <c r="H35" s="93">
        <f>SUM(N19)</f>
        <v>1</v>
      </c>
      <c r="I35" s="107">
        <f>H35/H41</f>
        <v>6.25E-2</v>
      </c>
    </row>
    <row r="36" spans="2:9" x14ac:dyDescent="0.2">
      <c r="B36" s="86"/>
      <c r="C36" s="99"/>
      <c r="D36" s="99"/>
      <c r="E36" s="99"/>
      <c r="F36" s="99"/>
      <c r="G36" s="105" t="s">
        <v>114</v>
      </c>
      <c r="H36" s="93">
        <f>SUM(O19)</f>
        <v>0</v>
      </c>
      <c r="I36" s="107">
        <f>H36/H41</f>
        <v>0</v>
      </c>
    </row>
    <row r="37" spans="2:9" x14ac:dyDescent="0.2">
      <c r="B37" s="86"/>
      <c r="C37" s="99"/>
      <c r="D37" s="99"/>
      <c r="E37" s="99"/>
      <c r="F37" s="99"/>
      <c r="G37" s="105" t="s">
        <v>115</v>
      </c>
      <c r="H37" s="93">
        <f>SUM(P19)</f>
        <v>0</v>
      </c>
      <c r="I37" s="107">
        <f>H37/H41</f>
        <v>0</v>
      </c>
    </row>
    <row r="38" spans="2:9" x14ac:dyDescent="0.2">
      <c r="B38" s="86"/>
      <c r="C38" s="99"/>
      <c r="D38" s="99"/>
      <c r="E38" s="99"/>
      <c r="F38" s="99"/>
      <c r="G38" s="105" t="s">
        <v>116</v>
      </c>
      <c r="H38" s="93">
        <f>SUM(Q19)</f>
        <v>0</v>
      </c>
      <c r="I38" s="107">
        <f>H38/H41</f>
        <v>0</v>
      </c>
    </row>
    <row r="39" spans="2:9" x14ac:dyDescent="0.2">
      <c r="B39" s="86"/>
      <c r="C39" s="99"/>
      <c r="D39" s="99"/>
      <c r="E39" s="99"/>
      <c r="F39" s="99"/>
      <c r="G39" s="105" t="s">
        <v>117</v>
      </c>
      <c r="H39" s="93">
        <f>SUM(R19)</f>
        <v>0</v>
      </c>
      <c r="I39" s="107">
        <f>H39/H41</f>
        <v>0</v>
      </c>
    </row>
    <row r="40" spans="2:9" x14ac:dyDescent="0.2">
      <c r="B40" s="86"/>
      <c r="C40" s="99"/>
      <c r="D40" s="99"/>
      <c r="E40" s="99"/>
      <c r="F40" s="99"/>
      <c r="G40" s="105" t="s">
        <v>118</v>
      </c>
      <c r="H40" s="117">
        <f>SUM(S19)</f>
        <v>0</v>
      </c>
      <c r="I40" s="109">
        <f>H40/H41</f>
        <v>0</v>
      </c>
    </row>
    <row r="41" spans="2:9" x14ac:dyDescent="0.2">
      <c r="B41" s="86"/>
      <c r="C41" s="99"/>
      <c r="D41" s="99"/>
      <c r="E41" s="99"/>
      <c r="F41" s="99"/>
      <c r="G41" s="105"/>
      <c r="H41" s="116">
        <f>SUM(H28:H40)</f>
        <v>16</v>
      </c>
      <c r="I41" s="108">
        <f>SUM(I28:I40)</f>
        <v>1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2012 Swimming Season
Possible Pollution Sources for Monitored New Hampshire Beaches</oddHeader>
    <oddFooter>&amp;R&amp;P of &amp;N</oddFooter>
  </headerFooter>
  <rowBreaks count="1" manualBreakCount="1">
    <brk id="20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9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0" customWidth="1"/>
    <col min="4" max="4" width="7.7109375" style="20" customWidth="1"/>
    <col min="5" max="5" width="16.7109375" style="1" customWidth="1"/>
    <col min="6" max="7" width="13" style="21" customWidth="1"/>
    <col min="8" max="8" width="9.28515625" style="22" customWidth="1"/>
    <col min="9" max="11" width="12.28515625" style="1" customWidth="1"/>
    <col min="12" max="16384" width="9.140625" style="1"/>
  </cols>
  <sheetData>
    <row r="1" spans="1:11" ht="37.5" customHeight="1" x14ac:dyDescent="0.15">
      <c r="A1" s="24" t="s">
        <v>12</v>
      </c>
      <c r="B1" s="24" t="s">
        <v>13</v>
      </c>
      <c r="C1" s="24" t="s">
        <v>63</v>
      </c>
      <c r="D1" s="3" t="s">
        <v>66</v>
      </c>
      <c r="E1" s="24" t="s">
        <v>82</v>
      </c>
      <c r="F1" s="25" t="s">
        <v>83</v>
      </c>
      <c r="G1" s="25" t="s">
        <v>84</v>
      </c>
      <c r="H1" s="26" t="s">
        <v>85</v>
      </c>
      <c r="I1" s="24" t="s">
        <v>86</v>
      </c>
      <c r="J1" s="24" t="s">
        <v>87</v>
      </c>
      <c r="K1" s="24" t="s">
        <v>88</v>
      </c>
    </row>
    <row r="2" spans="1:11" ht="12.75" customHeight="1" x14ac:dyDescent="0.15">
      <c r="A2" s="143" t="s">
        <v>138</v>
      </c>
      <c r="B2" s="143" t="s">
        <v>149</v>
      </c>
      <c r="C2" s="143" t="s">
        <v>150</v>
      </c>
      <c r="D2" s="143"/>
      <c r="E2" s="143" t="s">
        <v>33</v>
      </c>
      <c r="F2" s="146">
        <v>41072</v>
      </c>
      <c r="G2" s="146">
        <v>41074</v>
      </c>
      <c r="H2" s="143">
        <v>2</v>
      </c>
      <c r="I2" s="143" t="s">
        <v>31</v>
      </c>
      <c r="J2" s="143" t="s">
        <v>32</v>
      </c>
      <c r="K2" s="143" t="s">
        <v>23</v>
      </c>
    </row>
    <row r="3" spans="1:11" ht="12.75" customHeight="1" x14ac:dyDescent="0.15">
      <c r="A3" s="143" t="s">
        <v>138</v>
      </c>
      <c r="B3" s="143" t="s">
        <v>151</v>
      </c>
      <c r="C3" s="143" t="s">
        <v>152</v>
      </c>
      <c r="D3" s="143"/>
      <c r="E3" s="143" t="s">
        <v>33</v>
      </c>
      <c r="F3" s="146">
        <v>41123</v>
      </c>
      <c r="G3" s="146">
        <v>41125</v>
      </c>
      <c r="H3" s="143">
        <v>2</v>
      </c>
      <c r="I3" s="143" t="s">
        <v>31</v>
      </c>
      <c r="J3" s="143" t="s">
        <v>32</v>
      </c>
      <c r="K3" s="143" t="s">
        <v>23</v>
      </c>
    </row>
    <row r="4" spans="1:11" ht="12.75" customHeight="1" x14ac:dyDescent="0.15">
      <c r="A4" s="137" t="s">
        <v>138</v>
      </c>
      <c r="B4" s="137" t="s">
        <v>159</v>
      </c>
      <c r="C4" s="137" t="s">
        <v>160</v>
      </c>
      <c r="D4" s="137"/>
      <c r="E4" s="137" t="s">
        <v>33</v>
      </c>
      <c r="F4" s="147">
        <v>41065</v>
      </c>
      <c r="G4" s="147">
        <v>41067</v>
      </c>
      <c r="H4" s="137">
        <v>2</v>
      </c>
      <c r="I4" s="137" t="s">
        <v>31</v>
      </c>
      <c r="J4" s="137" t="s">
        <v>32</v>
      </c>
      <c r="K4" s="137" t="s">
        <v>23</v>
      </c>
    </row>
    <row r="5" spans="1:11" ht="12.75" customHeight="1" x14ac:dyDescent="0.15">
      <c r="A5" s="31"/>
      <c r="B5" s="56">
        <f>SUM(IF(FREQUENCY(MATCH(B2:B4,B2:B4,0),MATCH(B2:B4,B2:B4,0))&gt;0,1))</f>
        <v>3</v>
      </c>
      <c r="C5" s="56"/>
      <c r="D5" s="56"/>
      <c r="E5" s="28">
        <f>COUNTA(E2:E4)</f>
        <v>3</v>
      </c>
      <c r="F5" s="28"/>
      <c r="G5" s="28"/>
      <c r="H5" s="28">
        <f>SUM(H2:H4)</f>
        <v>6</v>
      </c>
      <c r="I5" s="31"/>
      <c r="J5" s="31"/>
      <c r="K5" s="31"/>
    </row>
    <row r="6" spans="1:11" ht="12.75" customHeight="1" x14ac:dyDescent="0.15">
      <c r="A6" s="31"/>
      <c r="B6" s="56"/>
      <c r="C6" s="32"/>
      <c r="D6" s="32"/>
      <c r="E6" s="28"/>
      <c r="F6" s="28"/>
      <c r="G6" s="28"/>
      <c r="H6" s="28"/>
      <c r="I6" s="31"/>
      <c r="J6" s="31"/>
      <c r="K6" s="31"/>
    </row>
    <row r="7" spans="1:11" ht="12.75" customHeight="1" x14ac:dyDescent="0.15">
      <c r="A7" s="31"/>
      <c r="B7" s="56"/>
      <c r="C7" s="32"/>
      <c r="D7" s="32"/>
      <c r="E7" s="28"/>
      <c r="F7" s="28"/>
      <c r="G7" s="28"/>
      <c r="H7" s="28"/>
      <c r="I7" s="31"/>
      <c r="J7" s="31"/>
      <c r="K7" s="31"/>
    </row>
    <row r="8" spans="1:11" ht="12.75" customHeight="1" x14ac:dyDescent="0.2">
      <c r="A8" s="31"/>
      <c r="C8" s="1"/>
      <c r="D8" s="114" t="s">
        <v>194</v>
      </c>
      <c r="E8" s="111"/>
      <c r="F8" s="111"/>
      <c r="G8" s="28"/>
      <c r="H8" s="28"/>
      <c r="I8" s="31"/>
      <c r="J8" s="31"/>
      <c r="K8" s="31"/>
    </row>
    <row r="9" spans="1:11" ht="12.75" customHeight="1" x14ac:dyDescent="0.2">
      <c r="A9" s="31"/>
      <c r="B9" s="112"/>
      <c r="C9" s="1"/>
      <c r="D9" s="113" t="s">
        <v>122</v>
      </c>
      <c r="E9" s="93">
        <f>SUM(B5)</f>
        <v>3</v>
      </c>
      <c r="F9" s="111"/>
      <c r="G9" s="28"/>
      <c r="H9" s="28"/>
      <c r="I9" s="31"/>
      <c r="J9" s="31"/>
      <c r="K9" s="31"/>
    </row>
    <row r="10" spans="1:11" ht="12.75" customHeight="1" x14ac:dyDescent="0.2">
      <c r="A10" s="31"/>
      <c r="B10" s="112"/>
      <c r="C10" s="1"/>
      <c r="D10" s="113" t="s">
        <v>123</v>
      </c>
      <c r="E10" s="93">
        <f>SUM(E5)</f>
        <v>3</v>
      </c>
      <c r="F10" s="111"/>
      <c r="G10" s="28"/>
      <c r="H10" s="28"/>
      <c r="I10" s="31"/>
      <c r="J10" s="31"/>
      <c r="K10" s="31"/>
    </row>
    <row r="11" spans="1:11" ht="12.75" customHeight="1" x14ac:dyDescent="0.2">
      <c r="A11" s="31"/>
      <c r="B11" s="112"/>
      <c r="C11" s="1"/>
      <c r="D11" s="113" t="s">
        <v>124</v>
      </c>
      <c r="E11" s="92">
        <f>SUM(H5)</f>
        <v>6</v>
      </c>
      <c r="F11" s="111"/>
      <c r="G11" s="28"/>
      <c r="H11" s="28"/>
      <c r="I11" s="31"/>
      <c r="J11" s="31"/>
      <c r="K11" s="31"/>
    </row>
    <row r="12" spans="1:11" ht="12.75" customHeight="1" x14ac:dyDescent="0.2">
      <c r="A12" s="31"/>
      <c r="B12" s="112"/>
      <c r="C12" s="110"/>
      <c r="D12" s="110"/>
      <c r="E12" s="111"/>
      <c r="F12" s="111"/>
      <c r="G12" s="28"/>
      <c r="H12" s="28"/>
      <c r="I12" s="31"/>
      <c r="J12" s="31"/>
      <c r="K12" s="31"/>
    </row>
    <row r="13" spans="1:11" ht="12.75" customHeight="1" x14ac:dyDescent="0.2">
      <c r="A13" s="31"/>
      <c r="B13" s="99"/>
      <c r="C13" s="1"/>
      <c r="D13" s="114" t="s">
        <v>104</v>
      </c>
      <c r="E13" s="111"/>
      <c r="F13" s="111"/>
      <c r="G13" s="28"/>
      <c r="H13" s="28"/>
      <c r="I13" s="31"/>
      <c r="J13" s="31"/>
      <c r="K13" s="31"/>
    </row>
    <row r="14" spans="1:11" ht="12.75" customHeight="1" x14ac:dyDescent="0.2">
      <c r="A14" s="31"/>
      <c r="B14" s="112"/>
      <c r="C14" s="93"/>
      <c r="D14" s="93"/>
      <c r="E14" s="104" t="s">
        <v>91</v>
      </c>
      <c r="F14" s="104" t="s">
        <v>92</v>
      </c>
      <c r="G14" s="28"/>
      <c r="H14" s="28"/>
      <c r="I14" s="31"/>
      <c r="J14" s="31"/>
      <c r="K14" s="31"/>
    </row>
    <row r="15" spans="1:11" ht="12.75" customHeight="1" x14ac:dyDescent="0.2">
      <c r="A15" s="77"/>
      <c r="B15" s="99"/>
      <c r="C15" s="1"/>
      <c r="D15" s="115" t="s">
        <v>119</v>
      </c>
      <c r="E15" s="95"/>
      <c r="F15" s="95"/>
      <c r="G15" s="29"/>
      <c r="H15" s="78"/>
      <c r="I15" s="31"/>
      <c r="J15" s="31"/>
      <c r="K15" s="50"/>
    </row>
    <row r="16" spans="1:11" ht="12.75" customHeight="1" x14ac:dyDescent="0.2">
      <c r="A16" s="77"/>
      <c r="B16" s="99"/>
      <c r="C16" s="1"/>
      <c r="D16" s="138" t="s">
        <v>89</v>
      </c>
      <c r="E16" s="93">
        <f>COUNTIF(I2:I4, "*ELEV_BACT*")</f>
        <v>3</v>
      </c>
      <c r="F16" s="120">
        <f>E16/E18</f>
        <v>1</v>
      </c>
      <c r="G16" s="29"/>
      <c r="H16" s="78"/>
      <c r="I16" s="31"/>
      <c r="J16" s="31"/>
      <c r="K16" s="50"/>
    </row>
    <row r="17" spans="1:12" ht="12.75" customHeight="1" x14ac:dyDescent="0.15">
      <c r="A17" s="28"/>
      <c r="B17" s="106"/>
      <c r="C17" s="1"/>
      <c r="D17" s="138" t="s">
        <v>171</v>
      </c>
      <c r="E17" s="117">
        <f>COUNTIF(I2:I4, "*SEWAGE*")</f>
        <v>0</v>
      </c>
      <c r="F17" s="109">
        <f>E17/E18</f>
        <v>0</v>
      </c>
      <c r="G17" s="31"/>
      <c r="H17" s="45"/>
      <c r="I17" s="31"/>
      <c r="J17" s="31"/>
      <c r="K17" s="31"/>
    </row>
    <row r="18" spans="1:12" ht="12.75" customHeight="1" x14ac:dyDescent="0.2">
      <c r="B18" s="99"/>
      <c r="C18" s="1"/>
      <c r="D18" s="118"/>
      <c r="E18" s="119">
        <f>SUM(E16:E17)</f>
        <v>3</v>
      </c>
      <c r="F18" s="107">
        <f>SUM(F16:F17)</f>
        <v>1</v>
      </c>
      <c r="G18" s="31"/>
      <c r="I18" s="76"/>
      <c r="J18" s="31"/>
      <c r="K18" s="31"/>
    </row>
    <row r="19" spans="1:12" ht="12.75" customHeight="1" x14ac:dyDescent="0.2">
      <c r="B19" s="99"/>
      <c r="C19" s="1"/>
      <c r="D19" s="115" t="s">
        <v>120</v>
      </c>
      <c r="E19" s="95"/>
      <c r="F19" s="116"/>
      <c r="H19" s="74"/>
      <c r="I19" s="75"/>
      <c r="J19" s="44"/>
      <c r="K19" s="83"/>
    </row>
    <row r="20" spans="1:12" ht="12.75" customHeight="1" x14ac:dyDescent="0.2">
      <c r="B20" s="99"/>
      <c r="C20" s="1"/>
      <c r="D20" s="138" t="s">
        <v>173</v>
      </c>
      <c r="E20" s="93">
        <f>COUNTIF(J2:J4, "*PREEMPT*")</f>
        <v>0</v>
      </c>
      <c r="F20" s="120">
        <f>E20/E22</f>
        <v>0</v>
      </c>
      <c r="H20" s="74"/>
      <c r="I20" s="75"/>
      <c r="J20" s="44"/>
      <c r="K20" s="83"/>
    </row>
    <row r="21" spans="1:12" ht="12.75" customHeight="1" x14ac:dyDescent="0.2">
      <c r="B21" s="99"/>
      <c r="C21" s="1"/>
      <c r="D21" s="138" t="s">
        <v>90</v>
      </c>
      <c r="E21" s="117">
        <f>COUNTIF(J2:J4, "*ENTERO*")</f>
        <v>3</v>
      </c>
      <c r="F21" s="109">
        <f>E21/E22</f>
        <v>1</v>
      </c>
      <c r="I21" s="84"/>
      <c r="J21" s="44"/>
      <c r="K21" s="83"/>
      <c r="L21" s="65"/>
    </row>
    <row r="22" spans="1:12" ht="12.75" customHeight="1" x14ac:dyDescent="0.2">
      <c r="B22" s="99"/>
      <c r="C22" s="1"/>
      <c r="D22" s="118"/>
      <c r="E22" s="119">
        <f>SUM(E20:E21)</f>
        <v>3</v>
      </c>
      <c r="F22" s="107">
        <f>SUM(F20:F21)</f>
        <v>1</v>
      </c>
      <c r="I22" s="76"/>
      <c r="J22" s="31"/>
      <c r="K22" s="44"/>
      <c r="L22" s="65"/>
    </row>
    <row r="23" spans="1:12" ht="12.75" customHeight="1" x14ac:dyDescent="0.2">
      <c r="B23" s="99"/>
      <c r="C23" s="1"/>
      <c r="D23" s="115" t="s">
        <v>121</v>
      </c>
      <c r="E23" s="95"/>
      <c r="F23" s="116"/>
      <c r="I23" s="75"/>
      <c r="J23" s="44"/>
      <c r="K23" s="83"/>
      <c r="L23" s="65"/>
    </row>
    <row r="24" spans="1:12" ht="12.75" customHeight="1" x14ac:dyDescent="0.2">
      <c r="B24" s="99"/>
      <c r="C24" s="1"/>
      <c r="D24" s="138" t="s">
        <v>172</v>
      </c>
      <c r="E24" s="93">
        <f>COUNTIF(K2:K4, "*SEPTIC*")</f>
        <v>0</v>
      </c>
      <c r="F24" s="120">
        <f>E24/E26</f>
        <v>0</v>
      </c>
      <c r="I24" s="75"/>
      <c r="J24" s="44"/>
      <c r="K24" s="83"/>
      <c r="L24" s="65"/>
    </row>
    <row r="25" spans="1:12" ht="12.75" customHeight="1" x14ac:dyDescent="0.2">
      <c r="B25" s="99"/>
      <c r="C25" s="1"/>
      <c r="D25" s="138" t="s">
        <v>105</v>
      </c>
      <c r="E25" s="117">
        <f>COUNTIF(K2:K4, "*UNKNOWN*")</f>
        <v>3</v>
      </c>
      <c r="F25" s="109">
        <f>E25/E26</f>
        <v>1</v>
      </c>
      <c r="I25" s="65"/>
      <c r="J25" s="44"/>
      <c r="K25" s="83"/>
    </row>
    <row r="26" spans="1:12" ht="12.75" customHeight="1" x14ac:dyDescent="0.2">
      <c r="B26" s="99"/>
      <c r="C26" s="99"/>
      <c r="D26" s="99"/>
      <c r="E26" s="119">
        <f>SUM(E24:E25)</f>
        <v>3</v>
      </c>
      <c r="F26" s="107">
        <f>SUM(F24:F25)</f>
        <v>1</v>
      </c>
      <c r="I26" s="65"/>
      <c r="J26" s="44"/>
      <c r="K26" s="83"/>
    </row>
    <row r="27" spans="1:12" ht="12.75" customHeight="1" x14ac:dyDescent="0.15">
      <c r="I27" s="65"/>
      <c r="J27" s="44"/>
      <c r="K27" s="83"/>
    </row>
    <row r="28" spans="1:12" ht="12.75" customHeight="1" x14ac:dyDescent="0.15">
      <c r="I28" s="65"/>
      <c r="J28" s="44"/>
      <c r="K28" s="83"/>
    </row>
    <row r="29" spans="1:12" ht="12" customHeight="1" x14ac:dyDescent="0.15">
      <c r="I29" s="23"/>
      <c r="J29" s="85"/>
      <c r="K29" s="23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New Hampshire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20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3" customWidth="1"/>
    <col min="4" max="4" width="7.7109375" style="33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68" t="s">
        <v>25</v>
      </c>
      <c r="C1" s="169"/>
      <c r="D1" s="169"/>
      <c r="E1" s="169"/>
      <c r="F1" s="169"/>
      <c r="G1" s="30"/>
      <c r="H1" s="166" t="s">
        <v>24</v>
      </c>
      <c r="I1" s="167"/>
      <c r="J1" s="167"/>
      <c r="K1" s="167"/>
      <c r="L1" s="167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66</v>
      </c>
      <c r="E2" s="3" t="s">
        <v>3</v>
      </c>
      <c r="F2" s="3" t="s">
        <v>18</v>
      </c>
      <c r="G2" s="30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143" t="s">
        <v>138</v>
      </c>
      <c r="B3" s="143" t="s">
        <v>149</v>
      </c>
      <c r="C3" s="143" t="s">
        <v>150</v>
      </c>
      <c r="D3"/>
      <c r="E3" s="143">
        <v>1</v>
      </c>
      <c r="F3" s="143">
        <v>2</v>
      </c>
      <c r="G3"/>
      <c r="H3" s="143" t="s">
        <v>193</v>
      </c>
      <c r="I3" s="143">
        <v>1</v>
      </c>
      <c r="J3" s="143" t="s">
        <v>193</v>
      </c>
      <c r="K3" s="143" t="s">
        <v>193</v>
      </c>
      <c r="L3" s="143" t="s">
        <v>193</v>
      </c>
    </row>
    <row r="4" spans="1:148" ht="12.75" customHeight="1" x14ac:dyDescent="0.2">
      <c r="A4" s="143" t="s">
        <v>138</v>
      </c>
      <c r="B4" s="143" t="s">
        <v>151</v>
      </c>
      <c r="C4" s="143" t="s">
        <v>152</v>
      </c>
      <c r="D4"/>
      <c r="E4" s="143">
        <v>1</v>
      </c>
      <c r="F4" s="143">
        <v>2</v>
      </c>
      <c r="G4"/>
      <c r="H4" s="143" t="s">
        <v>193</v>
      </c>
      <c r="I4" s="143">
        <v>1</v>
      </c>
      <c r="J4" s="143" t="s">
        <v>193</v>
      </c>
      <c r="K4" s="143" t="s">
        <v>193</v>
      </c>
      <c r="L4" s="143" t="s">
        <v>193</v>
      </c>
    </row>
    <row r="5" spans="1:148" ht="12.75" customHeight="1" x14ac:dyDescent="0.2">
      <c r="A5" s="137" t="s">
        <v>138</v>
      </c>
      <c r="B5" s="137" t="s">
        <v>159</v>
      </c>
      <c r="C5" s="137" t="s">
        <v>160</v>
      </c>
      <c r="D5" s="148"/>
      <c r="E5" s="137">
        <v>1</v>
      </c>
      <c r="F5" s="137">
        <v>2</v>
      </c>
      <c r="G5" s="148"/>
      <c r="H5" s="137" t="s">
        <v>193</v>
      </c>
      <c r="I5" s="137">
        <v>1</v>
      </c>
      <c r="J5" s="137" t="s">
        <v>193</v>
      </c>
      <c r="K5" s="137" t="s">
        <v>193</v>
      </c>
      <c r="L5" s="137" t="s">
        <v>193</v>
      </c>
    </row>
    <row r="6" spans="1:148" ht="12.75" customHeight="1" x14ac:dyDescent="0.2">
      <c r="A6" s="31"/>
      <c r="B6" s="32">
        <f>COUNTA(B3:B5)</f>
        <v>3</v>
      </c>
      <c r="C6" s="32"/>
      <c r="D6" s="32"/>
      <c r="E6" s="43">
        <f>SUM(E3:E5)</f>
        <v>3</v>
      </c>
      <c r="F6" s="43">
        <f>SUM(F3:F5)</f>
        <v>6</v>
      </c>
      <c r="G6" s="43"/>
      <c r="H6" s="43">
        <f>SUM(H3:H5)</f>
        <v>0</v>
      </c>
      <c r="I6" s="43">
        <f>SUM(I3:I5)</f>
        <v>3</v>
      </c>
      <c r="J6" s="43">
        <f>SUM(J3:J5)</f>
        <v>0</v>
      </c>
      <c r="K6" s="43">
        <f>SUM(K3:K5)</f>
        <v>0</v>
      </c>
      <c r="L6" s="43">
        <f>SUM(L3:L5)</f>
        <v>0</v>
      </c>
    </row>
    <row r="7" spans="1:148" ht="12.75" customHeight="1" x14ac:dyDescent="0.2">
      <c r="A7" s="31"/>
      <c r="B7" s="32"/>
      <c r="C7" s="32"/>
      <c r="D7" s="32"/>
      <c r="E7" s="28"/>
      <c r="F7" s="28"/>
      <c r="G7" s="34"/>
      <c r="H7" s="28"/>
      <c r="I7" s="28"/>
      <c r="J7" s="28"/>
      <c r="K7" s="28"/>
      <c r="L7" s="28"/>
    </row>
    <row r="8" spans="1:148" ht="12.75" customHeight="1" x14ac:dyDescent="0.2">
      <c r="A8" s="31"/>
      <c r="B8" s="32"/>
      <c r="C8" s="32"/>
      <c r="D8" s="32"/>
      <c r="E8" s="28"/>
      <c r="F8" s="28"/>
      <c r="G8" s="34"/>
      <c r="H8" s="28"/>
      <c r="I8" s="28"/>
      <c r="J8" s="28"/>
      <c r="K8" s="28"/>
      <c r="L8" s="28"/>
    </row>
    <row r="9" spans="1:148" ht="12.75" customHeight="1" x14ac:dyDescent="0.2">
      <c r="C9" s="114" t="s">
        <v>199</v>
      </c>
      <c r="D9" s="114"/>
      <c r="E9" s="111"/>
    </row>
    <row r="10" spans="1:148" ht="12.75" customHeight="1" x14ac:dyDescent="0.2">
      <c r="B10" s="112"/>
      <c r="C10" s="113" t="s">
        <v>122</v>
      </c>
      <c r="D10" s="93">
        <f>SUM(B6)</f>
        <v>3</v>
      </c>
      <c r="E10" s="5"/>
    </row>
    <row r="11" spans="1:148" ht="12.75" customHeight="1" x14ac:dyDescent="0.2">
      <c r="B11" s="112"/>
      <c r="C11" s="113" t="s">
        <v>102</v>
      </c>
      <c r="D11" s="93">
        <f>SUM(E6)</f>
        <v>3</v>
      </c>
      <c r="E11" s="5"/>
    </row>
    <row r="12" spans="1:148" ht="12.75" customHeight="1" x14ac:dyDescent="0.2">
      <c r="B12" s="112"/>
      <c r="C12" s="113" t="s">
        <v>103</v>
      </c>
      <c r="D12" s="92">
        <f>SUM(F6)</f>
        <v>6</v>
      </c>
      <c r="E12" s="5"/>
    </row>
    <row r="13" spans="1:148" ht="12.75" customHeight="1" x14ac:dyDescent="0.2"/>
    <row r="14" spans="1:148" ht="12.75" customHeight="1" x14ac:dyDescent="0.2">
      <c r="E14" s="99"/>
      <c r="F14" s="114" t="s">
        <v>130</v>
      </c>
      <c r="G14" s="99"/>
      <c r="H14" s="104" t="s">
        <v>91</v>
      </c>
      <c r="I14" s="104" t="s">
        <v>101</v>
      </c>
    </row>
    <row r="15" spans="1:148" ht="12.75" customHeight="1" x14ac:dyDescent="0.2">
      <c r="C15" s="118"/>
      <c r="D15" s="118"/>
      <c r="E15" s="118"/>
      <c r="F15" s="102" t="s">
        <v>125</v>
      </c>
      <c r="H15" s="93">
        <f>SUM(H6)</f>
        <v>0</v>
      </c>
      <c r="I15" s="107">
        <f>H15/(H20)</f>
        <v>0</v>
      </c>
    </row>
    <row r="16" spans="1:148" ht="12.75" customHeight="1" x14ac:dyDescent="0.2">
      <c r="C16" s="118"/>
      <c r="D16" s="118"/>
      <c r="E16" s="118"/>
      <c r="F16" s="102" t="s">
        <v>126</v>
      </c>
      <c r="H16" s="93">
        <f>SUM(I6)</f>
        <v>3</v>
      </c>
      <c r="I16" s="107">
        <f>H16/H20</f>
        <v>1</v>
      </c>
    </row>
    <row r="17" spans="3:9" ht="12.75" customHeight="1" x14ac:dyDescent="0.2">
      <c r="C17" s="118"/>
      <c r="D17" s="118"/>
      <c r="E17" s="118"/>
      <c r="F17" s="102" t="s">
        <v>127</v>
      </c>
      <c r="H17" s="93">
        <f>SUM(J6)</f>
        <v>0</v>
      </c>
      <c r="I17" s="107">
        <f>H17/H20</f>
        <v>0</v>
      </c>
    </row>
    <row r="18" spans="3:9" ht="12.75" customHeight="1" x14ac:dyDescent="0.2">
      <c r="C18" s="118"/>
      <c r="D18" s="118"/>
      <c r="E18" s="118"/>
      <c r="F18" s="102" t="s">
        <v>128</v>
      </c>
      <c r="H18" s="93">
        <f>SUM(K6)</f>
        <v>0</v>
      </c>
      <c r="I18" s="107">
        <f>H18/H20</f>
        <v>0</v>
      </c>
    </row>
    <row r="19" spans="3:9" ht="12.75" customHeight="1" x14ac:dyDescent="0.2">
      <c r="C19" s="118"/>
      <c r="D19" s="118"/>
      <c r="E19" s="118"/>
      <c r="F19" s="102" t="s">
        <v>129</v>
      </c>
      <c r="H19" s="117">
        <f>SUM(L6)</f>
        <v>0</v>
      </c>
      <c r="I19" s="109">
        <f>H19/H20</f>
        <v>0</v>
      </c>
    </row>
    <row r="20" spans="3:9" ht="12.75" customHeight="1" x14ac:dyDescent="0.2">
      <c r="C20" s="118"/>
      <c r="D20" s="118"/>
      <c r="E20" s="118"/>
      <c r="F20" s="118"/>
      <c r="G20" s="102"/>
      <c r="H20" s="116">
        <f>SUM(H15:H19)</f>
        <v>3</v>
      </c>
      <c r="I20" s="107">
        <f>SUM(I15:I19)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New Hampshire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5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5703125" style="6" customWidth="1"/>
    <col min="5" max="5" width="9.140625" style="52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49" customFormat="1" ht="12" customHeight="1" x14ac:dyDescent="0.2">
      <c r="B1" s="171" t="s">
        <v>26</v>
      </c>
      <c r="C1" s="171"/>
      <c r="D1" s="63"/>
      <c r="E1" s="64"/>
      <c r="F1" s="63"/>
      <c r="G1" s="170" t="s">
        <v>28</v>
      </c>
      <c r="H1" s="170"/>
      <c r="I1" s="170"/>
      <c r="J1" s="63"/>
      <c r="K1" s="171" t="s">
        <v>34</v>
      </c>
      <c r="L1" s="171"/>
    </row>
    <row r="2" spans="1:12" s="51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66</v>
      </c>
      <c r="E2" s="15" t="s">
        <v>27</v>
      </c>
      <c r="F2" s="3"/>
      <c r="G2" s="3" t="s">
        <v>195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ht="12.75" customHeight="1" x14ac:dyDescent="0.2">
      <c r="A3" s="136" t="s">
        <v>138</v>
      </c>
      <c r="B3" s="136" t="s">
        <v>139</v>
      </c>
      <c r="C3" s="136" t="s">
        <v>140</v>
      </c>
      <c r="D3" s="143">
        <v>2</v>
      </c>
      <c r="E3" s="65">
        <v>98</v>
      </c>
      <c r="F3" s="5"/>
      <c r="G3" s="13"/>
      <c r="H3" s="124"/>
      <c r="I3" s="37">
        <f t="shared" ref="I3:I18" si="0">H3/E3</f>
        <v>0</v>
      </c>
      <c r="J3" s="57"/>
      <c r="K3" s="38">
        <f t="shared" ref="K3:K18" si="1">E3-H3</f>
        <v>98</v>
      </c>
      <c r="L3" s="37">
        <f t="shared" ref="L3:L18" si="2">K3/E3</f>
        <v>1</v>
      </c>
    </row>
    <row r="4" spans="1:12" ht="12.75" customHeight="1" x14ac:dyDescent="0.2">
      <c r="A4" s="136" t="s">
        <v>138</v>
      </c>
      <c r="B4" s="136" t="s">
        <v>141</v>
      </c>
      <c r="C4" s="136" t="s">
        <v>142</v>
      </c>
      <c r="D4" s="143">
        <v>2</v>
      </c>
      <c r="E4" s="65">
        <v>98</v>
      </c>
      <c r="F4" s="5"/>
      <c r="G4" s="13"/>
      <c r="H4" s="125"/>
      <c r="I4" s="37">
        <f t="shared" si="0"/>
        <v>0</v>
      </c>
      <c r="J4" s="57"/>
      <c r="K4" s="38">
        <f t="shared" si="1"/>
        <v>98</v>
      </c>
      <c r="L4" s="37">
        <f t="shared" si="2"/>
        <v>1</v>
      </c>
    </row>
    <row r="5" spans="1:12" ht="12.75" customHeight="1" x14ac:dyDescent="0.2">
      <c r="A5" s="136" t="s">
        <v>138</v>
      </c>
      <c r="B5" s="136" t="s">
        <v>143</v>
      </c>
      <c r="C5" s="136" t="s">
        <v>144</v>
      </c>
      <c r="D5" s="143">
        <v>1</v>
      </c>
      <c r="E5" s="65">
        <v>98</v>
      </c>
      <c r="F5" s="5"/>
      <c r="G5" s="13"/>
      <c r="H5" s="125"/>
      <c r="I5" s="37">
        <f t="shared" si="0"/>
        <v>0</v>
      </c>
      <c r="J5" s="57"/>
      <c r="K5" s="38">
        <f t="shared" si="1"/>
        <v>98</v>
      </c>
      <c r="L5" s="37">
        <f t="shared" si="2"/>
        <v>1</v>
      </c>
    </row>
    <row r="6" spans="1:12" ht="12.75" customHeight="1" x14ac:dyDescent="0.2">
      <c r="A6" s="136" t="s">
        <v>138</v>
      </c>
      <c r="B6" s="136" t="s">
        <v>145</v>
      </c>
      <c r="C6" s="136" t="s">
        <v>146</v>
      </c>
      <c r="D6" s="143">
        <v>3</v>
      </c>
      <c r="E6" s="65">
        <v>98</v>
      </c>
      <c r="F6" s="5"/>
      <c r="G6" s="13"/>
      <c r="H6" s="125"/>
      <c r="I6" s="37">
        <f t="shared" si="0"/>
        <v>0</v>
      </c>
      <c r="J6" s="57"/>
      <c r="K6" s="38">
        <f t="shared" si="1"/>
        <v>98</v>
      </c>
      <c r="L6" s="37">
        <f t="shared" si="2"/>
        <v>1</v>
      </c>
    </row>
    <row r="7" spans="1:12" ht="12.75" customHeight="1" x14ac:dyDescent="0.2">
      <c r="A7" s="136" t="s">
        <v>138</v>
      </c>
      <c r="B7" s="136" t="s">
        <v>147</v>
      </c>
      <c r="C7" s="136" t="s">
        <v>148</v>
      </c>
      <c r="D7" s="143">
        <v>1</v>
      </c>
      <c r="E7" s="65">
        <v>98</v>
      </c>
      <c r="F7" s="5"/>
      <c r="G7" s="13"/>
      <c r="H7" s="125"/>
      <c r="I7" s="37">
        <f t="shared" si="0"/>
        <v>0</v>
      </c>
      <c r="J7" s="57"/>
      <c r="K7" s="38">
        <f t="shared" si="1"/>
        <v>98</v>
      </c>
      <c r="L7" s="37">
        <f t="shared" si="2"/>
        <v>1</v>
      </c>
    </row>
    <row r="8" spans="1:12" ht="12.75" customHeight="1" x14ac:dyDescent="0.2">
      <c r="A8" s="136" t="s">
        <v>138</v>
      </c>
      <c r="B8" s="136" t="s">
        <v>149</v>
      </c>
      <c r="C8" s="136" t="s">
        <v>150</v>
      </c>
      <c r="D8" s="143">
        <v>1</v>
      </c>
      <c r="E8" s="65">
        <v>98</v>
      </c>
      <c r="F8" s="5"/>
      <c r="G8" s="13" t="s">
        <v>29</v>
      </c>
      <c r="H8" s="125">
        <v>2</v>
      </c>
      <c r="I8" s="37">
        <f t="shared" si="0"/>
        <v>2.0408163265306121E-2</v>
      </c>
      <c r="J8" s="57"/>
      <c r="K8" s="38">
        <f t="shared" si="1"/>
        <v>96</v>
      </c>
      <c r="L8" s="37">
        <f t="shared" si="2"/>
        <v>0.97959183673469385</v>
      </c>
    </row>
    <row r="9" spans="1:12" ht="12.75" customHeight="1" x14ac:dyDescent="0.2">
      <c r="A9" s="136" t="s">
        <v>138</v>
      </c>
      <c r="B9" s="136" t="s">
        <v>151</v>
      </c>
      <c r="C9" s="136" t="s">
        <v>152</v>
      </c>
      <c r="D9" s="143">
        <v>1</v>
      </c>
      <c r="E9" s="65">
        <v>98</v>
      </c>
      <c r="F9" s="5"/>
      <c r="G9" s="13" t="s">
        <v>29</v>
      </c>
      <c r="H9" s="125">
        <v>2</v>
      </c>
      <c r="I9" s="37">
        <f t="shared" si="0"/>
        <v>2.0408163265306121E-2</v>
      </c>
      <c r="J9" s="57"/>
      <c r="K9" s="38">
        <f t="shared" si="1"/>
        <v>96</v>
      </c>
      <c r="L9" s="37">
        <f t="shared" si="2"/>
        <v>0.97959183673469385</v>
      </c>
    </row>
    <row r="10" spans="1:12" ht="12.75" customHeight="1" x14ac:dyDescent="0.2">
      <c r="A10" s="136" t="s">
        <v>138</v>
      </c>
      <c r="B10" s="136" t="s">
        <v>153</v>
      </c>
      <c r="C10" s="136" t="s">
        <v>154</v>
      </c>
      <c r="D10" s="143">
        <v>2</v>
      </c>
      <c r="E10" s="65">
        <v>98</v>
      </c>
      <c r="F10" s="5"/>
      <c r="G10" s="13"/>
      <c r="H10" s="125"/>
      <c r="I10" s="37">
        <f t="shared" si="0"/>
        <v>0</v>
      </c>
      <c r="J10" s="57"/>
      <c r="K10" s="38">
        <f t="shared" si="1"/>
        <v>98</v>
      </c>
      <c r="L10" s="37">
        <f t="shared" si="2"/>
        <v>1</v>
      </c>
    </row>
    <row r="11" spans="1:12" ht="12.75" customHeight="1" x14ac:dyDescent="0.2">
      <c r="A11" s="136" t="s">
        <v>138</v>
      </c>
      <c r="B11" s="136" t="s">
        <v>155</v>
      </c>
      <c r="C11" s="136" t="s">
        <v>156</v>
      </c>
      <c r="D11" s="143">
        <v>3</v>
      </c>
      <c r="E11" s="65">
        <v>98</v>
      </c>
      <c r="F11" s="5"/>
      <c r="G11" s="13"/>
      <c r="H11" s="130"/>
      <c r="I11" s="37">
        <f t="shared" si="0"/>
        <v>0</v>
      </c>
      <c r="J11" s="57"/>
      <c r="K11" s="38">
        <f t="shared" si="1"/>
        <v>98</v>
      </c>
      <c r="L11" s="37">
        <f t="shared" si="2"/>
        <v>1</v>
      </c>
    </row>
    <row r="12" spans="1:12" ht="12.75" customHeight="1" x14ac:dyDescent="0.2">
      <c r="A12" s="136" t="s">
        <v>138</v>
      </c>
      <c r="B12" s="136" t="s">
        <v>157</v>
      </c>
      <c r="C12" s="136" t="s">
        <v>158</v>
      </c>
      <c r="D12" s="143">
        <v>1</v>
      </c>
      <c r="E12" s="65">
        <v>98</v>
      </c>
      <c r="F12" s="5"/>
      <c r="G12" s="13"/>
      <c r="H12" s="125"/>
      <c r="I12" s="37">
        <f t="shared" si="0"/>
        <v>0</v>
      </c>
      <c r="J12" s="57"/>
      <c r="K12" s="38">
        <f t="shared" si="1"/>
        <v>98</v>
      </c>
      <c r="L12" s="37">
        <f t="shared" si="2"/>
        <v>1</v>
      </c>
    </row>
    <row r="13" spans="1:12" ht="12.75" customHeight="1" x14ac:dyDescent="0.2">
      <c r="A13" s="136" t="s">
        <v>138</v>
      </c>
      <c r="B13" s="136" t="s">
        <v>159</v>
      </c>
      <c r="C13" s="136" t="s">
        <v>160</v>
      </c>
      <c r="D13" s="143">
        <v>2</v>
      </c>
      <c r="E13" s="65">
        <v>98</v>
      </c>
      <c r="F13" s="5"/>
      <c r="G13" s="13" t="s">
        <v>29</v>
      </c>
      <c r="H13" s="125">
        <v>2</v>
      </c>
      <c r="I13" s="37">
        <f t="shared" si="0"/>
        <v>2.0408163265306121E-2</v>
      </c>
      <c r="J13" s="57"/>
      <c r="K13" s="38">
        <f t="shared" si="1"/>
        <v>96</v>
      </c>
      <c r="L13" s="37">
        <f t="shared" si="2"/>
        <v>0.97959183673469385</v>
      </c>
    </row>
    <row r="14" spans="1:12" ht="12.75" customHeight="1" x14ac:dyDescent="0.2">
      <c r="A14" s="136" t="s">
        <v>138</v>
      </c>
      <c r="B14" s="136" t="s">
        <v>161</v>
      </c>
      <c r="C14" s="136" t="s">
        <v>162</v>
      </c>
      <c r="D14" s="143">
        <v>1</v>
      </c>
      <c r="E14" s="65">
        <v>98</v>
      </c>
      <c r="F14" s="5"/>
      <c r="G14" s="13"/>
      <c r="H14" s="125"/>
      <c r="I14" s="37">
        <f t="shared" si="0"/>
        <v>0</v>
      </c>
      <c r="J14" s="57"/>
      <c r="K14" s="38">
        <f t="shared" si="1"/>
        <v>98</v>
      </c>
      <c r="L14" s="37">
        <f t="shared" si="2"/>
        <v>1</v>
      </c>
    </row>
    <row r="15" spans="1:12" ht="12.75" customHeight="1" x14ac:dyDescent="0.2">
      <c r="A15" s="136" t="s">
        <v>138</v>
      </c>
      <c r="B15" s="136" t="s">
        <v>163</v>
      </c>
      <c r="C15" s="136" t="s">
        <v>164</v>
      </c>
      <c r="D15" s="143">
        <v>1</v>
      </c>
      <c r="E15" s="65">
        <v>98</v>
      </c>
      <c r="F15" s="5"/>
      <c r="G15" s="13"/>
      <c r="H15" s="125"/>
      <c r="I15" s="37">
        <f t="shared" si="0"/>
        <v>0</v>
      </c>
      <c r="J15" s="57"/>
      <c r="K15" s="38">
        <f t="shared" si="1"/>
        <v>98</v>
      </c>
      <c r="L15" s="37">
        <f t="shared" si="2"/>
        <v>1</v>
      </c>
    </row>
    <row r="16" spans="1:12" ht="12.75" customHeight="1" x14ac:dyDescent="0.2">
      <c r="A16" s="136" t="s">
        <v>138</v>
      </c>
      <c r="B16" s="136" t="s">
        <v>165</v>
      </c>
      <c r="C16" s="136" t="s">
        <v>166</v>
      </c>
      <c r="D16" s="143">
        <v>2</v>
      </c>
      <c r="E16" s="65">
        <v>98</v>
      </c>
      <c r="F16" s="5"/>
      <c r="G16" s="13"/>
      <c r="H16" s="125"/>
      <c r="I16" s="37">
        <f t="shared" si="0"/>
        <v>0</v>
      </c>
      <c r="J16" s="57"/>
      <c r="K16" s="38">
        <f t="shared" si="1"/>
        <v>98</v>
      </c>
      <c r="L16" s="37">
        <f t="shared" si="2"/>
        <v>1</v>
      </c>
    </row>
    <row r="17" spans="1:12" ht="12.75" customHeight="1" x14ac:dyDescent="0.2">
      <c r="A17" s="136" t="s">
        <v>138</v>
      </c>
      <c r="B17" s="136" t="s">
        <v>167</v>
      </c>
      <c r="C17" s="136" t="s">
        <v>168</v>
      </c>
      <c r="D17" s="143">
        <v>1</v>
      </c>
      <c r="E17" s="65">
        <v>98</v>
      </c>
      <c r="F17" s="5"/>
      <c r="G17" s="13"/>
      <c r="H17" s="125"/>
      <c r="I17" s="37">
        <f t="shared" si="0"/>
        <v>0</v>
      </c>
      <c r="J17" s="57"/>
      <c r="K17" s="38">
        <f t="shared" si="1"/>
        <v>98</v>
      </c>
      <c r="L17" s="37">
        <f t="shared" si="2"/>
        <v>1</v>
      </c>
    </row>
    <row r="18" spans="1:12" ht="12.75" customHeight="1" x14ac:dyDescent="0.2">
      <c r="A18" s="137" t="s">
        <v>138</v>
      </c>
      <c r="B18" s="137" t="s">
        <v>169</v>
      </c>
      <c r="C18" s="137" t="s">
        <v>170</v>
      </c>
      <c r="D18" s="137">
        <v>2</v>
      </c>
      <c r="E18" s="66">
        <v>98</v>
      </c>
      <c r="F18" s="58"/>
      <c r="G18" s="60"/>
      <c r="H18" s="61"/>
      <c r="I18" s="39">
        <f t="shared" si="0"/>
        <v>0</v>
      </c>
      <c r="J18" s="59"/>
      <c r="K18" s="40">
        <f t="shared" si="1"/>
        <v>98</v>
      </c>
      <c r="L18" s="39">
        <f t="shared" si="2"/>
        <v>1</v>
      </c>
    </row>
    <row r="19" spans="1:12" x14ac:dyDescent="0.2">
      <c r="A19" s="31"/>
      <c r="B19" s="32">
        <f>COUNTA(B3:B18)</f>
        <v>16</v>
      </c>
      <c r="C19" s="31"/>
      <c r="E19" s="35">
        <f>SUM(E3:E18)</f>
        <v>1568</v>
      </c>
      <c r="F19" s="41"/>
      <c r="G19" s="32">
        <f>COUNTA(G3:G18)</f>
        <v>3</v>
      </c>
      <c r="H19" s="35">
        <f>SUM(H3:H18)</f>
        <v>6</v>
      </c>
      <c r="I19" s="42">
        <f>H19/E19</f>
        <v>3.8265306122448979E-3</v>
      </c>
      <c r="J19" s="43"/>
      <c r="K19" s="35">
        <f>SUM(K3:K18)</f>
        <v>1562</v>
      </c>
      <c r="L19" s="42">
        <f>K19/E19</f>
        <v>0.99617346938775508</v>
      </c>
    </row>
    <row r="20" spans="1:12" ht="8.25" customHeight="1" x14ac:dyDescent="0.2">
      <c r="A20" s="31"/>
      <c r="B20" s="32"/>
      <c r="C20" s="31"/>
      <c r="E20" s="35"/>
      <c r="F20" s="41"/>
      <c r="G20" s="32"/>
      <c r="H20" s="35"/>
      <c r="I20" s="42"/>
      <c r="J20" s="43"/>
      <c r="K20" s="35"/>
      <c r="L20" s="42"/>
    </row>
    <row r="21" spans="1:12" x14ac:dyDescent="0.2">
      <c r="A21" s="31"/>
      <c r="B21" s="32"/>
      <c r="C21" s="31"/>
      <c r="E21" s="35"/>
      <c r="F21" s="41"/>
      <c r="G21" s="32"/>
      <c r="H21" s="35"/>
      <c r="I21" s="42"/>
      <c r="J21" s="123"/>
      <c r="K21" s="48"/>
      <c r="L21" s="42"/>
    </row>
    <row r="22" spans="1:12" x14ac:dyDescent="0.2">
      <c r="A22" s="31"/>
      <c r="B22" s="32"/>
      <c r="C22" s="31"/>
      <c r="E22" s="35"/>
      <c r="F22" s="41"/>
      <c r="G22" s="32"/>
      <c r="H22" s="35"/>
      <c r="I22" s="42"/>
      <c r="J22" s="68"/>
      <c r="K22" s="48"/>
      <c r="L22" s="42"/>
    </row>
    <row r="23" spans="1:12" x14ac:dyDescent="0.2">
      <c r="B23" s="94"/>
      <c r="C23" s="114" t="s">
        <v>196</v>
      </c>
      <c r="D23" s="111"/>
      <c r="G23" s="36"/>
      <c r="H23" s="36"/>
    </row>
    <row r="24" spans="1:12" x14ac:dyDescent="0.2">
      <c r="B24" s="94"/>
      <c r="C24" s="113" t="s">
        <v>95</v>
      </c>
      <c r="D24" s="93">
        <f>SUM(B19)</f>
        <v>16</v>
      </c>
      <c r="G24" s="36"/>
      <c r="H24" s="36"/>
    </row>
    <row r="25" spans="1:12" x14ac:dyDescent="0.2">
      <c r="B25" s="94"/>
      <c r="C25" s="113" t="s">
        <v>131</v>
      </c>
      <c r="D25" s="92">
        <f>SUM(E19)</f>
        <v>1568</v>
      </c>
      <c r="G25" s="36"/>
      <c r="H25" s="36"/>
    </row>
    <row r="26" spans="1:12" x14ac:dyDescent="0.2">
      <c r="B26" s="112"/>
      <c r="C26" s="113" t="s">
        <v>122</v>
      </c>
      <c r="D26" s="93">
        <f>SUM(G19)</f>
        <v>3</v>
      </c>
      <c r="G26" s="36"/>
      <c r="H26" s="36"/>
    </row>
    <row r="27" spans="1:12" x14ac:dyDescent="0.2">
      <c r="B27" s="112"/>
      <c r="C27" s="113" t="s">
        <v>132</v>
      </c>
      <c r="D27" s="92">
        <f>SUM(H19)</f>
        <v>6</v>
      </c>
      <c r="G27" s="36"/>
      <c r="H27" s="36"/>
    </row>
    <row r="28" spans="1:12" x14ac:dyDescent="0.2">
      <c r="B28" s="112"/>
      <c r="C28" s="113" t="s">
        <v>133</v>
      </c>
      <c r="D28" s="120">
        <f>D27/D25</f>
        <v>3.8265306122448979E-3</v>
      </c>
      <c r="G28" s="36"/>
      <c r="H28" s="36"/>
    </row>
    <row r="29" spans="1:12" x14ac:dyDescent="0.2">
      <c r="C29" s="113" t="s">
        <v>134</v>
      </c>
      <c r="D29" s="92">
        <f>SUM(K19)</f>
        <v>1562</v>
      </c>
      <c r="G29" s="36"/>
      <c r="H29" s="36"/>
    </row>
    <row r="30" spans="1:12" x14ac:dyDescent="0.2">
      <c r="C30" s="113" t="s">
        <v>135</v>
      </c>
      <c r="D30" s="120">
        <f>D29/D25</f>
        <v>0.99617346938775508</v>
      </c>
      <c r="G30" s="36"/>
      <c r="H30" s="36"/>
    </row>
    <row r="31" spans="1:12" x14ac:dyDescent="0.2">
      <c r="G31" s="36"/>
      <c r="H31" s="36"/>
    </row>
    <row r="32" spans="1:12" x14ac:dyDescent="0.2">
      <c r="G32" s="36"/>
      <c r="H32" s="36"/>
    </row>
    <row r="33" spans="7:8" x14ac:dyDescent="0.2">
      <c r="G33" s="36"/>
      <c r="H33" s="36"/>
    </row>
    <row r="34" spans="7:8" x14ac:dyDescent="0.2">
      <c r="G34" s="36"/>
      <c r="H34" s="36"/>
    </row>
    <row r="35" spans="7:8" x14ac:dyDescent="0.2">
      <c r="G35" s="36"/>
      <c r="H35" s="36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New Hampshire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2013-08-30T16:55:30Z</cp:lastPrinted>
  <dcterms:created xsi:type="dcterms:W3CDTF">2006-12-12T20:37:17Z</dcterms:created>
  <dcterms:modified xsi:type="dcterms:W3CDTF">2013-08-30T16:55:53Z</dcterms:modified>
</cp:coreProperties>
</file>