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75" windowWidth="21960" windowHeight="687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Actions'!$A$1:$K$81</definedName>
    <definedName name="_xlnm.Print_Area" localSheetId="5">'Action Durations'!$A$1:$L$45</definedName>
    <definedName name="_xlnm.Print_Area" localSheetId="1">Attributes!$A$1:$J$45</definedName>
    <definedName name="_xlnm.Print_Area" localSheetId="6">'Beach Days'!$A$1:$L$45</definedName>
    <definedName name="_xlnm.Print_Area" localSheetId="2">Monitoring!$A$1:$I$52</definedName>
    <definedName name="_xlnm.Print_Area" localSheetId="3">'Pollution Sources'!$A$1:$S$60</definedName>
    <definedName name="_xlnm.Print_Area" localSheetId="0">Summary!$A$1:$U$23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44" i="7" l="1"/>
  <c r="E41" i="7" l="1"/>
  <c r="E40" i="7"/>
  <c r="E39" i="7"/>
  <c r="E68" i="4"/>
  <c r="F75" i="4" l="1"/>
  <c r="F74" i="4"/>
  <c r="E75" i="4"/>
  <c r="E74" i="4"/>
  <c r="K22" i="7" l="1"/>
  <c r="L22" i="7" s="1"/>
  <c r="I22" i="7"/>
  <c r="K8" i="7"/>
  <c r="L8" i="7" s="1"/>
  <c r="I8" i="7"/>
  <c r="S32" i="11" l="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B32" i="11"/>
  <c r="B30" i="10" l="1"/>
  <c r="E30" i="10"/>
  <c r="I30" i="10"/>
  <c r="B19" i="10"/>
  <c r="E19" i="10"/>
  <c r="I19" i="10"/>
  <c r="E63" i="10" l="1"/>
  <c r="E62" i="10"/>
  <c r="E61" i="10"/>
  <c r="E60" i="10"/>
  <c r="E59" i="10"/>
  <c r="E58" i="10"/>
  <c r="E57" i="10"/>
  <c r="E56" i="10"/>
  <c r="E55" i="10"/>
  <c r="E42" i="10"/>
  <c r="D8" i="8" s="1"/>
  <c r="E39" i="10"/>
  <c r="D7" i="8" s="1"/>
  <c r="E36" i="10"/>
  <c r="D6" i="8" s="1"/>
  <c r="D5" i="8"/>
  <c r="D4" i="8"/>
  <c r="E4" i="10"/>
  <c r="D3" i="8" s="1"/>
  <c r="E50" i="10" l="1"/>
  <c r="F56" i="10" s="1"/>
  <c r="F59" i="10" l="1"/>
  <c r="F62" i="10"/>
  <c r="F58" i="10"/>
  <c r="F63" i="10"/>
  <c r="F57" i="10"/>
  <c r="F61" i="10"/>
  <c r="F55" i="10"/>
  <c r="F60" i="10"/>
  <c r="I26" i="7"/>
  <c r="K26" i="7"/>
  <c r="L26" i="7" s="1"/>
  <c r="E58" i="4" l="1"/>
  <c r="H58" i="4" l="1"/>
  <c r="B58" i="4"/>
  <c r="L5" i="9" l="1"/>
  <c r="K5" i="9"/>
  <c r="J5" i="9"/>
  <c r="I5" i="9"/>
  <c r="H5" i="9"/>
  <c r="F5" i="9"/>
  <c r="E5" i="9"/>
  <c r="B5" i="9"/>
  <c r="E80" i="4"/>
  <c r="E77" i="4"/>
  <c r="E73" i="4"/>
  <c r="H10" i="4"/>
  <c r="E10" i="4"/>
  <c r="B10" i="4"/>
  <c r="L3" i="8" l="1"/>
  <c r="M3" i="8"/>
  <c r="O3" i="8"/>
  <c r="Q3" i="8"/>
  <c r="N3" i="8"/>
  <c r="P3" i="8"/>
  <c r="H3" i="8"/>
  <c r="K15" i="7" l="1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E78" i="4"/>
  <c r="F77" i="4" s="1"/>
  <c r="K4" i="7" l="1"/>
  <c r="L4" i="7" s="1"/>
  <c r="I4" i="7"/>
  <c r="B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I42" i="10"/>
  <c r="F8" i="8" s="1"/>
  <c r="I39" i="10"/>
  <c r="I36" i="10"/>
  <c r="I4" i="10"/>
  <c r="F4" i="2"/>
  <c r="E52" i="10" l="1"/>
  <c r="K28" i="7"/>
  <c r="L28" i="7" s="1"/>
  <c r="I28" i="7"/>
  <c r="K27" i="7"/>
  <c r="L27" i="7" s="1"/>
  <c r="I27" i="7"/>
  <c r="K25" i="7"/>
  <c r="L25" i="7" s="1"/>
  <c r="I25" i="7"/>
  <c r="K24" i="7"/>
  <c r="L24" i="7" s="1"/>
  <c r="I24" i="7"/>
  <c r="K23" i="7"/>
  <c r="L23" i="7" s="1"/>
  <c r="I23" i="7"/>
  <c r="K21" i="7"/>
  <c r="L21" i="7" s="1"/>
  <c r="I21" i="7"/>
  <c r="K18" i="7"/>
  <c r="L18" i="7" s="1"/>
  <c r="I18" i="7"/>
  <c r="K17" i="7"/>
  <c r="L17" i="7" s="1"/>
  <c r="I17" i="7"/>
  <c r="K16" i="7"/>
  <c r="L16" i="7" s="1"/>
  <c r="I16" i="7"/>
  <c r="K7" i="7"/>
  <c r="L7" i="7" s="1"/>
  <c r="I7" i="7"/>
  <c r="K3" i="7"/>
  <c r="L3" i="7" s="1"/>
  <c r="I3" i="7"/>
  <c r="H35" i="7"/>
  <c r="T8" i="8" s="1"/>
  <c r="G35" i="7"/>
  <c r="E35" i="7"/>
  <c r="S8" i="8" s="1"/>
  <c r="B35" i="7"/>
  <c r="K34" i="7"/>
  <c r="L34" i="7" s="1"/>
  <c r="I34" i="7"/>
  <c r="H32" i="7"/>
  <c r="T7" i="8" s="1"/>
  <c r="G32" i="7"/>
  <c r="E32" i="7"/>
  <c r="S7" i="8" s="1"/>
  <c r="B32" i="7"/>
  <c r="K31" i="7"/>
  <c r="L31" i="7" s="1"/>
  <c r="I31" i="7"/>
  <c r="U8" i="8" l="1"/>
  <c r="U7" i="8"/>
  <c r="I32" i="7"/>
  <c r="I35" i="7"/>
  <c r="K35" i="7"/>
  <c r="L35" i="7" s="1"/>
  <c r="K32" i="7"/>
  <c r="L32" i="7" s="1"/>
  <c r="L32" i="9"/>
  <c r="Q8" i="8" s="1"/>
  <c r="K32" i="9"/>
  <c r="P8" i="8" s="1"/>
  <c r="J32" i="9"/>
  <c r="O8" i="8" s="1"/>
  <c r="I32" i="9"/>
  <c r="N8" i="8" s="1"/>
  <c r="H32" i="9"/>
  <c r="M8" i="8" s="1"/>
  <c r="F32" i="9"/>
  <c r="E32" i="9"/>
  <c r="L8" i="8" s="1"/>
  <c r="B32" i="9"/>
  <c r="L29" i="9"/>
  <c r="Q7" i="8" s="1"/>
  <c r="K29" i="9"/>
  <c r="P7" i="8" s="1"/>
  <c r="J29" i="9"/>
  <c r="O7" i="8" s="1"/>
  <c r="I29" i="9"/>
  <c r="N7" i="8" s="1"/>
  <c r="H29" i="9"/>
  <c r="M7" i="8" s="1"/>
  <c r="F29" i="9"/>
  <c r="E29" i="9"/>
  <c r="L7" i="8" s="1"/>
  <c r="B29" i="9"/>
  <c r="E81" i="4"/>
  <c r="H62" i="4" l="1"/>
  <c r="E62" i="4"/>
  <c r="B62" i="4"/>
  <c r="H8" i="8" s="1"/>
  <c r="S38" i="11" l="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B38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B35" i="11"/>
  <c r="F7" i="8"/>
  <c r="F6" i="8"/>
  <c r="F5" i="8"/>
  <c r="F4" i="8"/>
  <c r="B42" i="10"/>
  <c r="C8" i="8" s="1"/>
  <c r="B39" i="10"/>
  <c r="C7" i="8" s="1"/>
  <c r="B36" i="10"/>
  <c r="C6" i="8" s="1"/>
  <c r="F42" i="2"/>
  <c r="B42" i="2"/>
  <c r="F39" i="2"/>
  <c r="B39" i="2"/>
  <c r="F36" i="2"/>
  <c r="B36" i="2"/>
  <c r="E7" i="8" l="1"/>
  <c r="E6" i="8"/>
  <c r="J8" i="8"/>
  <c r="E8" i="8"/>
  <c r="I8" i="8"/>
  <c r="F3" i="8"/>
  <c r="F30" i="2"/>
  <c r="F19" i="2"/>
  <c r="H53" i="4"/>
  <c r="E53" i="4"/>
  <c r="B53" i="4"/>
  <c r="H5" i="8" s="1"/>
  <c r="H7" i="8"/>
  <c r="B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E5" i="7"/>
  <c r="E19" i="7"/>
  <c r="S4" i="8" s="1"/>
  <c r="F19" i="11"/>
  <c r="B31" i="4"/>
  <c r="E31" i="4"/>
  <c r="H31" i="4"/>
  <c r="S19" i="11"/>
  <c r="R19" i="11"/>
  <c r="E19" i="11"/>
  <c r="Q19" i="11"/>
  <c r="H57" i="11" s="1"/>
  <c r="P19" i="11"/>
  <c r="H56" i="11" s="1"/>
  <c r="O19" i="11"/>
  <c r="H55" i="11" s="1"/>
  <c r="N19" i="11"/>
  <c r="M19" i="11"/>
  <c r="H53" i="11" s="1"/>
  <c r="L19" i="11"/>
  <c r="H52" i="11" s="1"/>
  <c r="K19" i="11"/>
  <c r="H51" i="11" s="1"/>
  <c r="J19" i="11"/>
  <c r="I19" i="11"/>
  <c r="H49" i="11" s="1"/>
  <c r="H19" i="11"/>
  <c r="H48" i="11" s="1"/>
  <c r="G19" i="11"/>
  <c r="H47" i="11" s="1"/>
  <c r="B19" i="11"/>
  <c r="H5" i="7"/>
  <c r="H19" i="7"/>
  <c r="H29" i="7"/>
  <c r="T5" i="8" s="1"/>
  <c r="E29" i="7"/>
  <c r="G5" i="7"/>
  <c r="G19" i="7"/>
  <c r="G29" i="7"/>
  <c r="B5" i="7"/>
  <c r="B19" i="7"/>
  <c r="B29" i="7"/>
  <c r="H16" i="9"/>
  <c r="F16" i="9"/>
  <c r="E16" i="9"/>
  <c r="B26" i="9"/>
  <c r="B16" i="9"/>
  <c r="C5" i="8"/>
  <c r="C4" i="8"/>
  <c r="L26" i="9"/>
  <c r="K26" i="9"/>
  <c r="P5" i="8" s="1"/>
  <c r="J26" i="9"/>
  <c r="O5" i="8" s="1"/>
  <c r="I26" i="9"/>
  <c r="N5" i="8" s="1"/>
  <c r="H26" i="9"/>
  <c r="M5" i="8" s="1"/>
  <c r="E26" i="9"/>
  <c r="I16" i="9"/>
  <c r="J16" i="9"/>
  <c r="K16" i="9"/>
  <c r="L16" i="9"/>
  <c r="B4" i="10"/>
  <c r="F26" i="9"/>
  <c r="B4" i="2"/>
  <c r="B19" i="2"/>
  <c r="B30" i="2"/>
  <c r="E42" i="7" l="1"/>
  <c r="H58" i="11"/>
  <c r="H59" i="11"/>
  <c r="H50" i="11"/>
  <c r="H54" i="11"/>
  <c r="H44" i="11"/>
  <c r="H43" i="11"/>
  <c r="H42" i="11"/>
  <c r="E35" i="9"/>
  <c r="H44" i="9"/>
  <c r="H42" i="9"/>
  <c r="H40" i="9"/>
  <c r="E66" i="4"/>
  <c r="E45" i="2"/>
  <c r="E36" i="9"/>
  <c r="E49" i="10"/>
  <c r="H43" i="9"/>
  <c r="H41" i="9"/>
  <c r="E37" i="9"/>
  <c r="Q5" i="8"/>
  <c r="L5" i="8"/>
  <c r="E67" i="4"/>
  <c r="P4" i="8"/>
  <c r="P9" i="8" s="1"/>
  <c r="N4" i="8"/>
  <c r="Q4" i="8"/>
  <c r="O4" i="8"/>
  <c r="O9" i="8" s="1"/>
  <c r="L4" i="8"/>
  <c r="M4" i="8"/>
  <c r="M9" i="8" s="1"/>
  <c r="H4" i="8"/>
  <c r="I4" i="8" s="1"/>
  <c r="E44" i="2"/>
  <c r="T4" i="8"/>
  <c r="U4" i="8" s="1"/>
  <c r="I7" i="8"/>
  <c r="S5" i="8"/>
  <c r="U5" i="8" s="1"/>
  <c r="I5" i="7"/>
  <c r="T3" i="8"/>
  <c r="S3" i="8"/>
  <c r="J7" i="8"/>
  <c r="F78" i="4"/>
  <c r="F73" i="4"/>
  <c r="J5" i="8"/>
  <c r="I5" i="8"/>
  <c r="E5" i="8"/>
  <c r="E4" i="8"/>
  <c r="C3" i="8"/>
  <c r="K29" i="7"/>
  <c r="L29" i="7" s="1"/>
  <c r="I19" i="7"/>
  <c r="Q9" i="8"/>
  <c r="N9" i="8"/>
  <c r="F80" i="4"/>
  <c r="F81" i="4" s="1"/>
  <c r="F9" i="8"/>
  <c r="I29" i="7"/>
  <c r="K5" i="7"/>
  <c r="K19" i="7"/>
  <c r="J4" i="8" l="1"/>
  <c r="S9" i="8"/>
  <c r="L19" i="7"/>
  <c r="T9" i="8"/>
  <c r="J6" i="8"/>
  <c r="I6" i="8"/>
  <c r="E51" i="10"/>
  <c r="E3" i="8"/>
  <c r="U3" i="8"/>
  <c r="L9" i="8"/>
  <c r="C9" i="8"/>
  <c r="E43" i="7"/>
  <c r="L5" i="7"/>
  <c r="H60" i="11"/>
  <c r="H45" i="9"/>
  <c r="I44" i="9" s="1"/>
  <c r="D9" i="8"/>
  <c r="H9" i="8"/>
  <c r="J3" i="8"/>
  <c r="I3" i="8"/>
  <c r="E45" i="7" l="1"/>
  <c r="U9" i="8"/>
  <c r="E9" i="8"/>
  <c r="I52" i="11"/>
  <c r="I53" i="11"/>
  <c r="I47" i="11"/>
  <c r="I48" i="11"/>
  <c r="I49" i="11"/>
  <c r="I59" i="11"/>
  <c r="I56" i="11"/>
  <c r="I57" i="11"/>
  <c r="I51" i="11"/>
  <c r="I54" i="11"/>
  <c r="I55" i="11"/>
  <c r="I58" i="11"/>
  <c r="I50" i="11"/>
  <c r="I41" i="9"/>
  <c r="I43" i="9"/>
  <c r="I42" i="9"/>
  <c r="I40" i="9"/>
  <c r="J9" i="8"/>
  <c r="I9" i="8"/>
  <c r="I60" i="11" l="1"/>
  <c r="I45" i="9"/>
</calcChain>
</file>

<file path=xl/sharedStrings.xml><?xml version="1.0" encoding="utf-8"?>
<sst xmlns="http://schemas.openxmlformats.org/spreadsheetml/2006/main" count="1187" uniqueCount="238">
  <si>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</si>
  <si>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</si>
  <si>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</si>
  <si>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</si>
  <si>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</si>
  <si>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</si>
  <si>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</si>
  <si>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</si>
  <si>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</si>
  <si>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</si>
  <si>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</si>
  <si>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</si>
  <si>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</si>
  <si>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</si>
  <si>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</si>
  <si>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</si>
  <si>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</si>
  <si>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</si>
  <si>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</si>
  <si>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</si>
  <si>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</si>
  <si>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</si>
  <si>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</si>
  <si>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</si>
  <si>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</si>
  <si>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</si>
  <si>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</si>
  <si>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</si>
  <si>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</si>
  <si>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</si>
  <si>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</si>
  <si>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</si>
  <si>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</si>
  <si>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</si>
  <si>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</si>
  <si>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</si>
  <si>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</si>
  <si>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</si>
  <si>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</si>
  <si>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</si>
  <si>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</si>
  <si>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</si>
  <si>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</si>
  <si>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</si>
  <si>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</si>
  <si>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</si>
  <si>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</si>
  <si>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</si>
  <si>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</si>
  <si>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</si>
  <si>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</si>
  <si>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</si>
  <si>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</si>
  <si>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</si>
  <si>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</si>
  <si>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</si>
  <si>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</si>
  <si>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</si>
  <si>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</si>
  <si>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</si>
  <si>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</si>
  <si>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</si>
  <si>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</si>
  <si>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</si>
  <si>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</si>
  <si>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</si>
  <si>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</si>
  <si>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</si>
  <si>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</si>
  <si>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</si>
  <si>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</si>
  <si>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</si>
  <si>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</si>
  <si>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</si>
  <si>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</si>
  <si>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</si>
  <si>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</si>
  <si>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</si>
  <si>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</si>
  <si>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</si>
  <si>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</si>
  <si>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</si>
  <si>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</si>
  <si>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</si>
  <si>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</si>
  <si>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</si>
  <si>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</si>
  <si>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</si>
  <si>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</si>
  <si>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</si>
  <si>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</si>
  <si>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</si>
  <si>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</si>
  <si>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</si>
  <si>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</si>
  <si>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</si>
  <si>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</si>
  <si>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</si>
  <si>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</si>
  <si>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</si>
  <si>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</si>
  <si>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</si>
  <si>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</si>
  <si>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</si>
  <si>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</si>
  <si>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</si>
  <si>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</si>
  <si>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</si>
  <si>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</si>
  <si>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</si>
  <si>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</si>
  <si>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</si>
  <si>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</si>
  <si>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</si>
  <si>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</si>
  <si>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</si>
  <si>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</si>
  <si>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</si>
  <si>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</si>
  <si>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</si>
  <si>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</si>
  <si>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</si>
  <si>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</si>
  <si>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</si>
  <si>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</si>
  <si>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</si>
  <si>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</si>
  <si>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</si>
  <si>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</si>
  <si>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</si>
  <si>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</si>
  <si>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</si>
  <si>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</si>
  <si>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</si>
  <si>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</si>
  <si>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</si>
  <si>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</si>
  <si>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</si>
  <si>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CALCASIEU</t>
  </si>
  <si>
    <t>LA202517</t>
  </si>
  <si>
    <t>LCNB1</t>
  </si>
  <si>
    <t>LA981443</t>
  </si>
  <si>
    <t>LCSB1</t>
  </si>
  <si>
    <t>CAMERON</t>
  </si>
  <si>
    <t>LA134778</t>
  </si>
  <si>
    <t>CNST1</t>
  </si>
  <si>
    <t>LA860482</t>
  </si>
  <si>
    <t>DUNG1</t>
  </si>
  <si>
    <t>LA725358</t>
  </si>
  <si>
    <t>GBRZ1</t>
  </si>
  <si>
    <t>LA720012</t>
  </si>
  <si>
    <t>HACK1</t>
  </si>
  <si>
    <t>LA489985</t>
  </si>
  <si>
    <t>HOLLY1</t>
  </si>
  <si>
    <t>LA829030</t>
  </si>
  <si>
    <t>HOLLY2</t>
  </si>
  <si>
    <t>LA109442</t>
  </si>
  <si>
    <t>HOLLY3</t>
  </si>
  <si>
    <t>LA697221</t>
  </si>
  <si>
    <t>HOLLY4</t>
  </si>
  <si>
    <t>LA164373</t>
  </si>
  <si>
    <t>HOLLY5</t>
  </si>
  <si>
    <t>LA467180</t>
  </si>
  <si>
    <t>HOLLY6</t>
  </si>
  <si>
    <t>LA595220</t>
  </si>
  <si>
    <t>LTFL1</t>
  </si>
  <si>
    <t>LA135245</t>
  </si>
  <si>
    <t>MART1</t>
  </si>
  <si>
    <t>LA284049</t>
  </si>
  <si>
    <t>RUTH1</t>
  </si>
  <si>
    <t>JEFFERSON</t>
  </si>
  <si>
    <t>LA430483</t>
  </si>
  <si>
    <t>GIB1</t>
  </si>
  <si>
    <t>LA325065</t>
  </si>
  <si>
    <t>GIB2</t>
  </si>
  <si>
    <t>LA799656</t>
  </si>
  <si>
    <t>GIB3</t>
  </si>
  <si>
    <t>LA240078</t>
  </si>
  <si>
    <t>GISP1</t>
  </si>
  <si>
    <t>LA221569</t>
  </si>
  <si>
    <t>GISP2</t>
  </si>
  <si>
    <t>LA204303</t>
  </si>
  <si>
    <t>GISP3</t>
  </si>
  <si>
    <t>LA186192</t>
  </si>
  <si>
    <t>GISP4</t>
  </si>
  <si>
    <t>LAFOURCHE</t>
  </si>
  <si>
    <t>LA427986</t>
  </si>
  <si>
    <t>FOUR1</t>
  </si>
  <si>
    <t>LA984228</t>
  </si>
  <si>
    <t>FOUR2</t>
  </si>
  <si>
    <t>LA677480</t>
  </si>
  <si>
    <t>FOUR3</t>
  </si>
  <si>
    <t>LA452669</t>
  </si>
  <si>
    <t>FOUR4</t>
  </si>
  <si>
    <t>ST MARY</t>
  </si>
  <si>
    <t>LA971783</t>
  </si>
  <si>
    <t>CYPT1</t>
  </si>
  <si>
    <t>ST TAMMANY</t>
  </si>
  <si>
    <t>LA733869</t>
  </si>
  <si>
    <t>FNTB1</t>
  </si>
  <si>
    <t>Beach length (MI)</t>
  </si>
  <si>
    <t>Miles</t>
  </si>
  <si>
    <t>Total length of monitored beaches (MI)</t>
  </si>
  <si>
    <t xml:space="preserve"> = Beach is not monitored. It is not included in EPA's monitored beach summary statistics.</t>
  </si>
  <si>
    <t>Parish</t>
  </si>
  <si>
    <t>---</t>
  </si>
  <si>
    <t>Swim Season Monitoring Frequency (per week)</t>
  </si>
  <si>
    <t>Off Season Monitoring Frequency (per week)</t>
  </si>
  <si>
    <t>Beach monitored?</t>
  </si>
  <si>
    <t>No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</si>
  <si>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</si>
  <si>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</si>
  <si>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</si>
  <si>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</si>
  <si>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</si>
  <si>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</si>
  <si>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</si>
  <si>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</si>
  <si>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</si>
  <si>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</si>
  <si>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</si>
  <si>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Swim season length (days)</t>
  </si>
  <si>
    <t>LA834833</t>
  </si>
  <si>
    <t>ELMR1</t>
  </si>
  <si>
    <t>-</t>
  </si>
  <si>
    <t>LA451844</t>
  </si>
  <si>
    <t>ELMR2</t>
  </si>
  <si>
    <t xml:space="preserve">Closure
</t>
  </si>
  <si>
    <t>OTHER</t>
  </si>
  <si>
    <t>2012 ACTIONS DURATION SUMMARY</t>
  </si>
  <si>
    <t>2012 BEACH DAYS SUMMARY</t>
  </si>
  <si>
    <t>Beach action in 2012?</t>
  </si>
  <si>
    <t>2012 ACTIONS SUMMARY</t>
  </si>
  <si>
    <t>OTHER:</t>
  </si>
  <si>
    <t xml:space="preserve">Beach-specific advisories or closings issued by the reporting state or local governments. An action is recorded for a beach even if only a portion of the beach is affected. See "2012 Actions" tab </t>
  </si>
  <si>
    <t>(does not include Tier 3 FOUR1 beach in LaFourche Parish - see Monitoring worksheet.)</t>
  </si>
  <si>
    <t xml:space="preserve"> = Beach is monitored but because it is Tier 3 beach it is not subject to advisories.  Therefore, it is not included in</t>
  </si>
  <si>
    <t xml:space="preserve">    EPA's swim season notification statistics displayed on the Beach Day and Summary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</si>
</sst>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#,##0.0"/>
    <numFmt numFmtId="167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8" t="s">
        <v>34</v>
      </c>
      <c r="D1" s="170"/>
      <c r="E1" s="170"/>
      <c r="F1" s="169"/>
      <c r="G1" s="66"/>
      <c r="H1" s="168" t="s">
        <v>36</v>
      </c>
      <c r="I1" s="168"/>
      <c r="J1" s="168"/>
      <c r="K1" s="54"/>
      <c r="L1" s="168" t="s">
        <v>39</v>
      </c>
      <c r="M1" s="169"/>
      <c r="N1" s="169"/>
      <c r="O1" s="169"/>
      <c r="P1" s="169"/>
      <c r="Q1" s="169"/>
      <c r="R1" s="54"/>
      <c r="S1" s="168" t="s">
        <v>38</v>
      </c>
      <c r="T1" s="169"/>
      <c r="U1" s="169"/>
    </row>
    <row r="2" spans="1:21" ht="88.5" customHeight="1" x14ac:dyDescent="0.2">
      <c r="A2" s="4" t="s">
        <v>204</v>
      </c>
      <c r="B2" s="4"/>
      <c r="C2" s="3" t="s">
        <v>37</v>
      </c>
      <c r="D2" s="3" t="s">
        <v>41</v>
      </c>
      <c r="E2" s="3" t="s">
        <v>42</v>
      </c>
      <c r="F2" s="3" t="s">
        <v>202</v>
      </c>
      <c r="G2" s="3"/>
      <c r="H2" s="3" t="s">
        <v>0</v>
      </c>
      <c r="I2" s="3" t="s">
        <v>1</v>
      </c>
      <c r="J2" s="3" t="s">
        <v>2</v>
      </c>
      <c r="K2" s="3"/>
      <c r="L2" s="13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3" t="s">
        <v>9</v>
      </c>
      <c r="T2" s="14" t="s">
        <v>10</v>
      </c>
      <c r="U2" s="3" t="s">
        <v>14</v>
      </c>
    </row>
    <row r="3" spans="1:21" x14ac:dyDescent="0.2">
      <c r="A3" s="64" t="s">
        <v>138</v>
      </c>
      <c r="B3" s="15"/>
      <c r="C3" s="31">
        <f>Monitoring!$B$4</f>
        <v>2</v>
      </c>
      <c r="D3" s="31">
        <f>Monitoring!$E$4</f>
        <v>2</v>
      </c>
      <c r="E3" s="131">
        <f>D3/C3</f>
        <v>1</v>
      </c>
      <c r="F3" s="140">
        <f>Monitoring!$I$4</f>
        <v>0.65</v>
      </c>
      <c r="G3" s="130"/>
      <c r="H3" s="132">
        <f>'2012 Actions'!B10</f>
        <v>2</v>
      </c>
      <c r="I3" s="132">
        <f t="shared" ref="I3:I9" si="0">D3-H3</f>
        <v>0</v>
      </c>
      <c r="J3" s="131">
        <f t="shared" ref="J3:J9" si="1">H3/D3</f>
        <v>1</v>
      </c>
      <c r="K3" s="130"/>
      <c r="L3" s="147">
        <f>'Action Durations'!E5</f>
        <v>8</v>
      </c>
      <c r="M3" s="132">
        <f>'Action Durations'!H5</f>
        <v>0</v>
      </c>
      <c r="N3" s="132">
        <f>'Action Durations'!I5</f>
        <v>0</v>
      </c>
      <c r="O3" s="132">
        <f>'Action Durations'!J5</f>
        <v>3</v>
      </c>
      <c r="P3" s="132">
        <f>'Action Durations'!K5</f>
        <v>3</v>
      </c>
      <c r="Q3" s="132">
        <f>'Action Durations'!L5</f>
        <v>2</v>
      </c>
      <c r="R3" s="130"/>
      <c r="S3" s="133">
        <f>'Beach Days'!E5</f>
        <v>366</v>
      </c>
      <c r="T3" s="133">
        <f>'Beach Days'!H5</f>
        <v>126</v>
      </c>
      <c r="U3" s="121">
        <f>T3/S3</f>
        <v>0.34426229508196721</v>
      </c>
    </row>
    <row r="4" spans="1:21" x14ac:dyDescent="0.2">
      <c r="A4" s="64" t="s">
        <v>143</v>
      </c>
      <c r="B4" s="15"/>
      <c r="C4" s="50">
        <f>Monitoring!$B$19</f>
        <v>13</v>
      </c>
      <c r="D4" s="31">
        <f>Monitoring!$E$19</f>
        <v>12</v>
      </c>
      <c r="E4" s="131">
        <f>D4/C4</f>
        <v>0.92307692307692313</v>
      </c>
      <c r="F4" s="140">
        <f>Monitoring!$I$19</f>
        <v>11.229999999999999</v>
      </c>
      <c r="G4" s="130"/>
      <c r="H4" s="132">
        <f>'2012 Actions'!B31</f>
        <v>9</v>
      </c>
      <c r="I4" s="132">
        <f t="shared" si="0"/>
        <v>3</v>
      </c>
      <c r="J4" s="131">
        <f t="shared" si="1"/>
        <v>0.75</v>
      </c>
      <c r="K4" s="130"/>
      <c r="L4" s="130">
        <f>'Action Durations'!E16</f>
        <v>19</v>
      </c>
      <c r="M4" s="132">
        <f>'Action Durations'!H16</f>
        <v>0</v>
      </c>
      <c r="N4" s="132">
        <f>'Action Durations'!I16</f>
        <v>0</v>
      </c>
      <c r="O4" s="132">
        <f>'Action Durations'!J16</f>
        <v>9</v>
      </c>
      <c r="P4" s="132">
        <f>'Action Durations'!K16</f>
        <v>8</v>
      </c>
      <c r="Q4" s="132">
        <f>'Action Durations'!L16</f>
        <v>2</v>
      </c>
      <c r="R4" s="130"/>
      <c r="S4" s="133">
        <f>'Beach Days'!E19</f>
        <v>2196</v>
      </c>
      <c r="T4" s="133">
        <f>'Beach Days'!H19</f>
        <v>228</v>
      </c>
      <c r="U4" s="121">
        <f>T4/S4</f>
        <v>0.10382513661202186</v>
      </c>
    </row>
    <row r="5" spans="1:21" x14ac:dyDescent="0.2">
      <c r="A5" s="64" t="s">
        <v>170</v>
      </c>
      <c r="B5" s="15"/>
      <c r="C5" s="50">
        <f>Monitoring!$B$30</f>
        <v>9</v>
      </c>
      <c r="D5" s="31">
        <f>Monitoring!$E$30</f>
        <v>8</v>
      </c>
      <c r="E5" s="131">
        <f>D5/C5</f>
        <v>0.88888888888888884</v>
      </c>
      <c r="F5" s="140">
        <f>Monitoring!$I$30</f>
        <v>7.54</v>
      </c>
      <c r="G5" s="130"/>
      <c r="H5" s="132">
        <f>'2012 Actions'!B53</f>
        <v>8</v>
      </c>
      <c r="I5" s="132">
        <f t="shared" si="0"/>
        <v>0</v>
      </c>
      <c r="J5" s="131">
        <f t="shared" si="1"/>
        <v>1</v>
      </c>
      <c r="K5" s="130"/>
      <c r="L5" s="130">
        <f>'Action Durations'!E26</f>
        <v>20</v>
      </c>
      <c r="M5" s="132">
        <f>'Action Durations'!H26</f>
        <v>0</v>
      </c>
      <c r="N5" s="132">
        <f>'Action Durations'!I26</f>
        <v>0</v>
      </c>
      <c r="O5" s="132">
        <f>'Action Durations'!J26</f>
        <v>10</v>
      </c>
      <c r="P5" s="132">
        <f>'Action Durations'!K26</f>
        <v>10</v>
      </c>
      <c r="Q5" s="132">
        <f>'Action Durations'!L26</f>
        <v>0</v>
      </c>
      <c r="R5" s="130"/>
      <c r="S5" s="133">
        <f>'Beach Days'!E29</f>
        <v>1464</v>
      </c>
      <c r="T5" s="133">
        <f>'Beach Days'!H29</f>
        <v>221</v>
      </c>
      <c r="U5" s="121">
        <f>T5/S5</f>
        <v>0.15095628415300547</v>
      </c>
    </row>
    <row r="6" spans="1:21" x14ac:dyDescent="0.2">
      <c r="A6" s="64" t="s">
        <v>185</v>
      </c>
      <c r="B6" s="15"/>
      <c r="C6" s="50">
        <f>Monitoring!$B$36</f>
        <v>4</v>
      </c>
      <c r="D6" s="31">
        <f>Monitoring!$E$36</f>
        <v>1</v>
      </c>
      <c r="E6" s="131">
        <f>D6/C6</f>
        <v>0.25</v>
      </c>
      <c r="F6" s="140">
        <f>Monitoring!$I$36</f>
        <v>0.88000000000000012</v>
      </c>
      <c r="G6" s="130"/>
      <c r="H6" s="132">
        <v>0</v>
      </c>
      <c r="I6" s="132">
        <f t="shared" si="0"/>
        <v>1</v>
      </c>
      <c r="J6" s="131">
        <f t="shared" si="1"/>
        <v>0</v>
      </c>
      <c r="K6" s="130"/>
      <c r="L6" s="130">
        <v>0</v>
      </c>
      <c r="M6" s="148" t="s">
        <v>205</v>
      </c>
      <c r="N6" s="148" t="s">
        <v>205</v>
      </c>
      <c r="O6" s="148" t="s">
        <v>205</v>
      </c>
      <c r="P6" s="148" t="s">
        <v>205</v>
      </c>
      <c r="Q6" s="148" t="s">
        <v>205</v>
      </c>
      <c r="R6" s="130"/>
      <c r="S6" s="148" t="s">
        <v>205</v>
      </c>
      <c r="T6" s="148" t="s">
        <v>205</v>
      </c>
      <c r="U6" s="148" t="s">
        <v>205</v>
      </c>
    </row>
    <row r="7" spans="1:21" x14ac:dyDescent="0.2">
      <c r="A7" s="119" t="s">
        <v>194</v>
      </c>
      <c r="B7" s="15"/>
      <c r="C7" s="50">
        <f>Monitoring!$B$39</f>
        <v>1</v>
      </c>
      <c r="D7" s="31">
        <f>Monitoring!$E$39</f>
        <v>1</v>
      </c>
      <c r="E7" s="131">
        <f t="shared" ref="E7:E8" si="2">D7/C7</f>
        <v>1</v>
      </c>
      <c r="F7" s="140">
        <f>Monitoring!$I$39</f>
        <v>0.47</v>
      </c>
      <c r="G7" s="130"/>
      <c r="H7" s="132">
        <f>'2012 Actions'!B58</f>
        <v>1</v>
      </c>
      <c r="I7" s="132">
        <f t="shared" si="0"/>
        <v>0</v>
      </c>
      <c r="J7" s="131">
        <f t="shared" si="1"/>
        <v>1</v>
      </c>
      <c r="K7" s="130"/>
      <c r="L7" s="130">
        <f>'Action Durations'!E29</f>
        <v>3</v>
      </c>
      <c r="M7" s="132">
        <f>'Action Durations'!H29</f>
        <v>0</v>
      </c>
      <c r="N7" s="132">
        <f>'Action Durations'!I29</f>
        <v>0</v>
      </c>
      <c r="O7" s="132">
        <f>'Action Durations'!J29</f>
        <v>1</v>
      </c>
      <c r="P7" s="132">
        <f>'Action Durations'!K29</f>
        <v>2</v>
      </c>
      <c r="Q7" s="132">
        <f>'Action Durations'!L29</f>
        <v>0</v>
      </c>
      <c r="R7" s="130"/>
      <c r="S7" s="133">
        <f>'Beach Days'!E32</f>
        <v>183</v>
      </c>
      <c r="T7" s="133">
        <f>'Beach Days'!H32</f>
        <v>41</v>
      </c>
      <c r="U7" s="121">
        <f t="shared" ref="U7:U8" si="3">T7/S7</f>
        <v>0.22404371584699453</v>
      </c>
    </row>
    <row r="8" spans="1:21" x14ac:dyDescent="0.2">
      <c r="A8" s="119" t="s">
        <v>197</v>
      </c>
      <c r="B8" s="15"/>
      <c r="C8" s="123">
        <f>Monitoring!$B$42</f>
        <v>1</v>
      </c>
      <c r="D8" s="137">
        <f>Monitoring!$E$42</f>
        <v>1</v>
      </c>
      <c r="E8" s="122">
        <f t="shared" si="2"/>
        <v>1</v>
      </c>
      <c r="F8" s="141">
        <f>Monitoring!$I$42</f>
        <v>0.13</v>
      </c>
      <c r="G8" s="60"/>
      <c r="H8" s="138">
        <f>'2012 Actions'!B62</f>
        <v>1</v>
      </c>
      <c r="I8" s="138">
        <f t="shared" si="0"/>
        <v>0</v>
      </c>
      <c r="J8" s="122">
        <f t="shared" si="1"/>
        <v>1</v>
      </c>
      <c r="K8" s="60"/>
      <c r="L8" s="60">
        <f>'Action Durations'!E32</f>
        <v>2</v>
      </c>
      <c r="M8" s="138">
        <f>'Action Durations'!H32</f>
        <v>0</v>
      </c>
      <c r="N8" s="138">
        <f>'Action Durations'!I32</f>
        <v>0</v>
      </c>
      <c r="O8" s="138">
        <f>'Action Durations'!J32</f>
        <v>1</v>
      </c>
      <c r="P8" s="138">
        <f>'Action Durations'!K32</f>
        <v>0</v>
      </c>
      <c r="Q8" s="138">
        <f>'Action Durations'!L32</f>
        <v>1</v>
      </c>
      <c r="R8" s="60"/>
      <c r="S8" s="139">
        <f>'Beach Days'!E35</f>
        <v>183</v>
      </c>
      <c r="T8" s="139">
        <f>'Beach Days'!H35</f>
        <v>72</v>
      </c>
      <c r="U8" s="122">
        <f t="shared" si="3"/>
        <v>0.39344262295081966</v>
      </c>
    </row>
    <row r="9" spans="1:21" x14ac:dyDescent="0.2">
      <c r="C9" s="129">
        <f>SUM(C3:C8)</f>
        <v>30</v>
      </c>
      <c r="D9" s="129">
        <f>SUM(D3:D8)</f>
        <v>25</v>
      </c>
      <c r="E9" s="134">
        <f>D9/C9</f>
        <v>0.83333333333333337</v>
      </c>
      <c r="F9" s="142">
        <f>SUM(F3:F8)</f>
        <v>20.899999999999995</v>
      </c>
      <c r="G9" s="129"/>
      <c r="H9" s="129">
        <f>SUM(H3:H8)</f>
        <v>21</v>
      </c>
      <c r="I9" s="136">
        <f t="shared" si="0"/>
        <v>4</v>
      </c>
      <c r="J9" s="134">
        <f t="shared" si="1"/>
        <v>0.84</v>
      </c>
      <c r="K9" s="129"/>
      <c r="L9" s="129">
        <f t="shared" ref="L9:Q9" si="4">SUM(L3:L8)</f>
        <v>52</v>
      </c>
      <c r="M9" s="129">
        <f t="shared" si="4"/>
        <v>0</v>
      </c>
      <c r="N9" s="129">
        <f t="shared" si="4"/>
        <v>0</v>
      </c>
      <c r="O9" s="129">
        <f t="shared" si="4"/>
        <v>24</v>
      </c>
      <c r="P9" s="129">
        <f t="shared" si="4"/>
        <v>23</v>
      </c>
      <c r="Q9" s="129">
        <f t="shared" si="4"/>
        <v>5</v>
      </c>
      <c r="R9" s="129"/>
      <c r="S9" s="135">
        <f>SUM(S3:S8)</f>
        <v>4392</v>
      </c>
      <c r="T9" s="135">
        <f>SUM(T3:T8)</f>
        <v>688</v>
      </c>
      <c r="U9" s="42">
        <f>T9/S9</f>
        <v>0.15664845173041894</v>
      </c>
    </row>
    <row r="10" spans="1:21" x14ac:dyDescent="0.2">
      <c r="C10" s="12"/>
      <c r="D10" s="12"/>
      <c r="E10" s="17"/>
      <c r="F10" s="10"/>
      <c r="G10" s="12"/>
      <c r="H10" s="12"/>
      <c r="I10" s="16"/>
      <c r="J10" s="17"/>
      <c r="K10" s="12"/>
      <c r="L10" s="12"/>
      <c r="M10" s="12"/>
      <c r="N10" s="12"/>
      <c r="O10" s="12"/>
      <c r="P10" s="12"/>
      <c r="Q10" s="12"/>
      <c r="R10" s="12"/>
      <c r="S10" s="10"/>
      <c r="T10" s="10"/>
      <c r="U10" s="47"/>
    </row>
    <row r="11" spans="1:21" x14ac:dyDescent="0.2">
      <c r="T11" s="18"/>
    </row>
    <row r="12" spans="1:21" x14ac:dyDescent="0.2">
      <c r="A12" s="72" t="s">
        <v>46</v>
      </c>
      <c r="T12" s="18"/>
    </row>
    <row r="13" spans="1:21" x14ac:dyDescent="0.2">
      <c r="C13" s="78" t="s">
        <v>43</v>
      </c>
      <c r="D13" s="71" t="s">
        <v>54</v>
      </c>
    </row>
    <row r="14" spans="1:21" x14ac:dyDescent="0.2">
      <c r="C14" s="78"/>
      <c r="D14" s="71" t="s">
        <v>55</v>
      </c>
    </row>
    <row r="15" spans="1:21" x14ac:dyDescent="0.2">
      <c r="C15" s="78" t="s">
        <v>47</v>
      </c>
      <c r="D15" s="70" t="s">
        <v>53</v>
      </c>
    </row>
    <row r="16" spans="1:21" x14ac:dyDescent="0.2">
      <c r="C16" s="78" t="s">
        <v>44</v>
      </c>
      <c r="D16" s="71" t="s">
        <v>56</v>
      </c>
    </row>
    <row r="17" spans="3:4" x14ac:dyDescent="0.2">
      <c r="C17" s="78"/>
      <c r="D17" s="71" t="s">
        <v>57</v>
      </c>
    </row>
    <row r="18" spans="3:4" x14ac:dyDescent="0.2">
      <c r="C18" s="78" t="s">
        <v>45</v>
      </c>
      <c r="D18" s="70" t="s">
        <v>234</v>
      </c>
    </row>
    <row r="19" spans="3:4" x14ac:dyDescent="0.2">
      <c r="C19" s="78"/>
      <c r="D19" s="70" t="s">
        <v>58</v>
      </c>
    </row>
    <row r="20" spans="3:4" x14ac:dyDescent="0.2">
      <c r="C20" s="78" t="s">
        <v>49</v>
      </c>
      <c r="D20" s="70" t="s">
        <v>59</v>
      </c>
    </row>
    <row r="21" spans="3:4" x14ac:dyDescent="0.2">
      <c r="C21" s="79"/>
      <c r="D21" s="70" t="s">
        <v>60</v>
      </c>
    </row>
    <row r="22" spans="3:4" x14ac:dyDescent="0.2">
      <c r="C22" s="78" t="s">
        <v>48</v>
      </c>
      <c r="D22" s="70" t="s">
        <v>51</v>
      </c>
    </row>
    <row r="23" spans="3:4" x14ac:dyDescent="0.2">
      <c r="C23" s="78" t="s">
        <v>50</v>
      </c>
      <c r="D23" s="70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Louisiana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5"/>
  <sheetViews>
    <sheetView zoomScaleNormal="100" workbookViewId="0"/>
  </sheetViews>
  <sheetFormatPr defaultRowHeight="12.75" x14ac:dyDescent="0.2"/>
  <cols>
    <col min="1" max="1" width="12.5703125" style="27" customWidth="1"/>
    <col min="2" max="2" width="7.7109375" style="27" customWidth="1"/>
    <col min="3" max="3" width="33" style="27" customWidth="1"/>
    <col min="4" max="4" width="7.5703125" style="49" customWidth="1"/>
    <col min="5" max="5" width="12.5703125" style="27" customWidth="1"/>
    <col min="6" max="6" width="9.140625" style="23"/>
    <col min="7" max="10" width="9.7109375" style="27" customWidth="1"/>
    <col min="12" max="16384" width="9.140625" style="23"/>
  </cols>
  <sheetData>
    <row r="1" spans="1:10" ht="24.75" customHeight="1" x14ac:dyDescent="0.2">
      <c r="A1" s="24" t="s">
        <v>204</v>
      </c>
      <c r="B1" s="24" t="s">
        <v>12</v>
      </c>
      <c r="C1" s="24" t="s">
        <v>63</v>
      </c>
      <c r="D1" s="3" t="s">
        <v>65</v>
      </c>
      <c r="E1" s="24" t="s">
        <v>64</v>
      </c>
      <c r="F1" s="69" t="s">
        <v>200</v>
      </c>
      <c r="G1" s="24" t="s">
        <v>66</v>
      </c>
      <c r="H1" s="24" t="s">
        <v>67</v>
      </c>
      <c r="I1" s="24" t="s">
        <v>68</v>
      </c>
      <c r="J1" s="24" t="s">
        <v>69</v>
      </c>
    </row>
    <row r="2" spans="1:10" ht="12.75" customHeight="1" x14ac:dyDescent="0.2">
      <c r="A2" s="158" t="s">
        <v>138</v>
      </c>
      <c r="B2" s="158" t="s">
        <v>139</v>
      </c>
      <c r="C2" s="158" t="s">
        <v>140</v>
      </c>
      <c r="D2" s="158">
        <v>1</v>
      </c>
      <c r="E2" s="158" t="s">
        <v>29</v>
      </c>
      <c r="F2" s="159">
        <v>0.42</v>
      </c>
      <c r="G2" s="158">
        <v>30.23592</v>
      </c>
      <c r="H2" s="158">
        <v>-93.231059999999999</v>
      </c>
      <c r="I2" s="158">
        <v>30.235810000000001</v>
      </c>
      <c r="J2" s="158">
        <v>-93.238140000000001</v>
      </c>
    </row>
    <row r="3" spans="1:10" ht="12.75" customHeight="1" x14ac:dyDescent="0.2">
      <c r="A3" s="151" t="s">
        <v>138</v>
      </c>
      <c r="B3" s="151" t="s">
        <v>141</v>
      </c>
      <c r="C3" s="151" t="s">
        <v>142</v>
      </c>
      <c r="D3" s="151">
        <v>1</v>
      </c>
      <c r="E3" s="151" t="s">
        <v>29</v>
      </c>
      <c r="F3" s="152">
        <v>0.23</v>
      </c>
      <c r="G3" s="151">
        <v>30.195239999999998</v>
      </c>
      <c r="H3" s="151">
        <v>-93.269509999999997</v>
      </c>
      <c r="I3" s="151">
        <v>30.19613</v>
      </c>
      <c r="J3" s="151">
        <v>-93.273020000000002</v>
      </c>
    </row>
    <row r="4" spans="1:10" ht="12.75" customHeight="1" x14ac:dyDescent="0.2">
      <c r="A4" s="31"/>
      <c r="B4" s="32">
        <f>COUNTA(B2:B3)</f>
        <v>2</v>
      </c>
      <c r="C4" s="31"/>
      <c r="D4" s="68"/>
      <c r="E4" s="31"/>
      <c r="F4" s="118">
        <f>SUM(F2:F3)</f>
        <v>0.65</v>
      </c>
      <c r="G4" s="31"/>
      <c r="H4" s="31"/>
      <c r="I4" s="31"/>
      <c r="J4" s="31"/>
    </row>
    <row r="5" spans="1:10" ht="9" customHeight="1" x14ac:dyDescent="0.2">
      <c r="A5" s="31"/>
      <c r="B5" s="31"/>
      <c r="C5" s="31"/>
      <c r="D5" s="50"/>
      <c r="E5" s="31"/>
      <c r="F5" s="126"/>
      <c r="G5" s="31"/>
      <c r="H5" s="31"/>
      <c r="I5" s="31"/>
      <c r="J5" s="31"/>
    </row>
    <row r="6" spans="1:10" ht="12.75" customHeight="1" x14ac:dyDescent="0.2">
      <c r="A6" s="158" t="s">
        <v>143</v>
      </c>
      <c r="B6" s="158" t="s">
        <v>144</v>
      </c>
      <c r="C6" s="158" t="s">
        <v>145</v>
      </c>
      <c r="D6" s="158">
        <v>2</v>
      </c>
      <c r="E6" s="158" t="s">
        <v>29</v>
      </c>
      <c r="F6" s="159">
        <v>1.4</v>
      </c>
      <c r="G6" s="158">
        <v>29.761430000000001</v>
      </c>
      <c r="H6" s="158">
        <v>-93.563580000000002</v>
      </c>
      <c r="I6" s="158">
        <v>29.758099999999999</v>
      </c>
      <c r="J6" s="158">
        <v>-93.586560000000006</v>
      </c>
    </row>
    <row r="7" spans="1:10" ht="12.75" customHeight="1" x14ac:dyDescent="0.2">
      <c r="A7" s="158" t="s">
        <v>143</v>
      </c>
      <c r="B7" s="158" t="s">
        <v>146</v>
      </c>
      <c r="C7" s="158" t="s">
        <v>147</v>
      </c>
      <c r="D7" s="158">
        <v>2</v>
      </c>
      <c r="E7" s="158" t="s">
        <v>29</v>
      </c>
      <c r="F7" s="159">
        <v>1.78</v>
      </c>
      <c r="G7" s="158">
        <v>29.754480000000001</v>
      </c>
      <c r="H7" s="158">
        <v>-93.615039999999993</v>
      </c>
      <c r="I7" s="158">
        <v>29.751100000000001</v>
      </c>
      <c r="J7" s="158">
        <v>-93.644379999999998</v>
      </c>
    </row>
    <row r="8" spans="1:10" ht="12.75" customHeight="1" x14ac:dyDescent="0.2">
      <c r="A8" s="158" t="s">
        <v>143</v>
      </c>
      <c r="B8" s="158" t="s">
        <v>148</v>
      </c>
      <c r="C8" s="158" t="s">
        <v>149</v>
      </c>
      <c r="D8" s="158">
        <v>2</v>
      </c>
      <c r="E8" s="158" t="s">
        <v>29</v>
      </c>
      <c r="F8" s="159">
        <v>0.74</v>
      </c>
      <c r="G8" s="158">
        <v>29.758099999999999</v>
      </c>
      <c r="H8" s="158">
        <v>-93.586560000000006</v>
      </c>
      <c r="I8" s="158">
        <v>29.756270000000001</v>
      </c>
      <c r="J8" s="158">
        <v>-93.598460000000003</v>
      </c>
    </row>
    <row r="9" spans="1:10" ht="12.75" customHeight="1" x14ac:dyDescent="0.2">
      <c r="A9" s="158" t="s">
        <v>143</v>
      </c>
      <c r="B9" s="158" t="s">
        <v>150</v>
      </c>
      <c r="C9" s="158" t="s">
        <v>151</v>
      </c>
      <c r="D9" s="158">
        <v>2</v>
      </c>
      <c r="E9" s="158" t="s">
        <v>29</v>
      </c>
      <c r="F9" s="159">
        <v>0.9</v>
      </c>
      <c r="G9" s="158">
        <v>29.750489999999999</v>
      </c>
      <c r="H9" s="158">
        <v>-93.094260000000006</v>
      </c>
      <c r="I9" s="158">
        <v>29.754339999999999</v>
      </c>
      <c r="J9" s="158">
        <v>-93.10857</v>
      </c>
    </row>
    <row r="10" spans="1:10" ht="12.75" customHeight="1" x14ac:dyDescent="0.2">
      <c r="A10" s="158" t="s">
        <v>143</v>
      </c>
      <c r="B10" s="158" t="s">
        <v>152</v>
      </c>
      <c r="C10" s="158" t="s">
        <v>153</v>
      </c>
      <c r="D10" s="158">
        <v>1</v>
      </c>
      <c r="E10" s="158" t="s">
        <v>29</v>
      </c>
      <c r="F10" s="159">
        <v>1.2</v>
      </c>
      <c r="G10" s="158">
        <v>29.767949999999999</v>
      </c>
      <c r="H10" s="158">
        <v>-93.421040000000005</v>
      </c>
      <c r="I10" s="158">
        <v>29.768899999999999</v>
      </c>
      <c r="J10" s="158">
        <v>-93.440929999999994</v>
      </c>
    </row>
    <row r="11" spans="1:10" ht="12.75" customHeight="1" x14ac:dyDescent="0.2">
      <c r="A11" s="158" t="s">
        <v>143</v>
      </c>
      <c r="B11" s="158" t="s">
        <v>154</v>
      </c>
      <c r="C11" s="158" t="s">
        <v>155</v>
      </c>
      <c r="D11" s="158">
        <v>1</v>
      </c>
      <c r="E11" s="158" t="s">
        <v>29</v>
      </c>
      <c r="F11" s="159">
        <v>0.36</v>
      </c>
      <c r="G11" s="158">
        <v>29.768899999999999</v>
      </c>
      <c r="H11" s="158">
        <v>-93.440929999999994</v>
      </c>
      <c r="I11" s="158">
        <v>29.76914</v>
      </c>
      <c r="J11" s="158">
        <v>-93.446879999999993</v>
      </c>
    </row>
    <row r="12" spans="1:10" ht="12.75" customHeight="1" x14ac:dyDescent="0.2">
      <c r="A12" s="158" t="s">
        <v>143</v>
      </c>
      <c r="B12" s="158" t="s">
        <v>156</v>
      </c>
      <c r="C12" s="158" t="s">
        <v>157</v>
      </c>
      <c r="D12" s="158">
        <v>1</v>
      </c>
      <c r="E12" s="158" t="s">
        <v>29</v>
      </c>
      <c r="F12" s="159">
        <v>0.3</v>
      </c>
      <c r="G12" s="158">
        <v>29.76914</v>
      </c>
      <c r="H12" s="158">
        <v>-93.446879999999993</v>
      </c>
      <c r="I12" s="158">
        <v>29.76933</v>
      </c>
      <c r="J12" s="158">
        <v>-93.451880000000003</v>
      </c>
    </row>
    <row r="13" spans="1:10" ht="12.75" customHeight="1" x14ac:dyDescent="0.2">
      <c r="A13" s="158" t="s">
        <v>143</v>
      </c>
      <c r="B13" s="158" t="s">
        <v>158</v>
      </c>
      <c r="C13" s="158" t="s">
        <v>159</v>
      </c>
      <c r="D13" s="158">
        <v>1</v>
      </c>
      <c r="E13" s="158" t="s">
        <v>29</v>
      </c>
      <c r="F13" s="159">
        <v>0.3</v>
      </c>
      <c r="G13" s="158">
        <v>29.76933</v>
      </c>
      <c r="H13" s="158">
        <v>-93.451880000000003</v>
      </c>
      <c r="I13" s="158">
        <v>29.769369999999999</v>
      </c>
      <c r="J13" s="158">
        <v>-93.456879999999998</v>
      </c>
    </row>
    <row r="14" spans="1:10" ht="12.75" customHeight="1" x14ac:dyDescent="0.2">
      <c r="A14" s="158" t="s">
        <v>143</v>
      </c>
      <c r="B14" s="158" t="s">
        <v>160</v>
      </c>
      <c r="C14" s="158" t="s">
        <v>161</v>
      </c>
      <c r="D14" s="158">
        <v>1</v>
      </c>
      <c r="E14" s="158" t="s">
        <v>29</v>
      </c>
      <c r="F14" s="159">
        <v>0.3</v>
      </c>
      <c r="G14" s="158">
        <v>29.769369999999999</v>
      </c>
      <c r="H14" s="158">
        <v>-93.456879999999998</v>
      </c>
      <c r="I14" s="158">
        <v>29.769459999999999</v>
      </c>
      <c r="J14" s="158">
        <v>-93.461870000000005</v>
      </c>
    </row>
    <row r="15" spans="1:10" ht="12.75" customHeight="1" x14ac:dyDescent="0.2">
      <c r="A15" s="158" t="s">
        <v>143</v>
      </c>
      <c r="B15" s="158" t="s">
        <v>162</v>
      </c>
      <c r="C15" s="158" t="s">
        <v>163</v>
      </c>
      <c r="D15" s="158">
        <v>1</v>
      </c>
      <c r="E15" s="158" t="s">
        <v>29</v>
      </c>
      <c r="F15" s="159">
        <v>0.98</v>
      </c>
      <c r="G15" s="158">
        <v>29.769459999999999</v>
      </c>
      <c r="H15" s="158">
        <v>-93.461870000000005</v>
      </c>
      <c r="I15" s="158">
        <v>29.769680000000001</v>
      </c>
      <c r="J15" s="158">
        <v>-93.478129999999993</v>
      </c>
    </row>
    <row r="16" spans="1:10" ht="12.75" customHeight="1" x14ac:dyDescent="0.2">
      <c r="A16" s="158" t="s">
        <v>143</v>
      </c>
      <c r="B16" s="158" t="s">
        <v>164</v>
      </c>
      <c r="C16" s="158" t="s">
        <v>165</v>
      </c>
      <c r="D16" s="158">
        <v>2</v>
      </c>
      <c r="E16" s="158" t="s">
        <v>29</v>
      </c>
      <c r="F16" s="159">
        <v>1.01</v>
      </c>
      <c r="G16" s="158">
        <v>29.756270000000001</v>
      </c>
      <c r="H16" s="158">
        <v>-93.598460000000003</v>
      </c>
      <c r="I16" s="158">
        <v>29.754480000000001</v>
      </c>
      <c r="J16" s="158">
        <v>-93.615039999999993</v>
      </c>
    </row>
    <row r="17" spans="1:10" ht="12.75" customHeight="1" x14ac:dyDescent="0.2">
      <c r="A17" s="158" t="s">
        <v>143</v>
      </c>
      <c r="B17" s="158" t="s">
        <v>166</v>
      </c>
      <c r="C17" s="158" t="s">
        <v>167</v>
      </c>
      <c r="D17" s="158">
        <v>2</v>
      </c>
      <c r="E17" s="158" t="s">
        <v>29</v>
      </c>
      <c r="F17" s="159">
        <v>1.36</v>
      </c>
      <c r="G17" s="158">
        <v>29.751100000000001</v>
      </c>
      <c r="H17" s="158">
        <v>-93.644379999999998</v>
      </c>
      <c r="I17" s="158">
        <v>29.748560000000001</v>
      </c>
      <c r="J17" s="158">
        <v>-93.666709999999995</v>
      </c>
    </row>
    <row r="18" spans="1:10" ht="12.75" customHeight="1" x14ac:dyDescent="0.2">
      <c r="A18" s="151" t="s">
        <v>143</v>
      </c>
      <c r="B18" s="151" t="s">
        <v>168</v>
      </c>
      <c r="C18" s="151" t="s">
        <v>169</v>
      </c>
      <c r="D18" s="151">
        <v>2</v>
      </c>
      <c r="E18" s="151" t="s">
        <v>29</v>
      </c>
      <c r="F18" s="152">
        <v>1.5</v>
      </c>
      <c r="G18" s="151">
        <v>29.754339999999999</v>
      </c>
      <c r="H18" s="151">
        <v>-93.10857</v>
      </c>
      <c r="I18" s="151">
        <v>29.75995</v>
      </c>
      <c r="J18" s="151">
        <v>-93.132729999999995</v>
      </c>
    </row>
    <row r="19" spans="1:10" ht="12.75" customHeight="1" x14ac:dyDescent="0.2">
      <c r="A19" s="31"/>
      <c r="B19" s="32">
        <f>COUNTA(B6:B18)</f>
        <v>13</v>
      </c>
      <c r="C19" s="31"/>
      <c r="D19" s="68"/>
      <c r="E19" s="44"/>
      <c r="F19" s="118">
        <f>SUM(F6:F18)</f>
        <v>12.129999999999999</v>
      </c>
      <c r="G19" s="44"/>
      <c r="H19" s="44"/>
      <c r="I19" s="44"/>
      <c r="J19" s="44"/>
    </row>
    <row r="20" spans="1:10" ht="9" customHeight="1" x14ac:dyDescent="0.2">
      <c r="A20" s="31"/>
      <c r="B20" s="32"/>
      <c r="C20" s="31"/>
      <c r="D20" s="51"/>
      <c r="E20" s="44"/>
      <c r="F20" s="126"/>
      <c r="G20" s="44"/>
      <c r="H20" s="44"/>
      <c r="I20" s="44"/>
      <c r="J20" s="44"/>
    </row>
    <row r="21" spans="1:10" ht="12.75" customHeight="1" x14ac:dyDescent="0.2">
      <c r="A21" s="158" t="s">
        <v>170</v>
      </c>
      <c r="B21" s="158" t="s">
        <v>222</v>
      </c>
      <c r="C21" s="158" t="s">
        <v>223</v>
      </c>
      <c r="D21" s="158">
        <v>1</v>
      </c>
      <c r="E21" s="158" t="s">
        <v>29</v>
      </c>
      <c r="F21" s="159">
        <v>0.31</v>
      </c>
      <c r="G21" s="164">
        <v>29.177430000000001</v>
      </c>
      <c r="H21" s="164">
        <v>-90.069890000000001</v>
      </c>
      <c r="I21" s="164">
        <v>29.174849999999999</v>
      </c>
      <c r="J21" s="164">
        <v>-90.07405</v>
      </c>
    </row>
    <row r="22" spans="1:10" ht="12.75" customHeight="1" x14ac:dyDescent="0.2">
      <c r="A22" s="158" t="s">
        <v>170</v>
      </c>
      <c r="B22" s="158" t="s">
        <v>225</v>
      </c>
      <c r="C22" s="158" t="s">
        <v>226</v>
      </c>
      <c r="D22" s="158">
        <v>3</v>
      </c>
      <c r="E22" s="158" t="s">
        <v>29</v>
      </c>
      <c r="F22" s="159">
        <v>1.92</v>
      </c>
      <c r="G22" s="164">
        <v>29.193490000000001</v>
      </c>
      <c r="H22" s="164">
        <v>-90.046959999999999</v>
      </c>
      <c r="I22" s="164">
        <v>29.177430000000001</v>
      </c>
      <c r="J22" s="164">
        <v>-90.069890000000001</v>
      </c>
    </row>
    <row r="23" spans="1:10" ht="12.75" customHeight="1" x14ac:dyDescent="0.2">
      <c r="A23" s="158" t="s">
        <v>170</v>
      </c>
      <c r="B23" s="158" t="s">
        <v>171</v>
      </c>
      <c r="C23" s="158" t="s">
        <v>172</v>
      </c>
      <c r="D23" s="158">
        <v>2</v>
      </c>
      <c r="E23" s="158" t="s">
        <v>29</v>
      </c>
      <c r="F23" s="159">
        <v>3.07</v>
      </c>
      <c r="G23" s="158">
        <v>29.250409999999999</v>
      </c>
      <c r="H23" s="158">
        <v>-89.959159999999997</v>
      </c>
      <c r="I23" s="158">
        <v>29.22653</v>
      </c>
      <c r="J23" s="158">
        <v>-90.001810000000006</v>
      </c>
    </row>
    <row r="24" spans="1:10" ht="12.75" customHeight="1" x14ac:dyDescent="0.2">
      <c r="A24" s="158" t="s">
        <v>170</v>
      </c>
      <c r="B24" s="158" t="s">
        <v>173</v>
      </c>
      <c r="C24" s="158" t="s">
        <v>174</v>
      </c>
      <c r="D24" s="158">
        <v>2</v>
      </c>
      <c r="E24" s="158" t="s">
        <v>29</v>
      </c>
      <c r="F24" s="159">
        <v>1.8</v>
      </c>
      <c r="G24" s="158">
        <v>29.22653</v>
      </c>
      <c r="H24" s="158">
        <v>-90.001810000000006</v>
      </c>
      <c r="I24" s="158">
        <v>29.211500000000001</v>
      </c>
      <c r="J24" s="158">
        <v>-90.025980000000004</v>
      </c>
    </row>
    <row r="25" spans="1:10" ht="12.75" customHeight="1" x14ac:dyDescent="0.2">
      <c r="A25" s="158" t="s">
        <v>170</v>
      </c>
      <c r="B25" s="158" t="s">
        <v>175</v>
      </c>
      <c r="C25" s="158" t="s">
        <v>176</v>
      </c>
      <c r="D25" s="158">
        <v>2</v>
      </c>
      <c r="E25" s="158" t="s">
        <v>29</v>
      </c>
      <c r="F25" s="159">
        <v>1.33</v>
      </c>
      <c r="G25" s="158">
        <v>29.211500000000001</v>
      </c>
      <c r="H25" s="158">
        <v>-90.025980000000004</v>
      </c>
      <c r="I25" s="158">
        <v>29.199200000000001</v>
      </c>
      <c r="J25" s="158">
        <v>-90.042270000000002</v>
      </c>
    </row>
    <row r="26" spans="1:10" ht="12.75" customHeight="1" x14ac:dyDescent="0.2">
      <c r="A26" s="158" t="s">
        <v>170</v>
      </c>
      <c r="B26" s="158" t="s">
        <v>177</v>
      </c>
      <c r="C26" s="158" t="s">
        <v>178</v>
      </c>
      <c r="D26" s="158">
        <v>1</v>
      </c>
      <c r="E26" s="158" t="s">
        <v>29</v>
      </c>
      <c r="F26" s="159">
        <v>0.37</v>
      </c>
      <c r="G26" s="158">
        <v>29.262350000000001</v>
      </c>
      <c r="H26" s="158">
        <v>-89.94914</v>
      </c>
      <c r="I26" s="158">
        <v>29.257650000000002</v>
      </c>
      <c r="J26" s="158">
        <v>-89.95205</v>
      </c>
    </row>
    <row r="27" spans="1:10" ht="12.75" customHeight="1" x14ac:dyDescent="0.2">
      <c r="A27" s="158" t="s">
        <v>170</v>
      </c>
      <c r="B27" s="158" t="s">
        <v>179</v>
      </c>
      <c r="C27" s="158" t="s">
        <v>180</v>
      </c>
      <c r="D27" s="158">
        <v>1</v>
      </c>
      <c r="E27" s="158" t="s">
        <v>29</v>
      </c>
      <c r="F27" s="159">
        <v>0.28000000000000003</v>
      </c>
      <c r="G27" s="158">
        <v>29.257650000000002</v>
      </c>
      <c r="H27" s="158">
        <v>-89.95205</v>
      </c>
      <c r="I27" s="158">
        <v>29.254359999999998</v>
      </c>
      <c r="J27" s="158">
        <v>-89.954700000000003</v>
      </c>
    </row>
    <row r="28" spans="1:10" ht="12.75" customHeight="1" x14ac:dyDescent="0.2">
      <c r="A28" s="158" t="s">
        <v>170</v>
      </c>
      <c r="B28" s="158" t="s">
        <v>181</v>
      </c>
      <c r="C28" s="158" t="s">
        <v>182</v>
      </c>
      <c r="D28" s="158">
        <v>1</v>
      </c>
      <c r="E28" s="158" t="s">
        <v>29</v>
      </c>
      <c r="F28" s="159">
        <v>0.24</v>
      </c>
      <c r="G28" s="158">
        <v>29.254359999999998</v>
      </c>
      <c r="H28" s="158">
        <v>-89.954700000000003</v>
      </c>
      <c r="I28" s="158">
        <v>29.251670000000001</v>
      </c>
      <c r="J28" s="158">
        <v>-89.957359999999994</v>
      </c>
    </row>
    <row r="29" spans="1:10" ht="12.75" customHeight="1" x14ac:dyDescent="0.2">
      <c r="A29" s="151" t="s">
        <v>170</v>
      </c>
      <c r="B29" s="151" t="s">
        <v>183</v>
      </c>
      <c r="C29" s="151" t="s">
        <v>184</v>
      </c>
      <c r="D29" s="151">
        <v>1</v>
      </c>
      <c r="E29" s="151" t="s">
        <v>29</v>
      </c>
      <c r="F29" s="152">
        <v>0.14000000000000001</v>
      </c>
      <c r="G29" s="151">
        <v>29.251670000000001</v>
      </c>
      <c r="H29" s="151">
        <v>-89.957359999999994</v>
      </c>
      <c r="I29" s="151">
        <v>29.250409999999999</v>
      </c>
      <c r="J29" s="151">
        <v>-89.959159999999997</v>
      </c>
    </row>
    <row r="30" spans="1:10" ht="12.75" customHeight="1" x14ac:dyDescent="0.2">
      <c r="A30" s="31"/>
      <c r="B30" s="32">
        <f>COUNTA(B21:B29)</f>
        <v>9</v>
      </c>
      <c r="C30" s="31"/>
      <c r="D30" s="68"/>
      <c r="E30" s="31"/>
      <c r="F30" s="118">
        <f>SUM(F21:F29)</f>
        <v>9.4599999999999991</v>
      </c>
      <c r="G30" s="31"/>
      <c r="H30" s="31"/>
      <c r="I30" s="31"/>
      <c r="J30" s="31"/>
    </row>
    <row r="31" spans="1:10" ht="9" customHeight="1" x14ac:dyDescent="0.2">
      <c r="A31" s="31"/>
      <c r="B31" s="32"/>
      <c r="C31" s="31"/>
      <c r="D31" s="68"/>
      <c r="E31" s="31"/>
      <c r="F31" s="118"/>
      <c r="G31" s="31"/>
      <c r="H31" s="31"/>
      <c r="I31" s="31"/>
      <c r="J31" s="31"/>
    </row>
    <row r="32" spans="1:10" ht="12.75" customHeight="1" x14ac:dyDescent="0.2">
      <c r="A32" s="158" t="s">
        <v>185</v>
      </c>
      <c r="B32" s="158" t="s">
        <v>186</v>
      </c>
      <c r="C32" s="158" t="s">
        <v>187</v>
      </c>
      <c r="D32" s="158">
        <v>3</v>
      </c>
      <c r="E32" s="158" t="s">
        <v>29</v>
      </c>
      <c r="F32" s="159">
        <v>0.26</v>
      </c>
      <c r="G32" s="158">
        <v>29.102689999999999</v>
      </c>
      <c r="H32" s="158">
        <v>-90.187629999999999</v>
      </c>
      <c r="I32" s="158">
        <v>29.100529999999999</v>
      </c>
      <c r="J32" s="158">
        <v>-90.191209999999998</v>
      </c>
    </row>
    <row r="33" spans="1:10" ht="12.75" customHeight="1" x14ac:dyDescent="0.2">
      <c r="A33" s="158" t="s">
        <v>185</v>
      </c>
      <c r="B33" s="158" t="s">
        <v>188</v>
      </c>
      <c r="C33" s="158" t="s">
        <v>189</v>
      </c>
      <c r="D33" s="158">
        <v>3</v>
      </c>
      <c r="E33" s="158" t="s">
        <v>29</v>
      </c>
      <c r="F33" s="159">
        <v>0.32</v>
      </c>
      <c r="G33" s="158">
        <v>29.100529999999999</v>
      </c>
      <c r="H33" s="158">
        <v>-90.191209999999998</v>
      </c>
      <c r="I33" s="158">
        <v>29.09864</v>
      </c>
      <c r="J33" s="158">
        <v>-90.195959999999999</v>
      </c>
    </row>
    <row r="34" spans="1:10" ht="12.75" customHeight="1" x14ac:dyDescent="0.2">
      <c r="A34" s="158" t="s">
        <v>185</v>
      </c>
      <c r="B34" s="158" t="s">
        <v>190</v>
      </c>
      <c r="C34" s="158" t="s">
        <v>191</v>
      </c>
      <c r="D34" s="158">
        <v>3</v>
      </c>
      <c r="E34" s="158" t="s">
        <v>29</v>
      </c>
      <c r="F34" s="159">
        <v>0.3</v>
      </c>
      <c r="G34" s="158">
        <v>29.09864</v>
      </c>
      <c r="H34" s="158">
        <v>-90.195959999999999</v>
      </c>
      <c r="I34" s="158">
        <v>29.09667</v>
      </c>
      <c r="J34" s="158">
        <v>-90.200460000000007</v>
      </c>
    </row>
    <row r="35" spans="1:10" ht="12.75" customHeight="1" x14ac:dyDescent="0.2">
      <c r="A35" s="151" t="s">
        <v>185</v>
      </c>
      <c r="B35" s="151" t="s">
        <v>192</v>
      </c>
      <c r="C35" s="151" t="s">
        <v>193</v>
      </c>
      <c r="D35" s="151">
        <v>3</v>
      </c>
      <c r="E35" s="151" t="s">
        <v>29</v>
      </c>
      <c r="F35" s="152">
        <v>1.59</v>
      </c>
      <c r="G35" s="151">
        <v>29.09667</v>
      </c>
      <c r="H35" s="151">
        <v>-90.200460000000007</v>
      </c>
      <c r="I35" s="151">
        <v>29.085249999999998</v>
      </c>
      <c r="J35" s="151">
        <v>-90.223129999999998</v>
      </c>
    </row>
    <row r="36" spans="1:10" ht="12.75" customHeight="1" x14ac:dyDescent="0.2">
      <c r="A36" s="31"/>
      <c r="B36" s="32">
        <f>COUNTA(B32:B35)</f>
        <v>4</v>
      </c>
      <c r="C36" s="31"/>
      <c r="D36" s="68"/>
      <c r="E36" s="31"/>
      <c r="F36" s="118">
        <f>SUM(F32:F35)</f>
        <v>2.4700000000000002</v>
      </c>
      <c r="G36" s="31"/>
      <c r="H36" s="31"/>
      <c r="I36" s="31"/>
      <c r="J36" s="31"/>
    </row>
    <row r="37" spans="1:10" ht="9" customHeight="1" x14ac:dyDescent="0.2">
      <c r="A37" s="31"/>
      <c r="B37" s="32"/>
      <c r="C37" s="31"/>
      <c r="D37" s="68"/>
      <c r="E37" s="31"/>
      <c r="F37" s="118"/>
      <c r="G37" s="31"/>
      <c r="H37" s="31"/>
      <c r="I37" s="31"/>
      <c r="J37" s="31"/>
    </row>
    <row r="38" spans="1:10" ht="12.75" customHeight="1" x14ac:dyDescent="0.2">
      <c r="A38" s="151" t="s">
        <v>194</v>
      </c>
      <c r="B38" s="151" t="s">
        <v>195</v>
      </c>
      <c r="C38" s="151" t="s">
        <v>196</v>
      </c>
      <c r="D38" s="151">
        <v>1</v>
      </c>
      <c r="E38" s="151" t="s">
        <v>29</v>
      </c>
      <c r="F38" s="152">
        <v>0.47</v>
      </c>
      <c r="G38" s="151">
        <v>29.734439999999999</v>
      </c>
      <c r="H38" s="151">
        <v>-91.853830000000002</v>
      </c>
      <c r="I38" s="151">
        <v>29.740770000000001</v>
      </c>
      <c r="J38" s="151">
        <v>-91.855429999999998</v>
      </c>
    </row>
    <row r="39" spans="1:10" ht="12.75" customHeight="1" x14ac:dyDescent="0.2">
      <c r="A39" s="31"/>
      <c r="B39" s="32">
        <f>COUNTA(B38:B38)</f>
        <v>1</v>
      </c>
      <c r="C39" s="31"/>
      <c r="D39" s="68"/>
      <c r="E39" s="31"/>
      <c r="F39" s="118">
        <f>SUM(F38:F38)</f>
        <v>0.47</v>
      </c>
      <c r="G39" s="31"/>
      <c r="H39" s="31"/>
      <c r="I39" s="31"/>
      <c r="J39" s="31"/>
    </row>
    <row r="40" spans="1:10" ht="9" customHeight="1" x14ac:dyDescent="0.2">
      <c r="A40" s="31"/>
      <c r="B40" s="32"/>
      <c r="C40" s="31"/>
      <c r="D40" s="68"/>
      <c r="E40" s="31"/>
      <c r="F40" s="118"/>
      <c r="G40" s="31"/>
      <c r="H40" s="31"/>
      <c r="I40" s="31"/>
      <c r="J40" s="31"/>
    </row>
    <row r="41" spans="1:10" ht="12.75" customHeight="1" x14ac:dyDescent="0.2">
      <c r="A41" s="151" t="s">
        <v>197</v>
      </c>
      <c r="B41" s="151" t="s">
        <v>198</v>
      </c>
      <c r="C41" s="151" t="s">
        <v>199</v>
      </c>
      <c r="D41" s="151">
        <v>1</v>
      </c>
      <c r="E41" s="151" t="s">
        <v>29</v>
      </c>
      <c r="F41" s="152">
        <v>0.13</v>
      </c>
      <c r="G41" s="151">
        <v>30.334579999999999</v>
      </c>
      <c r="H41" s="151">
        <v>-90.044799999999995</v>
      </c>
      <c r="I41" s="151">
        <v>30.33606</v>
      </c>
      <c r="J41" s="151">
        <v>-90.046189999999996</v>
      </c>
    </row>
    <row r="42" spans="1:10" ht="12.75" customHeight="1" x14ac:dyDescent="0.2">
      <c r="A42" s="31"/>
      <c r="B42" s="32">
        <f>COUNTA(B41:B41)</f>
        <v>1</v>
      </c>
      <c r="C42" s="31"/>
      <c r="D42" s="68"/>
      <c r="E42" s="31"/>
      <c r="F42" s="118">
        <f>SUM(F41:F41)</f>
        <v>0.13</v>
      </c>
      <c r="G42" s="31"/>
      <c r="H42" s="31"/>
      <c r="I42" s="31"/>
      <c r="J42" s="31"/>
    </row>
    <row r="43" spans="1:10" ht="12.75" customHeight="1" x14ac:dyDescent="0.2">
      <c r="A43" s="31"/>
      <c r="D43" s="110" t="s">
        <v>94</v>
      </c>
      <c r="E43" s="92"/>
      <c r="G43" s="31"/>
      <c r="H43" s="31"/>
      <c r="I43" s="31"/>
      <c r="J43" s="31"/>
    </row>
    <row r="44" spans="1:10" s="2" customFormat="1" ht="12.75" customHeight="1" x14ac:dyDescent="0.15">
      <c r="D44" s="98" t="s">
        <v>92</v>
      </c>
      <c r="E44" s="88">
        <f>SUM(B4+B19+B30+B36+B39+B42)</f>
        <v>30</v>
      </c>
      <c r="G44" s="49"/>
      <c r="H44" s="49"/>
      <c r="I44" s="49"/>
      <c r="J44" s="49"/>
    </row>
    <row r="45" spans="1:10" ht="12.75" customHeight="1" x14ac:dyDescent="0.2">
      <c r="A45" s="45"/>
      <c r="B45" s="45"/>
      <c r="D45" s="98" t="s">
        <v>93</v>
      </c>
      <c r="E45" s="127">
        <f>SUM(F4+F19+F30+F36+F39+F42)</f>
        <v>25.309999999999995</v>
      </c>
      <c r="F45" s="90" t="s">
        <v>201</v>
      </c>
      <c r="G45" s="44"/>
      <c r="H45" s="44"/>
      <c r="I45" s="44"/>
      <c r="J45" s="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Louisiana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4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7109375" style="5" customWidth="1"/>
    <col min="6" max="8" width="9.28515625" style="5" customWidth="1"/>
    <col min="9" max="9" width="9.140625" style="23"/>
    <col min="10" max="16384" width="9.140625" style="5"/>
  </cols>
  <sheetData>
    <row r="1" spans="1:9" s="2" customFormat="1" ht="52.5" customHeight="1" x14ac:dyDescent="0.15">
      <c r="A1" s="24" t="s">
        <v>204</v>
      </c>
      <c r="B1" s="24" t="s">
        <v>12</v>
      </c>
      <c r="C1" s="24" t="s">
        <v>62</v>
      </c>
      <c r="D1" s="3" t="s">
        <v>65</v>
      </c>
      <c r="E1" s="3" t="s">
        <v>208</v>
      </c>
      <c r="F1" s="3" t="s">
        <v>221</v>
      </c>
      <c r="G1" s="3" t="s">
        <v>206</v>
      </c>
      <c r="H1" s="3" t="s">
        <v>207</v>
      </c>
      <c r="I1" s="69" t="s">
        <v>200</v>
      </c>
    </row>
    <row r="2" spans="1:9" ht="12.75" customHeight="1" x14ac:dyDescent="0.2">
      <c r="A2" s="158" t="s">
        <v>138</v>
      </c>
      <c r="B2" s="158" t="s">
        <v>139</v>
      </c>
      <c r="C2" s="158" t="s">
        <v>140</v>
      </c>
      <c r="D2" s="158">
        <v>1</v>
      </c>
      <c r="E2" s="158" t="s">
        <v>28</v>
      </c>
      <c r="F2" s="158">
        <v>183</v>
      </c>
      <c r="G2" s="158">
        <v>1</v>
      </c>
      <c r="H2" s="158">
        <v>0</v>
      </c>
      <c r="I2" s="159">
        <v>0.42</v>
      </c>
    </row>
    <row r="3" spans="1:9" ht="12.75" customHeight="1" x14ac:dyDescent="0.2">
      <c r="A3" s="151" t="s">
        <v>138</v>
      </c>
      <c r="B3" s="151" t="s">
        <v>141</v>
      </c>
      <c r="C3" s="151" t="s">
        <v>142</v>
      </c>
      <c r="D3" s="151">
        <v>1</v>
      </c>
      <c r="E3" s="151" t="s">
        <v>28</v>
      </c>
      <c r="F3" s="151">
        <v>183</v>
      </c>
      <c r="G3" s="151">
        <v>1</v>
      </c>
      <c r="H3" s="151">
        <v>0</v>
      </c>
      <c r="I3" s="152">
        <v>0.23</v>
      </c>
    </row>
    <row r="4" spans="1:9" ht="12.75" customHeight="1" x14ac:dyDescent="0.2">
      <c r="A4" s="30"/>
      <c r="B4" s="56">
        <f>COUNTA(B2:B3)</f>
        <v>2</v>
      </c>
      <c r="C4" s="19"/>
      <c r="D4" s="68"/>
      <c r="E4" s="28">
        <f>COUNTIF(E2:E3, "Yes")</f>
        <v>2</v>
      </c>
      <c r="F4" s="19"/>
      <c r="G4" s="19"/>
      <c r="H4" s="28"/>
      <c r="I4" s="118">
        <f>SUM(I2:I3)</f>
        <v>0.65</v>
      </c>
    </row>
    <row r="5" spans="1:9" ht="12.75" customHeight="1" x14ac:dyDescent="0.2">
      <c r="A5" s="30"/>
      <c r="B5" s="50"/>
      <c r="C5" s="30"/>
      <c r="D5" s="50"/>
      <c r="E5" s="50"/>
      <c r="F5" s="30"/>
      <c r="G5" s="30"/>
      <c r="H5" s="30"/>
      <c r="I5" s="125"/>
    </row>
    <row r="6" spans="1:9" ht="12.75" customHeight="1" x14ac:dyDescent="0.2">
      <c r="A6" s="158" t="s">
        <v>143</v>
      </c>
      <c r="B6" s="158" t="s">
        <v>144</v>
      </c>
      <c r="C6" s="158" t="s">
        <v>145</v>
      </c>
      <c r="D6" s="158">
        <v>2</v>
      </c>
      <c r="E6" s="158" t="s">
        <v>28</v>
      </c>
      <c r="F6" s="158">
        <v>183</v>
      </c>
      <c r="G6" s="158">
        <v>1</v>
      </c>
      <c r="H6" s="158">
        <v>0</v>
      </c>
      <c r="I6" s="159">
        <v>1.4</v>
      </c>
    </row>
    <row r="7" spans="1:9" ht="12.75" customHeight="1" x14ac:dyDescent="0.2">
      <c r="A7" s="158" t="s">
        <v>143</v>
      </c>
      <c r="B7" s="158" t="s">
        <v>146</v>
      </c>
      <c r="C7" s="158" t="s">
        <v>147</v>
      </c>
      <c r="D7" s="158">
        <v>2</v>
      </c>
      <c r="E7" s="158" t="s">
        <v>28</v>
      </c>
      <c r="F7" s="158">
        <v>183</v>
      </c>
      <c r="G7" s="158">
        <v>1</v>
      </c>
      <c r="H7" s="158">
        <v>0</v>
      </c>
      <c r="I7" s="159">
        <v>1.78</v>
      </c>
    </row>
    <row r="8" spans="1:9" ht="12.75" customHeight="1" x14ac:dyDescent="0.2">
      <c r="A8" s="158" t="s">
        <v>143</v>
      </c>
      <c r="B8" s="158" t="s">
        <v>148</v>
      </c>
      <c r="C8" s="158" t="s">
        <v>149</v>
      </c>
      <c r="D8" s="158">
        <v>2</v>
      </c>
      <c r="E8" s="158" t="s">
        <v>28</v>
      </c>
      <c r="F8" s="158">
        <v>183</v>
      </c>
      <c r="G8" s="158">
        <v>1</v>
      </c>
      <c r="H8" s="158">
        <v>0</v>
      </c>
      <c r="I8" s="159">
        <v>0.74</v>
      </c>
    </row>
    <row r="9" spans="1:9" ht="12.75" customHeight="1" x14ac:dyDescent="0.2">
      <c r="A9" s="158" t="s">
        <v>143</v>
      </c>
      <c r="B9" s="160" t="s">
        <v>150</v>
      </c>
      <c r="C9" s="160" t="s">
        <v>151</v>
      </c>
      <c r="D9" s="158">
        <v>2</v>
      </c>
      <c r="E9" s="158" t="s">
        <v>209</v>
      </c>
      <c r="F9" s="158">
        <v>183</v>
      </c>
      <c r="G9" s="158">
        <v>0</v>
      </c>
      <c r="H9" s="158">
        <v>0</v>
      </c>
      <c r="I9" s="159"/>
    </row>
    <row r="10" spans="1:9" ht="12.75" customHeight="1" x14ac:dyDescent="0.2">
      <c r="A10" s="158" t="s">
        <v>143</v>
      </c>
      <c r="B10" s="158" t="s">
        <v>152</v>
      </c>
      <c r="C10" s="158" t="s">
        <v>153</v>
      </c>
      <c r="D10" s="158">
        <v>1</v>
      </c>
      <c r="E10" s="158" t="s">
        <v>28</v>
      </c>
      <c r="F10" s="158">
        <v>183</v>
      </c>
      <c r="G10" s="158">
        <v>1</v>
      </c>
      <c r="H10" s="158">
        <v>0</v>
      </c>
      <c r="I10" s="159">
        <v>1.2</v>
      </c>
    </row>
    <row r="11" spans="1:9" ht="12.75" customHeight="1" x14ac:dyDescent="0.2">
      <c r="A11" s="158" t="s">
        <v>143</v>
      </c>
      <c r="B11" s="158" t="s">
        <v>154</v>
      </c>
      <c r="C11" s="158" t="s">
        <v>155</v>
      </c>
      <c r="D11" s="158">
        <v>1</v>
      </c>
      <c r="E11" s="158" t="s">
        <v>28</v>
      </c>
      <c r="F11" s="158">
        <v>183</v>
      </c>
      <c r="G11" s="158">
        <v>1</v>
      </c>
      <c r="H11" s="158">
        <v>0</v>
      </c>
      <c r="I11" s="159">
        <v>0.36</v>
      </c>
    </row>
    <row r="12" spans="1:9" ht="12.75" customHeight="1" x14ac:dyDescent="0.2">
      <c r="A12" s="158" t="s">
        <v>143</v>
      </c>
      <c r="B12" s="158" t="s">
        <v>156</v>
      </c>
      <c r="C12" s="158" t="s">
        <v>157</v>
      </c>
      <c r="D12" s="158">
        <v>1</v>
      </c>
      <c r="E12" s="158" t="s">
        <v>28</v>
      </c>
      <c r="F12" s="158">
        <v>183</v>
      </c>
      <c r="G12" s="158">
        <v>1</v>
      </c>
      <c r="H12" s="158">
        <v>0</v>
      </c>
      <c r="I12" s="159">
        <v>0.3</v>
      </c>
    </row>
    <row r="13" spans="1:9" ht="12.75" customHeight="1" x14ac:dyDescent="0.2">
      <c r="A13" s="158" t="s">
        <v>143</v>
      </c>
      <c r="B13" s="158" t="s">
        <v>158</v>
      </c>
      <c r="C13" s="158" t="s">
        <v>159</v>
      </c>
      <c r="D13" s="158">
        <v>1</v>
      </c>
      <c r="E13" s="158" t="s">
        <v>28</v>
      </c>
      <c r="F13" s="158">
        <v>183</v>
      </c>
      <c r="G13" s="158">
        <v>1</v>
      </c>
      <c r="H13" s="158">
        <v>0</v>
      </c>
      <c r="I13" s="159">
        <v>0.3</v>
      </c>
    </row>
    <row r="14" spans="1:9" ht="12.75" customHeight="1" x14ac:dyDescent="0.2">
      <c r="A14" s="158" t="s">
        <v>143</v>
      </c>
      <c r="B14" s="158" t="s">
        <v>160</v>
      </c>
      <c r="C14" s="158" t="s">
        <v>161</v>
      </c>
      <c r="D14" s="158">
        <v>1</v>
      </c>
      <c r="E14" s="158" t="s">
        <v>28</v>
      </c>
      <c r="F14" s="158">
        <v>183</v>
      </c>
      <c r="G14" s="158">
        <v>1</v>
      </c>
      <c r="H14" s="158">
        <v>0</v>
      </c>
      <c r="I14" s="159">
        <v>0.3</v>
      </c>
    </row>
    <row r="15" spans="1:9" ht="12.75" customHeight="1" x14ac:dyDescent="0.2">
      <c r="A15" s="158" t="s">
        <v>143</v>
      </c>
      <c r="B15" s="158" t="s">
        <v>162</v>
      </c>
      <c r="C15" s="158" t="s">
        <v>163</v>
      </c>
      <c r="D15" s="158">
        <v>1</v>
      </c>
      <c r="E15" s="158" t="s">
        <v>28</v>
      </c>
      <c r="F15" s="158">
        <v>183</v>
      </c>
      <c r="G15" s="158">
        <v>1</v>
      </c>
      <c r="H15" s="158">
        <v>0</v>
      </c>
      <c r="I15" s="159">
        <v>0.98</v>
      </c>
    </row>
    <row r="16" spans="1:9" ht="12.75" customHeight="1" x14ac:dyDescent="0.2">
      <c r="A16" s="158" t="s">
        <v>143</v>
      </c>
      <c r="B16" s="158" t="s">
        <v>164</v>
      </c>
      <c r="C16" s="158" t="s">
        <v>165</v>
      </c>
      <c r="D16" s="158">
        <v>2</v>
      </c>
      <c r="E16" s="158" t="s">
        <v>28</v>
      </c>
      <c r="F16" s="158">
        <v>183</v>
      </c>
      <c r="G16" s="158">
        <v>1</v>
      </c>
      <c r="H16" s="158">
        <v>0</v>
      </c>
      <c r="I16" s="159">
        <v>1.01</v>
      </c>
    </row>
    <row r="17" spans="1:9" ht="12.75" customHeight="1" x14ac:dyDescent="0.2">
      <c r="A17" s="158" t="s">
        <v>143</v>
      </c>
      <c r="B17" s="158" t="s">
        <v>166</v>
      </c>
      <c r="C17" s="158" t="s">
        <v>167</v>
      </c>
      <c r="D17" s="158">
        <v>2</v>
      </c>
      <c r="E17" s="158" t="s">
        <v>28</v>
      </c>
      <c r="F17" s="158">
        <v>183</v>
      </c>
      <c r="G17" s="158">
        <v>1</v>
      </c>
      <c r="H17" s="158">
        <v>0</v>
      </c>
      <c r="I17" s="159">
        <v>1.36</v>
      </c>
    </row>
    <row r="18" spans="1:9" ht="12.75" customHeight="1" x14ac:dyDescent="0.2">
      <c r="A18" s="151" t="s">
        <v>143</v>
      </c>
      <c r="B18" s="151" t="s">
        <v>168</v>
      </c>
      <c r="C18" s="151" t="s">
        <v>169</v>
      </c>
      <c r="D18" s="151">
        <v>2</v>
      </c>
      <c r="E18" s="151" t="s">
        <v>28</v>
      </c>
      <c r="F18" s="151">
        <v>183</v>
      </c>
      <c r="G18" s="151">
        <v>1</v>
      </c>
      <c r="H18" s="151">
        <v>0</v>
      </c>
      <c r="I18" s="152">
        <v>1.5</v>
      </c>
    </row>
    <row r="19" spans="1:9" ht="12.75" customHeight="1" x14ac:dyDescent="0.2">
      <c r="A19" s="29"/>
      <c r="B19" s="19">
        <f>COUNTA(G6:G18)</f>
        <v>13</v>
      </c>
      <c r="C19" s="19"/>
      <c r="D19" s="68"/>
      <c r="E19" s="28">
        <f>COUNTIF(E6:E18, "Yes")</f>
        <v>12</v>
      </c>
      <c r="F19" s="30"/>
      <c r="G19" s="19"/>
      <c r="H19" s="28"/>
      <c r="I19" s="118">
        <f>SUM(I6:I18)</f>
        <v>11.229999999999999</v>
      </c>
    </row>
    <row r="20" spans="1:9" ht="12.75" customHeight="1" x14ac:dyDescent="0.2">
      <c r="A20" s="30"/>
      <c r="B20" s="56"/>
      <c r="C20" s="30"/>
      <c r="D20" s="51"/>
      <c r="E20" s="51"/>
      <c r="F20" s="30"/>
      <c r="G20" s="30"/>
      <c r="H20" s="30"/>
      <c r="I20" s="126"/>
    </row>
    <row r="21" spans="1:9" ht="12.75" customHeight="1" x14ac:dyDescent="0.2">
      <c r="A21" s="158" t="s">
        <v>170</v>
      </c>
      <c r="B21" s="158" t="s">
        <v>222</v>
      </c>
      <c r="C21" s="158" t="s">
        <v>223</v>
      </c>
      <c r="D21" s="158">
        <v>1</v>
      </c>
      <c r="E21" s="158" t="s">
        <v>28</v>
      </c>
      <c r="F21" s="158">
        <v>183</v>
      </c>
      <c r="G21" s="158">
        <v>1</v>
      </c>
      <c r="H21" s="158">
        <v>0</v>
      </c>
      <c r="I21" s="159">
        <v>0.31</v>
      </c>
    </row>
    <row r="22" spans="1:9" ht="12.75" customHeight="1" x14ac:dyDescent="0.2">
      <c r="A22" s="158" t="s">
        <v>170</v>
      </c>
      <c r="B22" s="160" t="s">
        <v>225</v>
      </c>
      <c r="C22" s="160" t="s">
        <v>226</v>
      </c>
      <c r="D22" s="158">
        <v>3</v>
      </c>
      <c r="E22" s="158" t="s">
        <v>209</v>
      </c>
      <c r="F22" s="158">
        <v>183</v>
      </c>
      <c r="G22" s="158">
        <v>0</v>
      </c>
      <c r="H22" s="158">
        <v>0</v>
      </c>
      <c r="I22" s="159"/>
    </row>
    <row r="23" spans="1:9" ht="12.75" customHeight="1" x14ac:dyDescent="0.2">
      <c r="A23" s="158" t="s">
        <v>170</v>
      </c>
      <c r="B23" s="158" t="s">
        <v>171</v>
      </c>
      <c r="C23" s="158" t="s">
        <v>172</v>
      </c>
      <c r="D23" s="158">
        <v>2</v>
      </c>
      <c r="E23" s="158" t="s">
        <v>28</v>
      </c>
      <c r="F23" s="158">
        <v>183</v>
      </c>
      <c r="G23" s="158">
        <v>1</v>
      </c>
      <c r="H23" s="158">
        <v>0</v>
      </c>
      <c r="I23" s="159">
        <v>3.07</v>
      </c>
    </row>
    <row r="24" spans="1:9" ht="12.75" customHeight="1" x14ac:dyDescent="0.2">
      <c r="A24" s="158" t="s">
        <v>170</v>
      </c>
      <c r="B24" s="158" t="s">
        <v>173</v>
      </c>
      <c r="C24" s="158" t="s">
        <v>174</v>
      </c>
      <c r="D24" s="158">
        <v>2</v>
      </c>
      <c r="E24" s="158" t="s">
        <v>28</v>
      </c>
      <c r="F24" s="158">
        <v>183</v>
      </c>
      <c r="G24" s="158">
        <v>1</v>
      </c>
      <c r="H24" s="158">
        <v>0</v>
      </c>
      <c r="I24" s="159">
        <v>1.8</v>
      </c>
    </row>
    <row r="25" spans="1:9" ht="12.75" customHeight="1" x14ac:dyDescent="0.2">
      <c r="A25" s="158" t="s">
        <v>170</v>
      </c>
      <c r="B25" s="158" t="s">
        <v>175</v>
      </c>
      <c r="C25" s="158" t="s">
        <v>176</v>
      </c>
      <c r="D25" s="158">
        <v>2</v>
      </c>
      <c r="E25" s="158" t="s">
        <v>28</v>
      </c>
      <c r="F25" s="158">
        <v>183</v>
      </c>
      <c r="G25" s="158">
        <v>1</v>
      </c>
      <c r="H25" s="158">
        <v>0</v>
      </c>
      <c r="I25" s="159">
        <v>1.33</v>
      </c>
    </row>
    <row r="26" spans="1:9" ht="12.75" customHeight="1" x14ac:dyDescent="0.2">
      <c r="A26" s="158" t="s">
        <v>170</v>
      </c>
      <c r="B26" s="158" t="s">
        <v>177</v>
      </c>
      <c r="C26" s="158" t="s">
        <v>178</v>
      </c>
      <c r="D26" s="158">
        <v>1</v>
      </c>
      <c r="E26" s="158" t="s">
        <v>28</v>
      </c>
      <c r="F26" s="158">
        <v>183</v>
      </c>
      <c r="G26" s="158">
        <v>1</v>
      </c>
      <c r="H26" s="158">
        <v>0</v>
      </c>
      <c r="I26" s="159">
        <v>0.37</v>
      </c>
    </row>
    <row r="27" spans="1:9" ht="12.75" customHeight="1" x14ac:dyDescent="0.2">
      <c r="A27" s="158" t="s">
        <v>170</v>
      </c>
      <c r="B27" s="158" t="s">
        <v>179</v>
      </c>
      <c r="C27" s="158" t="s">
        <v>180</v>
      </c>
      <c r="D27" s="158">
        <v>1</v>
      </c>
      <c r="E27" s="158" t="s">
        <v>28</v>
      </c>
      <c r="F27" s="158">
        <v>183</v>
      </c>
      <c r="G27" s="158">
        <v>1</v>
      </c>
      <c r="H27" s="158">
        <v>0</v>
      </c>
      <c r="I27" s="159">
        <v>0.28000000000000003</v>
      </c>
    </row>
    <row r="28" spans="1:9" ht="12.75" customHeight="1" x14ac:dyDescent="0.2">
      <c r="A28" s="158" t="s">
        <v>170</v>
      </c>
      <c r="B28" s="158" t="s">
        <v>181</v>
      </c>
      <c r="C28" s="158" t="s">
        <v>182</v>
      </c>
      <c r="D28" s="158">
        <v>1</v>
      </c>
      <c r="E28" s="158" t="s">
        <v>28</v>
      </c>
      <c r="F28" s="158">
        <v>183</v>
      </c>
      <c r="G28" s="158">
        <v>1</v>
      </c>
      <c r="H28" s="158">
        <v>0</v>
      </c>
      <c r="I28" s="159">
        <v>0.24</v>
      </c>
    </row>
    <row r="29" spans="1:9" ht="12.75" customHeight="1" x14ac:dyDescent="0.2">
      <c r="A29" s="151" t="s">
        <v>170</v>
      </c>
      <c r="B29" s="151" t="s">
        <v>183</v>
      </c>
      <c r="C29" s="151" t="s">
        <v>184</v>
      </c>
      <c r="D29" s="151">
        <v>1</v>
      </c>
      <c r="E29" s="151" t="s">
        <v>28</v>
      </c>
      <c r="F29" s="151">
        <v>183</v>
      </c>
      <c r="G29" s="151">
        <v>1</v>
      </c>
      <c r="H29" s="151">
        <v>0</v>
      </c>
      <c r="I29" s="152">
        <v>0.14000000000000001</v>
      </c>
    </row>
    <row r="30" spans="1:9" x14ac:dyDescent="0.2">
      <c r="A30" s="29"/>
      <c r="B30" s="19">
        <f>COUNTA(B21:B29)</f>
        <v>9</v>
      </c>
      <c r="C30" s="19"/>
      <c r="D30" s="68"/>
      <c r="E30" s="28">
        <f>COUNTIF(E21:E29, "Yes")</f>
        <v>8</v>
      </c>
      <c r="F30" s="30"/>
      <c r="G30" s="19"/>
      <c r="H30" s="28"/>
      <c r="I30" s="118">
        <f>SUM(I21:I29)</f>
        <v>7.54</v>
      </c>
    </row>
    <row r="31" spans="1:9" x14ac:dyDescent="0.2">
      <c r="A31" s="29"/>
      <c r="B31" s="19"/>
      <c r="C31" s="19"/>
      <c r="D31" s="68"/>
      <c r="E31" s="68"/>
      <c r="F31" s="30"/>
      <c r="G31" s="19"/>
      <c r="H31" s="28"/>
      <c r="I31" s="118"/>
    </row>
    <row r="32" spans="1:9" ht="12.75" customHeight="1" x14ac:dyDescent="0.2">
      <c r="A32" s="158" t="s">
        <v>185</v>
      </c>
      <c r="B32" s="165" t="s">
        <v>186</v>
      </c>
      <c r="C32" s="165" t="s">
        <v>187</v>
      </c>
      <c r="D32" s="158">
        <v>3</v>
      </c>
      <c r="E32" s="158" t="s">
        <v>28</v>
      </c>
      <c r="F32" s="158">
        <v>183</v>
      </c>
      <c r="G32" s="158">
        <v>0.25</v>
      </c>
      <c r="H32" s="158">
        <v>0</v>
      </c>
      <c r="I32" s="159">
        <v>0.26</v>
      </c>
    </row>
    <row r="33" spans="1:9" ht="12.75" customHeight="1" x14ac:dyDescent="0.2">
      <c r="A33" s="158" t="s">
        <v>185</v>
      </c>
      <c r="B33" s="160" t="s">
        <v>188</v>
      </c>
      <c r="C33" s="160" t="s">
        <v>189</v>
      </c>
      <c r="D33" s="158">
        <v>3</v>
      </c>
      <c r="E33" s="158" t="s">
        <v>209</v>
      </c>
      <c r="F33" s="158">
        <v>183</v>
      </c>
      <c r="G33" s="158">
        <v>0</v>
      </c>
      <c r="H33" s="158">
        <v>0</v>
      </c>
      <c r="I33" s="159">
        <v>0.32</v>
      </c>
    </row>
    <row r="34" spans="1:9" ht="12.75" customHeight="1" x14ac:dyDescent="0.2">
      <c r="A34" s="158" t="s">
        <v>185</v>
      </c>
      <c r="B34" s="160" t="s">
        <v>190</v>
      </c>
      <c r="C34" s="160" t="s">
        <v>191</v>
      </c>
      <c r="D34" s="158">
        <v>3</v>
      </c>
      <c r="E34" s="158" t="s">
        <v>209</v>
      </c>
      <c r="F34" s="158">
        <v>183</v>
      </c>
      <c r="G34" s="158">
        <v>0</v>
      </c>
      <c r="H34" s="158">
        <v>0</v>
      </c>
      <c r="I34" s="159">
        <v>0.3</v>
      </c>
    </row>
    <row r="35" spans="1:9" ht="12.75" customHeight="1" x14ac:dyDescent="0.2">
      <c r="A35" s="151" t="s">
        <v>185</v>
      </c>
      <c r="B35" s="161" t="s">
        <v>192</v>
      </c>
      <c r="C35" s="161" t="s">
        <v>193</v>
      </c>
      <c r="D35" s="151">
        <v>3</v>
      </c>
      <c r="E35" s="151" t="s">
        <v>209</v>
      </c>
      <c r="F35" s="151">
        <v>183</v>
      </c>
      <c r="G35" s="151">
        <v>0</v>
      </c>
      <c r="H35" s="151">
        <v>0</v>
      </c>
      <c r="I35" s="152"/>
    </row>
    <row r="36" spans="1:9" x14ac:dyDescent="0.2">
      <c r="A36" s="29"/>
      <c r="B36" s="19">
        <f>COUNTA(B32:B35)</f>
        <v>4</v>
      </c>
      <c r="C36" s="19"/>
      <c r="D36" s="68"/>
      <c r="E36" s="28">
        <f>COUNTIF(E32:E35, "Yes")</f>
        <v>1</v>
      </c>
      <c r="F36" s="30"/>
      <c r="G36" s="19"/>
      <c r="H36" s="28"/>
      <c r="I36" s="118">
        <f>SUM(I32:I35)</f>
        <v>0.88000000000000012</v>
      </c>
    </row>
    <row r="37" spans="1:9" x14ac:dyDescent="0.2">
      <c r="A37" s="29"/>
      <c r="B37" s="19"/>
      <c r="C37" s="19"/>
      <c r="D37" s="68"/>
      <c r="E37" s="68"/>
      <c r="F37" s="30"/>
      <c r="G37" s="19"/>
      <c r="H37" s="28"/>
      <c r="I37" s="118"/>
    </row>
    <row r="38" spans="1:9" ht="12.75" customHeight="1" x14ac:dyDescent="0.2">
      <c r="A38" s="151" t="s">
        <v>194</v>
      </c>
      <c r="B38" s="151" t="s">
        <v>195</v>
      </c>
      <c r="C38" s="151" t="s">
        <v>196</v>
      </c>
      <c r="D38" s="151">
        <v>1</v>
      </c>
      <c r="E38" s="151" t="s">
        <v>28</v>
      </c>
      <c r="F38" s="151">
        <v>183</v>
      </c>
      <c r="G38" s="151">
        <v>1</v>
      </c>
      <c r="H38" s="151">
        <v>0</v>
      </c>
      <c r="I38" s="152">
        <v>0.47</v>
      </c>
    </row>
    <row r="39" spans="1:9" x14ac:dyDescent="0.2">
      <c r="A39" s="29"/>
      <c r="B39" s="19">
        <f>COUNTA(B38:B38)</f>
        <v>1</v>
      </c>
      <c r="C39" s="19"/>
      <c r="D39" s="68"/>
      <c r="E39" s="28">
        <f>COUNTIF(E38:E38, "Yes")</f>
        <v>1</v>
      </c>
      <c r="F39" s="30"/>
      <c r="G39" s="19"/>
      <c r="H39" s="28"/>
      <c r="I39" s="118">
        <f>SUM(I38:I38)</f>
        <v>0.47</v>
      </c>
    </row>
    <row r="40" spans="1:9" x14ac:dyDescent="0.2">
      <c r="A40" s="29"/>
      <c r="B40" s="19"/>
      <c r="C40" s="19"/>
      <c r="D40" s="68"/>
      <c r="E40" s="68"/>
      <c r="F40" s="30"/>
      <c r="G40" s="19"/>
      <c r="H40" s="28"/>
      <c r="I40" s="118"/>
    </row>
    <row r="41" spans="1:9" ht="12.75" customHeight="1" x14ac:dyDescent="0.2">
      <c r="A41" s="151" t="s">
        <v>197</v>
      </c>
      <c r="B41" s="151" t="s">
        <v>198</v>
      </c>
      <c r="C41" s="151" t="s">
        <v>199</v>
      </c>
      <c r="D41" s="151">
        <v>1</v>
      </c>
      <c r="E41" s="151" t="s">
        <v>28</v>
      </c>
      <c r="F41" s="151">
        <v>183</v>
      </c>
      <c r="G41" s="151">
        <v>1</v>
      </c>
      <c r="H41" s="151">
        <v>0</v>
      </c>
      <c r="I41" s="152">
        <v>0.13</v>
      </c>
    </row>
    <row r="42" spans="1:9" x14ac:dyDescent="0.2">
      <c r="A42" s="29"/>
      <c r="B42" s="19">
        <f>COUNTA(B41:B41)</f>
        <v>1</v>
      </c>
      <c r="C42" s="19"/>
      <c r="D42" s="19"/>
      <c r="E42" s="28">
        <f>COUNTIF(E41:E41, "Yes")</f>
        <v>1</v>
      </c>
      <c r="F42" s="30"/>
      <c r="G42" s="19"/>
      <c r="H42" s="28"/>
      <c r="I42" s="118">
        <f>SUM(I41:I41)</f>
        <v>0.13</v>
      </c>
    </row>
    <row r="43" spans="1:9" x14ac:dyDescent="0.2">
      <c r="A43" s="29"/>
      <c r="B43" s="19"/>
      <c r="C43" s="19"/>
      <c r="D43" s="19"/>
      <c r="E43" s="19"/>
      <c r="F43" s="30"/>
      <c r="G43" s="19"/>
      <c r="H43" s="28"/>
      <c r="I43" s="124"/>
    </row>
    <row r="44" spans="1:9" x14ac:dyDescent="0.2">
      <c r="A44" s="29"/>
      <c r="B44" s="143"/>
      <c r="C44" s="144" t="s">
        <v>203</v>
      </c>
      <c r="D44" s="144"/>
      <c r="E44" s="144"/>
      <c r="F44" s="30"/>
      <c r="G44" s="19"/>
      <c r="H44" s="28"/>
      <c r="I44" s="124"/>
    </row>
    <row r="45" spans="1:9" x14ac:dyDescent="0.2">
      <c r="A45" s="29"/>
      <c r="B45" s="166"/>
      <c r="C45" s="144" t="s">
        <v>236</v>
      </c>
      <c r="D45" s="144"/>
      <c r="E45" s="144"/>
      <c r="F45" s="30"/>
      <c r="G45" s="19"/>
      <c r="H45" s="28"/>
      <c r="I45" s="124"/>
    </row>
    <row r="46" spans="1:9" x14ac:dyDescent="0.2">
      <c r="A46" s="29"/>
      <c r="B46" s="28"/>
      <c r="C46" s="144" t="s">
        <v>237</v>
      </c>
      <c r="D46" s="144"/>
      <c r="E46" s="144"/>
      <c r="F46" s="30"/>
      <c r="G46" s="19"/>
      <c r="H46" s="28"/>
      <c r="I46" s="124"/>
    </row>
    <row r="47" spans="1:9" x14ac:dyDescent="0.2">
      <c r="A47" s="29"/>
      <c r="B47" s="28"/>
      <c r="C47" s="28"/>
      <c r="D47" s="28"/>
      <c r="E47" s="28"/>
      <c r="F47" s="29"/>
      <c r="G47" s="28"/>
      <c r="H47" s="28"/>
      <c r="I47" s="48"/>
    </row>
    <row r="48" spans="1:9" x14ac:dyDescent="0.2">
      <c r="A48" s="61"/>
      <c r="B48" s="61"/>
      <c r="C48" s="156"/>
      <c r="D48" s="110" t="s">
        <v>97</v>
      </c>
      <c r="E48" s="86"/>
      <c r="F48" s="87"/>
      <c r="G48" s="61"/>
      <c r="H48" s="61"/>
    </row>
    <row r="49" spans="1:9" x14ac:dyDescent="0.2">
      <c r="A49" s="61"/>
      <c r="B49" s="61"/>
      <c r="D49" s="98" t="s">
        <v>92</v>
      </c>
      <c r="E49" s="88">
        <f>SUM(B4+B19+B30+B36+B39+B42)</f>
        <v>30</v>
      </c>
      <c r="F49" s="87"/>
      <c r="G49" s="61"/>
      <c r="H49" s="61"/>
      <c r="I49" s="2"/>
    </row>
    <row r="50" spans="1:9" x14ac:dyDescent="0.2">
      <c r="D50" s="98" t="s">
        <v>95</v>
      </c>
      <c r="E50" s="88">
        <f>SUM(E4+E19+E30+E36+E39+E42)</f>
        <v>25</v>
      </c>
      <c r="F50" s="87"/>
      <c r="I50" s="80"/>
    </row>
    <row r="51" spans="1:9" x14ac:dyDescent="0.2">
      <c r="D51" s="98" t="s">
        <v>136</v>
      </c>
      <c r="E51" s="116">
        <f>E50/E49</f>
        <v>0.83333333333333337</v>
      </c>
      <c r="F51" s="87"/>
    </row>
    <row r="52" spans="1:9" x14ac:dyDescent="0.2">
      <c r="D52" s="98" t="s">
        <v>96</v>
      </c>
      <c r="E52" s="127">
        <f>SUM(I4+I19+I30+I36+I39+I42)</f>
        <v>20.899999999999995</v>
      </c>
      <c r="F52" s="90" t="s">
        <v>201</v>
      </c>
    </row>
    <row r="54" spans="1:9" x14ac:dyDescent="0.2">
      <c r="D54" s="110" t="s">
        <v>210</v>
      </c>
      <c r="E54" s="153" t="s">
        <v>211</v>
      </c>
      <c r="F54" s="153" t="s">
        <v>101</v>
      </c>
    </row>
    <row r="55" spans="1:9" x14ac:dyDescent="0.2">
      <c r="D55" s="98" t="s">
        <v>212</v>
      </c>
      <c r="E55" s="154">
        <f>COUNTIF(G2:G41, "0.25")</f>
        <v>1</v>
      </c>
      <c r="F55" s="155">
        <f>E55/E50</f>
        <v>0.04</v>
      </c>
    </row>
    <row r="56" spans="1:9" x14ac:dyDescent="0.2">
      <c r="D56" s="98" t="s">
        <v>213</v>
      </c>
      <c r="E56" s="154">
        <f>COUNTIF(G2:G41, "0.5")</f>
        <v>0</v>
      </c>
      <c r="F56" s="155">
        <f>E56/E50</f>
        <v>0</v>
      </c>
    </row>
    <row r="57" spans="1:9" x14ac:dyDescent="0.2">
      <c r="D57" s="98" t="s">
        <v>214</v>
      </c>
      <c r="E57" s="154">
        <f>COUNTIF(G2:G41, "1")</f>
        <v>24</v>
      </c>
      <c r="F57" s="155">
        <f>E57/E50</f>
        <v>0.96</v>
      </c>
    </row>
    <row r="58" spans="1:9" x14ac:dyDescent="0.2">
      <c r="D58" s="98" t="s">
        <v>215</v>
      </c>
      <c r="E58" s="154">
        <f>COUNTIF(G2:G41, "1.25")</f>
        <v>0</v>
      </c>
      <c r="F58" s="155">
        <f>E58/E50</f>
        <v>0</v>
      </c>
    </row>
    <row r="59" spans="1:9" x14ac:dyDescent="0.2">
      <c r="D59" s="98" t="s">
        <v>216</v>
      </c>
      <c r="E59" s="154">
        <f>COUNTIF(G2:G41, "1.50")</f>
        <v>0</v>
      </c>
      <c r="F59" s="155">
        <f>E59/E50</f>
        <v>0</v>
      </c>
    </row>
    <row r="60" spans="1:9" x14ac:dyDescent="0.2">
      <c r="D60" s="98" t="s">
        <v>217</v>
      </c>
      <c r="E60" s="154">
        <f>COUNTIF(G2:G41, "2")</f>
        <v>0</v>
      </c>
      <c r="F60" s="155">
        <f>E60/E50</f>
        <v>0</v>
      </c>
    </row>
    <row r="61" spans="1:9" x14ac:dyDescent="0.2">
      <c r="D61" s="98" t="s">
        <v>218</v>
      </c>
      <c r="E61" s="154">
        <f>COUNTIF(G2:G41, "2.5")</f>
        <v>0</v>
      </c>
      <c r="F61" s="155">
        <f>E61/E50</f>
        <v>0</v>
      </c>
    </row>
    <row r="62" spans="1:9" x14ac:dyDescent="0.2">
      <c r="D62" s="98" t="s">
        <v>219</v>
      </c>
      <c r="E62" s="154">
        <f>COUNTIF(G2:G41, "3")</f>
        <v>0</v>
      </c>
      <c r="F62" s="155">
        <f>E62/E50</f>
        <v>0</v>
      </c>
    </row>
    <row r="63" spans="1:9" x14ac:dyDescent="0.2">
      <c r="D63" s="98" t="s">
        <v>220</v>
      </c>
      <c r="E63" s="154">
        <f>COUNTIF(G2:G41, "7")</f>
        <v>0</v>
      </c>
      <c r="F63" s="155">
        <f>E63/E50</f>
        <v>0</v>
      </c>
    </row>
    <row r="64" spans="1:9" x14ac:dyDescent="0.2">
      <c r="D64" s="33"/>
      <c r="F64" s="15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Louisiana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13.28515625" customWidth="1"/>
    <col min="4" max="4" width="6.7109375" customWidth="1"/>
    <col min="5" max="5" width="11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55"/>
      <c r="B1" s="171" t="s">
        <v>35</v>
      </c>
      <c r="C1" s="171"/>
      <c r="D1" s="149"/>
      <c r="E1" s="55"/>
      <c r="F1" s="55"/>
      <c r="G1" s="172" t="s">
        <v>137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34" s="23" customFormat="1" ht="39" customHeight="1" x14ac:dyDescent="0.15">
      <c r="A2" s="24" t="s">
        <v>204</v>
      </c>
      <c r="B2" s="24" t="s">
        <v>12</v>
      </c>
      <c r="C2" s="24" t="s">
        <v>62</v>
      </c>
      <c r="D2" s="3" t="s">
        <v>65</v>
      </c>
      <c r="E2" s="24" t="s">
        <v>70</v>
      </c>
      <c r="F2" s="24" t="s">
        <v>71</v>
      </c>
      <c r="G2" s="24" t="s">
        <v>72</v>
      </c>
      <c r="H2" s="24" t="s">
        <v>73</v>
      </c>
      <c r="I2" s="3" t="s">
        <v>74</v>
      </c>
      <c r="J2" s="24" t="s">
        <v>75</v>
      </c>
      <c r="K2" s="24" t="s">
        <v>20</v>
      </c>
      <c r="L2" s="24" t="s">
        <v>18</v>
      </c>
      <c r="M2" s="24" t="s">
        <v>19</v>
      </c>
      <c r="N2" s="24" t="s">
        <v>21</v>
      </c>
      <c r="O2" s="24" t="s">
        <v>76</v>
      </c>
      <c r="P2" s="24" t="s">
        <v>77</v>
      </c>
      <c r="Q2" s="24" t="s">
        <v>78</v>
      </c>
      <c r="R2" s="24" t="s">
        <v>79</v>
      </c>
      <c r="S2" s="24" t="s">
        <v>80</v>
      </c>
    </row>
    <row r="3" spans="1:34" x14ac:dyDescent="0.2">
      <c r="A3" s="64" t="s">
        <v>138</v>
      </c>
      <c r="B3" s="64" t="s">
        <v>139</v>
      </c>
      <c r="C3" s="64" t="s">
        <v>140</v>
      </c>
      <c r="D3" s="150">
        <v>1</v>
      </c>
      <c r="E3" s="64" t="s">
        <v>28</v>
      </c>
      <c r="F3" s="64" t="s">
        <v>28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 t="s">
        <v>28</v>
      </c>
      <c r="T3" s="29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34" x14ac:dyDescent="0.2">
      <c r="A4" s="65" t="s">
        <v>138</v>
      </c>
      <c r="B4" s="65" t="s">
        <v>141</v>
      </c>
      <c r="C4" s="65" t="s">
        <v>142</v>
      </c>
      <c r="D4" s="151">
        <v>1</v>
      </c>
      <c r="E4" s="65" t="s">
        <v>28</v>
      </c>
      <c r="F4" s="65" t="s">
        <v>28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 t="s">
        <v>28</v>
      </c>
      <c r="T4" s="29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x14ac:dyDescent="0.2">
      <c r="A5" s="31"/>
      <c r="B5" s="32">
        <f>COUNTA(B3:B4)</f>
        <v>2</v>
      </c>
      <c r="C5" s="55"/>
      <c r="D5" s="68"/>
      <c r="E5" s="32">
        <f t="shared" ref="E5:S5" si="0">COUNTIF(E3:E4,"Yes")</f>
        <v>2</v>
      </c>
      <c r="F5" s="32">
        <f t="shared" si="0"/>
        <v>2</v>
      </c>
      <c r="G5" s="32">
        <f t="shared" si="0"/>
        <v>0</v>
      </c>
      <c r="H5" s="32">
        <f t="shared" si="0"/>
        <v>0</v>
      </c>
      <c r="I5" s="32">
        <f t="shared" si="0"/>
        <v>0</v>
      </c>
      <c r="J5" s="32">
        <f t="shared" si="0"/>
        <v>0</v>
      </c>
      <c r="K5" s="32">
        <f t="shared" si="0"/>
        <v>0</v>
      </c>
      <c r="L5" s="32">
        <f t="shared" si="0"/>
        <v>0</v>
      </c>
      <c r="M5" s="32">
        <f t="shared" si="0"/>
        <v>0</v>
      </c>
      <c r="N5" s="32">
        <f t="shared" si="0"/>
        <v>0</v>
      </c>
      <c r="O5" s="32">
        <f t="shared" si="0"/>
        <v>0</v>
      </c>
      <c r="P5" s="32">
        <f t="shared" si="0"/>
        <v>0</v>
      </c>
      <c r="Q5" s="32">
        <f t="shared" si="0"/>
        <v>0</v>
      </c>
      <c r="R5" s="32">
        <f t="shared" si="0"/>
        <v>0</v>
      </c>
      <c r="S5" s="32">
        <f t="shared" si="0"/>
        <v>2</v>
      </c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x14ac:dyDescent="0.2">
      <c r="A6" s="31"/>
      <c r="B6" s="31"/>
      <c r="C6" s="31"/>
      <c r="D6" s="5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x14ac:dyDescent="0.2">
      <c r="A7" s="64" t="s">
        <v>143</v>
      </c>
      <c r="B7" s="64" t="s">
        <v>144</v>
      </c>
      <c r="C7" s="64" t="s">
        <v>145</v>
      </c>
      <c r="D7" s="150">
        <v>2</v>
      </c>
      <c r="E7" s="64" t="s">
        <v>28</v>
      </c>
      <c r="F7" s="64" t="s">
        <v>28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 t="s">
        <v>28</v>
      </c>
    </row>
    <row r="8" spans="1:34" x14ac:dyDescent="0.2">
      <c r="A8" s="64" t="s">
        <v>143</v>
      </c>
      <c r="B8" s="64" t="s">
        <v>146</v>
      </c>
      <c r="C8" s="64" t="s">
        <v>147</v>
      </c>
      <c r="D8" s="150">
        <v>2</v>
      </c>
      <c r="E8" s="64" t="s">
        <v>28</v>
      </c>
      <c r="F8" s="64" t="s">
        <v>28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 t="s">
        <v>28</v>
      </c>
    </row>
    <row r="9" spans="1:34" x14ac:dyDescent="0.2">
      <c r="A9" s="64" t="s">
        <v>143</v>
      </c>
      <c r="B9" s="64" t="s">
        <v>148</v>
      </c>
      <c r="C9" s="64" t="s">
        <v>149</v>
      </c>
      <c r="D9" s="150">
        <v>2</v>
      </c>
      <c r="E9" s="64" t="s">
        <v>28</v>
      </c>
      <c r="F9" s="64" t="s">
        <v>28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 t="s">
        <v>28</v>
      </c>
    </row>
    <row r="10" spans="1:34" x14ac:dyDescent="0.2">
      <c r="A10" s="64" t="s">
        <v>143</v>
      </c>
      <c r="B10" s="64" t="s">
        <v>152</v>
      </c>
      <c r="C10" s="64" t="s">
        <v>153</v>
      </c>
      <c r="D10" s="150">
        <v>1</v>
      </c>
      <c r="E10" s="64" t="s">
        <v>28</v>
      </c>
      <c r="F10" s="64" t="s">
        <v>28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 t="s">
        <v>28</v>
      </c>
    </row>
    <row r="11" spans="1:34" x14ac:dyDescent="0.2">
      <c r="A11" s="64" t="s">
        <v>143</v>
      </c>
      <c r="B11" s="64" t="s">
        <v>154</v>
      </c>
      <c r="C11" s="64" t="s">
        <v>155</v>
      </c>
      <c r="D11" s="150">
        <v>1</v>
      </c>
      <c r="E11" s="64" t="s">
        <v>28</v>
      </c>
      <c r="F11" s="64" t="s">
        <v>28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 t="s">
        <v>28</v>
      </c>
    </row>
    <row r="12" spans="1:34" x14ac:dyDescent="0.2">
      <c r="A12" s="64" t="s">
        <v>143</v>
      </c>
      <c r="B12" s="64" t="s">
        <v>156</v>
      </c>
      <c r="C12" s="64" t="s">
        <v>157</v>
      </c>
      <c r="D12" s="150">
        <v>1</v>
      </c>
      <c r="E12" s="64" t="s">
        <v>28</v>
      </c>
      <c r="F12" s="64" t="s">
        <v>28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 t="s">
        <v>28</v>
      </c>
    </row>
    <row r="13" spans="1:34" x14ac:dyDescent="0.2">
      <c r="A13" s="64" t="s">
        <v>143</v>
      </c>
      <c r="B13" s="64" t="s">
        <v>158</v>
      </c>
      <c r="C13" s="64" t="s">
        <v>159</v>
      </c>
      <c r="D13" s="150">
        <v>1</v>
      </c>
      <c r="E13" s="64" t="s">
        <v>28</v>
      </c>
      <c r="F13" s="64" t="s">
        <v>28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 t="s">
        <v>28</v>
      </c>
    </row>
    <row r="14" spans="1:34" x14ac:dyDescent="0.2">
      <c r="A14" s="64" t="s">
        <v>143</v>
      </c>
      <c r="B14" s="64" t="s">
        <v>160</v>
      </c>
      <c r="C14" s="64" t="s">
        <v>161</v>
      </c>
      <c r="D14" s="150">
        <v>1</v>
      </c>
      <c r="E14" s="64" t="s">
        <v>28</v>
      </c>
      <c r="F14" s="64" t="s">
        <v>28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 t="s">
        <v>28</v>
      </c>
    </row>
    <row r="15" spans="1:34" x14ac:dyDescent="0.2">
      <c r="A15" s="64" t="s">
        <v>143</v>
      </c>
      <c r="B15" s="64" t="s">
        <v>162</v>
      </c>
      <c r="C15" s="64" t="s">
        <v>163</v>
      </c>
      <c r="D15" s="150">
        <v>1</v>
      </c>
      <c r="E15" s="64" t="s">
        <v>28</v>
      </c>
      <c r="F15" s="64" t="s">
        <v>28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 t="s">
        <v>28</v>
      </c>
    </row>
    <row r="16" spans="1:34" ht="12.75" customHeight="1" x14ac:dyDescent="0.2">
      <c r="A16" s="64" t="s">
        <v>143</v>
      </c>
      <c r="B16" s="64" t="s">
        <v>164</v>
      </c>
      <c r="C16" s="64" t="s">
        <v>165</v>
      </c>
      <c r="D16" s="150">
        <v>2</v>
      </c>
      <c r="E16" s="64" t="s">
        <v>28</v>
      </c>
      <c r="F16" s="64" t="s">
        <v>28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 t="s">
        <v>28</v>
      </c>
    </row>
    <row r="17" spans="1:19" ht="12.75" customHeight="1" x14ac:dyDescent="0.2">
      <c r="A17" s="64" t="s">
        <v>143</v>
      </c>
      <c r="B17" s="64" t="s">
        <v>166</v>
      </c>
      <c r="C17" s="64" t="s">
        <v>167</v>
      </c>
      <c r="D17" s="150">
        <v>2</v>
      </c>
      <c r="E17" s="64" t="s">
        <v>28</v>
      </c>
      <c r="F17" s="64" t="s">
        <v>28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 t="s">
        <v>28</v>
      </c>
    </row>
    <row r="18" spans="1:19" ht="12.75" customHeight="1" x14ac:dyDescent="0.2">
      <c r="A18" s="65" t="s">
        <v>143</v>
      </c>
      <c r="B18" s="65" t="s">
        <v>168</v>
      </c>
      <c r="C18" s="65" t="s">
        <v>169</v>
      </c>
      <c r="D18" s="151">
        <v>2</v>
      </c>
      <c r="E18" s="65" t="s">
        <v>28</v>
      </c>
      <c r="F18" s="65" t="s">
        <v>28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 t="s">
        <v>28</v>
      </c>
    </row>
    <row r="19" spans="1:19" x14ac:dyDescent="0.2">
      <c r="A19" s="31"/>
      <c r="B19" s="32">
        <f>COUNTA(B7:B18)</f>
        <v>12</v>
      </c>
      <c r="C19" s="55"/>
      <c r="D19" s="68"/>
      <c r="E19" s="32">
        <f t="shared" ref="E19:S19" si="1">COUNTIF(E7:E18,"Yes")</f>
        <v>12</v>
      </c>
      <c r="F19" s="32">
        <f t="shared" si="1"/>
        <v>12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  <c r="P19" s="32">
        <f t="shared" si="1"/>
        <v>0</v>
      </c>
      <c r="Q19" s="32">
        <f t="shared" si="1"/>
        <v>0</v>
      </c>
      <c r="R19" s="32">
        <f t="shared" si="1"/>
        <v>0</v>
      </c>
      <c r="S19" s="32">
        <f t="shared" si="1"/>
        <v>12</v>
      </c>
    </row>
    <row r="20" spans="1:19" x14ac:dyDescent="0.2">
      <c r="A20" s="31"/>
      <c r="B20" s="44"/>
      <c r="C20" s="31"/>
      <c r="D20" s="5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2.75" customHeight="1" x14ac:dyDescent="0.2">
      <c r="A21" s="158" t="s">
        <v>170</v>
      </c>
      <c r="B21" s="158" t="s">
        <v>222</v>
      </c>
      <c r="C21" s="158" t="s">
        <v>223</v>
      </c>
      <c r="D21" s="158">
        <v>1</v>
      </c>
      <c r="E21" s="64" t="s">
        <v>28</v>
      </c>
      <c r="F21" s="64" t="s">
        <v>28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 t="s">
        <v>28</v>
      </c>
    </row>
    <row r="22" spans="1:19" ht="12.75" customHeight="1" x14ac:dyDescent="0.2">
      <c r="A22" s="64" t="s">
        <v>170</v>
      </c>
      <c r="B22" s="64" t="s">
        <v>171</v>
      </c>
      <c r="C22" s="64" t="s">
        <v>172</v>
      </c>
      <c r="D22" s="150">
        <v>2</v>
      </c>
      <c r="E22" s="64" t="s">
        <v>28</v>
      </c>
      <c r="F22" s="64" t="s">
        <v>28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 t="s">
        <v>28</v>
      </c>
    </row>
    <row r="23" spans="1:19" ht="12.75" customHeight="1" x14ac:dyDescent="0.2">
      <c r="A23" s="64" t="s">
        <v>170</v>
      </c>
      <c r="B23" s="64" t="s">
        <v>173</v>
      </c>
      <c r="C23" s="64" t="s">
        <v>174</v>
      </c>
      <c r="D23" s="150">
        <v>2</v>
      </c>
      <c r="E23" s="64" t="s">
        <v>28</v>
      </c>
      <c r="F23" s="64" t="s">
        <v>28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 t="s">
        <v>28</v>
      </c>
    </row>
    <row r="24" spans="1:19" ht="12.75" customHeight="1" x14ac:dyDescent="0.2">
      <c r="A24" s="64" t="s">
        <v>170</v>
      </c>
      <c r="B24" s="64" t="s">
        <v>175</v>
      </c>
      <c r="C24" s="64" t="s">
        <v>176</v>
      </c>
      <c r="D24" s="150">
        <v>2</v>
      </c>
      <c r="E24" s="64" t="s">
        <v>28</v>
      </c>
      <c r="F24" s="64" t="s">
        <v>28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 t="s">
        <v>28</v>
      </c>
    </row>
    <row r="25" spans="1:19" ht="12.75" customHeight="1" x14ac:dyDescent="0.2">
      <c r="A25" s="64" t="s">
        <v>170</v>
      </c>
      <c r="B25" s="64" t="s">
        <v>177</v>
      </c>
      <c r="C25" s="64" t="s">
        <v>178</v>
      </c>
      <c r="D25" s="150">
        <v>1</v>
      </c>
      <c r="E25" s="64" t="s">
        <v>28</v>
      </c>
      <c r="F25" s="64" t="s">
        <v>28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 t="s">
        <v>28</v>
      </c>
    </row>
    <row r="26" spans="1:19" ht="12.75" customHeight="1" x14ac:dyDescent="0.2">
      <c r="A26" s="64" t="s">
        <v>170</v>
      </c>
      <c r="B26" s="64" t="s">
        <v>179</v>
      </c>
      <c r="C26" s="64" t="s">
        <v>180</v>
      </c>
      <c r="D26" s="150">
        <v>1</v>
      </c>
      <c r="E26" s="64" t="s">
        <v>28</v>
      </c>
      <c r="F26" s="64" t="s">
        <v>28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 t="s">
        <v>28</v>
      </c>
    </row>
    <row r="27" spans="1:19" ht="12.75" customHeight="1" x14ac:dyDescent="0.2">
      <c r="A27" s="64" t="s">
        <v>170</v>
      </c>
      <c r="B27" s="64" t="s">
        <v>181</v>
      </c>
      <c r="C27" s="64" t="s">
        <v>182</v>
      </c>
      <c r="D27" s="150">
        <v>1</v>
      </c>
      <c r="E27" s="64" t="s">
        <v>28</v>
      </c>
      <c r="F27" s="64" t="s">
        <v>28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 t="s">
        <v>28</v>
      </c>
    </row>
    <row r="28" spans="1:19" ht="12.75" customHeight="1" x14ac:dyDescent="0.2">
      <c r="A28" s="65" t="s">
        <v>170</v>
      </c>
      <c r="B28" s="65" t="s">
        <v>183</v>
      </c>
      <c r="C28" s="65" t="s">
        <v>184</v>
      </c>
      <c r="D28" s="151">
        <v>1</v>
      </c>
      <c r="E28" s="65" t="s">
        <v>28</v>
      </c>
      <c r="F28" s="65" t="s">
        <v>28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 t="s">
        <v>28</v>
      </c>
    </row>
    <row r="29" spans="1:19" x14ac:dyDescent="0.2">
      <c r="A29" s="31"/>
      <c r="B29" s="32">
        <f>COUNTA(B21:B28)</f>
        <v>8</v>
      </c>
      <c r="C29" s="55"/>
      <c r="D29" s="68"/>
      <c r="E29" s="32">
        <f t="shared" ref="E29:S29" si="2">COUNTIF(E21:E28,"Yes")</f>
        <v>8</v>
      </c>
      <c r="F29" s="32">
        <f t="shared" si="2"/>
        <v>8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2">
        <f t="shared" si="2"/>
        <v>0</v>
      </c>
      <c r="K29" s="32">
        <f t="shared" si="2"/>
        <v>0</v>
      </c>
      <c r="L29" s="32">
        <f t="shared" si="2"/>
        <v>0</v>
      </c>
      <c r="M29" s="32">
        <f t="shared" si="2"/>
        <v>0</v>
      </c>
      <c r="N29" s="32">
        <f t="shared" si="2"/>
        <v>0</v>
      </c>
      <c r="O29" s="32">
        <f t="shared" si="2"/>
        <v>0</v>
      </c>
      <c r="P29" s="32">
        <f t="shared" si="2"/>
        <v>0</v>
      </c>
      <c r="Q29" s="32">
        <f t="shared" si="2"/>
        <v>0</v>
      </c>
      <c r="R29" s="32">
        <f t="shared" si="2"/>
        <v>0</v>
      </c>
      <c r="S29" s="32">
        <f t="shared" si="2"/>
        <v>8</v>
      </c>
    </row>
    <row r="30" spans="1:19" x14ac:dyDescent="0.2">
      <c r="A30" s="45"/>
      <c r="B30" s="45"/>
      <c r="C30" s="81"/>
      <c r="D30" s="6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58" t="s">
        <v>185</v>
      </c>
      <c r="B31" s="158" t="s">
        <v>186</v>
      </c>
      <c r="C31" s="158" t="s">
        <v>187</v>
      </c>
      <c r="D31" s="158">
        <v>3</v>
      </c>
      <c r="E31" s="64" t="s">
        <v>28</v>
      </c>
      <c r="F31" s="64" t="s">
        <v>28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 t="s">
        <v>28</v>
      </c>
    </row>
    <row r="32" spans="1:19" x14ac:dyDescent="0.2">
      <c r="A32" s="31"/>
      <c r="B32" s="32">
        <f>COUNTA(B31:B31)</f>
        <v>1</v>
      </c>
      <c r="C32" s="117"/>
      <c r="D32" s="68"/>
      <c r="E32" s="32">
        <f t="shared" ref="E32:S32" si="3">COUNTIF(E31:E31,"Yes")</f>
        <v>1</v>
      </c>
      <c r="F32" s="32">
        <f t="shared" si="3"/>
        <v>1</v>
      </c>
      <c r="G32" s="32">
        <f t="shared" si="3"/>
        <v>0</v>
      </c>
      <c r="H32" s="32">
        <f t="shared" si="3"/>
        <v>0</v>
      </c>
      <c r="I32" s="32">
        <f t="shared" si="3"/>
        <v>0</v>
      </c>
      <c r="J32" s="32">
        <f t="shared" si="3"/>
        <v>0</v>
      </c>
      <c r="K32" s="32">
        <f t="shared" si="3"/>
        <v>0</v>
      </c>
      <c r="L32" s="32">
        <f t="shared" si="3"/>
        <v>0</v>
      </c>
      <c r="M32" s="32">
        <f t="shared" si="3"/>
        <v>0</v>
      </c>
      <c r="N32" s="32">
        <f t="shared" si="3"/>
        <v>0</v>
      </c>
      <c r="O32" s="32">
        <f t="shared" si="3"/>
        <v>0</v>
      </c>
      <c r="P32" s="32">
        <f t="shared" si="3"/>
        <v>0</v>
      </c>
      <c r="Q32" s="32">
        <f t="shared" si="3"/>
        <v>0</v>
      </c>
      <c r="R32" s="32">
        <f t="shared" si="3"/>
        <v>0</v>
      </c>
      <c r="S32" s="32">
        <f t="shared" si="3"/>
        <v>1</v>
      </c>
    </row>
    <row r="33" spans="1:19" x14ac:dyDescent="0.2">
      <c r="A33" s="45"/>
      <c r="B33" s="45"/>
      <c r="C33" s="81"/>
      <c r="D33" s="6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65" t="s">
        <v>194</v>
      </c>
      <c r="B34" s="65" t="s">
        <v>195</v>
      </c>
      <c r="C34" s="65" t="s">
        <v>196</v>
      </c>
      <c r="D34" s="151">
        <v>1</v>
      </c>
      <c r="E34" s="65" t="s">
        <v>28</v>
      </c>
      <c r="F34" s="65" t="s">
        <v>28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 t="s">
        <v>28</v>
      </c>
    </row>
    <row r="35" spans="1:19" x14ac:dyDescent="0.2">
      <c r="A35" s="31"/>
      <c r="B35" s="32">
        <f>COUNTA(B34:B34)</f>
        <v>1</v>
      </c>
      <c r="C35" s="117"/>
      <c r="D35" s="68"/>
      <c r="E35" s="32">
        <f t="shared" ref="E35:S35" si="4">COUNTIF(E34:E34,"Yes")</f>
        <v>1</v>
      </c>
      <c r="F35" s="32">
        <f t="shared" si="4"/>
        <v>1</v>
      </c>
      <c r="G35" s="32">
        <f t="shared" si="4"/>
        <v>0</v>
      </c>
      <c r="H35" s="32">
        <f t="shared" si="4"/>
        <v>0</v>
      </c>
      <c r="I35" s="32">
        <f t="shared" si="4"/>
        <v>0</v>
      </c>
      <c r="J35" s="32">
        <f t="shared" si="4"/>
        <v>0</v>
      </c>
      <c r="K35" s="32">
        <f t="shared" si="4"/>
        <v>0</v>
      </c>
      <c r="L35" s="32">
        <f t="shared" si="4"/>
        <v>0</v>
      </c>
      <c r="M35" s="32">
        <f t="shared" si="4"/>
        <v>0</v>
      </c>
      <c r="N35" s="32">
        <f t="shared" si="4"/>
        <v>0</v>
      </c>
      <c r="O35" s="32">
        <f t="shared" si="4"/>
        <v>0</v>
      </c>
      <c r="P35" s="32">
        <f t="shared" si="4"/>
        <v>0</v>
      </c>
      <c r="Q35" s="32">
        <f t="shared" si="4"/>
        <v>0</v>
      </c>
      <c r="R35" s="32">
        <f t="shared" si="4"/>
        <v>0</v>
      </c>
      <c r="S35" s="32">
        <f t="shared" si="4"/>
        <v>1</v>
      </c>
    </row>
    <row r="36" spans="1:19" x14ac:dyDescent="0.2">
      <c r="A36" s="45"/>
      <c r="B36" s="45"/>
      <c r="C36" s="81"/>
      <c r="D36" s="68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2.75" customHeight="1" x14ac:dyDescent="0.2">
      <c r="A37" s="65" t="s">
        <v>197</v>
      </c>
      <c r="B37" s="65" t="s">
        <v>198</v>
      </c>
      <c r="C37" s="65" t="s">
        <v>199</v>
      </c>
      <c r="D37" s="151">
        <v>1</v>
      </c>
      <c r="E37" s="65" t="s">
        <v>28</v>
      </c>
      <c r="F37" s="65" t="s">
        <v>28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 t="s">
        <v>28</v>
      </c>
    </row>
    <row r="38" spans="1:19" x14ac:dyDescent="0.2">
      <c r="A38" s="31"/>
      <c r="B38" s="32">
        <f>COUNTA(B37:B37)</f>
        <v>1</v>
      </c>
      <c r="C38" s="117"/>
      <c r="E38" s="32">
        <f t="shared" ref="E38:S38" si="5">COUNTIF(E37:E37,"Yes")</f>
        <v>1</v>
      </c>
      <c r="F38" s="32">
        <f t="shared" si="5"/>
        <v>1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2">
        <f t="shared" si="5"/>
        <v>0</v>
      </c>
      <c r="S38" s="32">
        <f t="shared" si="5"/>
        <v>1</v>
      </c>
    </row>
    <row r="39" spans="1:19" x14ac:dyDescent="0.2">
      <c r="A39" s="45"/>
      <c r="B39" s="45"/>
      <c r="C39" s="81"/>
      <c r="D39" s="81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46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x14ac:dyDescent="0.2">
      <c r="A41" s="46"/>
      <c r="C41" s="93" t="s">
        <v>61</v>
      </c>
      <c r="D41" s="93"/>
      <c r="E41" s="94"/>
      <c r="F41" s="94"/>
      <c r="G41" s="94"/>
      <c r="H41" s="94"/>
      <c r="I41" s="94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A42" s="46"/>
      <c r="B42" s="85"/>
      <c r="C42" s="95"/>
      <c r="D42" s="95"/>
      <c r="E42" s="96"/>
      <c r="F42" s="97"/>
      <c r="G42" s="98" t="s">
        <v>95</v>
      </c>
      <c r="H42" s="90">
        <f>SUM(B5+B19+B29+B32+B35+B38)</f>
        <v>25</v>
      </c>
      <c r="I42" s="94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x14ac:dyDescent="0.2">
      <c r="B43" s="84"/>
      <c r="C43" s="95"/>
      <c r="D43" s="95"/>
      <c r="E43" s="96"/>
      <c r="F43" s="96"/>
      <c r="G43" s="99" t="s">
        <v>98</v>
      </c>
      <c r="H43" s="90">
        <f>SUM(E5+E19+E29+E32+E35+E38)</f>
        <v>25</v>
      </c>
      <c r="I43" s="95"/>
    </row>
    <row r="44" spans="1:19" x14ac:dyDescent="0.2">
      <c r="B44" s="84"/>
      <c r="C44" s="95"/>
      <c r="D44" s="95"/>
      <c r="E44" s="96"/>
      <c r="F44" s="96"/>
      <c r="G44" s="99" t="s">
        <v>99</v>
      </c>
      <c r="H44" s="90">
        <f>SUM(F5+F19+F29+F32+F35+F38)</f>
        <v>25</v>
      </c>
      <c r="I44" s="95"/>
    </row>
    <row r="45" spans="1:19" x14ac:dyDescent="0.2">
      <c r="B45" s="84"/>
      <c r="C45" s="95"/>
      <c r="D45" s="95"/>
      <c r="E45" s="95"/>
      <c r="F45" s="95"/>
      <c r="G45" s="95"/>
      <c r="H45" s="95"/>
      <c r="I45" s="95"/>
    </row>
    <row r="46" spans="1:19" x14ac:dyDescent="0.2">
      <c r="B46" s="84"/>
      <c r="C46" s="93" t="s">
        <v>100</v>
      </c>
      <c r="D46" s="93"/>
      <c r="E46" s="95"/>
      <c r="F46" s="95"/>
      <c r="G46" s="95"/>
      <c r="H46" s="100" t="s">
        <v>90</v>
      </c>
      <c r="I46" s="100" t="s">
        <v>101</v>
      </c>
    </row>
    <row r="47" spans="1:19" x14ac:dyDescent="0.2">
      <c r="B47" s="84"/>
      <c r="C47" s="95"/>
      <c r="D47" s="95"/>
      <c r="E47" s="95"/>
      <c r="F47" s="95"/>
      <c r="G47" s="101" t="s">
        <v>106</v>
      </c>
      <c r="H47" s="90">
        <f>SUM(G5+G19+G29+G32+G35+G38)</f>
        <v>0</v>
      </c>
      <c r="I47" s="103">
        <f>H47/(H60)</f>
        <v>0</v>
      </c>
    </row>
    <row r="48" spans="1:19" x14ac:dyDescent="0.2">
      <c r="B48" s="84"/>
      <c r="C48" s="95"/>
      <c r="D48" s="95"/>
      <c r="E48" s="95"/>
      <c r="F48" s="95"/>
      <c r="G48" s="101" t="s">
        <v>107</v>
      </c>
      <c r="H48" s="90">
        <f>SUM(H5+H19+H29+H32+H35+H38)</f>
        <v>0</v>
      </c>
      <c r="I48" s="103">
        <f>H48/H60</f>
        <v>0</v>
      </c>
    </row>
    <row r="49" spans="2:9" x14ac:dyDescent="0.2">
      <c r="B49" s="84"/>
      <c r="C49" s="95"/>
      <c r="D49" s="95"/>
      <c r="E49" s="95"/>
      <c r="F49" s="95"/>
      <c r="G49" s="101" t="s">
        <v>108</v>
      </c>
      <c r="H49" s="90">
        <f>SUM(I5+I19+I29+I32+I35+I38)</f>
        <v>0</v>
      </c>
      <c r="I49" s="103">
        <f>H49/H60</f>
        <v>0</v>
      </c>
    </row>
    <row r="50" spans="2:9" x14ac:dyDescent="0.2">
      <c r="B50" s="84"/>
      <c r="C50" s="95"/>
      <c r="D50" s="95"/>
      <c r="E50" s="95"/>
      <c r="F50" s="95"/>
      <c r="G50" s="101" t="s">
        <v>109</v>
      </c>
      <c r="H50" s="90">
        <f>SUM(J5+J19+J29+J32+J35+J38)</f>
        <v>0</v>
      </c>
      <c r="I50" s="103">
        <f>H50/H60</f>
        <v>0</v>
      </c>
    </row>
    <row r="51" spans="2:9" x14ac:dyDescent="0.2">
      <c r="B51" s="84"/>
      <c r="C51" s="95"/>
      <c r="D51" s="95"/>
      <c r="E51" s="95"/>
      <c r="F51" s="95"/>
      <c r="G51" s="101" t="s">
        <v>110</v>
      </c>
      <c r="H51" s="90">
        <f>SUM(K5+K19+K29+K32+K35+K38)</f>
        <v>0</v>
      </c>
      <c r="I51" s="103">
        <f>H51/H60</f>
        <v>0</v>
      </c>
    </row>
    <row r="52" spans="2:9" x14ac:dyDescent="0.2">
      <c r="B52" s="84"/>
      <c r="C52" s="95"/>
      <c r="D52" s="95"/>
      <c r="E52" s="95"/>
      <c r="F52" s="95"/>
      <c r="G52" s="101" t="s">
        <v>111</v>
      </c>
      <c r="H52" s="90">
        <f>SUM(L5+L19+L29+L32+L35+L38)</f>
        <v>0</v>
      </c>
      <c r="I52" s="103">
        <f>H52/H60</f>
        <v>0</v>
      </c>
    </row>
    <row r="53" spans="2:9" x14ac:dyDescent="0.2">
      <c r="B53" s="84"/>
      <c r="C53" s="95"/>
      <c r="D53" s="95"/>
      <c r="E53" s="95"/>
      <c r="F53" s="95"/>
      <c r="G53" s="101" t="s">
        <v>112</v>
      </c>
      <c r="H53" s="90">
        <f>SUM(M5+M19+M29+M32+M35+M38)</f>
        <v>0</v>
      </c>
      <c r="I53" s="103">
        <f>H53/H60</f>
        <v>0</v>
      </c>
    </row>
    <row r="54" spans="2:9" x14ac:dyDescent="0.2">
      <c r="B54" s="84"/>
      <c r="C54" s="95"/>
      <c r="D54" s="95"/>
      <c r="E54" s="95"/>
      <c r="F54" s="95"/>
      <c r="G54" s="101" t="s">
        <v>113</v>
      </c>
      <c r="H54" s="90">
        <f>SUM(N5+N19+N29+N32+N35+N38)</f>
        <v>0</v>
      </c>
      <c r="I54" s="103">
        <f>H54/H60</f>
        <v>0</v>
      </c>
    </row>
    <row r="55" spans="2:9" x14ac:dyDescent="0.2">
      <c r="B55" s="84"/>
      <c r="C55" s="95"/>
      <c r="D55" s="95"/>
      <c r="E55" s="95"/>
      <c r="F55" s="95"/>
      <c r="G55" s="101" t="s">
        <v>114</v>
      </c>
      <c r="H55" s="90">
        <f>SUM(O5+O19+O29+O32+O35+O38)</f>
        <v>0</v>
      </c>
      <c r="I55" s="103">
        <f>H55/H60</f>
        <v>0</v>
      </c>
    </row>
    <row r="56" spans="2:9" x14ac:dyDescent="0.2">
      <c r="B56" s="84"/>
      <c r="C56" s="95"/>
      <c r="D56" s="95"/>
      <c r="E56" s="95"/>
      <c r="F56" s="95"/>
      <c r="G56" s="101" t="s">
        <v>115</v>
      </c>
      <c r="H56" s="90">
        <f>SUM(P5+P19+P29+P32+P35+P38)</f>
        <v>0</v>
      </c>
      <c r="I56" s="103">
        <f>H56/H60</f>
        <v>0</v>
      </c>
    </row>
    <row r="57" spans="2:9" x14ac:dyDescent="0.2">
      <c r="B57" s="84"/>
      <c r="C57" s="95"/>
      <c r="D57" s="95"/>
      <c r="E57" s="95"/>
      <c r="F57" s="95"/>
      <c r="G57" s="101" t="s">
        <v>116</v>
      </c>
      <c r="H57" s="90">
        <f>SUM(Q5+Q19+Q29+Q32+Q35+Q38)</f>
        <v>0</v>
      </c>
      <c r="I57" s="103">
        <f>H57/H60</f>
        <v>0</v>
      </c>
    </row>
    <row r="58" spans="2:9" x14ac:dyDescent="0.2">
      <c r="B58" s="84"/>
      <c r="C58" s="95"/>
      <c r="D58" s="95"/>
      <c r="E58" s="95"/>
      <c r="F58" s="95"/>
      <c r="G58" s="101" t="s">
        <v>117</v>
      </c>
      <c r="H58" s="90">
        <f>SUM(R5+R19+R29+R32+R35+R38)</f>
        <v>0</v>
      </c>
      <c r="I58" s="103">
        <f>H58/H60</f>
        <v>0</v>
      </c>
    </row>
    <row r="59" spans="2:9" x14ac:dyDescent="0.2">
      <c r="B59" s="84"/>
      <c r="C59" s="95"/>
      <c r="D59" s="95"/>
      <c r="E59" s="95"/>
      <c r="F59" s="95"/>
      <c r="G59" s="101" t="s">
        <v>118</v>
      </c>
      <c r="H59" s="113">
        <f>SUM(S5+S19+S29+S32+S35+S38)</f>
        <v>25</v>
      </c>
      <c r="I59" s="105">
        <f>H59/H60</f>
        <v>1</v>
      </c>
    </row>
    <row r="60" spans="2:9" x14ac:dyDescent="0.2">
      <c r="B60" s="84"/>
      <c r="C60" s="95"/>
      <c r="D60" s="95"/>
      <c r="E60" s="95"/>
      <c r="F60" s="95"/>
      <c r="G60" s="101"/>
      <c r="H60" s="112">
        <f>SUM(H47:H59)</f>
        <v>25</v>
      </c>
      <c r="I60" s="104">
        <f>SUM(I47:I59)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Louisiana Beaches</oddHeader>
    <oddFooter>&amp;R&amp;P of &amp;N</oddFooter>
  </headerFooter>
  <rowBreaks count="1" manualBreakCount="1">
    <brk id="3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84"/>
  <sheetViews>
    <sheetView zoomScaleNormal="100" workbookViewId="0">
      <pane ySplit="1" topLeftCell="A5" activePane="bottomLeft" state="frozen"/>
      <selection pane="bottomLeft" activeCell="N41" sqref="N41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7" style="20" customWidth="1"/>
    <col min="5" max="5" width="16.7109375" style="1" customWidth="1"/>
    <col min="6" max="7" width="13" style="21" customWidth="1"/>
    <col min="8" max="8" width="9.28515625" style="22" customWidth="1"/>
    <col min="9" max="11" width="12.28515625" style="1" customWidth="1"/>
    <col min="12" max="16384" width="9.140625" style="1"/>
  </cols>
  <sheetData>
    <row r="1" spans="1:11" ht="37.5" customHeight="1" x14ac:dyDescent="0.15">
      <c r="A1" s="24" t="s">
        <v>204</v>
      </c>
      <c r="B1" s="24" t="s">
        <v>12</v>
      </c>
      <c r="C1" s="24" t="s">
        <v>62</v>
      </c>
      <c r="D1" s="3" t="s">
        <v>65</v>
      </c>
      <c r="E1" s="24" t="s">
        <v>81</v>
      </c>
      <c r="F1" s="25" t="s">
        <v>82</v>
      </c>
      <c r="G1" s="25" t="s">
        <v>83</v>
      </c>
      <c r="H1" s="26" t="s">
        <v>84</v>
      </c>
      <c r="I1" s="24" t="s">
        <v>85</v>
      </c>
      <c r="J1" s="24" t="s">
        <v>86</v>
      </c>
      <c r="K1" s="24" t="s">
        <v>87</v>
      </c>
    </row>
    <row r="2" spans="1:11" ht="12.75" customHeight="1" x14ac:dyDescent="0.15">
      <c r="A2" s="158" t="s">
        <v>138</v>
      </c>
      <c r="B2" s="158" t="s">
        <v>139</v>
      </c>
      <c r="C2" s="158" t="s">
        <v>140</v>
      </c>
      <c r="D2" s="158">
        <v>1</v>
      </c>
      <c r="E2" s="158" t="s">
        <v>32</v>
      </c>
      <c r="F2" s="162">
        <v>41081</v>
      </c>
      <c r="G2" s="162">
        <v>41088</v>
      </c>
      <c r="H2" s="158">
        <v>7</v>
      </c>
      <c r="I2" s="158" t="s">
        <v>30</v>
      </c>
      <c r="J2" s="158" t="s">
        <v>31</v>
      </c>
      <c r="K2" s="158" t="s">
        <v>22</v>
      </c>
    </row>
    <row r="3" spans="1:11" ht="12.75" customHeight="1" x14ac:dyDescent="0.15">
      <c r="A3" s="158" t="s">
        <v>138</v>
      </c>
      <c r="B3" s="158" t="s">
        <v>139</v>
      </c>
      <c r="C3" s="158" t="s">
        <v>140</v>
      </c>
      <c r="D3" s="158">
        <v>1</v>
      </c>
      <c r="E3" s="158" t="s">
        <v>32</v>
      </c>
      <c r="F3" s="162">
        <v>41102</v>
      </c>
      <c r="G3" s="162">
        <v>41116</v>
      </c>
      <c r="H3" s="158">
        <v>14</v>
      </c>
      <c r="I3" s="158" t="s">
        <v>30</v>
      </c>
      <c r="J3" s="158" t="s">
        <v>31</v>
      </c>
      <c r="K3" s="158" t="s">
        <v>22</v>
      </c>
    </row>
    <row r="4" spans="1:11" ht="12.75" customHeight="1" x14ac:dyDescent="0.15">
      <c r="A4" s="158" t="s">
        <v>138</v>
      </c>
      <c r="B4" s="158" t="s">
        <v>139</v>
      </c>
      <c r="C4" s="158" t="s">
        <v>140</v>
      </c>
      <c r="D4" s="158">
        <v>1</v>
      </c>
      <c r="E4" s="158" t="s">
        <v>32</v>
      </c>
      <c r="F4" s="162">
        <v>41130</v>
      </c>
      <c r="G4" s="162">
        <v>41138</v>
      </c>
      <c r="H4" s="158">
        <v>8</v>
      </c>
      <c r="I4" s="158" t="s">
        <v>30</v>
      </c>
      <c r="J4" s="158" t="s">
        <v>31</v>
      </c>
      <c r="K4" s="158" t="s">
        <v>22</v>
      </c>
    </row>
    <row r="5" spans="1:11" ht="12.75" customHeight="1" x14ac:dyDescent="0.15">
      <c r="A5" s="158" t="s">
        <v>138</v>
      </c>
      <c r="B5" s="158" t="s">
        <v>139</v>
      </c>
      <c r="C5" s="158" t="s">
        <v>140</v>
      </c>
      <c r="D5" s="158">
        <v>1</v>
      </c>
      <c r="E5" s="158" t="s">
        <v>32</v>
      </c>
      <c r="F5" s="162">
        <v>41158</v>
      </c>
      <c r="G5" s="162">
        <v>41165</v>
      </c>
      <c r="H5" s="158">
        <v>7</v>
      </c>
      <c r="I5" s="158" t="s">
        <v>30</v>
      </c>
      <c r="J5" s="158" t="s">
        <v>31</v>
      </c>
      <c r="K5" s="158" t="s">
        <v>22</v>
      </c>
    </row>
    <row r="6" spans="1:11" ht="12.75" customHeight="1" x14ac:dyDescent="0.15">
      <c r="A6" s="158" t="s">
        <v>138</v>
      </c>
      <c r="B6" s="158" t="s">
        <v>139</v>
      </c>
      <c r="C6" s="158" t="s">
        <v>140</v>
      </c>
      <c r="D6" s="158">
        <v>1</v>
      </c>
      <c r="E6" s="158" t="s">
        <v>32</v>
      </c>
      <c r="F6" s="162">
        <v>41173</v>
      </c>
      <c r="G6" s="162">
        <v>41213</v>
      </c>
      <c r="H6" s="158">
        <v>40</v>
      </c>
      <c r="I6" s="158" t="s">
        <v>30</v>
      </c>
      <c r="J6" s="158" t="s">
        <v>31</v>
      </c>
      <c r="K6" s="158" t="s">
        <v>22</v>
      </c>
    </row>
    <row r="7" spans="1:11" ht="12.75" customHeight="1" x14ac:dyDescent="0.15">
      <c r="A7" s="158" t="s">
        <v>138</v>
      </c>
      <c r="B7" s="158" t="s">
        <v>141</v>
      </c>
      <c r="C7" s="158" t="s">
        <v>142</v>
      </c>
      <c r="D7" s="158">
        <v>1</v>
      </c>
      <c r="E7" s="158" t="s">
        <v>32</v>
      </c>
      <c r="F7" s="162">
        <v>41102</v>
      </c>
      <c r="G7" s="162">
        <v>41138</v>
      </c>
      <c r="H7" s="158">
        <v>36</v>
      </c>
      <c r="I7" s="158" t="s">
        <v>30</v>
      </c>
      <c r="J7" s="158" t="s">
        <v>31</v>
      </c>
      <c r="K7" s="158" t="s">
        <v>22</v>
      </c>
    </row>
    <row r="8" spans="1:11" ht="12.75" customHeight="1" x14ac:dyDescent="0.15">
      <c r="A8" s="158" t="s">
        <v>138</v>
      </c>
      <c r="B8" s="158" t="s">
        <v>141</v>
      </c>
      <c r="C8" s="158" t="s">
        <v>142</v>
      </c>
      <c r="D8" s="158">
        <v>1</v>
      </c>
      <c r="E8" s="158" t="s">
        <v>32</v>
      </c>
      <c r="F8" s="162">
        <v>41144</v>
      </c>
      <c r="G8" s="162">
        <v>41152</v>
      </c>
      <c r="H8" s="158">
        <v>8</v>
      </c>
      <c r="I8" s="158" t="s">
        <v>30</v>
      </c>
      <c r="J8" s="158" t="s">
        <v>31</v>
      </c>
      <c r="K8" s="158" t="s">
        <v>22</v>
      </c>
    </row>
    <row r="9" spans="1:11" ht="12.75" customHeight="1" x14ac:dyDescent="0.15">
      <c r="A9" s="151" t="s">
        <v>138</v>
      </c>
      <c r="B9" s="151" t="s">
        <v>141</v>
      </c>
      <c r="C9" s="151" t="s">
        <v>142</v>
      </c>
      <c r="D9" s="151">
        <v>1</v>
      </c>
      <c r="E9" s="151" t="s">
        <v>32</v>
      </c>
      <c r="F9" s="163">
        <v>41173</v>
      </c>
      <c r="G9" s="163">
        <v>41179</v>
      </c>
      <c r="H9" s="151">
        <v>6</v>
      </c>
      <c r="I9" s="151" t="s">
        <v>30</v>
      </c>
      <c r="J9" s="151" t="s">
        <v>31</v>
      </c>
      <c r="K9" s="151" t="s">
        <v>22</v>
      </c>
    </row>
    <row r="10" spans="1:11" ht="12.75" customHeight="1" x14ac:dyDescent="0.15">
      <c r="A10" s="31"/>
      <c r="B10" s="57">
        <f>SUM(IF(FREQUENCY(MATCH(B2:B9,B2:B9,0),MATCH(B2:B9,B2:B9,0))&gt;0,1))</f>
        <v>2</v>
      </c>
      <c r="C10" s="32"/>
      <c r="D10" s="32"/>
      <c r="E10" s="45">
        <f>COUNTA(E2:E9)</f>
        <v>8</v>
      </c>
      <c r="F10" s="28"/>
      <c r="G10" s="28"/>
      <c r="H10" s="28">
        <f>SUM(H2:H9)</f>
        <v>126</v>
      </c>
      <c r="I10" s="31"/>
      <c r="J10" s="31"/>
      <c r="K10" s="31"/>
    </row>
    <row r="11" spans="1:11" ht="12.75" customHeight="1" x14ac:dyDescent="0.15">
      <c r="A11" s="28"/>
      <c r="B11" s="28"/>
      <c r="C11" s="28"/>
      <c r="D11" s="28"/>
      <c r="E11" s="45"/>
      <c r="F11" s="145"/>
      <c r="G11" s="145"/>
      <c r="H11" s="128"/>
      <c r="I11" s="28"/>
      <c r="J11" s="28"/>
      <c r="K11" s="28"/>
    </row>
    <row r="12" spans="1:11" ht="12.75" customHeight="1" x14ac:dyDescent="0.15">
      <c r="A12" s="158" t="s">
        <v>143</v>
      </c>
      <c r="B12" s="158" t="s">
        <v>148</v>
      </c>
      <c r="C12" s="158" t="s">
        <v>149</v>
      </c>
      <c r="D12" s="158">
        <v>2</v>
      </c>
      <c r="E12" s="158" t="s">
        <v>32</v>
      </c>
      <c r="F12" s="162">
        <v>41067</v>
      </c>
      <c r="G12" s="162">
        <v>41074</v>
      </c>
      <c r="H12" s="158">
        <v>7</v>
      </c>
      <c r="I12" s="158" t="s">
        <v>30</v>
      </c>
      <c r="J12" s="158" t="s">
        <v>31</v>
      </c>
      <c r="K12" s="158" t="s">
        <v>22</v>
      </c>
    </row>
    <row r="13" spans="1:11" ht="12.75" customHeight="1" x14ac:dyDescent="0.15">
      <c r="A13" s="158" t="s">
        <v>143</v>
      </c>
      <c r="B13" s="158" t="s">
        <v>152</v>
      </c>
      <c r="C13" s="158" t="s">
        <v>153</v>
      </c>
      <c r="D13" s="158">
        <v>1</v>
      </c>
      <c r="E13" s="158" t="s">
        <v>32</v>
      </c>
      <c r="F13" s="162">
        <v>41074</v>
      </c>
      <c r="G13" s="162">
        <v>41081</v>
      </c>
      <c r="H13" s="158">
        <v>7</v>
      </c>
      <c r="I13" s="158" t="s">
        <v>30</v>
      </c>
      <c r="J13" s="158" t="s">
        <v>31</v>
      </c>
      <c r="K13" s="158" t="s">
        <v>22</v>
      </c>
    </row>
    <row r="14" spans="1:11" ht="12.75" customHeight="1" x14ac:dyDescent="0.15">
      <c r="A14" s="158" t="s">
        <v>143</v>
      </c>
      <c r="B14" s="158" t="s">
        <v>152</v>
      </c>
      <c r="C14" s="158" t="s">
        <v>153</v>
      </c>
      <c r="D14" s="158">
        <v>1</v>
      </c>
      <c r="E14" s="158" t="s">
        <v>32</v>
      </c>
      <c r="F14" s="162">
        <v>41102</v>
      </c>
      <c r="G14" s="162">
        <v>41110</v>
      </c>
      <c r="H14" s="158">
        <v>8</v>
      </c>
      <c r="I14" s="158" t="s">
        <v>30</v>
      </c>
      <c r="J14" s="158" t="s">
        <v>31</v>
      </c>
      <c r="K14" s="158" t="s">
        <v>22</v>
      </c>
    </row>
    <row r="15" spans="1:11" ht="12.75" customHeight="1" x14ac:dyDescent="0.15">
      <c r="A15" s="158" t="s">
        <v>143</v>
      </c>
      <c r="B15" s="158" t="s">
        <v>154</v>
      </c>
      <c r="C15" s="158" t="s">
        <v>155</v>
      </c>
      <c r="D15" s="158">
        <v>1</v>
      </c>
      <c r="E15" s="158" t="s">
        <v>32</v>
      </c>
      <c r="F15" s="162">
        <v>41074</v>
      </c>
      <c r="G15" s="162">
        <v>41081</v>
      </c>
      <c r="H15" s="158">
        <v>7</v>
      </c>
      <c r="I15" s="158" t="s">
        <v>30</v>
      </c>
      <c r="J15" s="158" t="s">
        <v>31</v>
      </c>
      <c r="K15" s="158" t="s">
        <v>22</v>
      </c>
    </row>
    <row r="16" spans="1:11" ht="12.75" customHeight="1" x14ac:dyDescent="0.15">
      <c r="A16" s="158" t="s">
        <v>143</v>
      </c>
      <c r="B16" s="158" t="s">
        <v>154</v>
      </c>
      <c r="C16" s="158" t="s">
        <v>155</v>
      </c>
      <c r="D16" s="158">
        <v>1</v>
      </c>
      <c r="E16" s="158" t="s">
        <v>32</v>
      </c>
      <c r="F16" s="162">
        <v>41102</v>
      </c>
      <c r="G16" s="162">
        <v>41116</v>
      </c>
      <c r="H16" s="158">
        <v>14</v>
      </c>
      <c r="I16" s="158" t="s">
        <v>30</v>
      </c>
      <c r="J16" s="158" t="s">
        <v>31</v>
      </c>
      <c r="K16" s="158" t="s">
        <v>22</v>
      </c>
    </row>
    <row r="17" spans="1:11" ht="12.75" customHeight="1" x14ac:dyDescent="0.15">
      <c r="A17" s="158" t="s">
        <v>143</v>
      </c>
      <c r="B17" s="158" t="s">
        <v>156</v>
      </c>
      <c r="C17" s="158" t="s">
        <v>157</v>
      </c>
      <c r="D17" s="158">
        <v>1</v>
      </c>
      <c r="E17" s="158" t="s">
        <v>32</v>
      </c>
      <c r="F17" s="162">
        <v>41081</v>
      </c>
      <c r="G17" s="162">
        <v>41088</v>
      </c>
      <c r="H17" s="158">
        <v>7</v>
      </c>
      <c r="I17" s="158" t="s">
        <v>30</v>
      </c>
      <c r="J17" s="158" t="s">
        <v>31</v>
      </c>
      <c r="K17" s="158" t="s">
        <v>22</v>
      </c>
    </row>
    <row r="18" spans="1:11" ht="12.75" customHeight="1" x14ac:dyDescent="0.15">
      <c r="A18" s="158" t="s">
        <v>143</v>
      </c>
      <c r="B18" s="158" t="s">
        <v>156</v>
      </c>
      <c r="C18" s="158" t="s">
        <v>157</v>
      </c>
      <c r="D18" s="158">
        <v>1</v>
      </c>
      <c r="E18" s="158" t="s">
        <v>32</v>
      </c>
      <c r="F18" s="162">
        <v>41102</v>
      </c>
      <c r="G18" s="162">
        <v>41110</v>
      </c>
      <c r="H18" s="158">
        <v>8</v>
      </c>
      <c r="I18" s="158" t="s">
        <v>30</v>
      </c>
      <c r="J18" s="158" t="s">
        <v>31</v>
      </c>
      <c r="K18" s="158" t="s">
        <v>22</v>
      </c>
    </row>
    <row r="19" spans="1:11" ht="12.75" customHeight="1" x14ac:dyDescent="0.15">
      <c r="A19" s="158" t="s">
        <v>143</v>
      </c>
      <c r="B19" s="158" t="s">
        <v>158</v>
      </c>
      <c r="C19" s="158" t="s">
        <v>159</v>
      </c>
      <c r="D19" s="158">
        <v>1</v>
      </c>
      <c r="E19" s="158" t="s">
        <v>32</v>
      </c>
      <c r="F19" s="162">
        <v>41074</v>
      </c>
      <c r="G19" s="162">
        <v>41081</v>
      </c>
      <c r="H19" s="158">
        <v>7</v>
      </c>
      <c r="I19" s="158" t="s">
        <v>30</v>
      </c>
      <c r="J19" s="158" t="s">
        <v>31</v>
      </c>
      <c r="K19" s="158" t="s">
        <v>22</v>
      </c>
    </row>
    <row r="20" spans="1:11" ht="12.75" customHeight="1" x14ac:dyDescent="0.15">
      <c r="A20" s="158" t="s">
        <v>143</v>
      </c>
      <c r="B20" s="158" t="s">
        <v>158</v>
      </c>
      <c r="C20" s="158" t="s">
        <v>159</v>
      </c>
      <c r="D20" s="158">
        <v>1</v>
      </c>
      <c r="E20" s="158" t="s">
        <v>32</v>
      </c>
      <c r="F20" s="162">
        <v>41102</v>
      </c>
      <c r="G20" s="162">
        <v>41110</v>
      </c>
      <c r="H20" s="158">
        <v>8</v>
      </c>
      <c r="I20" s="158" t="s">
        <v>30</v>
      </c>
      <c r="J20" s="158" t="s">
        <v>31</v>
      </c>
      <c r="K20" s="158" t="s">
        <v>22</v>
      </c>
    </row>
    <row r="21" spans="1:11" ht="12.75" customHeight="1" x14ac:dyDescent="0.15">
      <c r="A21" s="158" t="s">
        <v>143</v>
      </c>
      <c r="B21" s="158" t="s">
        <v>160</v>
      </c>
      <c r="C21" s="158" t="s">
        <v>161</v>
      </c>
      <c r="D21" s="158">
        <v>1</v>
      </c>
      <c r="E21" s="158" t="s">
        <v>32</v>
      </c>
      <c r="F21" s="162">
        <v>41081</v>
      </c>
      <c r="G21" s="162">
        <v>41116</v>
      </c>
      <c r="H21" s="158">
        <v>35</v>
      </c>
      <c r="I21" s="158" t="s">
        <v>30</v>
      </c>
      <c r="J21" s="158" t="s">
        <v>31</v>
      </c>
      <c r="K21" s="158" t="s">
        <v>22</v>
      </c>
    </row>
    <row r="22" spans="1:11" ht="12.75" customHeight="1" x14ac:dyDescent="0.15">
      <c r="A22" s="158" t="s">
        <v>143</v>
      </c>
      <c r="B22" s="158" t="s">
        <v>162</v>
      </c>
      <c r="C22" s="158" t="s">
        <v>163</v>
      </c>
      <c r="D22" s="158">
        <v>1</v>
      </c>
      <c r="E22" s="158" t="s">
        <v>32</v>
      </c>
      <c r="F22" s="162">
        <v>41039</v>
      </c>
      <c r="G22" s="162">
        <v>41046</v>
      </c>
      <c r="H22" s="158">
        <v>7</v>
      </c>
      <c r="I22" s="158" t="s">
        <v>30</v>
      </c>
      <c r="J22" s="158" t="s">
        <v>31</v>
      </c>
      <c r="K22" s="158" t="s">
        <v>22</v>
      </c>
    </row>
    <row r="23" spans="1:11" ht="12.75" customHeight="1" x14ac:dyDescent="0.15">
      <c r="A23" s="158" t="s">
        <v>143</v>
      </c>
      <c r="B23" s="158" t="s">
        <v>162</v>
      </c>
      <c r="C23" s="158" t="s">
        <v>163</v>
      </c>
      <c r="D23" s="158">
        <v>1</v>
      </c>
      <c r="E23" s="158" t="s">
        <v>32</v>
      </c>
      <c r="F23" s="162">
        <v>41081</v>
      </c>
      <c r="G23" s="162">
        <v>41088</v>
      </c>
      <c r="H23" s="158">
        <v>7</v>
      </c>
      <c r="I23" s="158" t="s">
        <v>30</v>
      </c>
      <c r="J23" s="158" t="s">
        <v>31</v>
      </c>
      <c r="K23" s="158" t="s">
        <v>22</v>
      </c>
    </row>
    <row r="24" spans="1:11" ht="12.75" customHeight="1" x14ac:dyDescent="0.15">
      <c r="A24" s="158" t="s">
        <v>143</v>
      </c>
      <c r="B24" s="158" t="s">
        <v>162</v>
      </c>
      <c r="C24" s="158" t="s">
        <v>163</v>
      </c>
      <c r="D24" s="158">
        <v>1</v>
      </c>
      <c r="E24" s="158" t="s">
        <v>32</v>
      </c>
      <c r="F24" s="162">
        <v>41102</v>
      </c>
      <c r="G24" s="162">
        <v>41110</v>
      </c>
      <c r="H24" s="158">
        <v>8</v>
      </c>
      <c r="I24" s="158" t="s">
        <v>30</v>
      </c>
      <c r="J24" s="158" t="s">
        <v>31</v>
      </c>
      <c r="K24" s="158" t="s">
        <v>22</v>
      </c>
    </row>
    <row r="25" spans="1:11" ht="12.75" customHeight="1" x14ac:dyDescent="0.15">
      <c r="A25" s="158" t="s">
        <v>143</v>
      </c>
      <c r="B25" s="158" t="s">
        <v>164</v>
      </c>
      <c r="C25" s="158" t="s">
        <v>165</v>
      </c>
      <c r="D25" s="158">
        <v>2</v>
      </c>
      <c r="E25" s="158" t="s">
        <v>32</v>
      </c>
      <c r="F25" s="162">
        <v>41039</v>
      </c>
      <c r="G25" s="162">
        <v>41046</v>
      </c>
      <c r="H25" s="158">
        <v>7</v>
      </c>
      <c r="I25" s="158" t="s">
        <v>30</v>
      </c>
      <c r="J25" s="158" t="s">
        <v>31</v>
      </c>
      <c r="K25" s="158" t="s">
        <v>22</v>
      </c>
    </row>
    <row r="26" spans="1:11" ht="12.75" customHeight="1" x14ac:dyDescent="0.15">
      <c r="A26" s="158" t="s">
        <v>143</v>
      </c>
      <c r="B26" s="158" t="s">
        <v>168</v>
      </c>
      <c r="C26" s="158" t="s">
        <v>169</v>
      </c>
      <c r="D26" s="158">
        <v>2</v>
      </c>
      <c r="E26" s="158" t="s">
        <v>32</v>
      </c>
      <c r="F26" s="162">
        <v>41081</v>
      </c>
      <c r="G26" s="162">
        <v>41116</v>
      </c>
      <c r="H26" s="158">
        <v>35</v>
      </c>
      <c r="I26" s="158" t="s">
        <v>30</v>
      </c>
      <c r="J26" s="158" t="s">
        <v>31</v>
      </c>
      <c r="K26" s="158" t="s">
        <v>22</v>
      </c>
    </row>
    <row r="27" spans="1:11" ht="12.75" customHeight="1" x14ac:dyDescent="0.15">
      <c r="A27" s="158" t="s">
        <v>143</v>
      </c>
      <c r="B27" s="158" t="s">
        <v>168</v>
      </c>
      <c r="C27" s="158" t="s">
        <v>169</v>
      </c>
      <c r="D27" s="158">
        <v>2</v>
      </c>
      <c r="E27" s="158" t="s">
        <v>32</v>
      </c>
      <c r="F27" s="162">
        <v>41123</v>
      </c>
      <c r="G27" s="162">
        <v>41138</v>
      </c>
      <c r="H27" s="158">
        <v>15</v>
      </c>
      <c r="I27" s="158" t="s">
        <v>30</v>
      </c>
      <c r="J27" s="158" t="s">
        <v>31</v>
      </c>
      <c r="K27" s="158" t="s">
        <v>22</v>
      </c>
    </row>
    <row r="28" spans="1:11" ht="12.75" customHeight="1" x14ac:dyDescent="0.15">
      <c r="A28" s="158" t="s">
        <v>143</v>
      </c>
      <c r="B28" s="158" t="s">
        <v>168</v>
      </c>
      <c r="C28" s="158" t="s">
        <v>169</v>
      </c>
      <c r="D28" s="158">
        <v>2</v>
      </c>
      <c r="E28" s="158" t="s">
        <v>32</v>
      </c>
      <c r="F28" s="162">
        <v>41158</v>
      </c>
      <c r="G28" s="162">
        <v>41165</v>
      </c>
      <c r="H28" s="158">
        <v>7</v>
      </c>
      <c r="I28" s="158" t="s">
        <v>30</v>
      </c>
      <c r="J28" s="158" t="s">
        <v>31</v>
      </c>
      <c r="K28" s="158" t="s">
        <v>22</v>
      </c>
    </row>
    <row r="29" spans="1:11" ht="12.75" customHeight="1" x14ac:dyDescent="0.15">
      <c r="A29" s="158" t="s">
        <v>143</v>
      </c>
      <c r="B29" s="158" t="s">
        <v>168</v>
      </c>
      <c r="C29" s="158" t="s">
        <v>169</v>
      </c>
      <c r="D29" s="158">
        <v>2</v>
      </c>
      <c r="E29" s="158" t="s">
        <v>32</v>
      </c>
      <c r="F29" s="162">
        <v>41173</v>
      </c>
      <c r="G29" s="162">
        <v>41194</v>
      </c>
      <c r="H29" s="158">
        <v>21</v>
      </c>
      <c r="I29" s="158" t="s">
        <v>30</v>
      </c>
      <c r="J29" s="158" t="s">
        <v>31</v>
      </c>
      <c r="K29" s="158" t="s">
        <v>22</v>
      </c>
    </row>
    <row r="30" spans="1:11" ht="12.75" customHeight="1" x14ac:dyDescent="0.15">
      <c r="A30" s="151" t="s">
        <v>143</v>
      </c>
      <c r="B30" s="151" t="s">
        <v>168</v>
      </c>
      <c r="C30" s="151" t="s">
        <v>169</v>
      </c>
      <c r="D30" s="151">
        <v>2</v>
      </c>
      <c r="E30" s="151" t="s">
        <v>32</v>
      </c>
      <c r="F30" s="163">
        <v>41200</v>
      </c>
      <c r="G30" s="163">
        <v>41213</v>
      </c>
      <c r="H30" s="151">
        <v>13</v>
      </c>
      <c r="I30" s="151" t="s">
        <v>30</v>
      </c>
      <c r="J30" s="151" t="s">
        <v>31</v>
      </c>
      <c r="K30" s="151" t="s">
        <v>22</v>
      </c>
    </row>
    <row r="31" spans="1:11" ht="12.75" customHeight="1" x14ac:dyDescent="0.15">
      <c r="A31" s="31"/>
      <c r="B31" s="57">
        <f>SUM(IF(FREQUENCY(MATCH(B12:B30,B12:B30,0),MATCH(B12:B30,B12:B30,0))&gt;0,1))</f>
        <v>9</v>
      </c>
      <c r="C31" s="57"/>
      <c r="D31" s="57"/>
      <c r="E31" s="45">
        <f>COUNTA(E12:E30)</f>
        <v>19</v>
      </c>
      <c r="F31" s="28"/>
      <c r="G31" s="28"/>
      <c r="H31" s="128">
        <f>SUM(H12:H30)</f>
        <v>228</v>
      </c>
      <c r="I31" s="31"/>
      <c r="J31" s="31"/>
      <c r="K31" s="31"/>
    </row>
    <row r="32" spans="1:11" ht="12.75" customHeight="1" x14ac:dyDescent="0.15">
      <c r="A32" s="31"/>
      <c r="B32" s="31"/>
      <c r="C32" s="31"/>
      <c r="D32" s="31"/>
      <c r="E32" s="44"/>
      <c r="F32" s="31"/>
      <c r="G32" s="31"/>
      <c r="H32" s="31"/>
      <c r="I32" s="31"/>
      <c r="J32" s="31"/>
      <c r="K32" s="31"/>
    </row>
    <row r="33" spans="1:11" ht="12.75" customHeight="1" x14ac:dyDescent="0.15">
      <c r="A33" s="158" t="s">
        <v>170</v>
      </c>
      <c r="B33" s="158" t="s">
        <v>222</v>
      </c>
      <c r="C33" s="158" t="s">
        <v>223</v>
      </c>
      <c r="D33" s="158">
        <v>1</v>
      </c>
      <c r="E33" s="158" t="s">
        <v>32</v>
      </c>
      <c r="F33" s="162">
        <v>41110</v>
      </c>
      <c r="G33" s="162">
        <v>41116</v>
      </c>
      <c r="H33" s="158">
        <v>6</v>
      </c>
      <c r="I33" s="158" t="s">
        <v>30</v>
      </c>
      <c r="J33" s="158" t="s">
        <v>31</v>
      </c>
      <c r="K33" s="158" t="s">
        <v>22</v>
      </c>
    </row>
    <row r="34" spans="1:11" ht="12.75" customHeight="1" x14ac:dyDescent="0.15">
      <c r="A34" s="158" t="s">
        <v>170</v>
      </c>
      <c r="B34" s="158" t="s">
        <v>222</v>
      </c>
      <c r="C34" s="158" t="s">
        <v>223</v>
      </c>
      <c r="D34" s="158">
        <v>1</v>
      </c>
      <c r="E34" s="158" t="s">
        <v>227</v>
      </c>
      <c r="F34" s="162">
        <v>41148</v>
      </c>
      <c r="G34" s="162">
        <v>41155</v>
      </c>
      <c r="H34" s="158">
        <v>7</v>
      </c>
      <c r="I34" s="158" t="s">
        <v>228</v>
      </c>
      <c r="J34" s="158" t="s">
        <v>31</v>
      </c>
      <c r="K34" s="158" t="s">
        <v>22</v>
      </c>
    </row>
    <row r="35" spans="1:11" ht="12.75" customHeight="1" x14ac:dyDescent="0.15">
      <c r="A35" s="158" t="s">
        <v>170</v>
      </c>
      <c r="B35" s="158" t="s">
        <v>171</v>
      </c>
      <c r="C35" s="158" t="s">
        <v>172</v>
      </c>
      <c r="D35" s="158">
        <v>2</v>
      </c>
      <c r="E35" s="158" t="s">
        <v>227</v>
      </c>
      <c r="F35" s="162">
        <v>41148</v>
      </c>
      <c r="G35" s="162">
        <v>41155</v>
      </c>
      <c r="H35" s="158">
        <v>7</v>
      </c>
      <c r="I35" s="158" t="s">
        <v>228</v>
      </c>
      <c r="J35" s="158" t="s">
        <v>31</v>
      </c>
      <c r="K35" s="158" t="s">
        <v>22</v>
      </c>
    </row>
    <row r="36" spans="1:11" ht="12.75" customHeight="1" x14ac:dyDescent="0.15">
      <c r="A36" s="158" t="s">
        <v>170</v>
      </c>
      <c r="B36" s="158" t="s">
        <v>173</v>
      </c>
      <c r="C36" s="158" t="s">
        <v>174</v>
      </c>
      <c r="D36" s="158">
        <v>2</v>
      </c>
      <c r="E36" s="158" t="s">
        <v>32</v>
      </c>
      <c r="F36" s="162">
        <v>41130</v>
      </c>
      <c r="G36" s="162">
        <v>41138</v>
      </c>
      <c r="H36" s="158">
        <v>8</v>
      </c>
      <c r="I36" s="158" t="s">
        <v>30</v>
      </c>
      <c r="J36" s="158" t="s">
        <v>31</v>
      </c>
      <c r="K36" s="158" t="s">
        <v>22</v>
      </c>
    </row>
    <row r="37" spans="1:11" ht="12.75" customHeight="1" x14ac:dyDescent="0.15">
      <c r="A37" s="158" t="s">
        <v>170</v>
      </c>
      <c r="B37" s="158" t="s">
        <v>173</v>
      </c>
      <c r="C37" s="158" t="s">
        <v>174</v>
      </c>
      <c r="D37" s="158">
        <v>2</v>
      </c>
      <c r="E37" s="158" t="s">
        <v>227</v>
      </c>
      <c r="F37" s="162">
        <v>41148</v>
      </c>
      <c r="G37" s="162">
        <v>41155</v>
      </c>
      <c r="H37" s="158">
        <v>7</v>
      </c>
      <c r="I37" s="158" t="s">
        <v>228</v>
      </c>
      <c r="J37" s="158" t="s">
        <v>31</v>
      </c>
      <c r="K37" s="158" t="s">
        <v>22</v>
      </c>
    </row>
    <row r="38" spans="1:11" ht="12.75" customHeight="1" x14ac:dyDescent="0.15">
      <c r="A38" s="158" t="s">
        <v>170</v>
      </c>
      <c r="B38" s="158" t="s">
        <v>173</v>
      </c>
      <c r="C38" s="158" t="s">
        <v>174</v>
      </c>
      <c r="D38" s="158">
        <v>2</v>
      </c>
      <c r="E38" s="158" t="s">
        <v>32</v>
      </c>
      <c r="F38" s="162">
        <v>41155</v>
      </c>
      <c r="G38" s="162">
        <v>41165</v>
      </c>
      <c r="H38" s="158">
        <v>10</v>
      </c>
      <c r="I38" s="158" t="s">
        <v>30</v>
      </c>
      <c r="J38" s="158" t="s">
        <v>31</v>
      </c>
      <c r="K38" s="158" t="s">
        <v>22</v>
      </c>
    </row>
    <row r="39" spans="1:11" ht="12.75" customHeight="1" x14ac:dyDescent="0.15">
      <c r="A39" s="158" t="s">
        <v>170</v>
      </c>
      <c r="B39" s="158" t="s">
        <v>175</v>
      </c>
      <c r="C39" s="158" t="s">
        <v>176</v>
      </c>
      <c r="D39" s="158">
        <v>2</v>
      </c>
      <c r="E39" s="158" t="s">
        <v>32</v>
      </c>
      <c r="F39" s="162">
        <v>41130</v>
      </c>
      <c r="G39" s="162">
        <v>41138</v>
      </c>
      <c r="H39" s="158">
        <v>8</v>
      </c>
      <c r="I39" s="158" t="s">
        <v>30</v>
      </c>
      <c r="J39" s="158" t="s">
        <v>31</v>
      </c>
      <c r="K39" s="158" t="s">
        <v>22</v>
      </c>
    </row>
    <row r="40" spans="1:11" ht="12.75" customHeight="1" x14ac:dyDescent="0.15">
      <c r="A40" s="158" t="s">
        <v>170</v>
      </c>
      <c r="B40" s="158" t="s">
        <v>175</v>
      </c>
      <c r="C40" s="158" t="s">
        <v>176</v>
      </c>
      <c r="D40" s="158">
        <v>2</v>
      </c>
      <c r="E40" s="158" t="s">
        <v>227</v>
      </c>
      <c r="F40" s="162">
        <v>41148</v>
      </c>
      <c r="G40" s="162">
        <v>41155</v>
      </c>
      <c r="H40" s="158">
        <v>7</v>
      </c>
      <c r="I40" s="158" t="s">
        <v>228</v>
      </c>
      <c r="J40" s="158" t="s">
        <v>31</v>
      </c>
      <c r="K40" s="158" t="s">
        <v>22</v>
      </c>
    </row>
    <row r="41" spans="1:11" ht="12.75" customHeight="1" x14ac:dyDescent="0.15">
      <c r="A41" s="158" t="s">
        <v>170</v>
      </c>
      <c r="B41" s="158" t="s">
        <v>177</v>
      </c>
      <c r="C41" s="158" t="s">
        <v>178</v>
      </c>
      <c r="D41" s="158">
        <v>1</v>
      </c>
      <c r="E41" s="158" t="s">
        <v>227</v>
      </c>
      <c r="F41" s="162">
        <v>41148</v>
      </c>
      <c r="G41" s="162">
        <v>41173</v>
      </c>
      <c r="H41" s="158">
        <v>25</v>
      </c>
      <c r="I41" s="158" t="s">
        <v>228</v>
      </c>
      <c r="J41" s="158" t="s">
        <v>31</v>
      </c>
      <c r="K41" s="158" t="s">
        <v>22</v>
      </c>
    </row>
    <row r="42" spans="1:11" ht="12.75" customHeight="1" x14ac:dyDescent="0.15">
      <c r="A42" s="158" t="s">
        <v>170</v>
      </c>
      <c r="B42" s="158" t="s">
        <v>179</v>
      </c>
      <c r="C42" s="158" t="s">
        <v>180</v>
      </c>
      <c r="D42" s="158">
        <v>1</v>
      </c>
      <c r="E42" s="158" t="s">
        <v>32</v>
      </c>
      <c r="F42" s="162">
        <v>41067</v>
      </c>
      <c r="G42" s="162">
        <v>41081</v>
      </c>
      <c r="H42" s="158">
        <v>14</v>
      </c>
      <c r="I42" s="158" t="s">
        <v>30</v>
      </c>
      <c r="J42" s="158" t="s">
        <v>31</v>
      </c>
      <c r="K42" s="158" t="s">
        <v>22</v>
      </c>
    </row>
    <row r="43" spans="1:11" ht="12.75" customHeight="1" x14ac:dyDescent="0.15">
      <c r="A43" s="158" t="s">
        <v>170</v>
      </c>
      <c r="B43" s="158" t="s">
        <v>179</v>
      </c>
      <c r="C43" s="158" t="s">
        <v>180</v>
      </c>
      <c r="D43" s="158">
        <v>1</v>
      </c>
      <c r="E43" s="158" t="s">
        <v>32</v>
      </c>
      <c r="F43" s="162">
        <v>41130</v>
      </c>
      <c r="G43" s="162">
        <v>41138</v>
      </c>
      <c r="H43" s="158">
        <v>8</v>
      </c>
      <c r="I43" s="158" t="s">
        <v>30</v>
      </c>
      <c r="J43" s="158" t="s">
        <v>31</v>
      </c>
      <c r="K43" s="158" t="s">
        <v>22</v>
      </c>
    </row>
    <row r="44" spans="1:11" ht="12.75" customHeight="1" x14ac:dyDescent="0.15">
      <c r="A44" s="158" t="s">
        <v>170</v>
      </c>
      <c r="B44" s="158" t="s">
        <v>179</v>
      </c>
      <c r="C44" s="158" t="s">
        <v>180</v>
      </c>
      <c r="D44" s="158">
        <v>1</v>
      </c>
      <c r="E44" s="158" t="s">
        <v>32</v>
      </c>
      <c r="F44" s="162">
        <v>41144</v>
      </c>
      <c r="G44" s="162">
        <v>41148</v>
      </c>
      <c r="H44" s="158">
        <v>4</v>
      </c>
      <c r="I44" s="158" t="s">
        <v>30</v>
      </c>
      <c r="J44" s="158" t="s">
        <v>31</v>
      </c>
      <c r="K44" s="158" t="s">
        <v>22</v>
      </c>
    </row>
    <row r="45" spans="1:11" ht="12.75" customHeight="1" x14ac:dyDescent="0.15">
      <c r="A45" s="158" t="s">
        <v>170</v>
      </c>
      <c r="B45" s="158" t="s">
        <v>179</v>
      </c>
      <c r="C45" s="158" t="s">
        <v>180</v>
      </c>
      <c r="D45" s="158">
        <v>1</v>
      </c>
      <c r="E45" s="158" t="s">
        <v>227</v>
      </c>
      <c r="F45" s="162">
        <v>41148</v>
      </c>
      <c r="G45" s="162">
        <v>41173</v>
      </c>
      <c r="H45" s="158">
        <v>25</v>
      </c>
      <c r="I45" s="158" t="s">
        <v>228</v>
      </c>
      <c r="J45" s="158" t="s">
        <v>31</v>
      </c>
      <c r="K45" s="158" t="s">
        <v>22</v>
      </c>
    </row>
    <row r="46" spans="1:11" ht="12.75" customHeight="1" x14ac:dyDescent="0.15">
      <c r="A46" s="158" t="s">
        <v>170</v>
      </c>
      <c r="B46" s="158" t="s">
        <v>181</v>
      </c>
      <c r="C46" s="158" t="s">
        <v>182</v>
      </c>
      <c r="D46" s="158">
        <v>1</v>
      </c>
      <c r="E46" s="158" t="s">
        <v>32</v>
      </c>
      <c r="F46" s="162">
        <v>41067</v>
      </c>
      <c r="G46" s="162">
        <v>41074</v>
      </c>
      <c r="H46" s="158">
        <v>7</v>
      </c>
      <c r="I46" s="158" t="s">
        <v>30</v>
      </c>
      <c r="J46" s="158" t="s">
        <v>31</v>
      </c>
      <c r="K46" s="158" t="s">
        <v>22</v>
      </c>
    </row>
    <row r="47" spans="1:11" ht="12.75" customHeight="1" x14ac:dyDescent="0.15">
      <c r="A47" s="158" t="s">
        <v>170</v>
      </c>
      <c r="B47" s="158" t="s">
        <v>181</v>
      </c>
      <c r="C47" s="158" t="s">
        <v>182</v>
      </c>
      <c r="D47" s="158">
        <v>1</v>
      </c>
      <c r="E47" s="158" t="s">
        <v>32</v>
      </c>
      <c r="F47" s="162">
        <v>41088</v>
      </c>
      <c r="G47" s="162">
        <v>41096</v>
      </c>
      <c r="H47" s="158">
        <v>8</v>
      </c>
      <c r="I47" s="158" t="s">
        <v>30</v>
      </c>
      <c r="J47" s="158" t="s">
        <v>31</v>
      </c>
      <c r="K47" s="158" t="s">
        <v>22</v>
      </c>
    </row>
    <row r="48" spans="1:11" ht="12.75" customHeight="1" x14ac:dyDescent="0.15">
      <c r="A48" s="158" t="s">
        <v>170</v>
      </c>
      <c r="B48" s="158" t="s">
        <v>181</v>
      </c>
      <c r="C48" s="158" t="s">
        <v>182</v>
      </c>
      <c r="D48" s="158">
        <v>1</v>
      </c>
      <c r="E48" s="158" t="s">
        <v>32</v>
      </c>
      <c r="F48" s="162">
        <v>41138</v>
      </c>
      <c r="G48" s="162">
        <v>41144</v>
      </c>
      <c r="H48" s="158">
        <v>6</v>
      </c>
      <c r="I48" s="158" t="s">
        <v>30</v>
      </c>
      <c r="J48" s="158" t="s">
        <v>31</v>
      </c>
      <c r="K48" s="158" t="s">
        <v>22</v>
      </c>
    </row>
    <row r="49" spans="1:12" ht="12.75" customHeight="1" x14ac:dyDescent="0.15">
      <c r="A49" s="158" t="s">
        <v>170</v>
      </c>
      <c r="B49" s="158" t="s">
        <v>181</v>
      </c>
      <c r="C49" s="158" t="s">
        <v>182</v>
      </c>
      <c r="D49" s="158">
        <v>1</v>
      </c>
      <c r="E49" s="158" t="s">
        <v>227</v>
      </c>
      <c r="F49" s="162">
        <v>41148</v>
      </c>
      <c r="G49" s="162">
        <v>41173</v>
      </c>
      <c r="H49" s="158">
        <v>25</v>
      </c>
      <c r="I49" s="158" t="s">
        <v>228</v>
      </c>
      <c r="J49" s="158" t="s">
        <v>31</v>
      </c>
      <c r="K49" s="158" t="s">
        <v>22</v>
      </c>
    </row>
    <row r="50" spans="1:12" ht="12.75" customHeight="1" x14ac:dyDescent="0.15">
      <c r="A50" s="158" t="s">
        <v>170</v>
      </c>
      <c r="B50" s="158" t="s">
        <v>183</v>
      </c>
      <c r="C50" s="158" t="s">
        <v>184</v>
      </c>
      <c r="D50" s="158">
        <v>1</v>
      </c>
      <c r="E50" s="158" t="s">
        <v>32</v>
      </c>
      <c r="F50" s="162">
        <v>41067</v>
      </c>
      <c r="G50" s="162">
        <v>41074</v>
      </c>
      <c r="H50" s="158">
        <v>7</v>
      </c>
      <c r="I50" s="158" t="s">
        <v>30</v>
      </c>
      <c r="J50" s="158" t="s">
        <v>31</v>
      </c>
      <c r="K50" s="158" t="s">
        <v>22</v>
      </c>
    </row>
    <row r="51" spans="1:12" ht="12.75" customHeight="1" x14ac:dyDescent="0.15">
      <c r="A51" s="158" t="s">
        <v>170</v>
      </c>
      <c r="B51" s="158" t="s">
        <v>183</v>
      </c>
      <c r="C51" s="158" t="s">
        <v>184</v>
      </c>
      <c r="D51" s="158">
        <v>1</v>
      </c>
      <c r="E51" s="158" t="s">
        <v>227</v>
      </c>
      <c r="F51" s="162">
        <v>41148</v>
      </c>
      <c r="G51" s="162">
        <v>41173</v>
      </c>
      <c r="H51" s="158">
        <v>25</v>
      </c>
      <c r="I51" s="158" t="s">
        <v>228</v>
      </c>
      <c r="J51" s="158" t="s">
        <v>31</v>
      </c>
      <c r="K51" s="158" t="s">
        <v>22</v>
      </c>
    </row>
    <row r="52" spans="1:12" ht="12.75" customHeight="1" x14ac:dyDescent="0.15">
      <c r="A52" s="151" t="s">
        <v>170</v>
      </c>
      <c r="B52" s="151" t="s">
        <v>183</v>
      </c>
      <c r="C52" s="151" t="s">
        <v>184</v>
      </c>
      <c r="D52" s="151">
        <v>1</v>
      </c>
      <c r="E52" s="151" t="s">
        <v>32</v>
      </c>
      <c r="F52" s="163">
        <v>41179</v>
      </c>
      <c r="G52" s="163">
        <v>41186</v>
      </c>
      <c r="H52" s="151">
        <v>7</v>
      </c>
      <c r="I52" s="151" t="s">
        <v>30</v>
      </c>
      <c r="J52" s="151" t="s">
        <v>31</v>
      </c>
      <c r="K52" s="151" t="s">
        <v>22</v>
      </c>
    </row>
    <row r="53" spans="1:12" ht="12.75" customHeight="1" x14ac:dyDescent="0.15">
      <c r="A53" s="31"/>
      <c r="B53" s="57">
        <f>SUM(IF(FREQUENCY(MATCH(B33:B52,B33:B52,0),MATCH(B33:B52,B33:B52,0))&gt;0,1))</f>
        <v>8</v>
      </c>
      <c r="C53" s="57"/>
      <c r="D53" s="57"/>
      <c r="E53" s="45">
        <f>COUNTA(E33:E52)</f>
        <v>20</v>
      </c>
      <c r="F53" s="28"/>
      <c r="G53" s="28"/>
      <c r="H53" s="128">
        <f>SUM(H33:H52)</f>
        <v>221</v>
      </c>
      <c r="I53" s="31"/>
      <c r="J53" s="50"/>
      <c r="K53" s="50"/>
    </row>
    <row r="54" spans="1:12" ht="12.75" customHeight="1" x14ac:dyDescent="0.15">
      <c r="A54" s="31"/>
      <c r="B54" s="31"/>
      <c r="C54" s="31"/>
      <c r="D54" s="31"/>
      <c r="E54" s="44"/>
      <c r="F54" s="31"/>
      <c r="G54" s="31"/>
      <c r="H54" s="31"/>
      <c r="I54" s="31"/>
      <c r="J54" s="50"/>
      <c r="K54" s="50"/>
    </row>
    <row r="55" spans="1:12" ht="12.75" customHeight="1" x14ac:dyDescent="0.15">
      <c r="A55" s="158" t="s">
        <v>194</v>
      </c>
      <c r="B55" s="158" t="s">
        <v>195</v>
      </c>
      <c r="C55" s="158" t="s">
        <v>196</v>
      </c>
      <c r="D55" s="158">
        <v>1</v>
      </c>
      <c r="E55" s="158" t="s">
        <v>32</v>
      </c>
      <c r="F55" s="162">
        <v>41102</v>
      </c>
      <c r="G55" s="162">
        <v>41110</v>
      </c>
      <c r="H55" s="158">
        <v>8</v>
      </c>
      <c r="I55" s="158" t="s">
        <v>30</v>
      </c>
      <c r="J55" s="158" t="s">
        <v>31</v>
      </c>
      <c r="K55" s="158" t="s">
        <v>22</v>
      </c>
    </row>
    <row r="56" spans="1:12" ht="12.75" customHeight="1" x14ac:dyDescent="0.15">
      <c r="A56" s="158" t="s">
        <v>194</v>
      </c>
      <c r="B56" s="158" t="s">
        <v>195</v>
      </c>
      <c r="C56" s="158" t="s">
        <v>196</v>
      </c>
      <c r="D56" s="158">
        <v>1</v>
      </c>
      <c r="E56" s="158" t="s">
        <v>32</v>
      </c>
      <c r="F56" s="162">
        <v>41173</v>
      </c>
      <c r="G56" s="162">
        <v>41179</v>
      </c>
      <c r="H56" s="158">
        <v>6</v>
      </c>
      <c r="I56" s="158" t="s">
        <v>30</v>
      </c>
      <c r="J56" s="158" t="s">
        <v>31</v>
      </c>
      <c r="K56" s="158" t="s">
        <v>22</v>
      </c>
    </row>
    <row r="57" spans="1:12" ht="12.75" customHeight="1" x14ac:dyDescent="0.15">
      <c r="A57" s="151" t="s">
        <v>194</v>
      </c>
      <c r="B57" s="151" t="s">
        <v>195</v>
      </c>
      <c r="C57" s="151" t="s">
        <v>196</v>
      </c>
      <c r="D57" s="151">
        <v>1</v>
      </c>
      <c r="E57" s="151" t="s">
        <v>32</v>
      </c>
      <c r="F57" s="163">
        <v>41186</v>
      </c>
      <c r="G57" s="163">
        <v>41213</v>
      </c>
      <c r="H57" s="151">
        <v>27</v>
      </c>
      <c r="I57" s="151" t="s">
        <v>30</v>
      </c>
      <c r="J57" s="151" t="s">
        <v>31</v>
      </c>
      <c r="K57" s="151" t="s">
        <v>22</v>
      </c>
      <c r="L57" s="64"/>
    </row>
    <row r="58" spans="1:12" ht="12.75" customHeight="1" x14ac:dyDescent="0.15">
      <c r="A58" s="31"/>
      <c r="B58" s="57">
        <f>SUM(IF(FREQUENCY(MATCH(B55:B57,B55:B57,0),MATCH(B55:B57,B55:B57,0))&gt;0,1))</f>
        <v>1</v>
      </c>
      <c r="C58" s="32"/>
      <c r="D58" s="32"/>
      <c r="E58" s="45">
        <f>COUNTA(E55:E57)</f>
        <v>3</v>
      </c>
      <c r="F58" s="28"/>
      <c r="G58" s="28"/>
      <c r="H58" s="28">
        <f>SUM(H55:H57)</f>
        <v>41</v>
      </c>
      <c r="I58" s="31"/>
      <c r="J58" s="31"/>
      <c r="K58" s="31"/>
    </row>
    <row r="59" spans="1:12" ht="12.75" customHeight="1" x14ac:dyDescent="0.15">
      <c r="A59" s="31"/>
      <c r="B59" s="57"/>
      <c r="C59" s="32"/>
      <c r="D59" s="32"/>
      <c r="E59" s="45"/>
      <c r="F59" s="28"/>
      <c r="G59" s="28"/>
      <c r="H59" s="28"/>
      <c r="I59" s="31"/>
      <c r="J59" s="31"/>
      <c r="K59" s="31"/>
    </row>
    <row r="60" spans="1:12" ht="12.75" customHeight="1" x14ac:dyDescent="0.15">
      <c r="A60" s="158" t="s">
        <v>197</v>
      </c>
      <c r="B60" s="158" t="s">
        <v>198</v>
      </c>
      <c r="C60" s="158" t="s">
        <v>199</v>
      </c>
      <c r="D60" s="158">
        <v>1</v>
      </c>
      <c r="E60" s="158" t="s">
        <v>32</v>
      </c>
      <c r="F60" s="162">
        <v>41067</v>
      </c>
      <c r="G60" s="162">
        <v>41074</v>
      </c>
      <c r="H60" s="158">
        <v>7</v>
      </c>
      <c r="I60" s="158" t="s">
        <v>30</v>
      </c>
      <c r="J60" s="158" t="s">
        <v>31</v>
      </c>
      <c r="K60" s="158" t="s">
        <v>22</v>
      </c>
      <c r="L60" s="64"/>
    </row>
    <row r="61" spans="1:12" ht="12.75" customHeight="1" x14ac:dyDescent="0.15">
      <c r="A61" s="151" t="s">
        <v>197</v>
      </c>
      <c r="B61" s="151" t="s">
        <v>198</v>
      </c>
      <c r="C61" s="151" t="s">
        <v>199</v>
      </c>
      <c r="D61" s="151">
        <v>1</v>
      </c>
      <c r="E61" s="151" t="s">
        <v>227</v>
      </c>
      <c r="F61" s="163">
        <v>41148</v>
      </c>
      <c r="G61" s="163">
        <v>41213</v>
      </c>
      <c r="H61" s="151">
        <v>65</v>
      </c>
      <c r="I61" s="151" t="s">
        <v>228</v>
      </c>
      <c r="J61" s="151" t="s">
        <v>31</v>
      </c>
      <c r="K61" s="151" t="s">
        <v>22</v>
      </c>
      <c r="L61" s="64"/>
    </row>
    <row r="62" spans="1:12" ht="12.75" customHeight="1" x14ac:dyDescent="0.15">
      <c r="A62" s="31"/>
      <c r="B62" s="57">
        <f>SUM(IF(FREQUENCY(MATCH(B60:B61,B60:B61,0),MATCH(B60:B61,B60:B61,0))&gt;0,1))</f>
        <v>1</v>
      </c>
      <c r="C62" s="32"/>
      <c r="D62" s="32"/>
      <c r="E62" s="32">
        <f>COUNTA(E60:E61)</f>
        <v>2</v>
      </c>
      <c r="F62" s="28"/>
      <c r="G62" s="28"/>
      <c r="H62" s="28">
        <f>SUM(H60:H61)</f>
        <v>72</v>
      </c>
      <c r="I62" s="31"/>
      <c r="J62" s="31"/>
      <c r="K62" s="31"/>
    </row>
    <row r="63" spans="1:12" ht="12.75" customHeight="1" x14ac:dyDescent="0.15">
      <c r="A63" s="31"/>
      <c r="B63" s="57"/>
      <c r="C63" s="32"/>
      <c r="D63" s="32"/>
      <c r="E63" s="28"/>
      <c r="F63" s="28"/>
      <c r="G63" s="28"/>
      <c r="H63" s="28"/>
      <c r="I63" s="31"/>
      <c r="J63" s="31"/>
      <c r="K63" s="31"/>
    </row>
    <row r="64" spans="1:12" ht="12.75" customHeight="1" x14ac:dyDescent="0.15">
      <c r="A64" s="31"/>
      <c r="B64" s="57"/>
      <c r="C64" s="32"/>
      <c r="D64" s="32"/>
      <c r="E64" s="28"/>
      <c r="F64" s="28"/>
      <c r="G64" s="28"/>
      <c r="H64" s="28"/>
      <c r="I64" s="31"/>
      <c r="J64" s="31"/>
      <c r="K64" s="31"/>
    </row>
    <row r="65" spans="1:12" ht="12.75" customHeight="1" x14ac:dyDescent="0.2">
      <c r="A65" s="31"/>
      <c r="C65" s="91" t="s">
        <v>232</v>
      </c>
      <c r="D65" s="106"/>
      <c r="E65" s="107"/>
      <c r="F65" s="107"/>
      <c r="G65" s="28"/>
      <c r="H65" s="28"/>
      <c r="I65" s="31"/>
      <c r="J65" s="31"/>
      <c r="K65" s="31"/>
    </row>
    <row r="66" spans="1:12" ht="12.75" customHeight="1" x14ac:dyDescent="0.2">
      <c r="A66" s="31"/>
      <c r="C66" s="108"/>
      <c r="D66" s="109" t="s">
        <v>122</v>
      </c>
      <c r="E66" s="90">
        <f>SUM(B10+B31+B53+B58+B62)</f>
        <v>21</v>
      </c>
      <c r="F66" s="107"/>
      <c r="G66" s="28"/>
      <c r="H66" s="28"/>
      <c r="I66" s="31"/>
      <c r="J66" s="31"/>
      <c r="K66" s="31"/>
    </row>
    <row r="67" spans="1:12" ht="12.75" customHeight="1" x14ac:dyDescent="0.2">
      <c r="A67" s="31"/>
      <c r="C67" s="108"/>
      <c r="D67" s="109" t="s">
        <v>123</v>
      </c>
      <c r="E67" s="90">
        <f>SUM(E10+E31+E53+E58+E62)</f>
        <v>52</v>
      </c>
      <c r="F67" s="107"/>
      <c r="G67" s="28"/>
      <c r="H67" s="28"/>
      <c r="I67" s="31"/>
      <c r="J67" s="31"/>
      <c r="K67" s="31"/>
    </row>
    <row r="68" spans="1:12" ht="12.75" customHeight="1" x14ac:dyDescent="0.2">
      <c r="A68" s="31"/>
      <c r="C68" s="108"/>
      <c r="D68" s="109" t="s">
        <v>124</v>
      </c>
      <c r="E68" s="89">
        <f>SUM(H10+H31+H53+H58+H62)</f>
        <v>688</v>
      </c>
      <c r="F68" s="107"/>
      <c r="G68" s="28"/>
      <c r="H68" s="28"/>
      <c r="I68" s="31"/>
      <c r="J68" s="31"/>
      <c r="K68" s="31"/>
    </row>
    <row r="69" spans="1:12" ht="12.75" customHeight="1" x14ac:dyDescent="0.2">
      <c r="A69" s="31"/>
      <c r="B69" s="108"/>
      <c r="C69" s="106"/>
      <c r="D69" s="106"/>
      <c r="E69" s="107"/>
      <c r="F69" s="107"/>
      <c r="G69" s="28"/>
      <c r="H69" s="28"/>
      <c r="I69" s="31"/>
      <c r="J69" s="31"/>
      <c r="K69" s="31"/>
    </row>
    <row r="70" spans="1:12" ht="12.75" customHeight="1" x14ac:dyDescent="0.2">
      <c r="A70" s="31"/>
      <c r="B70" s="95"/>
      <c r="D70" s="110" t="s">
        <v>104</v>
      </c>
      <c r="E70" s="107"/>
      <c r="F70" s="107"/>
      <c r="G70" s="28"/>
      <c r="H70" s="28"/>
      <c r="I70" s="31"/>
      <c r="J70" s="31"/>
      <c r="K70" s="31"/>
    </row>
    <row r="71" spans="1:12" ht="12.75" customHeight="1" x14ac:dyDescent="0.2">
      <c r="A71" s="31"/>
      <c r="B71" s="108"/>
      <c r="D71" s="92"/>
      <c r="E71" s="100" t="s">
        <v>90</v>
      </c>
      <c r="F71" s="100" t="s">
        <v>91</v>
      </c>
      <c r="G71" s="28"/>
      <c r="H71" s="28"/>
      <c r="I71" s="31"/>
      <c r="J71" s="31"/>
      <c r="K71" s="31"/>
    </row>
    <row r="72" spans="1:12" ht="12.75" customHeight="1" x14ac:dyDescent="0.2">
      <c r="A72" s="76"/>
      <c r="B72" s="95"/>
      <c r="D72" s="111" t="s">
        <v>119</v>
      </c>
      <c r="E72" s="92"/>
      <c r="F72" s="92"/>
      <c r="G72" s="29"/>
      <c r="H72" s="77"/>
      <c r="I72" s="31"/>
      <c r="J72" s="31"/>
      <c r="K72" s="50"/>
    </row>
    <row r="73" spans="1:12" ht="12.75" customHeight="1" x14ac:dyDescent="0.15">
      <c r="A73" s="28"/>
      <c r="B73" s="102"/>
      <c r="D73" s="157" t="s">
        <v>88</v>
      </c>
      <c r="E73" s="90">
        <f>COUNTIF(I2:I61, "*ELEV_BACT*")</f>
        <v>43</v>
      </c>
      <c r="F73" s="116">
        <f>E73/E75</f>
        <v>0.82692307692307687</v>
      </c>
      <c r="G73" s="31"/>
      <c r="H73" s="45"/>
      <c r="I73" s="31"/>
      <c r="J73" s="31"/>
      <c r="K73" s="31"/>
    </row>
    <row r="74" spans="1:12" ht="12.75" customHeight="1" x14ac:dyDescent="0.15">
      <c r="A74" s="28"/>
      <c r="B74" s="102"/>
      <c r="D74" s="157" t="s">
        <v>233</v>
      </c>
      <c r="E74" s="113">
        <f>COUNTIF(I2:I61, "*OTHER*")</f>
        <v>9</v>
      </c>
      <c r="F74" s="105">
        <f>E74/E75</f>
        <v>0.17307692307692307</v>
      </c>
      <c r="G74" s="31"/>
      <c r="H74" s="45"/>
      <c r="I74" s="31"/>
      <c r="J74" s="31"/>
      <c r="K74" s="31"/>
    </row>
    <row r="75" spans="1:12" ht="12.75" customHeight="1" x14ac:dyDescent="0.2">
      <c r="B75" s="95"/>
      <c r="D75" s="114"/>
      <c r="E75" s="115">
        <f>SUM(E73:E74)</f>
        <v>52</v>
      </c>
      <c r="F75" s="103">
        <f>SUM(F73:F74)</f>
        <v>1</v>
      </c>
      <c r="G75" s="31"/>
      <c r="I75" s="75"/>
      <c r="J75" s="31"/>
      <c r="K75" s="31"/>
    </row>
    <row r="76" spans="1:12" ht="12.75" customHeight="1" x14ac:dyDescent="0.2">
      <c r="B76" s="95"/>
      <c r="D76" s="111" t="s">
        <v>120</v>
      </c>
      <c r="E76" s="92"/>
      <c r="F76" s="112"/>
      <c r="H76" s="73"/>
      <c r="I76" s="74"/>
      <c r="J76" s="44"/>
      <c r="K76" s="82"/>
    </row>
    <row r="77" spans="1:12" ht="12.75" customHeight="1" x14ac:dyDescent="0.2">
      <c r="B77" s="95"/>
      <c r="D77" s="157" t="s">
        <v>89</v>
      </c>
      <c r="E77" s="113">
        <f>COUNTIF(J2:J61, "*ENTERO*")</f>
        <v>52</v>
      </c>
      <c r="F77" s="105">
        <f>E77/E78</f>
        <v>1</v>
      </c>
      <c r="H77" s="73"/>
      <c r="I77" s="74"/>
      <c r="J77" s="44"/>
      <c r="K77" s="82"/>
    </row>
    <row r="78" spans="1:12" ht="12.75" customHeight="1" x14ac:dyDescent="0.2">
      <c r="B78" s="95"/>
      <c r="D78" s="114"/>
      <c r="E78" s="115">
        <f>SUM(E77:E77)</f>
        <v>52</v>
      </c>
      <c r="F78" s="103">
        <f>SUM(F77:F77)</f>
        <v>1</v>
      </c>
      <c r="I78" s="75"/>
      <c r="J78" s="31"/>
      <c r="K78" s="44"/>
      <c r="L78" s="64"/>
    </row>
    <row r="79" spans="1:12" ht="12.75" customHeight="1" x14ac:dyDescent="0.2">
      <c r="B79" s="95"/>
      <c r="D79" s="111" t="s">
        <v>121</v>
      </c>
      <c r="E79" s="92"/>
      <c r="F79" s="112"/>
      <c r="I79" s="74"/>
      <c r="J79" s="44"/>
      <c r="K79" s="82"/>
      <c r="L79" s="64"/>
    </row>
    <row r="80" spans="1:12" ht="12.75" customHeight="1" x14ac:dyDescent="0.2">
      <c r="B80" s="95"/>
      <c r="D80" s="157" t="s">
        <v>105</v>
      </c>
      <c r="E80" s="113">
        <f>COUNTIF(K2:K61, "*UNKNOWN*")</f>
        <v>52</v>
      </c>
      <c r="F80" s="105">
        <f>E80/E81</f>
        <v>1</v>
      </c>
      <c r="I80" s="64"/>
      <c r="J80" s="44"/>
      <c r="K80" s="82"/>
    </row>
    <row r="81" spans="2:11" ht="12.75" customHeight="1" x14ac:dyDescent="0.2">
      <c r="B81" s="95"/>
      <c r="C81" s="95"/>
      <c r="D81" s="95"/>
      <c r="E81" s="115">
        <f>SUM(E80:E80)</f>
        <v>52</v>
      </c>
      <c r="F81" s="103">
        <f>SUM(F80:F80)</f>
        <v>1</v>
      </c>
      <c r="I81" s="64"/>
      <c r="J81" s="44"/>
      <c r="K81" s="82"/>
    </row>
    <row r="82" spans="2:11" ht="12.75" customHeight="1" x14ac:dyDescent="0.15">
      <c r="I82" s="64"/>
      <c r="J82" s="44"/>
      <c r="K82" s="82"/>
    </row>
    <row r="83" spans="2:11" ht="12.75" customHeight="1" x14ac:dyDescent="0.15">
      <c r="I83" s="64"/>
      <c r="J83" s="44"/>
      <c r="K83" s="82"/>
    </row>
    <row r="84" spans="2:11" ht="12" customHeight="1" x14ac:dyDescent="0.15">
      <c r="I84" s="23"/>
      <c r="J84" s="83"/>
      <c r="K84" s="2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Louisiana Beach Actions</oddHeader>
    <oddFooter>&amp;R&amp;P of &amp;N</oddFooter>
  </headerFooter>
  <rowBreaks count="1" manualBreakCount="1">
    <brk id="6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5"/>
  <sheetViews>
    <sheetView zoomScaleNormal="100" workbookViewId="0"/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7.8554687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6" t="s">
        <v>24</v>
      </c>
      <c r="C1" s="177"/>
      <c r="D1" s="177"/>
      <c r="E1" s="177"/>
      <c r="F1" s="177"/>
      <c r="G1" s="30"/>
      <c r="H1" s="174" t="s">
        <v>23</v>
      </c>
      <c r="I1" s="175"/>
      <c r="J1" s="175"/>
      <c r="K1" s="175"/>
      <c r="L1" s="175"/>
    </row>
    <row r="2" spans="1:148" s="8" customFormat="1" ht="48" customHeight="1" x14ac:dyDescent="0.2">
      <c r="A2" s="24" t="s">
        <v>204</v>
      </c>
      <c r="B2" s="3" t="s">
        <v>12</v>
      </c>
      <c r="C2" s="3" t="s">
        <v>11</v>
      </c>
      <c r="D2" s="3" t="s">
        <v>65</v>
      </c>
      <c r="E2" s="3" t="s">
        <v>3</v>
      </c>
      <c r="F2" s="3" t="s">
        <v>17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s="7" customFormat="1" ht="12.75" customHeight="1" x14ac:dyDescent="0.2">
      <c r="A3" s="158" t="s">
        <v>138</v>
      </c>
      <c r="B3" s="158" t="s">
        <v>139</v>
      </c>
      <c r="C3" s="158" t="s">
        <v>140</v>
      </c>
      <c r="D3" s="158">
        <v>1</v>
      </c>
      <c r="E3" s="158">
        <v>5</v>
      </c>
      <c r="F3" s="158">
        <v>76</v>
      </c>
      <c r="G3" s="158"/>
      <c r="H3" s="158" t="s">
        <v>224</v>
      </c>
      <c r="I3" s="158" t="s">
        <v>224</v>
      </c>
      <c r="J3" s="158">
        <v>2</v>
      </c>
      <c r="K3" s="158">
        <v>2</v>
      </c>
      <c r="L3" s="158">
        <v>1</v>
      </c>
    </row>
    <row r="4" spans="1:148" s="7" customFormat="1" ht="12.75" customHeight="1" x14ac:dyDescent="0.2">
      <c r="A4" s="151" t="s">
        <v>138</v>
      </c>
      <c r="B4" s="151" t="s">
        <v>141</v>
      </c>
      <c r="C4" s="151" t="s">
        <v>142</v>
      </c>
      <c r="D4" s="151">
        <v>1</v>
      </c>
      <c r="E4" s="151">
        <v>3</v>
      </c>
      <c r="F4" s="151">
        <v>50</v>
      </c>
      <c r="G4" s="151"/>
      <c r="H4" s="151" t="s">
        <v>224</v>
      </c>
      <c r="I4" s="151" t="s">
        <v>224</v>
      </c>
      <c r="J4" s="151">
        <v>1</v>
      </c>
      <c r="K4" s="151">
        <v>1</v>
      </c>
      <c r="L4" s="151">
        <v>1</v>
      </c>
    </row>
    <row r="5" spans="1:148" s="7" customFormat="1" ht="12.75" customHeight="1" x14ac:dyDescent="0.2">
      <c r="A5" s="31"/>
      <c r="B5" s="32">
        <f>COUNTA(B3:B4)</f>
        <v>2</v>
      </c>
      <c r="C5" s="32"/>
      <c r="D5" s="32"/>
      <c r="E5" s="28">
        <f>SUM(E3:E4)</f>
        <v>8</v>
      </c>
      <c r="F5" s="28">
        <f>SUM(F3:F4)</f>
        <v>126</v>
      </c>
      <c r="G5" s="34"/>
      <c r="H5" s="28">
        <f>SUM(H3:H4)</f>
        <v>0</v>
      </c>
      <c r="I5" s="28">
        <f>SUM(I3:I4)</f>
        <v>0</v>
      </c>
      <c r="J5" s="28">
        <f>SUM(J3:J4)</f>
        <v>3</v>
      </c>
      <c r="K5" s="28">
        <f>SUM(K3:K4)</f>
        <v>3</v>
      </c>
      <c r="L5" s="28">
        <f>SUM(L3:L4)</f>
        <v>2</v>
      </c>
    </row>
    <row r="6" spans="1:148" s="7" customFormat="1" ht="12.75" customHeight="1" x14ac:dyDescent="0.2">
      <c r="A6" s="146"/>
      <c r="B6" s="19"/>
      <c r="C6" s="19"/>
      <c r="D6" s="19"/>
      <c r="E6" s="19"/>
      <c r="F6" s="19"/>
      <c r="G6" s="30"/>
      <c r="H6" s="19"/>
      <c r="I6" s="19"/>
      <c r="J6" s="19"/>
      <c r="K6" s="19"/>
      <c r="L6" s="19"/>
    </row>
    <row r="7" spans="1:148" ht="12.75" customHeight="1" x14ac:dyDescent="0.2">
      <c r="A7" s="158" t="s">
        <v>143</v>
      </c>
      <c r="B7" s="158" t="s">
        <v>148</v>
      </c>
      <c r="C7" s="158" t="s">
        <v>149</v>
      </c>
      <c r="D7" s="158">
        <v>2</v>
      </c>
      <c r="E7" s="158">
        <v>1</v>
      </c>
      <c r="F7" s="158">
        <v>7</v>
      </c>
      <c r="G7" s="158"/>
      <c r="H7" s="158" t="s">
        <v>224</v>
      </c>
      <c r="I7" s="158" t="s">
        <v>224</v>
      </c>
      <c r="J7" s="158">
        <v>1</v>
      </c>
      <c r="K7" s="158" t="s">
        <v>224</v>
      </c>
      <c r="L7" s="158" t="s">
        <v>224</v>
      </c>
    </row>
    <row r="8" spans="1:148" ht="12.75" customHeight="1" x14ac:dyDescent="0.2">
      <c r="A8" s="158" t="s">
        <v>143</v>
      </c>
      <c r="B8" s="158" t="s">
        <v>152</v>
      </c>
      <c r="C8" s="158" t="s">
        <v>153</v>
      </c>
      <c r="D8" s="158">
        <v>1</v>
      </c>
      <c r="E8" s="158">
        <v>2</v>
      </c>
      <c r="F8" s="158">
        <v>15</v>
      </c>
      <c r="G8" s="158"/>
      <c r="H8" s="158" t="s">
        <v>224</v>
      </c>
      <c r="I8" s="158" t="s">
        <v>224</v>
      </c>
      <c r="J8" s="158">
        <v>1</v>
      </c>
      <c r="K8" s="158">
        <v>1</v>
      </c>
      <c r="L8" s="158" t="s">
        <v>224</v>
      </c>
    </row>
    <row r="9" spans="1:148" ht="12.75" customHeight="1" x14ac:dyDescent="0.2">
      <c r="A9" s="158" t="s">
        <v>143</v>
      </c>
      <c r="B9" s="158" t="s">
        <v>154</v>
      </c>
      <c r="C9" s="158" t="s">
        <v>155</v>
      </c>
      <c r="D9" s="158">
        <v>1</v>
      </c>
      <c r="E9" s="158">
        <v>2</v>
      </c>
      <c r="F9" s="158">
        <v>21</v>
      </c>
      <c r="G9" s="158"/>
      <c r="H9" s="158" t="s">
        <v>224</v>
      </c>
      <c r="I9" s="158" t="s">
        <v>224</v>
      </c>
      <c r="J9" s="158">
        <v>1</v>
      </c>
      <c r="K9" s="158">
        <v>1</v>
      </c>
      <c r="L9" s="158" t="s">
        <v>224</v>
      </c>
    </row>
    <row r="10" spans="1:148" ht="12.75" customHeight="1" x14ac:dyDescent="0.2">
      <c r="A10" s="158" t="s">
        <v>143</v>
      </c>
      <c r="B10" s="158" t="s">
        <v>156</v>
      </c>
      <c r="C10" s="158" t="s">
        <v>157</v>
      </c>
      <c r="D10" s="158">
        <v>1</v>
      </c>
      <c r="E10" s="158">
        <v>2</v>
      </c>
      <c r="F10" s="158">
        <v>15</v>
      </c>
      <c r="G10" s="158"/>
      <c r="H10" s="158" t="s">
        <v>224</v>
      </c>
      <c r="I10" s="158" t="s">
        <v>224</v>
      </c>
      <c r="J10" s="158">
        <v>1</v>
      </c>
      <c r="K10" s="158">
        <v>1</v>
      </c>
      <c r="L10" s="158" t="s">
        <v>224</v>
      </c>
    </row>
    <row r="11" spans="1:148" ht="12.75" customHeight="1" x14ac:dyDescent="0.2">
      <c r="A11" s="158" t="s">
        <v>143</v>
      </c>
      <c r="B11" s="158" t="s">
        <v>158</v>
      </c>
      <c r="C11" s="158" t="s">
        <v>159</v>
      </c>
      <c r="D11" s="158">
        <v>1</v>
      </c>
      <c r="E11" s="158">
        <v>2</v>
      </c>
      <c r="F11" s="158">
        <v>15</v>
      </c>
      <c r="G11" s="158"/>
      <c r="H11" s="158" t="s">
        <v>224</v>
      </c>
      <c r="I11" s="158" t="s">
        <v>224</v>
      </c>
      <c r="J11" s="158">
        <v>1</v>
      </c>
      <c r="K11" s="158">
        <v>1</v>
      </c>
      <c r="L11" s="158" t="s">
        <v>224</v>
      </c>
    </row>
    <row r="12" spans="1:148" ht="12.75" customHeight="1" x14ac:dyDescent="0.2">
      <c r="A12" s="158" t="s">
        <v>143</v>
      </c>
      <c r="B12" s="158" t="s">
        <v>160</v>
      </c>
      <c r="C12" s="158" t="s">
        <v>161</v>
      </c>
      <c r="D12" s="158">
        <v>1</v>
      </c>
      <c r="E12" s="158">
        <v>1</v>
      </c>
      <c r="F12" s="158">
        <v>35</v>
      </c>
      <c r="G12" s="158"/>
      <c r="H12" s="158" t="s">
        <v>224</v>
      </c>
      <c r="I12" s="158" t="s">
        <v>224</v>
      </c>
      <c r="J12" s="158" t="s">
        <v>224</v>
      </c>
      <c r="K12" s="158" t="s">
        <v>224</v>
      </c>
      <c r="L12" s="158">
        <v>1</v>
      </c>
    </row>
    <row r="13" spans="1:148" ht="12.75" customHeight="1" x14ac:dyDescent="0.2">
      <c r="A13" s="158" t="s">
        <v>143</v>
      </c>
      <c r="B13" s="158" t="s">
        <v>162</v>
      </c>
      <c r="C13" s="158" t="s">
        <v>163</v>
      </c>
      <c r="D13" s="158">
        <v>1</v>
      </c>
      <c r="E13" s="158">
        <v>3</v>
      </c>
      <c r="F13" s="158">
        <v>22</v>
      </c>
      <c r="G13" s="158"/>
      <c r="H13" s="158" t="s">
        <v>224</v>
      </c>
      <c r="I13" s="158" t="s">
        <v>224</v>
      </c>
      <c r="J13" s="158">
        <v>2</v>
      </c>
      <c r="K13" s="158">
        <v>1</v>
      </c>
      <c r="L13" s="158" t="s">
        <v>224</v>
      </c>
    </row>
    <row r="14" spans="1:148" ht="12.75" customHeight="1" x14ac:dyDescent="0.2">
      <c r="A14" s="158" t="s">
        <v>143</v>
      </c>
      <c r="B14" s="158" t="s">
        <v>164</v>
      </c>
      <c r="C14" s="158" t="s">
        <v>165</v>
      </c>
      <c r="D14" s="158">
        <v>2</v>
      </c>
      <c r="E14" s="158">
        <v>1</v>
      </c>
      <c r="F14" s="158">
        <v>7</v>
      </c>
      <c r="G14" s="158"/>
      <c r="H14" s="158" t="s">
        <v>224</v>
      </c>
      <c r="I14" s="158" t="s">
        <v>224</v>
      </c>
      <c r="J14" s="158">
        <v>1</v>
      </c>
      <c r="K14" s="158" t="s">
        <v>224</v>
      </c>
      <c r="L14" s="158" t="s">
        <v>224</v>
      </c>
    </row>
    <row r="15" spans="1:148" ht="12.75" customHeight="1" x14ac:dyDescent="0.2">
      <c r="A15" s="151" t="s">
        <v>143</v>
      </c>
      <c r="B15" s="151" t="s">
        <v>168</v>
      </c>
      <c r="C15" s="151" t="s">
        <v>169</v>
      </c>
      <c r="D15" s="151">
        <v>2</v>
      </c>
      <c r="E15" s="151">
        <v>5</v>
      </c>
      <c r="F15" s="151">
        <v>91</v>
      </c>
      <c r="G15" s="151"/>
      <c r="H15" s="151" t="s">
        <v>224</v>
      </c>
      <c r="I15" s="151" t="s">
        <v>224</v>
      </c>
      <c r="J15" s="151">
        <v>1</v>
      </c>
      <c r="K15" s="151">
        <v>3</v>
      </c>
      <c r="L15" s="151">
        <v>1</v>
      </c>
    </row>
    <row r="16" spans="1:148" ht="12.75" customHeight="1" x14ac:dyDescent="0.2">
      <c r="A16" s="31"/>
      <c r="B16" s="32">
        <f>COUNTA(B7:B15)</f>
        <v>9</v>
      </c>
      <c r="C16" s="32"/>
      <c r="D16" s="32"/>
      <c r="E16" s="43">
        <f>SUM(E7:E15)</f>
        <v>19</v>
      </c>
      <c r="F16" s="135">
        <f>SUM(F7:F15)</f>
        <v>228</v>
      </c>
      <c r="G16" s="43"/>
      <c r="H16" s="43">
        <f>SUM(H7:H15)</f>
        <v>0</v>
      </c>
      <c r="I16" s="43">
        <f>SUM(I7:I15)</f>
        <v>0</v>
      </c>
      <c r="J16" s="43">
        <f>SUM(J7:J15)</f>
        <v>9</v>
      </c>
      <c r="K16" s="43">
        <f>SUM(K7:K15)</f>
        <v>8</v>
      </c>
      <c r="L16" s="43">
        <f>SUM(L7:L15)</f>
        <v>2</v>
      </c>
    </row>
    <row r="17" spans="1:16" ht="12.75" customHeight="1" x14ac:dyDescent="0.2">
      <c r="A17" s="31"/>
      <c r="B17" s="31"/>
      <c r="C17" s="31"/>
      <c r="D17" s="31"/>
      <c r="E17" s="34"/>
      <c r="F17" s="34"/>
      <c r="G17" s="34"/>
      <c r="H17" s="34"/>
      <c r="I17" s="34"/>
      <c r="J17" s="34"/>
      <c r="K17" s="34"/>
      <c r="L17" s="34"/>
    </row>
    <row r="18" spans="1:16" ht="12.75" customHeight="1" x14ac:dyDescent="0.2">
      <c r="A18" s="158" t="s">
        <v>170</v>
      </c>
      <c r="B18" s="158" t="s">
        <v>222</v>
      </c>
      <c r="C18" s="158" t="s">
        <v>223</v>
      </c>
      <c r="D18" s="158">
        <v>1</v>
      </c>
      <c r="E18" s="158">
        <v>2</v>
      </c>
      <c r="F18" s="158">
        <v>13</v>
      </c>
      <c r="G18" s="158"/>
      <c r="H18" s="158" t="s">
        <v>224</v>
      </c>
      <c r="I18" s="158" t="s">
        <v>224</v>
      </c>
      <c r="J18" s="158">
        <v>2</v>
      </c>
      <c r="K18" s="158" t="s">
        <v>224</v>
      </c>
      <c r="L18" s="158" t="s">
        <v>224</v>
      </c>
    </row>
    <row r="19" spans="1:16" ht="12.75" customHeight="1" x14ac:dyDescent="0.2">
      <c r="A19" s="158" t="s">
        <v>170</v>
      </c>
      <c r="B19" s="158" t="s">
        <v>171</v>
      </c>
      <c r="C19" s="158" t="s">
        <v>172</v>
      </c>
      <c r="D19" s="158">
        <v>2</v>
      </c>
      <c r="E19" s="158">
        <v>1</v>
      </c>
      <c r="F19" s="158">
        <v>7</v>
      </c>
      <c r="G19" s="158"/>
      <c r="H19" s="158" t="s">
        <v>224</v>
      </c>
      <c r="I19" s="158" t="s">
        <v>224</v>
      </c>
      <c r="J19" s="158">
        <v>1</v>
      </c>
      <c r="K19" s="158" t="s">
        <v>224</v>
      </c>
      <c r="L19" s="158" t="s">
        <v>224</v>
      </c>
    </row>
    <row r="20" spans="1:16" ht="12.75" customHeight="1" x14ac:dyDescent="0.2">
      <c r="A20" s="158" t="s">
        <v>170</v>
      </c>
      <c r="B20" s="158" t="s">
        <v>173</v>
      </c>
      <c r="C20" s="158" t="s">
        <v>174</v>
      </c>
      <c r="D20" s="158">
        <v>2</v>
      </c>
      <c r="E20" s="158">
        <v>3</v>
      </c>
      <c r="F20" s="158">
        <v>25</v>
      </c>
      <c r="G20" s="158"/>
      <c r="H20" s="158" t="s">
        <v>224</v>
      </c>
      <c r="I20" s="158" t="s">
        <v>224</v>
      </c>
      <c r="J20" s="158">
        <v>1</v>
      </c>
      <c r="K20" s="158">
        <v>2</v>
      </c>
      <c r="L20" s="158" t="s">
        <v>224</v>
      </c>
    </row>
    <row r="21" spans="1:16" ht="12.75" customHeight="1" x14ac:dyDescent="0.2">
      <c r="A21" s="158" t="s">
        <v>170</v>
      </c>
      <c r="B21" s="158" t="s">
        <v>175</v>
      </c>
      <c r="C21" s="158" t="s">
        <v>176</v>
      </c>
      <c r="D21" s="158">
        <v>2</v>
      </c>
      <c r="E21" s="158">
        <v>2</v>
      </c>
      <c r="F21" s="158">
        <v>15</v>
      </c>
      <c r="G21" s="158"/>
      <c r="H21" s="158" t="s">
        <v>224</v>
      </c>
      <c r="I21" s="158" t="s">
        <v>224</v>
      </c>
      <c r="J21" s="158">
        <v>1</v>
      </c>
      <c r="K21" s="158">
        <v>1</v>
      </c>
      <c r="L21" s="158" t="s">
        <v>224</v>
      </c>
    </row>
    <row r="22" spans="1:16" ht="12.75" customHeight="1" x14ac:dyDescent="0.2">
      <c r="A22" s="158" t="s">
        <v>170</v>
      </c>
      <c r="B22" s="158" t="s">
        <v>177</v>
      </c>
      <c r="C22" s="158" t="s">
        <v>178</v>
      </c>
      <c r="D22" s="158">
        <v>1</v>
      </c>
      <c r="E22" s="158">
        <v>1</v>
      </c>
      <c r="F22" s="158">
        <v>25</v>
      </c>
      <c r="G22" s="158"/>
      <c r="H22" s="158" t="s">
        <v>224</v>
      </c>
      <c r="I22" s="158" t="s">
        <v>224</v>
      </c>
      <c r="J22" s="158" t="s">
        <v>224</v>
      </c>
      <c r="K22" s="158">
        <v>1</v>
      </c>
      <c r="L22" s="158" t="s">
        <v>224</v>
      </c>
    </row>
    <row r="23" spans="1:16" ht="12.75" customHeight="1" x14ac:dyDescent="0.2">
      <c r="A23" s="158" t="s">
        <v>170</v>
      </c>
      <c r="B23" s="158" t="s">
        <v>179</v>
      </c>
      <c r="C23" s="158" t="s">
        <v>180</v>
      </c>
      <c r="D23" s="158">
        <v>1</v>
      </c>
      <c r="E23" s="158">
        <v>4</v>
      </c>
      <c r="F23" s="158">
        <v>51</v>
      </c>
      <c r="G23" s="158"/>
      <c r="H23" s="158" t="s">
        <v>224</v>
      </c>
      <c r="I23" s="158" t="s">
        <v>224</v>
      </c>
      <c r="J23" s="158">
        <v>1</v>
      </c>
      <c r="K23" s="158">
        <v>3</v>
      </c>
      <c r="L23" s="158" t="s">
        <v>224</v>
      </c>
    </row>
    <row r="24" spans="1:16" ht="12.75" customHeight="1" x14ac:dyDescent="0.2">
      <c r="A24" s="158" t="s">
        <v>170</v>
      </c>
      <c r="B24" s="158" t="s">
        <v>181</v>
      </c>
      <c r="C24" s="158" t="s">
        <v>182</v>
      </c>
      <c r="D24" s="158">
        <v>1</v>
      </c>
      <c r="E24" s="158">
        <v>4</v>
      </c>
      <c r="F24" s="158">
        <v>46</v>
      </c>
      <c r="G24" s="158"/>
      <c r="H24" s="158" t="s">
        <v>224</v>
      </c>
      <c r="I24" s="158" t="s">
        <v>224</v>
      </c>
      <c r="J24" s="158">
        <v>2</v>
      </c>
      <c r="K24" s="158">
        <v>2</v>
      </c>
      <c r="L24" s="158" t="s">
        <v>224</v>
      </c>
    </row>
    <row r="25" spans="1:16" ht="12.75" customHeight="1" x14ac:dyDescent="0.2">
      <c r="A25" s="151" t="s">
        <v>170</v>
      </c>
      <c r="B25" s="151" t="s">
        <v>183</v>
      </c>
      <c r="C25" s="151" t="s">
        <v>184</v>
      </c>
      <c r="D25" s="151">
        <v>1</v>
      </c>
      <c r="E25" s="151">
        <v>3</v>
      </c>
      <c r="F25" s="151">
        <v>39</v>
      </c>
      <c r="G25" s="151"/>
      <c r="H25" s="151" t="s">
        <v>224</v>
      </c>
      <c r="I25" s="151" t="s">
        <v>224</v>
      </c>
      <c r="J25" s="151">
        <v>2</v>
      </c>
      <c r="K25" s="151">
        <v>1</v>
      </c>
      <c r="L25" s="151" t="s">
        <v>224</v>
      </c>
    </row>
    <row r="26" spans="1:16" ht="12.75" customHeight="1" x14ac:dyDescent="0.2">
      <c r="A26" s="31"/>
      <c r="B26" s="32">
        <f>COUNTA(B18:B25)</f>
        <v>8</v>
      </c>
      <c r="C26" s="32"/>
      <c r="D26" s="32"/>
      <c r="E26" s="28">
        <f>SUM(E18:E25)</f>
        <v>20</v>
      </c>
      <c r="F26" s="128">
        <f>SUM(F18:F25)</f>
        <v>221</v>
      </c>
      <c r="G26" s="34"/>
      <c r="H26" s="28">
        <f>SUM(H18:H25)</f>
        <v>0</v>
      </c>
      <c r="I26" s="28">
        <f>SUM(I18:I25)</f>
        <v>0</v>
      </c>
      <c r="J26" s="28">
        <f>SUM(J18:J25)</f>
        <v>10</v>
      </c>
      <c r="K26" s="28">
        <f>SUM(K18:K25)</f>
        <v>10</v>
      </c>
      <c r="L26" s="28">
        <f>SUM(L18:L25)</f>
        <v>0</v>
      </c>
    </row>
    <row r="27" spans="1:16" ht="12.75" customHeight="1" x14ac:dyDescent="0.2">
      <c r="A27" s="31"/>
      <c r="B27" s="31"/>
      <c r="C27" s="31"/>
      <c r="D27" s="31"/>
      <c r="E27" s="34"/>
      <c r="F27" s="34"/>
      <c r="G27" s="34"/>
      <c r="H27" s="34"/>
      <c r="I27" s="34"/>
      <c r="J27" s="34"/>
      <c r="K27" s="34"/>
      <c r="L27" s="34"/>
    </row>
    <row r="28" spans="1:16" ht="12.75" customHeight="1" x14ac:dyDescent="0.2">
      <c r="A28" s="151" t="s">
        <v>194</v>
      </c>
      <c r="B28" s="151" t="s">
        <v>195</v>
      </c>
      <c r="C28" s="151" t="s">
        <v>196</v>
      </c>
      <c r="D28" s="151">
        <v>1</v>
      </c>
      <c r="E28" s="151">
        <v>3</v>
      </c>
      <c r="F28" s="151">
        <v>41</v>
      </c>
      <c r="G28" s="151"/>
      <c r="H28" s="151" t="s">
        <v>224</v>
      </c>
      <c r="I28" s="151" t="s">
        <v>224</v>
      </c>
      <c r="J28" s="151">
        <v>1</v>
      </c>
      <c r="K28" s="151">
        <v>2</v>
      </c>
      <c r="L28" s="151" t="s">
        <v>224</v>
      </c>
    </row>
    <row r="29" spans="1:16" ht="12.75" customHeight="1" x14ac:dyDescent="0.2">
      <c r="A29" s="31"/>
      <c r="B29" s="32">
        <f>COUNTA(B28:B28)</f>
        <v>1</v>
      </c>
      <c r="C29" s="32"/>
      <c r="D29" s="32"/>
      <c r="E29" s="28">
        <f>SUM(E28:E28)</f>
        <v>3</v>
      </c>
      <c r="F29" s="28">
        <f>SUM(F28:F28)</f>
        <v>41</v>
      </c>
      <c r="G29" s="34"/>
      <c r="H29" s="28">
        <f>SUM(H28:H28)</f>
        <v>0</v>
      </c>
      <c r="I29" s="28">
        <f>SUM(I28:I28)</f>
        <v>0</v>
      </c>
      <c r="J29" s="28">
        <f>SUM(J28:J28)</f>
        <v>1</v>
      </c>
      <c r="K29" s="28">
        <f>SUM(K28:K28)</f>
        <v>2</v>
      </c>
      <c r="L29" s="28">
        <f>SUM(L28:L28)</f>
        <v>0</v>
      </c>
      <c r="O29" s="64"/>
      <c r="P29" s="64"/>
    </row>
    <row r="30" spans="1:16" ht="12.75" customHeight="1" x14ac:dyDescent="0.2">
      <c r="A30" s="31"/>
      <c r="B30" s="32"/>
      <c r="C30" s="32"/>
      <c r="D30" s="32"/>
      <c r="E30" s="28"/>
      <c r="F30" s="28"/>
      <c r="G30" s="34"/>
      <c r="H30" s="28"/>
      <c r="I30" s="28"/>
      <c r="J30" s="28"/>
      <c r="K30" s="28"/>
      <c r="L30" s="28"/>
      <c r="O30" s="64"/>
      <c r="P30" s="64"/>
    </row>
    <row r="31" spans="1:16" ht="12.75" customHeight="1" x14ac:dyDescent="0.2">
      <c r="A31" s="151" t="s">
        <v>197</v>
      </c>
      <c r="B31" s="151" t="s">
        <v>198</v>
      </c>
      <c r="C31" s="151" t="s">
        <v>199</v>
      </c>
      <c r="D31" s="151">
        <v>1</v>
      </c>
      <c r="E31" s="151">
        <v>2</v>
      </c>
      <c r="F31" s="151">
        <v>72</v>
      </c>
      <c r="G31" s="151"/>
      <c r="H31" s="151" t="s">
        <v>224</v>
      </c>
      <c r="I31" s="151" t="s">
        <v>224</v>
      </c>
      <c r="J31" s="151">
        <v>1</v>
      </c>
      <c r="K31" s="151" t="s">
        <v>224</v>
      </c>
      <c r="L31" s="151">
        <v>1</v>
      </c>
      <c r="O31" s="64"/>
      <c r="P31" s="64"/>
    </row>
    <row r="32" spans="1:16" ht="12.75" customHeight="1" x14ac:dyDescent="0.2">
      <c r="A32" s="31"/>
      <c r="B32" s="32">
        <f>COUNTA(B31:B31)</f>
        <v>1</v>
      </c>
      <c r="C32" s="32"/>
      <c r="D32" s="32"/>
      <c r="E32" s="28">
        <f>SUM(E31:E31)</f>
        <v>2</v>
      </c>
      <c r="F32" s="28">
        <f>SUM(F31:F31)</f>
        <v>72</v>
      </c>
      <c r="G32" s="34"/>
      <c r="H32" s="28">
        <f>SUM(H31:H31)</f>
        <v>0</v>
      </c>
      <c r="I32" s="28">
        <f>SUM(I31:I31)</f>
        <v>0</v>
      </c>
      <c r="J32" s="28">
        <f>SUM(J31:J31)</f>
        <v>1</v>
      </c>
      <c r="K32" s="28">
        <f>SUM(K31:K31)</f>
        <v>0</v>
      </c>
      <c r="L32" s="28">
        <f>SUM(L31:L31)</f>
        <v>1</v>
      </c>
    </row>
    <row r="33" spans="1:12" ht="12.75" customHeight="1" x14ac:dyDescent="0.2">
      <c r="A33" s="31"/>
      <c r="B33" s="32"/>
      <c r="C33" s="32"/>
      <c r="D33" s="32"/>
      <c r="E33" s="28"/>
      <c r="F33" s="28"/>
      <c r="G33" s="34"/>
      <c r="H33" s="28"/>
      <c r="I33" s="28"/>
      <c r="J33" s="28"/>
      <c r="K33" s="28"/>
      <c r="L33" s="28"/>
    </row>
    <row r="34" spans="1:12" ht="12.75" customHeight="1" x14ac:dyDescent="0.2">
      <c r="C34" s="91" t="s">
        <v>229</v>
      </c>
      <c r="D34" s="106"/>
      <c r="E34" s="107"/>
    </row>
    <row r="35" spans="1:12" ht="12.75" customHeight="1" x14ac:dyDescent="0.2">
      <c r="B35" s="108"/>
      <c r="D35" s="109" t="s">
        <v>122</v>
      </c>
      <c r="E35" s="90">
        <f>SUM(B5+B16+B26+B29+B32)</f>
        <v>21</v>
      </c>
    </row>
    <row r="36" spans="1:12" ht="12.75" customHeight="1" x14ac:dyDescent="0.2">
      <c r="B36" s="108"/>
      <c r="D36" s="109" t="s">
        <v>102</v>
      </c>
      <c r="E36" s="90">
        <f>SUM(E5+E16+E26+E29+E32)</f>
        <v>52</v>
      </c>
    </row>
    <row r="37" spans="1:12" ht="12.75" customHeight="1" x14ac:dyDescent="0.2">
      <c r="B37" s="108"/>
      <c r="D37" s="109" t="s">
        <v>103</v>
      </c>
      <c r="E37" s="89">
        <f>SUM(F5+F16+F26+F29+F32)</f>
        <v>688</v>
      </c>
    </row>
    <row r="38" spans="1:12" ht="12.75" customHeight="1" x14ac:dyDescent="0.2"/>
    <row r="39" spans="1:12" ht="12.75" customHeight="1" x14ac:dyDescent="0.2">
      <c r="D39" s="93" t="s">
        <v>130</v>
      </c>
      <c r="E39" s="95"/>
      <c r="F39" s="95"/>
      <c r="G39" s="95"/>
      <c r="H39" s="100" t="s">
        <v>90</v>
      </c>
      <c r="I39" s="100" t="s">
        <v>101</v>
      </c>
    </row>
    <row r="40" spans="1:12" ht="12.75" customHeight="1" x14ac:dyDescent="0.2">
      <c r="C40" s="114"/>
      <c r="D40" s="114"/>
      <c r="E40" s="114"/>
      <c r="F40" s="98" t="s">
        <v>125</v>
      </c>
      <c r="H40" s="90">
        <f>SUM(H5+H16+H26+H29+H32)</f>
        <v>0</v>
      </c>
      <c r="I40" s="103">
        <f>H40/(H45)</f>
        <v>0</v>
      </c>
    </row>
    <row r="41" spans="1:12" ht="12.75" customHeight="1" x14ac:dyDescent="0.2">
      <c r="C41" s="114"/>
      <c r="D41" s="114"/>
      <c r="E41" s="114"/>
      <c r="F41" s="98" t="s">
        <v>126</v>
      </c>
      <c r="H41" s="90">
        <f>SUM(I5+I16+I26+I29+I32)</f>
        <v>0</v>
      </c>
      <c r="I41" s="103">
        <f>H41/H45</f>
        <v>0</v>
      </c>
    </row>
    <row r="42" spans="1:12" ht="12.75" customHeight="1" x14ac:dyDescent="0.2">
      <c r="C42" s="114"/>
      <c r="D42" s="114"/>
      <c r="E42" s="114"/>
      <c r="F42" s="98" t="s">
        <v>127</v>
      </c>
      <c r="H42" s="90">
        <f>SUM(J5+J16+J26+J29+J32)</f>
        <v>24</v>
      </c>
      <c r="I42" s="103">
        <f>H42/H45</f>
        <v>0.46153846153846156</v>
      </c>
    </row>
    <row r="43" spans="1:12" ht="12.75" customHeight="1" x14ac:dyDescent="0.2">
      <c r="C43" s="114"/>
      <c r="D43" s="114"/>
      <c r="E43" s="114"/>
      <c r="F43" s="98" t="s">
        <v>128</v>
      </c>
      <c r="H43" s="90">
        <f>SUM(K5+K16+K26+K29+K32)</f>
        <v>23</v>
      </c>
      <c r="I43" s="103">
        <f>H43/H45</f>
        <v>0.44230769230769229</v>
      </c>
    </row>
    <row r="44" spans="1:12" ht="12.75" customHeight="1" x14ac:dyDescent="0.2">
      <c r="C44" s="114"/>
      <c r="D44" s="114"/>
      <c r="E44" s="114"/>
      <c r="F44" s="98" t="s">
        <v>129</v>
      </c>
      <c r="H44" s="113">
        <f>SUM(L5+L16+L26+L29+L32)</f>
        <v>5</v>
      </c>
      <c r="I44" s="105">
        <f>H44/H45</f>
        <v>9.6153846153846159E-2</v>
      </c>
    </row>
    <row r="45" spans="1:12" ht="12.75" customHeight="1" x14ac:dyDescent="0.2">
      <c r="C45" s="114"/>
      <c r="D45" s="114"/>
      <c r="E45" s="114"/>
      <c r="F45" s="114"/>
      <c r="G45" s="98"/>
      <c r="H45" s="112">
        <f>SUM(H40:H44)</f>
        <v>52</v>
      </c>
      <c r="I45" s="103">
        <f>SUM(I40:I44)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Louisiana Beach Action Durations</oddHeader>
    <oddFooter>&amp;R&amp;P of &amp;N</oddFooter>
  </headerFooter>
  <rowBreaks count="1" manualBreakCount="1">
    <brk id="3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9" customFormat="1" ht="12" customHeight="1" x14ac:dyDescent="0.2">
      <c r="B1" s="179" t="s">
        <v>25</v>
      </c>
      <c r="C1" s="179"/>
      <c r="D1" s="62"/>
      <c r="E1" s="63"/>
      <c r="F1" s="62"/>
      <c r="G1" s="178" t="s">
        <v>27</v>
      </c>
      <c r="H1" s="178"/>
      <c r="I1" s="178"/>
      <c r="J1" s="62"/>
      <c r="K1" s="179" t="s">
        <v>33</v>
      </c>
      <c r="L1" s="179"/>
    </row>
    <row r="2" spans="1:12" s="52" customFormat="1" ht="48.75" customHeight="1" x14ac:dyDescent="0.15">
      <c r="A2" s="24" t="s">
        <v>204</v>
      </c>
      <c r="B2" s="3" t="s">
        <v>12</v>
      </c>
      <c r="C2" s="3" t="s">
        <v>11</v>
      </c>
      <c r="D2" s="3" t="s">
        <v>65</v>
      </c>
      <c r="E2" s="14" t="s">
        <v>26</v>
      </c>
      <c r="F2" s="3"/>
      <c r="G2" s="3" t="s">
        <v>231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ht="12.75" customHeight="1" x14ac:dyDescent="0.2">
      <c r="A3" s="158" t="s">
        <v>138</v>
      </c>
      <c r="B3" s="158" t="s">
        <v>139</v>
      </c>
      <c r="C3" s="158" t="s">
        <v>140</v>
      </c>
      <c r="D3" s="158">
        <v>1</v>
      </c>
      <c r="E3" s="158">
        <v>183</v>
      </c>
      <c r="F3" s="158"/>
      <c r="G3" s="158" t="s">
        <v>28</v>
      </c>
      <c r="H3" s="158">
        <v>76</v>
      </c>
      <c r="I3" s="37">
        <f t="shared" ref="I3:I4" si="0">H3/E3</f>
        <v>0.41530054644808745</v>
      </c>
      <c r="J3" s="58"/>
      <c r="K3" s="38">
        <f t="shared" ref="K3:K4" si="1">E3-H3</f>
        <v>107</v>
      </c>
      <c r="L3" s="37">
        <f t="shared" ref="L3:L4" si="2">K3/E3</f>
        <v>0.58469945355191255</v>
      </c>
    </row>
    <row r="4" spans="1:12" ht="12.75" customHeight="1" x14ac:dyDescent="0.2">
      <c r="A4" s="151" t="s">
        <v>138</v>
      </c>
      <c r="B4" s="151" t="s">
        <v>141</v>
      </c>
      <c r="C4" s="151" t="s">
        <v>142</v>
      </c>
      <c r="D4" s="151">
        <v>1</v>
      </c>
      <c r="E4" s="151">
        <v>183</v>
      </c>
      <c r="F4" s="151"/>
      <c r="G4" s="151" t="s">
        <v>28</v>
      </c>
      <c r="H4" s="151">
        <v>50</v>
      </c>
      <c r="I4" s="39">
        <f t="shared" si="0"/>
        <v>0.27322404371584702</v>
      </c>
      <c r="J4" s="59"/>
      <c r="K4" s="40">
        <f t="shared" si="1"/>
        <v>133</v>
      </c>
      <c r="L4" s="39">
        <f t="shared" si="2"/>
        <v>0.72677595628415304</v>
      </c>
    </row>
    <row r="5" spans="1:12" x14ac:dyDescent="0.2">
      <c r="A5" s="31"/>
      <c r="B5" s="32">
        <f>COUNTA(B3:B4)</f>
        <v>2</v>
      </c>
      <c r="C5" s="31"/>
      <c r="D5" s="68"/>
      <c r="E5" s="35">
        <f>SUM(E3:E4)</f>
        <v>366</v>
      </c>
      <c r="F5" s="41"/>
      <c r="G5" s="32">
        <f>COUNTA(G3:G4)</f>
        <v>2</v>
      </c>
      <c r="H5" s="35">
        <f>SUM(H3:H4)</f>
        <v>126</v>
      </c>
      <c r="I5" s="42">
        <f>H5/E5</f>
        <v>0.34426229508196721</v>
      </c>
      <c r="J5" s="43"/>
      <c r="K5" s="35">
        <f>SUM(K3:K4)</f>
        <v>240</v>
      </c>
      <c r="L5" s="42">
        <f>K5/E5</f>
        <v>0.65573770491803274</v>
      </c>
    </row>
    <row r="6" spans="1:12" ht="8.25" customHeight="1" x14ac:dyDescent="0.2">
      <c r="A6" s="31"/>
      <c r="B6" s="32"/>
      <c r="C6" s="31"/>
      <c r="D6" s="50"/>
      <c r="E6" s="35"/>
      <c r="F6" s="41"/>
      <c r="G6" s="32"/>
      <c r="H6" s="35"/>
      <c r="I6" s="42"/>
      <c r="J6" s="43"/>
      <c r="K6" s="35"/>
      <c r="L6" s="42"/>
    </row>
    <row r="7" spans="1:12" x14ac:dyDescent="0.2">
      <c r="A7" s="158" t="s">
        <v>143</v>
      </c>
      <c r="B7" s="158" t="s">
        <v>144</v>
      </c>
      <c r="C7" s="158" t="s">
        <v>145</v>
      </c>
      <c r="D7" s="158">
        <v>2</v>
      </c>
      <c r="E7" s="158">
        <v>183</v>
      </c>
      <c r="F7" s="158"/>
      <c r="G7" s="158"/>
      <c r="H7" s="158">
        <v>0</v>
      </c>
      <c r="I7" s="37">
        <f t="shared" ref="I7:I18" si="3">H7/E7</f>
        <v>0</v>
      </c>
      <c r="J7" s="58"/>
      <c r="K7" s="38">
        <f t="shared" ref="K7:K18" si="4">E7-H7</f>
        <v>183</v>
      </c>
      <c r="L7" s="37">
        <f t="shared" ref="L7:L18" si="5">K7/E7</f>
        <v>1</v>
      </c>
    </row>
    <row r="8" spans="1:12" x14ac:dyDescent="0.2">
      <c r="A8" s="158" t="s">
        <v>143</v>
      </c>
      <c r="B8" s="158" t="s">
        <v>146</v>
      </c>
      <c r="C8" s="158" t="s">
        <v>147</v>
      </c>
      <c r="D8" s="158">
        <v>2</v>
      </c>
      <c r="E8" s="158">
        <v>183</v>
      </c>
      <c r="F8" s="158"/>
      <c r="G8" s="158"/>
      <c r="H8" s="158">
        <v>0</v>
      </c>
      <c r="I8" s="37">
        <f t="shared" ref="I8" si="6">H8/E8</f>
        <v>0</v>
      </c>
      <c r="J8" s="58"/>
      <c r="K8" s="38">
        <f t="shared" ref="K8" si="7">E8-H8</f>
        <v>183</v>
      </c>
      <c r="L8" s="37">
        <f t="shared" ref="L8" si="8">K8/E8</f>
        <v>1</v>
      </c>
    </row>
    <row r="9" spans="1:12" x14ac:dyDescent="0.2">
      <c r="A9" s="158" t="s">
        <v>143</v>
      </c>
      <c r="B9" s="158" t="s">
        <v>148</v>
      </c>
      <c r="C9" s="158" t="s">
        <v>149</v>
      </c>
      <c r="D9" s="158">
        <v>2</v>
      </c>
      <c r="E9" s="158">
        <v>183</v>
      </c>
      <c r="F9" s="158"/>
      <c r="G9" s="158" t="s">
        <v>28</v>
      </c>
      <c r="H9" s="158">
        <v>7</v>
      </c>
      <c r="I9" s="37">
        <f t="shared" ref="I9:I15" si="9">H9/E9</f>
        <v>3.825136612021858E-2</v>
      </c>
      <c r="J9" s="58"/>
      <c r="K9" s="38">
        <f t="shared" ref="K9:K15" si="10">E9-H9</f>
        <v>176</v>
      </c>
      <c r="L9" s="37">
        <f t="shared" ref="L9:L15" si="11">K9/E9</f>
        <v>0.96174863387978138</v>
      </c>
    </row>
    <row r="10" spans="1:12" x14ac:dyDescent="0.2">
      <c r="A10" s="158" t="s">
        <v>143</v>
      </c>
      <c r="B10" s="158" t="s">
        <v>152</v>
      </c>
      <c r="C10" s="158" t="s">
        <v>153</v>
      </c>
      <c r="D10" s="158">
        <v>1</v>
      </c>
      <c r="E10" s="158">
        <v>183</v>
      </c>
      <c r="F10" s="158"/>
      <c r="G10" s="158" t="s">
        <v>28</v>
      </c>
      <c r="H10" s="158">
        <v>15</v>
      </c>
      <c r="I10" s="37">
        <f t="shared" si="9"/>
        <v>8.1967213114754092E-2</v>
      </c>
      <c r="J10" s="58"/>
      <c r="K10" s="38">
        <f t="shared" si="10"/>
        <v>168</v>
      </c>
      <c r="L10" s="37">
        <f t="shared" si="11"/>
        <v>0.91803278688524592</v>
      </c>
    </row>
    <row r="11" spans="1:12" x14ac:dyDescent="0.2">
      <c r="A11" s="158" t="s">
        <v>143</v>
      </c>
      <c r="B11" s="158" t="s">
        <v>154</v>
      </c>
      <c r="C11" s="158" t="s">
        <v>155</v>
      </c>
      <c r="D11" s="158">
        <v>1</v>
      </c>
      <c r="E11" s="158">
        <v>183</v>
      </c>
      <c r="F11" s="158"/>
      <c r="G11" s="158" t="s">
        <v>28</v>
      </c>
      <c r="H11" s="158">
        <v>21</v>
      </c>
      <c r="I11" s="37">
        <f t="shared" si="9"/>
        <v>0.11475409836065574</v>
      </c>
      <c r="J11" s="58"/>
      <c r="K11" s="38">
        <f t="shared" si="10"/>
        <v>162</v>
      </c>
      <c r="L11" s="37">
        <f t="shared" si="11"/>
        <v>0.88524590163934425</v>
      </c>
    </row>
    <row r="12" spans="1:12" x14ac:dyDescent="0.2">
      <c r="A12" s="158" t="s">
        <v>143</v>
      </c>
      <c r="B12" s="158" t="s">
        <v>156</v>
      </c>
      <c r="C12" s="158" t="s">
        <v>157</v>
      </c>
      <c r="D12" s="158">
        <v>1</v>
      </c>
      <c r="E12" s="158">
        <v>183</v>
      </c>
      <c r="F12" s="158"/>
      <c r="G12" s="158" t="s">
        <v>28</v>
      </c>
      <c r="H12" s="158">
        <v>15</v>
      </c>
      <c r="I12" s="37">
        <f t="shared" si="9"/>
        <v>8.1967213114754092E-2</v>
      </c>
      <c r="J12" s="58"/>
      <c r="K12" s="38">
        <f t="shared" si="10"/>
        <v>168</v>
      </c>
      <c r="L12" s="37">
        <f t="shared" si="11"/>
        <v>0.91803278688524592</v>
      </c>
    </row>
    <row r="13" spans="1:12" x14ac:dyDescent="0.2">
      <c r="A13" s="158" t="s">
        <v>143</v>
      </c>
      <c r="B13" s="158" t="s">
        <v>158</v>
      </c>
      <c r="C13" s="158" t="s">
        <v>159</v>
      </c>
      <c r="D13" s="158">
        <v>1</v>
      </c>
      <c r="E13" s="158">
        <v>183</v>
      </c>
      <c r="F13" s="158"/>
      <c r="G13" s="158" t="s">
        <v>28</v>
      </c>
      <c r="H13" s="158">
        <v>15</v>
      </c>
      <c r="I13" s="37">
        <f t="shared" si="9"/>
        <v>8.1967213114754092E-2</v>
      </c>
      <c r="J13" s="58"/>
      <c r="K13" s="38">
        <f t="shared" si="10"/>
        <v>168</v>
      </c>
      <c r="L13" s="37">
        <f t="shared" si="11"/>
        <v>0.91803278688524592</v>
      </c>
    </row>
    <row r="14" spans="1:12" x14ac:dyDescent="0.2">
      <c r="A14" s="158" t="s">
        <v>143</v>
      </c>
      <c r="B14" s="158" t="s">
        <v>160</v>
      </c>
      <c r="C14" s="158" t="s">
        <v>161</v>
      </c>
      <c r="D14" s="158">
        <v>1</v>
      </c>
      <c r="E14" s="158">
        <v>183</v>
      </c>
      <c r="F14" s="158"/>
      <c r="G14" s="158" t="s">
        <v>28</v>
      </c>
      <c r="H14" s="158">
        <v>35</v>
      </c>
      <c r="I14" s="37">
        <f t="shared" si="9"/>
        <v>0.19125683060109289</v>
      </c>
      <c r="J14" s="58"/>
      <c r="K14" s="38">
        <f t="shared" si="10"/>
        <v>148</v>
      </c>
      <c r="L14" s="37">
        <f t="shared" si="11"/>
        <v>0.80874316939890711</v>
      </c>
    </row>
    <row r="15" spans="1:12" x14ac:dyDescent="0.2">
      <c r="A15" s="158" t="s">
        <v>143</v>
      </c>
      <c r="B15" s="158" t="s">
        <v>162</v>
      </c>
      <c r="C15" s="158" t="s">
        <v>163</v>
      </c>
      <c r="D15" s="158">
        <v>1</v>
      </c>
      <c r="E15" s="158">
        <v>183</v>
      </c>
      <c r="F15" s="158"/>
      <c r="G15" s="158" t="s">
        <v>28</v>
      </c>
      <c r="H15" s="158">
        <v>22</v>
      </c>
      <c r="I15" s="37">
        <f t="shared" si="9"/>
        <v>0.12021857923497267</v>
      </c>
      <c r="J15" s="58"/>
      <c r="K15" s="38">
        <f t="shared" si="10"/>
        <v>161</v>
      </c>
      <c r="L15" s="37">
        <f t="shared" si="11"/>
        <v>0.8797814207650273</v>
      </c>
    </row>
    <row r="16" spans="1:12" x14ac:dyDescent="0.2">
      <c r="A16" s="158" t="s">
        <v>143</v>
      </c>
      <c r="B16" s="158" t="s">
        <v>164</v>
      </c>
      <c r="C16" s="158" t="s">
        <v>165</v>
      </c>
      <c r="D16" s="158">
        <v>2</v>
      </c>
      <c r="E16" s="158">
        <v>183</v>
      </c>
      <c r="F16" s="158"/>
      <c r="G16" s="158" t="s">
        <v>28</v>
      </c>
      <c r="H16" s="158">
        <v>7</v>
      </c>
      <c r="I16" s="37">
        <f t="shared" si="3"/>
        <v>3.825136612021858E-2</v>
      </c>
      <c r="J16" s="58"/>
      <c r="K16" s="38">
        <f t="shared" si="4"/>
        <v>176</v>
      </c>
      <c r="L16" s="37">
        <f t="shared" si="5"/>
        <v>0.96174863387978138</v>
      </c>
    </row>
    <row r="17" spans="1:12" x14ac:dyDescent="0.2">
      <c r="A17" s="158" t="s">
        <v>143</v>
      </c>
      <c r="B17" s="158" t="s">
        <v>166</v>
      </c>
      <c r="C17" s="158" t="s">
        <v>167</v>
      </c>
      <c r="D17" s="158">
        <v>2</v>
      </c>
      <c r="E17" s="158">
        <v>183</v>
      </c>
      <c r="F17" s="158"/>
      <c r="G17" s="158"/>
      <c r="H17" s="158">
        <v>0</v>
      </c>
      <c r="I17" s="37">
        <f t="shared" si="3"/>
        <v>0</v>
      </c>
      <c r="J17" s="58"/>
      <c r="K17" s="38">
        <f t="shared" si="4"/>
        <v>183</v>
      </c>
      <c r="L17" s="37">
        <f t="shared" si="5"/>
        <v>1</v>
      </c>
    </row>
    <row r="18" spans="1:12" x14ac:dyDescent="0.2">
      <c r="A18" s="151" t="s">
        <v>143</v>
      </c>
      <c r="B18" s="151" t="s">
        <v>168</v>
      </c>
      <c r="C18" s="151" t="s">
        <v>169</v>
      </c>
      <c r="D18" s="151">
        <v>2</v>
      </c>
      <c r="E18" s="151">
        <v>183</v>
      </c>
      <c r="F18" s="151"/>
      <c r="G18" s="151" t="s">
        <v>28</v>
      </c>
      <c r="H18" s="151">
        <v>91</v>
      </c>
      <c r="I18" s="39">
        <f t="shared" si="3"/>
        <v>0.49726775956284153</v>
      </c>
      <c r="J18" s="59"/>
      <c r="K18" s="40">
        <f t="shared" si="4"/>
        <v>92</v>
      </c>
      <c r="L18" s="39">
        <f t="shared" si="5"/>
        <v>0.50273224043715847</v>
      </c>
    </row>
    <row r="19" spans="1:12" x14ac:dyDescent="0.2">
      <c r="A19" s="31"/>
      <c r="B19" s="32">
        <f>COUNTA(B7:B18)</f>
        <v>12</v>
      </c>
      <c r="C19" s="31"/>
      <c r="D19" s="68"/>
      <c r="E19" s="35">
        <f>SUM(E7:E18)</f>
        <v>2196</v>
      </c>
      <c r="F19" s="41"/>
      <c r="G19" s="32">
        <f>COUNTA(G7:G18)</f>
        <v>9</v>
      </c>
      <c r="H19" s="35">
        <f>SUM(H7:H18)</f>
        <v>228</v>
      </c>
      <c r="I19" s="42">
        <f>H19/E19</f>
        <v>0.10382513661202186</v>
      </c>
      <c r="J19" s="43"/>
      <c r="K19" s="48">
        <f>E19-H19</f>
        <v>1968</v>
      </c>
      <c r="L19" s="42">
        <f>K19/E19</f>
        <v>0.89617486338797814</v>
      </c>
    </row>
    <row r="20" spans="1:12" ht="8.25" customHeight="1" x14ac:dyDescent="0.2">
      <c r="A20" s="31"/>
      <c r="B20" s="31"/>
      <c r="C20" s="31"/>
      <c r="D20" s="51"/>
      <c r="H20" s="36"/>
      <c r="I20" s="36"/>
      <c r="J20" s="36"/>
      <c r="K20" s="36"/>
      <c r="L20" s="36"/>
    </row>
    <row r="21" spans="1:12" x14ac:dyDescent="0.2">
      <c r="A21" s="158" t="s">
        <v>170</v>
      </c>
      <c r="B21" s="158" t="s">
        <v>222</v>
      </c>
      <c r="C21" s="158" t="s">
        <v>223</v>
      </c>
      <c r="D21" s="158">
        <v>1</v>
      </c>
      <c r="E21" s="158">
        <v>183</v>
      </c>
      <c r="F21" s="158"/>
      <c r="G21" s="158" t="s">
        <v>28</v>
      </c>
      <c r="H21" s="158">
        <v>13</v>
      </c>
      <c r="I21" s="37">
        <f t="shared" ref="I21:I28" si="12">H21/E21</f>
        <v>7.1038251366120214E-2</v>
      </c>
      <c r="J21" s="58"/>
      <c r="K21" s="38">
        <f t="shared" ref="K21:K28" si="13">E21-H21</f>
        <v>170</v>
      </c>
      <c r="L21" s="37">
        <f t="shared" ref="L21:L28" si="14">K21/E21</f>
        <v>0.92896174863387981</v>
      </c>
    </row>
    <row r="22" spans="1:12" x14ac:dyDescent="0.2">
      <c r="A22" s="158" t="s">
        <v>170</v>
      </c>
      <c r="B22" s="158" t="s">
        <v>171</v>
      </c>
      <c r="C22" s="158" t="s">
        <v>172</v>
      </c>
      <c r="D22" s="158">
        <v>2</v>
      </c>
      <c r="E22" s="158">
        <v>183</v>
      </c>
      <c r="F22" s="158"/>
      <c r="G22" s="158" t="s">
        <v>28</v>
      </c>
      <c r="H22" s="158">
        <v>7</v>
      </c>
      <c r="I22" s="37">
        <f t="shared" ref="I22" si="15">H22/E22</f>
        <v>3.825136612021858E-2</v>
      </c>
      <c r="J22" s="58"/>
      <c r="K22" s="38">
        <f t="shared" ref="K22" si="16">E22-H22</f>
        <v>176</v>
      </c>
      <c r="L22" s="37">
        <f t="shared" ref="L22" si="17">K22/E22</f>
        <v>0.96174863387978138</v>
      </c>
    </row>
    <row r="23" spans="1:12" x14ac:dyDescent="0.2">
      <c r="A23" s="158" t="s">
        <v>170</v>
      </c>
      <c r="B23" s="158" t="s">
        <v>173</v>
      </c>
      <c r="C23" s="158" t="s">
        <v>174</v>
      </c>
      <c r="D23" s="158">
        <v>2</v>
      </c>
      <c r="E23" s="158">
        <v>183</v>
      </c>
      <c r="F23" s="158"/>
      <c r="G23" s="158" t="s">
        <v>28</v>
      </c>
      <c r="H23" s="158">
        <v>25</v>
      </c>
      <c r="I23" s="37">
        <f t="shared" si="12"/>
        <v>0.13661202185792351</v>
      </c>
      <c r="J23" s="58"/>
      <c r="K23" s="38">
        <f t="shared" si="13"/>
        <v>158</v>
      </c>
      <c r="L23" s="37">
        <f t="shared" si="14"/>
        <v>0.86338797814207646</v>
      </c>
    </row>
    <row r="24" spans="1:12" x14ac:dyDescent="0.2">
      <c r="A24" s="158" t="s">
        <v>170</v>
      </c>
      <c r="B24" s="158" t="s">
        <v>175</v>
      </c>
      <c r="C24" s="158" t="s">
        <v>176</v>
      </c>
      <c r="D24" s="158">
        <v>2</v>
      </c>
      <c r="E24" s="158">
        <v>183</v>
      </c>
      <c r="F24" s="158"/>
      <c r="G24" s="158" t="s">
        <v>28</v>
      </c>
      <c r="H24" s="158">
        <v>15</v>
      </c>
      <c r="I24" s="37">
        <f t="shared" si="12"/>
        <v>8.1967213114754092E-2</v>
      </c>
      <c r="J24" s="58"/>
      <c r="K24" s="38">
        <f t="shared" si="13"/>
        <v>168</v>
      </c>
      <c r="L24" s="37">
        <f t="shared" si="14"/>
        <v>0.91803278688524592</v>
      </c>
    </row>
    <row r="25" spans="1:12" x14ac:dyDescent="0.2">
      <c r="A25" s="158" t="s">
        <v>170</v>
      </c>
      <c r="B25" s="158" t="s">
        <v>177</v>
      </c>
      <c r="C25" s="158" t="s">
        <v>178</v>
      </c>
      <c r="D25" s="158">
        <v>1</v>
      </c>
      <c r="E25" s="158">
        <v>183</v>
      </c>
      <c r="F25" s="158"/>
      <c r="G25" s="158" t="s">
        <v>28</v>
      </c>
      <c r="H25" s="158">
        <v>25</v>
      </c>
      <c r="I25" s="37">
        <f t="shared" si="12"/>
        <v>0.13661202185792351</v>
      </c>
      <c r="J25" s="58"/>
      <c r="K25" s="38">
        <f t="shared" si="13"/>
        <v>158</v>
      </c>
      <c r="L25" s="37">
        <f t="shared" si="14"/>
        <v>0.86338797814207646</v>
      </c>
    </row>
    <row r="26" spans="1:12" x14ac:dyDescent="0.2">
      <c r="A26" s="158" t="s">
        <v>170</v>
      </c>
      <c r="B26" s="158" t="s">
        <v>179</v>
      </c>
      <c r="C26" s="158" t="s">
        <v>180</v>
      </c>
      <c r="D26" s="158">
        <v>1</v>
      </c>
      <c r="E26" s="158">
        <v>183</v>
      </c>
      <c r="F26" s="158"/>
      <c r="G26" s="158" t="s">
        <v>28</v>
      </c>
      <c r="H26" s="158">
        <v>51</v>
      </c>
      <c r="I26" s="37">
        <f t="shared" si="12"/>
        <v>0.27868852459016391</v>
      </c>
      <c r="J26" s="58"/>
      <c r="K26" s="38">
        <f t="shared" ref="K26" si="18">E26-H26</f>
        <v>132</v>
      </c>
      <c r="L26" s="37">
        <f t="shared" ref="L26" si="19">K26/E26</f>
        <v>0.72131147540983609</v>
      </c>
    </row>
    <row r="27" spans="1:12" x14ac:dyDescent="0.2">
      <c r="A27" s="158" t="s">
        <v>170</v>
      </c>
      <c r="B27" s="158" t="s">
        <v>181</v>
      </c>
      <c r="C27" s="158" t="s">
        <v>182</v>
      </c>
      <c r="D27" s="158">
        <v>1</v>
      </c>
      <c r="E27" s="158">
        <v>183</v>
      </c>
      <c r="F27" s="158"/>
      <c r="G27" s="158" t="s">
        <v>28</v>
      </c>
      <c r="H27" s="158">
        <v>46</v>
      </c>
      <c r="I27" s="37">
        <f t="shared" si="12"/>
        <v>0.25136612021857924</v>
      </c>
      <c r="J27" s="58"/>
      <c r="K27" s="38">
        <f t="shared" si="13"/>
        <v>137</v>
      </c>
      <c r="L27" s="37">
        <f t="shared" si="14"/>
        <v>0.74863387978142082</v>
      </c>
    </row>
    <row r="28" spans="1:12" x14ac:dyDescent="0.2">
      <c r="A28" s="151" t="s">
        <v>170</v>
      </c>
      <c r="B28" s="151" t="s">
        <v>183</v>
      </c>
      <c r="C28" s="151" t="s">
        <v>184</v>
      </c>
      <c r="D28" s="151">
        <v>1</v>
      </c>
      <c r="E28" s="151">
        <v>183</v>
      </c>
      <c r="F28" s="151"/>
      <c r="G28" s="151" t="s">
        <v>28</v>
      </c>
      <c r="H28" s="151">
        <v>39</v>
      </c>
      <c r="I28" s="39">
        <f t="shared" si="12"/>
        <v>0.21311475409836064</v>
      </c>
      <c r="J28" s="59"/>
      <c r="K28" s="40">
        <f t="shared" si="13"/>
        <v>144</v>
      </c>
      <c r="L28" s="39">
        <f t="shared" si="14"/>
        <v>0.78688524590163933</v>
      </c>
    </row>
    <row r="29" spans="1:12" x14ac:dyDescent="0.2">
      <c r="A29" s="31"/>
      <c r="B29" s="32">
        <f>COUNTA(B21:B28)</f>
        <v>8</v>
      </c>
      <c r="C29" s="31"/>
      <c r="D29" s="68"/>
      <c r="E29" s="35">
        <f>SUM(E21:E28)</f>
        <v>1464</v>
      </c>
      <c r="F29" s="41"/>
      <c r="G29" s="32">
        <f>COUNTA(G21:G28)</f>
        <v>8</v>
      </c>
      <c r="H29" s="35">
        <f>SUM(H21:H28)</f>
        <v>221</v>
      </c>
      <c r="I29" s="42">
        <f>H29/E29</f>
        <v>0.15095628415300547</v>
      </c>
      <c r="J29" s="43"/>
      <c r="K29" s="48">
        <f>E29-H29</f>
        <v>1243</v>
      </c>
      <c r="L29" s="42">
        <f>K29/E29</f>
        <v>0.84904371584699456</v>
      </c>
    </row>
    <row r="30" spans="1:12" x14ac:dyDescent="0.2">
      <c r="A30" s="31"/>
      <c r="B30" s="32"/>
      <c r="C30" s="31"/>
      <c r="D30" s="68"/>
      <c r="E30" s="35"/>
      <c r="F30" s="41"/>
      <c r="G30" s="32"/>
      <c r="H30" s="35"/>
      <c r="I30" s="42"/>
      <c r="J30" s="120"/>
      <c r="K30" s="48"/>
      <c r="L30" s="42"/>
    </row>
    <row r="31" spans="1:12" x14ac:dyDescent="0.2">
      <c r="A31" s="151" t="s">
        <v>194</v>
      </c>
      <c r="B31" s="151" t="s">
        <v>195</v>
      </c>
      <c r="C31" s="151" t="s">
        <v>196</v>
      </c>
      <c r="D31" s="151">
        <v>1</v>
      </c>
      <c r="E31" s="151">
        <v>183</v>
      </c>
      <c r="F31" s="151"/>
      <c r="G31" s="151" t="s">
        <v>28</v>
      </c>
      <c r="H31" s="151">
        <v>41</v>
      </c>
      <c r="I31" s="39">
        <f t="shared" ref="I31" si="20">H31/E31</f>
        <v>0.22404371584699453</v>
      </c>
      <c r="J31" s="59"/>
      <c r="K31" s="40">
        <f t="shared" ref="K31" si="21">E31-H31</f>
        <v>142</v>
      </c>
      <c r="L31" s="39">
        <f t="shared" ref="L31" si="22">K31/E31</f>
        <v>0.77595628415300544</v>
      </c>
    </row>
    <row r="32" spans="1:12" x14ac:dyDescent="0.2">
      <c r="A32" s="31"/>
      <c r="B32" s="32">
        <f>COUNTA(B31:B31)</f>
        <v>1</v>
      </c>
      <c r="C32" s="31"/>
      <c r="D32" s="68"/>
      <c r="E32" s="35">
        <f>SUM(E31:E31)</f>
        <v>183</v>
      </c>
      <c r="F32" s="41"/>
      <c r="G32" s="32">
        <f>COUNTA(G31:G31)</f>
        <v>1</v>
      </c>
      <c r="H32" s="35">
        <f>SUM(H31:H31)</f>
        <v>41</v>
      </c>
      <c r="I32" s="42">
        <f>H32/E32</f>
        <v>0.22404371584699453</v>
      </c>
      <c r="J32" s="120"/>
      <c r="K32" s="48">
        <f>E32-H32</f>
        <v>142</v>
      </c>
      <c r="L32" s="42">
        <f>K32/E32</f>
        <v>0.77595628415300544</v>
      </c>
    </row>
    <row r="33" spans="1:12" x14ac:dyDescent="0.2">
      <c r="A33" s="31"/>
      <c r="B33" s="32"/>
      <c r="C33" s="31"/>
      <c r="D33" s="68"/>
      <c r="E33" s="35"/>
      <c r="F33" s="41"/>
      <c r="G33" s="32"/>
      <c r="H33" s="35"/>
      <c r="I33" s="42"/>
      <c r="J33" s="120"/>
      <c r="K33" s="48"/>
      <c r="L33" s="42"/>
    </row>
    <row r="34" spans="1:12" x14ac:dyDescent="0.2">
      <c r="A34" s="151" t="s">
        <v>197</v>
      </c>
      <c r="B34" s="151" t="s">
        <v>198</v>
      </c>
      <c r="C34" s="151" t="s">
        <v>199</v>
      </c>
      <c r="D34" s="151">
        <v>1</v>
      </c>
      <c r="E34" s="151">
        <v>183</v>
      </c>
      <c r="F34" s="151"/>
      <c r="G34" s="151" t="s">
        <v>28</v>
      </c>
      <c r="H34" s="151">
        <v>72</v>
      </c>
      <c r="I34" s="39">
        <f t="shared" ref="I34" si="23">H34/E34</f>
        <v>0.39344262295081966</v>
      </c>
      <c r="J34" s="59"/>
      <c r="K34" s="40">
        <f t="shared" ref="K34" si="24">E34-H34</f>
        <v>111</v>
      </c>
      <c r="L34" s="39">
        <f t="shared" ref="L34" si="25">K34/E34</f>
        <v>0.60655737704918034</v>
      </c>
    </row>
    <row r="35" spans="1:12" x14ac:dyDescent="0.2">
      <c r="A35" s="31"/>
      <c r="B35" s="32">
        <f>COUNTA(B34:B34)</f>
        <v>1</v>
      </c>
      <c r="C35" s="31"/>
      <c r="E35" s="35">
        <f>SUM(E34:E34)</f>
        <v>183</v>
      </c>
      <c r="F35" s="41"/>
      <c r="G35" s="32">
        <f>COUNTA(G34:G34)</f>
        <v>1</v>
      </c>
      <c r="H35" s="35">
        <f>SUM(H34:H34)</f>
        <v>72</v>
      </c>
      <c r="I35" s="42">
        <f>H35/E35</f>
        <v>0.39344262295081966</v>
      </c>
      <c r="J35" s="120"/>
      <c r="K35" s="48">
        <f>E35-H35</f>
        <v>111</v>
      </c>
      <c r="L35" s="42">
        <f>K35/E35</f>
        <v>0.60655737704918034</v>
      </c>
    </row>
    <row r="36" spans="1:12" x14ac:dyDescent="0.2">
      <c r="A36" s="31"/>
      <c r="B36" s="32"/>
      <c r="C36" s="31"/>
      <c r="E36" s="35"/>
      <c r="F36" s="41"/>
      <c r="G36" s="32"/>
      <c r="H36" s="35"/>
      <c r="I36" s="42"/>
      <c r="J36" s="120"/>
      <c r="K36" s="48"/>
      <c r="L36" s="42"/>
    </row>
    <row r="37" spans="1:12" x14ac:dyDescent="0.2">
      <c r="A37" s="31"/>
      <c r="B37" s="32"/>
      <c r="C37" s="31"/>
      <c r="E37" s="35"/>
      <c r="F37" s="41"/>
      <c r="G37" s="32"/>
      <c r="H37" s="35"/>
      <c r="I37" s="42"/>
      <c r="J37" s="67"/>
      <c r="K37" s="48"/>
      <c r="L37" s="42"/>
    </row>
    <row r="38" spans="1:12" x14ac:dyDescent="0.2">
      <c r="C38" s="91" t="s">
        <v>230</v>
      </c>
      <c r="D38" s="106"/>
      <c r="G38" s="36"/>
      <c r="H38" s="36"/>
    </row>
    <row r="39" spans="1:12" x14ac:dyDescent="0.2">
      <c r="C39" s="91"/>
      <c r="D39" s="109" t="s">
        <v>95</v>
      </c>
      <c r="E39" s="90">
        <f>SUM(B5+B19+B29+B32+B35)</f>
        <v>24</v>
      </c>
      <c r="F39" s="167" t="s">
        <v>235</v>
      </c>
      <c r="H39" s="36"/>
    </row>
    <row r="40" spans="1:12" x14ac:dyDescent="0.2">
      <c r="C40" s="91"/>
      <c r="D40" s="109" t="s">
        <v>131</v>
      </c>
      <c r="E40" s="89">
        <f>SUM(E5+E19+E29+E32+E35)</f>
        <v>4392</v>
      </c>
      <c r="G40" s="36"/>
      <c r="H40" s="36"/>
    </row>
    <row r="41" spans="1:12" x14ac:dyDescent="0.2">
      <c r="C41" s="108"/>
      <c r="D41" s="109" t="s">
        <v>122</v>
      </c>
      <c r="E41" s="90">
        <f>SUM(G5+G19+G29+G32+G35)</f>
        <v>21</v>
      </c>
      <c r="G41" s="36"/>
      <c r="H41" s="36"/>
    </row>
    <row r="42" spans="1:12" x14ac:dyDescent="0.2">
      <c r="C42" s="108"/>
      <c r="D42" s="109" t="s">
        <v>132</v>
      </c>
      <c r="E42" s="89">
        <f>SUM(H5+H19+H29+H32+H35)</f>
        <v>688</v>
      </c>
      <c r="G42" s="36"/>
      <c r="H42" s="36"/>
    </row>
    <row r="43" spans="1:12" x14ac:dyDescent="0.2">
      <c r="C43" s="108"/>
      <c r="D43" s="109" t="s">
        <v>133</v>
      </c>
      <c r="E43" s="116">
        <f>E42/E40</f>
        <v>0.15664845173041894</v>
      </c>
      <c r="G43" s="36"/>
      <c r="H43" s="36"/>
    </row>
    <row r="44" spans="1:12" x14ac:dyDescent="0.2">
      <c r="D44" s="109" t="s">
        <v>134</v>
      </c>
      <c r="E44" s="89">
        <f>SUM(K5+K19+K29+K32+K35)</f>
        <v>3704</v>
      </c>
      <c r="G44" s="36"/>
      <c r="H44" s="36"/>
    </row>
    <row r="45" spans="1:12" x14ac:dyDescent="0.2">
      <c r="D45" s="109" t="s">
        <v>135</v>
      </c>
      <c r="E45" s="116">
        <f>E44/E40</f>
        <v>0.84335154826958103</v>
      </c>
      <c r="G45" s="36"/>
      <c r="H45" s="36"/>
    </row>
    <row r="46" spans="1:12" x14ac:dyDescent="0.2">
      <c r="G46" s="36"/>
      <c r="H46" s="36"/>
    </row>
    <row r="47" spans="1:12" x14ac:dyDescent="0.2">
      <c r="G47" s="36"/>
      <c r="H47" s="36"/>
    </row>
    <row r="48" spans="1:12" x14ac:dyDescent="0.2">
      <c r="G48" s="36"/>
      <c r="H48" s="36"/>
    </row>
    <row r="49" spans="7:8" x14ac:dyDescent="0.2">
      <c r="G49" s="36"/>
      <c r="H49" s="36"/>
    </row>
    <row r="50" spans="7:8" x14ac:dyDescent="0.2">
      <c r="G50" s="36"/>
      <c r="H50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Louisiana Beach Days at Monitored Beaches</oddHeader>
    <oddFooter>&amp;R&amp;P of &amp;N</oddFoot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2013-09-05T14:54:38Z</cp:lastPrinted>
  <dcterms:created xsi:type="dcterms:W3CDTF">2006-12-12T20:37:17Z</dcterms:created>
  <dcterms:modified xsi:type="dcterms:W3CDTF">2013-09-05T14:55:10Z</dcterms:modified>
</cp:coreProperties>
</file>