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725" yWindow="360" windowWidth="20565" windowHeight="5670"/>
  </bookViews>
  <sheets>
    <sheet name="Summary" sheetId="8" r:id="rId1"/>
    <sheet name="Attributes" sheetId="2" r:id="rId2"/>
    <sheet name="Monitoring" sheetId="10" r:id="rId3"/>
    <sheet name="Pollution Sources" sheetId="11" r:id="rId4"/>
    <sheet name="2012 Actions" sheetId="14" r:id="rId5"/>
    <sheet name="Action Durations" sheetId="9" r:id="rId6"/>
    <sheet name="Beach Days" sheetId="7" r:id="rId7"/>
  </sheets>
  <definedNames>
    <definedName name="_xlnm.Print_Area" localSheetId="5">'Action Durations'!$A$1:$L$48</definedName>
    <definedName name="_xlnm.Print_Area" localSheetId="1">Attributes!$A$1:$J$38</definedName>
    <definedName name="_xlnm.Print_Area" localSheetId="6">'Beach Days'!$A$1:$L$43</definedName>
    <definedName name="_xlnm.Print_Area" localSheetId="2">Monitoring!$A$1:$I$40</definedName>
    <definedName name="_xlnm.Print_Area" localSheetId="3">'Pollution Sources'!$A$1:$R$56</definedName>
    <definedName name="_xlnm.Print_Area" localSheetId="0">Summary!$A$1:$U$18</definedName>
    <definedName name="_xlnm.Print_Titles" localSheetId="5">'Action Durations'!$1:$2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H138" i="14" l="1"/>
  <c r="E138" i="14"/>
  <c r="F34" i="9"/>
  <c r="B138" i="14" l="1"/>
  <c r="H3" i="8" s="1"/>
  <c r="E160" i="14" l="1"/>
  <c r="E159" i="14"/>
  <c r="E158" i="14"/>
  <c r="E157" i="14"/>
  <c r="E154" i="14"/>
  <c r="E153" i="14"/>
  <c r="E150" i="14"/>
  <c r="E149" i="14"/>
  <c r="E144" i="14"/>
  <c r="E143" i="14"/>
  <c r="E142" i="14"/>
  <c r="E155" i="14" l="1"/>
  <c r="F154" i="14" s="1"/>
  <c r="F153" i="14"/>
  <c r="E161" i="14"/>
  <c r="F159" i="14" s="1"/>
  <c r="E151" i="14"/>
  <c r="F149" i="14" s="1"/>
  <c r="F155" i="14" l="1"/>
  <c r="F158" i="14"/>
  <c r="F150" i="14"/>
  <c r="F151" i="14" s="1"/>
  <c r="F160" i="14"/>
  <c r="F157" i="14"/>
  <c r="K31" i="7"/>
  <c r="L31" i="7" s="1"/>
  <c r="I31" i="7"/>
  <c r="I33" i="7"/>
  <c r="K33" i="7"/>
  <c r="L33" i="7" s="1"/>
  <c r="F161" i="14" l="1"/>
  <c r="E53" i="10" l="1"/>
  <c r="E52" i="10"/>
  <c r="E51" i="10"/>
  <c r="E50" i="10"/>
  <c r="E49" i="10"/>
  <c r="E48" i="10"/>
  <c r="E47" i="10"/>
  <c r="E46" i="10"/>
  <c r="E45" i="10"/>
  <c r="E44" i="10"/>
  <c r="E43" i="10"/>
  <c r="E33" i="10"/>
  <c r="D3" i="8" s="1"/>
  <c r="E38" i="10" l="1"/>
  <c r="F43" i="10" s="1"/>
  <c r="F44" i="10"/>
  <c r="F47" i="10"/>
  <c r="F51" i="10"/>
  <c r="F49" i="10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I33" i="10"/>
  <c r="E40" i="10" s="1"/>
  <c r="B33" i="2"/>
  <c r="E37" i="2" s="1"/>
  <c r="F33" i="2"/>
  <c r="E38" i="2" s="1"/>
  <c r="B33" i="10"/>
  <c r="E37" i="10" s="1"/>
  <c r="F53" i="10" l="1"/>
  <c r="F45" i="10"/>
  <c r="F50" i="10"/>
  <c r="F48" i="10"/>
  <c r="F46" i="10"/>
  <c r="F52" i="10"/>
  <c r="K32" i="7"/>
  <c r="L32" i="7" s="1"/>
  <c r="I32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B34" i="11"/>
  <c r="G38" i="11" s="1"/>
  <c r="D34" i="11"/>
  <c r="G39" i="11" s="1"/>
  <c r="E34" i="11"/>
  <c r="G40" i="11" s="1"/>
  <c r="F34" i="11"/>
  <c r="G43" i="11" s="1"/>
  <c r="G34" i="11"/>
  <c r="G44" i="11" s="1"/>
  <c r="H34" i="11"/>
  <c r="G45" i="11" s="1"/>
  <c r="I34" i="11"/>
  <c r="G46" i="11" s="1"/>
  <c r="J34" i="11"/>
  <c r="G47" i="11" s="1"/>
  <c r="K34" i="11"/>
  <c r="G48" i="11" s="1"/>
  <c r="L34" i="11"/>
  <c r="G49" i="11" s="1"/>
  <c r="M34" i="11"/>
  <c r="G50" i="11" s="1"/>
  <c r="N34" i="11"/>
  <c r="G51" i="11" s="1"/>
  <c r="O34" i="11"/>
  <c r="G52" i="11" s="1"/>
  <c r="P34" i="11"/>
  <c r="G53" i="11" s="1"/>
  <c r="Q34" i="11"/>
  <c r="G54" i="11" s="1"/>
  <c r="R34" i="11"/>
  <c r="G55" i="11" s="1"/>
  <c r="K3" i="7" l="1"/>
  <c r="L3" i="7" s="1"/>
  <c r="I3" i="7"/>
  <c r="F3" i="8" l="1"/>
  <c r="E34" i="7"/>
  <c r="E38" i="7" s="1"/>
  <c r="H34" i="7"/>
  <c r="E40" i="7" s="1"/>
  <c r="G34" i="7"/>
  <c r="E39" i="7" s="1"/>
  <c r="B34" i="7"/>
  <c r="E37" i="7" s="1"/>
  <c r="H34" i="9"/>
  <c r="H43" i="9" s="1"/>
  <c r="E40" i="9"/>
  <c r="E34" i="9"/>
  <c r="E39" i="9" s="1"/>
  <c r="B34" i="9"/>
  <c r="E38" i="9" s="1"/>
  <c r="I34" i="9"/>
  <c r="H44" i="9" s="1"/>
  <c r="J34" i="9"/>
  <c r="H45" i="9" s="1"/>
  <c r="K34" i="9"/>
  <c r="H46" i="9" s="1"/>
  <c r="L34" i="9"/>
  <c r="H47" i="9" s="1"/>
  <c r="I34" i="7" l="1"/>
  <c r="T3" i="8"/>
  <c r="T4" i="8" s="1"/>
  <c r="S3" i="8"/>
  <c r="S4" i="8" s="1"/>
  <c r="L3" i="8"/>
  <c r="C3" i="8"/>
  <c r="Q3" i="8"/>
  <c r="Q4" i="8" s="1"/>
  <c r="M3" i="8"/>
  <c r="M4" i="8" s="1"/>
  <c r="N3" i="8"/>
  <c r="N4" i="8" s="1"/>
  <c r="F4" i="8"/>
  <c r="O3" i="8"/>
  <c r="O4" i="8" s="1"/>
  <c r="K34" i="7"/>
  <c r="E42" i="7" s="1"/>
  <c r="P3" i="8"/>
  <c r="P4" i="8" s="1"/>
  <c r="E43" i="7" l="1"/>
  <c r="E39" i="10"/>
  <c r="E3" i="8"/>
  <c r="U3" i="8"/>
  <c r="L4" i="8"/>
  <c r="C4" i="8"/>
  <c r="E41" i="7"/>
  <c r="L34" i="7"/>
  <c r="G56" i="11"/>
  <c r="H48" i="9"/>
  <c r="I47" i="9" s="1"/>
  <c r="U4" i="8"/>
  <c r="D4" i="8"/>
  <c r="H4" i="8"/>
  <c r="J3" i="8"/>
  <c r="I3" i="8"/>
  <c r="E4" i="8" l="1"/>
  <c r="H48" i="11"/>
  <c r="H49" i="11"/>
  <c r="H43" i="11"/>
  <c r="H44" i="11"/>
  <c r="H45" i="11"/>
  <c r="H55" i="11"/>
  <c r="H52" i="11"/>
  <c r="H53" i="11"/>
  <c r="H47" i="11"/>
  <c r="H50" i="11"/>
  <c r="H51" i="11"/>
  <c r="H54" i="11"/>
  <c r="H46" i="11"/>
  <c r="I44" i="9"/>
  <c r="I46" i="9"/>
  <c r="I45" i="9"/>
  <c r="I43" i="9"/>
  <c r="J4" i="8"/>
  <c r="I4" i="8"/>
  <c r="H56" i="11" l="1"/>
  <c r="I48" i="9"/>
</calcChain>
</file>

<file path=xl/sharedStrings.xml><?xml version="1.0" encoding="utf-8"?>
<sst xmlns="http://schemas.openxmlformats.org/spreadsheetml/2006/main" count="1784" uniqueCount="241">
  <si>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</si>
  <si>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</si>
  <si>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</si>
  <si>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</si>
  <si>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</si>
  <si>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</si>
  <si>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</si>
  <si>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</si>
  <si>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</si>
  <si>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</si>
  <si>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</si>
  <si>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</si>
  <si>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</si>
  <si>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</si>
  <si>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</si>
  <si>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</si>
  <si>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</si>
  <si>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</si>
  <si>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</si>
  <si>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</si>
  <si>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</si>
  <si>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</si>
  <si>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UNKNOWN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</si>
  <si>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</si>
  <si>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</si>
  <si>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</si>
  <si>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</si>
  <si>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</si>
  <si>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</si>
  <si>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</si>
  <si>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ELEV_BACT</t>
  </si>
  <si>
    <t>ENTERO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</si>
  <si>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</si>
  <si>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</si>
  <si>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</si>
  <si>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</si>
  <si>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</si>
  <si>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</si>
  <si>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</si>
  <si>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</si>
  <si>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</si>
  <si>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</si>
  <si>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</si>
  <si>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</si>
  <si>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</si>
  <si>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</si>
  <si>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</si>
  <si>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</si>
  <si>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</si>
  <si>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</si>
  <si>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</si>
  <si>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</si>
  <si>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</si>
  <si>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</si>
  <si>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</si>
  <si>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</si>
  <si>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</si>
  <si>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</si>
  <si>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</si>
  <si>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</si>
  <si>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</si>
  <si>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</si>
  <si>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</si>
  <si>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</si>
  <si>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</si>
  <si>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</si>
  <si>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</si>
  <si>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</si>
  <si>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</si>
  <si>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</si>
  <si>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</si>
  <si>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</si>
  <si>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</si>
  <si>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</si>
  <si>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</si>
  <si>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</si>
  <si>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</si>
  <si>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</si>
  <si>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</si>
  <si>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</si>
  <si>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</si>
  <si>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</si>
  <si>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</si>
  <si>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</si>
  <si>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</si>
  <si>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</si>
  <si>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</si>
  <si>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</si>
  <si>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</si>
  <si>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ELEV_BACT:</t>
  </si>
  <si>
    <t>ENTERO: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</si>
  <si>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</si>
  <si>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</si>
  <si>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</si>
  <si>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</si>
  <si>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</si>
  <si>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</si>
  <si>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</si>
  <si>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</si>
  <si>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</si>
  <si>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</si>
  <si>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</si>
  <si>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</si>
  <si>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</si>
  <si>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</si>
  <si>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</si>
  <si>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t>UNKNOWN: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</si>
  <si>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</si>
  <si>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</si>
  <si>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</si>
  <si>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</si>
  <si>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</si>
  <si>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</si>
  <si>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</si>
  <si>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</si>
  <si>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</si>
  <si>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</si>
  <si>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</si>
  <si>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</si>
  <si>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</si>
  <si>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</si>
  <si>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</si>
  <si>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</si>
  <si>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</si>
  <si>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</si>
  <si>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</si>
  <si>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</si>
  <si>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</si>
  <si>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</si>
  <si>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</si>
  <si>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</si>
  <si>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</si>
  <si>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</si>
  <si>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</si>
  <si>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</si>
  <si>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</si>
  <si>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</si>
  <si>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</si>
  <si>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</si>
  <si>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>SEWAGE:</t>
  </si>
  <si>
    <t>GUAM</t>
  </si>
  <si>
    <t>GU732200</t>
  </si>
  <si>
    <t>ASAN MEMORIAL BEACH,Head of Asan Bay</t>
  </si>
  <si>
    <t>GU922647</t>
  </si>
  <si>
    <t>Beach South of Finile River</t>
  </si>
  <si>
    <t>GU208533</t>
  </si>
  <si>
    <t>Beach at Fonte River, West Hagatna Bay</t>
  </si>
  <si>
    <t>GU605963</t>
  </si>
  <si>
    <t>Beach at Inrajan Bay</t>
  </si>
  <si>
    <t>GU875627</t>
  </si>
  <si>
    <t>Beach at Pago Bay</t>
  </si>
  <si>
    <t>GU196164</t>
  </si>
  <si>
    <t>Beach at Piti Bay</t>
  </si>
  <si>
    <t>GU721999</t>
  </si>
  <si>
    <t>Beach north of Togcha River</t>
  </si>
  <si>
    <t>GU203410</t>
  </si>
  <si>
    <t>Dungca's Beach, East Hagatna Bay</t>
  </si>
  <si>
    <t>GU179655</t>
  </si>
  <si>
    <t>Family Beach</t>
  </si>
  <si>
    <t>GU812957</t>
  </si>
  <si>
    <t>First Beach</t>
  </si>
  <si>
    <t>GU610162</t>
  </si>
  <si>
    <t>Gonga Beach, Tumon Bay</t>
  </si>
  <si>
    <t>GU446721</t>
  </si>
  <si>
    <t>Gun Beach, Tumon Bay</t>
  </si>
  <si>
    <t>GU176012</t>
  </si>
  <si>
    <t>HAGATNA MARINA</t>
  </si>
  <si>
    <t>GU367361</t>
  </si>
  <si>
    <t>Head of Talofofo Bay</t>
  </si>
  <si>
    <t>GU654723</t>
  </si>
  <si>
    <t>Head of Umatac Bay</t>
  </si>
  <si>
    <t>GU057929</t>
  </si>
  <si>
    <t>Inarajan Pools</t>
  </si>
  <si>
    <t>GU038434</t>
  </si>
  <si>
    <t>Merizo Public Pier Park</t>
  </si>
  <si>
    <t>GU900850</t>
  </si>
  <si>
    <t>NCS Beach/Tanguisson Beach</t>
  </si>
  <si>
    <t>GU763206</t>
  </si>
  <si>
    <t>Naton Beach, Tumon Bay</t>
  </si>
  <si>
    <t>GU016244</t>
  </si>
  <si>
    <t>Nimitz Beach</t>
  </si>
  <si>
    <t>GU745740</t>
  </si>
  <si>
    <t>Outhouse Beach</t>
  </si>
  <si>
    <t>GU233053</t>
  </si>
  <si>
    <t>Port Authority Beach</t>
  </si>
  <si>
    <t>GU311098</t>
  </si>
  <si>
    <t>TOGUAN BAY</t>
  </si>
  <si>
    <t>GU996375</t>
  </si>
  <si>
    <t>Tagachan Beach Park</t>
  </si>
  <si>
    <t>GU374433</t>
  </si>
  <si>
    <t>Togcha Beach aka Agat Beach</t>
  </si>
  <si>
    <t>GU458635</t>
  </si>
  <si>
    <t>Trinchera Beach, East Hagatna Bay</t>
  </si>
  <si>
    <t>GU790189</t>
  </si>
  <si>
    <t>United Seamen's Service Beach (USO Beach)</t>
  </si>
  <si>
    <t>GU468763</t>
  </si>
  <si>
    <t>West Hagatna Beach</t>
  </si>
  <si>
    <t>GU241731</t>
  </si>
  <si>
    <t>West of Adelup Point, Asan Bay</t>
  </si>
  <si>
    <t>GU139377</t>
  </si>
  <si>
    <t>Ypan Beach Park Beach (Ipan Public Beach)</t>
  </si>
  <si>
    <t>GU425480</t>
  </si>
  <si>
    <t>Ypao Beach, Tumon Bay</t>
  </si>
  <si>
    <t>RUNOFF</t>
  </si>
  <si>
    <t>PREEMPT:</t>
  </si>
  <si>
    <t>SEWER_LINE:</t>
  </si>
  <si>
    <t>STORM:</t>
  </si>
  <si>
    <t>RUNOFF:</t>
  </si>
  <si>
    <t>Island</t>
  </si>
  <si>
    <t>Beach length (MI)</t>
  </si>
  <si>
    <t>Miles</t>
  </si>
  <si>
    <t>Monitored beach length (MI)</t>
  </si>
  <si>
    <t>Total length of monitored beaches (MI)</t>
  </si>
  <si>
    <t>Swim season length (days)</t>
  </si>
  <si>
    <t>Swim season monitoring frequency (per week)</t>
  </si>
  <si>
    <t>Beach monitored?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</si>
  <si>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</si>
  <si>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</si>
  <si>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</si>
  <si>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</si>
  <si>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</si>
  <si>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</si>
  <si>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</si>
  <si>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</si>
  <si>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</si>
  <si>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</si>
  <si>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</si>
  <si>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</si>
  <si>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</si>
  <si>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 xml:space="preserve">Tagachan Beach Park </t>
  </si>
  <si>
    <t>2012 ACTIONS SUMMARY</t>
  </si>
  <si>
    <t>RUNOFF, UNKNOWN</t>
  </si>
  <si>
    <t>Closure, Contamination Advisory</t>
  </si>
  <si>
    <t>SEWAGE, ELEV_BACT</t>
  </si>
  <si>
    <t>PREEMPT, ENTERO</t>
  </si>
  <si>
    <t>SEWER_LINE, RUNOFF, UNKNOWN</t>
  </si>
  <si>
    <t>Beach action in 2012?</t>
  </si>
  <si>
    <t>2012 BEACH DAYS SUMMARY</t>
  </si>
  <si>
    <t xml:space="preserve"> </t>
  </si>
  <si>
    <t xml:space="preserve">Beach-specific advisories or closings issued by the reporting state or local governments. An action is recorded for a beach even if only a portion of the beach is affected. See "2012 Actions" tab </t>
  </si>
  <si>
    <t>2012 ACTIONS DURATION SUMMARY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</si>
</sst>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[$-409]m/d/yy\ h:mm\ AM/PM;@"/>
    <numFmt numFmtId="166" formatCode="[$-409]mmmm\ d\,\ yyyy;@"/>
  </numFmts>
  <fonts count="21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wrapText="1"/>
    </xf>
    <xf numFmtId="0" fontId="2" fillId="0" borderId="2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165" fontId="5" fillId="0" borderId="0" xfId="0" applyNumberFormat="1" applyFont="1"/>
    <xf numFmtId="3" fontId="5" fillId="0" borderId="0" xfId="0" applyNumberFormat="1" applyFont="1"/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165" fontId="4" fillId="0" borderId="1" xfId="0" applyNumberFormat="1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8" fillId="0" borderId="0" xfId="0" applyFont="1" applyFill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12" fillId="0" borderId="0" xfId="0" applyFont="1" applyBorder="1" applyAlignment="1">
      <alignment horizontal="right" vertical="center" wrapText="1"/>
    </xf>
    <xf numFmtId="0" fontId="13" fillId="0" borderId="0" xfId="0" applyFont="1" applyBorder="1" applyAlignment="1">
      <alignment horizontal="right" vertical="center"/>
    </xf>
    <xf numFmtId="0" fontId="13" fillId="0" borderId="0" xfId="0" applyFont="1" applyBorder="1" applyAlignment="1">
      <alignment horizontal="center" vertical="top" wrapText="1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3" fontId="4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6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6" fillId="0" borderId="0" xfId="0" applyFont="1" applyBorder="1" applyAlignment="1">
      <alignment horizontal="left" vertical="center" wrapText="1"/>
    </xf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0" fontId="18" fillId="0" borderId="0" xfId="0" applyFont="1" applyBorder="1" applyAlignment="1">
      <alignment horizontal="center" vertical="center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" fontId="17" fillId="0" borderId="0" xfId="0" applyNumberFormat="1" applyFont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/>
    </xf>
    <xf numFmtId="0" fontId="20" fillId="0" borderId="0" xfId="0" applyFont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164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4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3" fontId="5" fillId="0" borderId="4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wrapText="1"/>
    </xf>
    <xf numFmtId="3" fontId="4" fillId="0" borderId="0" xfId="0" applyNumberFormat="1" applyFont="1" applyFill="1" applyAlignment="1">
      <alignment horizontal="center" vertical="center"/>
    </xf>
    <xf numFmtId="4" fontId="5" fillId="0" borderId="4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19" fillId="0" borderId="0" xfId="0" applyFont="1" applyBorder="1" applyAlignment="1">
      <alignment horizontal="righ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3" fontId="5" fillId="0" borderId="1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166" fontId="12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166" fontId="5" fillId="0" borderId="0" xfId="0" applyNumberFormat="1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/>
    </xf>
    <xf numFmtId="166" fontId="12" fillId="0" borderId="0" xfId="0" applyNumberFormat="1" applyFont="1" applyFill="1" applyBorder="1" applyAlignment="1">
      <alignment horizontal="center" vertical="center"/>
    </xf>
    <xf numFmtId="166" fontId="12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18"/>
  <sheetViews>
    <sheetView tabSelected="1" workbookViewId="0"/>
  </sheetViews>
  <sheetFormatPr defaultRowHeight="12.75" x14ac:dyDescent="0.2"/>
  <cols>
    <col min="1" max="1" width="11.5703125" style="5" customWidth="1"/>
    <col min="2" max="2" width="0.5703125" style="5" customWidth="1"/>
    <col min="3" max="6" width="8.28515625" style="5" customWidth="1"/>
    <col min="7" max="7" width="0.5703125" style="5" customWidth="1"/>
    <col min="8" max="10" width="8.28515625" style="5" customWidth="1"/>
    <col min="11" max="11" width="0.5703125" style="5" customWidth="1"/>
    <col min="12" max="17" width="8.28515625" style="5" customWidth="1"/>
    <col min="18" max="18" width="0.5703125" style="5" customWidth="1"/>
    <col min="19" max="16384" width="9.140625" style="5"/>
  </cols>
  <sheetData>
    <row r="1" spans="1:21" x14ac:dyDescent="0.2">
      <c r="A1" s="11"/>
      <c r="B1" s="11"/>
      <c r="C1" s="157" t="s">
        <v>35</v>
      </c>
      <c r="D1" s="159"/>
      <c r="E1" s="159"/>
      <c r="F1" s="158"/>
      <c r="G1" s="63"/>
      <c r="H1" s="157" t="s">
        <v>37</v>
      </c>
      <c r="I1" s="157"/>
      <c r="J1" s="157"/>
      <c r="K1" s="52"/>
      <c r="L1" s="157" t="s">
        <v>40</v>
      </c>
      <c r="M1" s="158"/>
      <c r="N1" s="158"/>
      <c r="O1" s="158"/>
      <c r="P1" s="158"/>
      <c r="Q1" s="158"/>
      <c r="R1" s="52"/>
      <c r="S1" s="157" t="s">
        <v>39</v>
      </c>
      <c r="T1" s="158"/>
      <c r="U1" s="158"/>
    </row>
    <row r="2" spans="1:21" ht="88.5" customHeight="1" x14ac:dyDescent="0.2">
      <c r="A2" s="4" t="s">
        <v>208</v>
      </c>
      <c r="B2" s="4"/>
      <c r="C2" s="3" t="s">
        <v>38</v>
      </c>
      <c r="D2" s="3" t="s">
        <v>42</v>
      </c>
      <c r="E2" s="3" t="s">
        <v>43</v>
      </c>
      <c r="F2" s="3" t="s">
        <v>212</v>
      </c>
      <c r="G2" s="3"/>
      <c r="H2" s="3" t="s">
        <v>0</v>
      </c>
      <c r="I2" s="3" t="s">
        <v>1</v>
      </c>
      <c r="J2" s="3" t="s">
        <v>2</v>
      </c>
      <c r="K2" s="3"/>
      <c r="L2" s="14" t="s">
        <v>41</v>
      </c>
      <c r="M2" s="3" t="s">
        <v>4</v>
      </c>
      <c r="N2" s="3" t="s">
        <v>5</v>
      </c>
      <c r="O2" s="3" t="s">
        <v>6</v>
      </c>
      <c r="P2" s="3" t="s">
        <v>7</v>
      </c>
      <c r="Q2" s="3" t="s">
        <v>8</v>
      </c>
      <c r="R2" s="3"/>
      <c r="S2" s="14" t="s">
        <v>9</v>
      </c>
      <c r="T2" s="15" t="s">
        <v>10</v>
      </c>
      <c r="U2" s="3" t="s">
        <v>14</v>
      </c>
    </row>
    <row r="3" spans="1:21" x14ac:dyDescent="0.2">
      <c r="A3" s="118" t="s">
        <v>140</v>
      </c>
      <c r="B3" s="16"/>
      <c r="C3" s="121">
        <f>Monitoring!$B$33</f>
        <v>31</v>
      </c>
      <c r="D3" s="122">
        <f>Monitoring!$E$33</f>
        <v>31</v>
      </c>
      <c r="E3" s="123">
        <f>D3/C3</f>
        <v>1</v>
      </c>
      <c r="F3" s="132">
        <f>Monitoring!$I$33</f>
        <v>11.830000000000004</v>
      </c>
      <c r="G3" s="124"/>
      <c r="H3" s="125">
        <f>'2012 Actions'!$B$138</f>
        <v>31</v>
      </c>
      <c r="I3" s="125">
        <f>D3-H3</f>
        <v>0</v>
      </c>
      <c r="J3" s="123">
        <f>H3/D3</f>
        <v>1</v>
      </c>
      <c r="K3" s="124"/>
      <c r="L3" s="126">
        <f>'Action Durations'!E34</f>
        <v>136</v>
      </c>
      <c r="M3" s="125">
        <f>'Action Durations'!H34</f>
        <v>0</v>
      </c>
      <c r="N3" s="125">
        <f>'Action Durations'!I34</f>
        <v>0</v>
      </c>
      <c r="O3" s="125">
        <f>'Action Durations'!J34</f>
        <v>58</v>
      </c>
      <c r="P3" s="125">
        <f>'Action Durations'!K34</f>
        <v>31</v>
      </c>
      <c r="Q3" s="125">
        <f>'Action Durations'!L34</f>
        <v>47</v>
      </c>
      <c r="R3" s="124"/>
      <c r="S3" s="127">
        <f>'Beach Days'!E34</f>
        <v>11315</v>
      </c>
      <c r="T3" s="127">
        <f>'Beach Days'!H34</f>
        <v>5755</v>
      </c>
      <c r="U3" s="123">
        <f>T3/S3</f>
        <v>0.5086168802474591</v>
      </c>
    </row>
    <row r="4" spans="1:21" x14ac:dyDescent="0.2">
      <c r="C4" s="12">
        <f>SUM(C3:C3)</f>
        <v>31</v>
      </c>
      <c r="D4" s="12">
        <f>SUM(D3:D3)</f>
        <v>31</v>
      </c>
      <c r="E4" s="18">
        <f>D4/C4</f>
        <v>1</v>
      </c>
      <c r="F4" s="133">
        <f>SUM(F3:F3)</f>
        <v>11.830000000000004</v>
      </c>
      <c r="G4" s="12"/>
      <c r="H4" s="12">
        <f>SUM(H3:H3)</f>
        <v>31</v>
      </c>
      <c r="I4" s="17">
        <f>D4-H4</f>
        <v>0</v>
      </c>
      <c r="J4" s="18">
        <f>H4/D4</f>
        <v>1</v>
      </c>
      <c r="K4" s="12"/>
      <c r="L4" s="12">
        <f t="shared" ref="L4:Q4" si="0">SUM(L3:L3)</f>
        <v>136</v>
      </c>
      <c r="M4" s="12">
        <f t="shared" si="0"/>
        <v>0</v>
      </c>
      <c r="N4" s="12">
        <f t="shared" si="0"/>
        <v>0</v>
      </c>
      <c r="O4" s="12">
        <f t="shared" si="0"/>
        <v>58</v>
      </c>
      <c r="P4" s="12">
        <f t="shared" si="0"/>
        <v>31</v>
      </c>
      <c r="Q4" s="12">
        <f t="shared" si="0"/>
        <v>47</v>
      </c>
      <c r="R4" s="12"/>
      <c r="S4" s="10">
        <f>SUM(S3:S3)</f>
        <v>11315</v>
      </c>
      <c r="T4" s="10">
        <f>SUM(T3:T3)</f>
        <v>5755</v>
      </c>
      <c r="U4" s="46">
        <f>T4/S4</f>
        <v>0.5086168802474591</v>
      </c>
    </row>
    <row r="5" spans="1:21" x14ac:dyDescent="0.2">
      <c r="C5" s="12"/>
      <c r="D5" s="12"/>
      <c r="E5" s="18"/>
      <c r="F5" s="10"/>
      <c r="G5" s="12"/>
      <c r="H5" s="12"/>
      <c r="I5" s="17"/>
      <c r="J5" s="18"/>
      <c r="K5" s="12"/>
      <c r="L5" s="12"/>
      <c r="M5" s="12"/>
      <c r="N5" s="12"/>
      <c r="O5" s="12"/>
      <c r="P5" s="12"/>
      <c r="Q5" s="12"/>
      <c r="R5" s="12"/>
      <c r="S5" s="10"/>
      <c r="T5" s="10"/>
      <c r="U5" s="46"/>
    </row>
    <row r="6" spans="1:21" x14ac:dyDescent="0.2">
      <c r="T6" s="19"/>
    </row>
    <row r="7" spans="1:21" x14ac:dyDescent="0.2">
      <c r="A7" s="69" t="s">
        <v>47</v>
      </c>
      <c r="T7" s="19"/>
    </row>
    <row r="8" spans="1:21" x14ac:dyDescent="0.2">
      <c r="C8" s="75" t="s">
        <v>44</v>
      </c>
      <c r="D8" s="68" t="s">
        <v>55</v>
      </c>
    </row>
    <row r="9" spans="1:21" x14ac:dyDescent="0.2">
      <c r="C9" s="75"/>
      <c r="D9" s="68" t="s">
        <v>56</v>
      </c>
    </row>
    <row r="10" spans="1:21" x14ac:dyDescent="0.2">
      <c r="C10" s="75" t="s">
        <v>48</v>
      </c>
      <c r="D10" s="67" t="s">
        <v>54</v>
      </c>
    </row>
    <row r="11" spans="1:21" x14ac:dyDescent="0.2">
      <c r="C11" s="75" t="s">
        <v>45</v>
      </c>
      <c r="D11" s="68" t="s">
        <v>57</v>
      </c>
    </row>
    <row r="12" spans="1:21" x14ac:dyDescent="0.2">
      <c r="C12" s="75"/>
      <c r="D12" s="68" t="s">
        <v>58</v>
      </c>
    </row>
    <row r="13" spans="1:21" x14ac:dyDescent="0.2">
      <c r="C13" s="75" t="s">
        <v>46</v>
      </c>
      <c r="D13" s="67" t="s">
        <v>239</v>
      </c>
    </row>
    <row r="14" spans="1:21" x14ac:dyDescent="0.2">
      <c r="C14" s="75"/>
      <c r="D14" s="67" t="s">
        <v>59</v>
      </c>
    </row>
    <row r="15" spans="1:21" x14ac:dyDescent="0.2">
      <c r="C15" s="75" t="s">
        <v>50</v>
      </c>
      <c r="D15" s="67" t="s">
        <v>60</v>
      </c>
    </row>
    <row r="16" spans="1:21" x14ac:dyDescent="0.2">
      <c r="C16" s="76"/>
      <c r="D16" s="67" t="s">
        <v>61</v>
      </c>
    </row>
    <row r="17" spans="3:4" x14ac:dyDescent="0.2">
      <c r="C17" s="75" t="s">
        <v>49</v>
      </c>
      <c r="D17" s="67" t="s">
        <v>52</v>
      </c>
    </row>
    <row r="18" spans="3:4" x14ac:dyDescent="0.2">
      <c r="C18" s="75" t="s">
        <v>51</v>
      </c>
      <c r="D18" s="67" t="s">
        <v>53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2012 Swimming Season
Guam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38"/>
  <sheetViews>
    <sheetView zoomScaleNormal="100" workbookViewId="0"/>
  </sheetViews>
  <sheetFormatPr defaultRowHeight="12.75" x14ac:dyDescent="0.2"/>
  <cols>
    <col min="1" max="1" width="12.5703125" style="28" customWidth="1"/>
    <col min="2" max="2" width="7.7109375" style="28" customWidth="1"/>
    <col min="3" max="3" width="33" style="28" customWidth="1"/>
    <col min="4" max="4" width="8.28515625" style="48" customWidth="1"/>
    <col min="5" max="5" width="12.5703125" style="28" customWidth="1"/>
    <col min="6" max="6" width="9.140625" style="24"/>
    <col min="7" max="10" width="9.7109375" style="28" customWidth="1"/>
    <col min="12" max="16384" width="9.140625" style="24"/>
  </cols>
  <sheetData>
    <row r="1" spans="1:10" ht="33.75" customHeight="1" x14ac:dyDescent="0.2">
      <c r="A1" s="25" t="s">
        <v>208</v>
      </c>
      <c r="B1" s="25" t="s">
        <v>12</v>
      </c>
      <c r="C1" s="25" t="s">
        <v>64</v>
      </c>
      <c r="D1" s="3" t="s">
        <v>66</v>
      </c>
      <c r="E1" s="25" t="s">
        <v>65</v>
      </c>
      <c r="F1" s="66" t="s">
        <v>209</v>
      </c>
      <c r="G1" s="25" t="s">
        <v>67</v>
      </c>
      <c r="H1" s="25" t="s">
        <v>68</v>
      </c>
      <c r="I1" s="25" t="s">
        <v>69</v>
      </c>
      <c r="J1" s="25" t="s">
        <v>70</v>
      </c>
    </row>
    <row r="2" spans="1:10" ht="12.75" customHeight="1" x14ac:dyDescent="0.2">
      <c r="A2" s="145" t="s">
        <v>140</v>
      </c>
      <c r="B2" s="145" t="s">
        <v>141</v>
      </c>
      <c r="C2" s="145" t="s">
        <v>142</v>
      </c>
      <c r="D2" s="145">
        <v>1</v>
      </c>
      <c r="E2" s="145" t="s">
        <v>29</v>
      </c>
      <c r="F2" s="145">
        <v>0.46</v>
      </c>
      <c r="G2" s="145">
        <v>13.47405</v>
      </c>
      <c r="H2" s="145">
        <v>144.71808999999999</v>
      </c>
      <c r="I2" s="145">
        <v>13.473789999999999</v>
      </c>
      <c r="J2" s="145">
        <v>144.7115</v>
      </c>
    </row>
    <row r="3" spans="1:10" ht="12.75" customHeight="1" x14ac:dyDescent="0.2">
      <c r="A3" s="145" t="s">
        <v>140</v>
      </c>
      <c r="B3" s="145" t="s">
        <v>143</v>
      </c>
      <c r="C3" s="145" t="s">
        <v>144</v>
      </c>
      <c r="D3" s="145">
        <v>1</v>
      </c>
      <c r="E3" s="145" t="s">
        <v>29</v>
      </c>
      <c r="F3" s="145">
        <v>0.46</v>
      </c>
      <c r="G3" s="145">
        <v>13.381410000000001</v>
      </c>
      <c r="H3" s="145">
        <v>144.65387000000001</v>
      </c>
      <c r="I3" s="145">
        <v>13.365539999999999</v>
      </c>
      <c r="J3" s="145">
        <v>144.65029999999999</v>
      </c>
    </row>
    <row r="4" spans="1:10" ht="12.75" customHeight="1" x14ac:dyDescent="0.2">
      <c r="A4" s="145" t="s">
        <v>140</v>
      </c>
      <c r="B4" s="145" t="s">
        <v>145</v>
      </c>
      <c r="C4" s="145" t="s">
        <v>146</v>
      </c>
      <c r="D4" s="145">
        <v>1</v>
      </c>
      <c r="E4" s="145" t="s">
        <v>29</v>
      </c>
      <c r="F4" s="145">
        <v>0.46</v>
      </c>
      <c r="G4" s="145">
        <v>13.47885</v>
      </c>
      <c r="H4" s="145">
        <v>144.73249000000001</v>
      </c>
      <c r="I4" s="145">
        <v>13.47885</v>
      </c>
      <c r="J4" s="145">
        <v>144.73081999999999</v>
      </c>
    </row>
    <row r="5" spans="1:10" ht="12.75" customHeight="1" x14ac:dyDescent="0.2">
      <c r="A5" s="145" t="s">
        <v>140</v>
      </c>
      <c r="B5" s="145" t="s">
        <v>147</v>
      </c>
      <c r="C5" s="145" t="s">
        <v>148</v>
      </c>
      <c r="D5" s="145">
        <v>1</v>
      </c>
      <c r="E5" s="145" t="s">
        <v>29</v>
      </c>
      <c r="F5" s="145">
        <v>0.46</v>
      </c>
      <c r="G5" s="145">
        <v>13.27486</v>
      </c>
      <c r="H5" s="145">
        <v>144.74941000000001</v>
      </c>
      <c r="I5" s="145">
        <v>13.277620000000001</v>
      </c>
      <c r="J5" s="145">
        <v>144.7509</v>
      </c>
    </row>
    <row r="6" spans="1:10" ht="12.75" customHeight="1" x14ac:dyDescent="0.2">
      <c r="A6" s="145" t="s">
        <v>140</v>
      </c>
      <c r="B6" s="145" t="s">
        <v>149</v>
      </c>
      <c r="C6" s="145" t="s">
        <v>150</v>
      </c>
      <c r="D6" s="145">
        <v>1</v>
      </c>
      <c r="E6" s="145" t="s">
        <v>29</v>
      </c>
      <c r="F6" s="145">
        <v>0.46</v>
      </c>
      <c r="G6" s="145">
        <v>13.417909999999999</v>
      </c>
      <c r="H6" s="145">
        <v>144.78425999999999</v>
      </c>
      <c r="I6" s="145">
        <v>13.42648</v>
      </c>
      <c r="J6" s="145">
        <v>144.79254</v>
      </c>
    </row>
    <row r="7" spans="1:10" ht="12.75" customHeight="1" x14ac:dyDescent="0.2">
      <c r="A7" s="145" t="s">
        <v>140</v>
      </c>
      <c r="B7" s="145" t="s">
        <v>151</v>
      </c>
      <c r="C7" s="145" t="s">
        <v>152</v>
      </c>
      <c r="D7" s="145">
        <v>1</v>
      </c>
      <c r="E7" s="145" t="s">
        <v>29</v>
      </c>
      <c r="F7" s="145">
        <v>0.46</v>
      </c>
      <c r="G7" s="145">
        <v>13.47132</v>
      </c>
      <c r="H7" s="145">
        <v>144.70651000000001</v>
      </c>
      <c r="I7" s="145">
        <v>13.46504</v>
      </c>
      <c r="J7" s="145">
        <v>144.69255999999999</v>
      </c>
    </row>
    <row r="8" spans="1:10" ht="12.75" customHeight="1" x14ac:dyDescent="0.2">
      <c r="A8" s="145" t="s">
        <v>140</v>
      </c>
      <c r="B8" s="145" t="s">
        <v>153</v>
      </c>
      <c r="C8" s="145" t="s">
        <v>154</v>
      </c>
      <c r="D8" s="145">
        <v>1</v>
      </c>
      <c r="E8" s="145" t="s">
        <v>29</v>
      </c>
      <c r="F8" s="145">
        <v>0.46</v>
      </c>
      <c r="G8" s="145">
        <v>13.366759999999999</v>
      </c>
      <c r="H8" s="145">
        <v>144.76983999999999</v>
      </c>
      <c r="I8" s="145">
        <v>13.37016</v>
      </c>
      <c r="J8" s="145">
        <v>144.77171000000001</v>
      </c>
    </row>
    <row r="9" spans="1:10" ht="12.75" customHeight="1" x14ac:dyDescent="0.2">
      <c r="A9" s="145" t="s">
        <v>140</v>
      </c>
      <c r="B9" s="145" t="s">
        <v>155</v>
      </c>
      <c r="C9" s="145" t="s">
        <v>156</v>
      </c>
      <c r="D9" s="145">
        <v>1</v>
      </c>
      <c r="E9" s="145" t="s">
        <v>29</v>
      </c>
      <c r="F9" s="145">
        <v>0.46</v>
      </c>
      <c r="G9" s="145">
        <v>13.49475</v>
      </c>
      <c r="H9" s="145">
        <v>144.77340000000001</v>
      </c>
      <c r="I9" s="145">
        <v>13.48265</v>
      </c>
      <c r="J9" s="145">
        <v>144.77063000000001</v>
      </c>
    </row>
    <row r="10" spans="1:10" ht="12.75" customHeight="1" x14ac:dyDescent="0.2">
      <c r="A10" s="145" t="s">
        <v>140</v>
      </c>
      <c r="B10" s="145" t="s">
        <v>157</v>
      </c>
      <c r="C10" s="145" t="s">
        <v>158</v>
      </c>
      <c r="D10" s="145">
        <v>1</v>
      </c>
      <c r="E10" s="145" t="s">
        <v>29</v>
      </c>
      <c r="F10" s="145">
        <v>0.46</v>
      </c>
      <c r="G10" s="145">
        <v>13.464079999999999</v>
      </c>
      <c r="H10" s="145">
        <v>144.64420000000001</v>
      </c>
      <c r="I10" s="145">
        <v>13.463950000000001</v>
      </c>
      <c r="J10" s="145">
        <v>144.64645999999999</v>
      </c>
    </row>
    <row r="11" spans="1:10" ht="12.75" customHeight="1" x14ac:dyDescent="0.2">
      <c r="A11" s="145" t="s">
        <v>140</v>
      </c>
      <c r="B11" s="145" t="s">
        <v>159</v>
      </c>
      <c r="C11" s="145" t="s">
        <v>160</v>
      </c>
      <c r="D11" s="145">
        <v>1</v>
      </c>
      <c r="E11" s="145" t="s">
        <v>29</v>
      </c>
      <c r="F11" s="145">
        <v>0.06</v>
      </c>
      <c r="G11" s="145">
        <v>13.34187</v>
      </c>
      <c r="H11" s="145">
        <v>144.77159</v>
      </c>
      <c r="I11" s="145">
        <v>13.342700000000001</v>
      </c>
      <c r="J11" s="145">
        <v>144.77186</v>
      </c>
    </row>
    <row r="12" spans="1:10" ht="12.75" customHeight="1" x14ac:dyDescent="0.2">
      <c r="A12" s="145" t="s">
        <v>140</v>
      </c>
      <c r="B12" s="145" t="s">
        <v>161</v>
      </c>
      <c r="C12" s="145" t="s">
        <v>162</v>
      </c>
      <c r="D12" s="145">
        <v>1</v>
      </c>
      <c r="E12" s="145" t="s">
        <v>29</v>
      </c>
      <c r="F12" s="145">
        <v>0.14000000000000001</v>
      </c>
      <c r="G12" s="145">
        <v>13.52004</v>
      </c>
      <c r="H12" s="145">
        <v>144.80633</v>
      </c>
      <c r="I12" s="145">
        <v>13.517989999999999</v>
      </c>
      <c r="J12" s="145">
        <v>144.80577</v>
      </c>
    </row>
    <row r="13" spans="1:10" ht="12.75" customHeight="1" x14ac:dyDescent="0.2">
      <c r="A13" s="145" t="s">
        <v>140</v>
      </c>
      <c r="B13" s="145" t="s">
        <v>163</v>
      </c>
      <c r="C13" s="145" t="s">
        <v>164</v>
      </c>
      <c r="D13" s="145">
        <v>1</v>
      </c>
      <c r="E13" s="145" t="s">
        <v>29</v>
      </c>
      <c r="F13" s="145">
        <v>0.23</v>
      </c>
      <c r="G13" s="145">
        <v>13.52556</v>
      </c>
      <c r="H13" s="145">
        <v>144.80386999999999</v>
      </c>
      <c r="I13" s="145">
        <v>13.52237</v>
      </c>
      <c r="J13" s="145">
        <v>144.80362</v>
      </c>
    </row>
    <row r="14" spans="1:10" ht="12.75" customHeight="1" x14ac:dyDescent="0.2">
      <c r="A14" s="145" t="s">
        <v>140</v>
      </c>
      <c r="B14" s="145" t="s">
        <v>165</v>
      </c>
      <c r="C14" s="145" t="s">
        <v>166</v>
      </c>
      <c r="D14" s="145">
        <v>1</v>
      </c>
      <c r="E14" s="145" t="s">
        <v>29</v>
      </c>
      <c r="F14" s="145">
        <v>0.15</v>
      </c>
      <c r="G14" s="145">
        <v>13.481920000000001</v>
      </c>
      <c r="H14" s="145">
        <v>144.75282000000001</v>
      </c>
      <c r="I14" s="145">
        <v>13.47803</v>
      </c>
      <c r="J14" s="145">
        <v>144.75011000000001</v>
      </c>
    </row>
    <row r="15" spans="1:10" ht="12.75" customHeight="1" x14ac:dyDescent="0.2">
      <c r="A15" s="145" t="s">
        <v>140</v>
      </c>
      <c r="B15" s="145" t="s">
        <v>167</v>
      </c>
      <c r="C15" s="145" t="s">
        <v>168</v>
      </c>
      <c r="D15" s="145">
        <v>1</v>
      </c>
      <c r="E15" s="145" t="s">
        <v>29</v>
      </c>
      <c r="F15" s="145">
        <v>0.46</v>
      </c>
      <c r="G15" s="145">
        <v>13.33685</v>
      </c>
      <c r="H15" s="145">
        <v>144.76306</v>
      </c>
      <c r="I15" s="145">
        <v>13.33836</v>
      </c>
      <c r="J15" s="145">
        <v>144.76240999999999</v>
      </c>
    </row>
    <row r="16" spans="1:10" ht="12.75" customHeight="1" x14ac:dyDescent="0.2">
      <c r="A16" s="145" t="s">
        <v>140</v>
      </c>
      <c r="B16" s="145" t="s">
        <v>169</v>
      </c>
      <c r="C16" s="145" t="s">
        <v>170</v>
      </c>
      <c r="D16" s="145">
        <v>1</v>
      </c>
      <c r="E16" s="145" t="s">
        <v>29</v>
      </c>
      <c r="F16" s="145">
        <v>0.46</v>
      </c>
      <c r="G16" s="145">
        <v>13.298920000000001</v>
      </c>
      <c r="H16" s="145">
        <v>144.66184000000001</v>
      </c>
      <c r="I16" s="145">
        <v>13.29763</v>
      </c>
      <c r="J16" s="145">
        <v>144.66278</v>
      </c>
    </row>
    <row r="17" spans="1:10" ht="12.75" customHeight="1" x14ac:dyDescent="0.2">
      <c r="A17" s="145" t="s">
        <v>140</v>
      </c>
      <c r="B17" s="145" t="s">
        <v>171</v>
      </c>
      <c r="C17" s="145" t="s">
        <v>172</v>
      </c>
      <c r="D17" s="145">
        <v>1</v>
      </c>
      <c r="E17" s="145" t="s">
        <v>29</v>
      </c>
      <c r="F17" s="145">
        <v>0.1</v>
      </c>
      <c r="G17" s="145">
        <v>13.2715</v>
      </c>
      <c r="H17" s="145">
        <v>144.74762999999999</v>
      </c>
      <c r="I17" s="145">
        <v>13.272220000000001</v>
      </c>
      <c r="J17" s="145">
        <v>144.74829</v>
      </c>
    </row>
    <row r="18" spans="1:10" ht="12.75" customHeight="1" x14ac:dyDescent="0.2">
      <c r="A18" s="145" t="s">
        <v>140</v>
      </c>
      <c r="B18" s="145" t="s">
        <v>173</v>
      </c>
      <c r="C18" s="145" t="s">
        <v>174</v>
      </c>
      <c r="D18" s="145">
        <v>1</v>
      </c>
      <c r="E18" s="145" t="s">
        <v>29</v>
      </c>
      <c r="F18" s="145">
        <v>0.46</v>
      </c>
      <c r="G18" s="145">
        <v>13.2705</v>
      </c>
      <c r="H18" s="145">
        <v>144.66292000000001</v>
      </c>
      <c r="I18" s="145">
        <v>13.266019999999999</v>
      </c>
      <c r="J18" s="145">
        <v>144.66757999999999</v>
      </c>
    </row>
    <row r="19" spans="1:10" ht="12.75" customHeight="1" x14ac:dyDescent="0.2">
      <c r="A19" s="145" t="s">
        <v>140</v>
      </c>
      <c r="B19" s="145" t="s">
        <v>175</v>
      </c>
      <c r="C19" s="145" t="s">
        <v>176</v>
      </c>
      <c r="D19" s="145">
        <v>1</v>
      </c>
      <c r="E19" s="145" t="s">
        <v>29</v>
      </c>
      <c r="F19" s="145">
        <v>0.37</v>
      </c>
      <c r="G19" s="145">
        <v>13.54411</v>
      </c>
      <c r="H19" s="145">
        <v>144.80859000000001</v>
      </c>
      <c r="I19" s="145">
        <v>13.54124</v>
      </c>
      <c r="J19" s="145">
        <v>144.80669</v>
      </c>
    </row>
    <row r="20" spans="1:10" ht="12.75" customHeight="1" x14ac:dyDescent="0.2">
      <c r="A20" s="145" t="s">
        <v>140</v>
      </c>
      <c r="B20" s="145" t="s">
        <v>177</v>
      </c>
      <c r="C20" s="145" t="s">
        <v>178</v>
      </c>
      <c r="D20" s="145">
        <v>1</v>
      </c>
      <c r="E20" s="145" t="s">
        <v>29</v>
      </c>
      <c r="F20" s="145">
        <v>0.39</v>
      </c>
      <c r="G20" s="145">
        <v>13.51671</v>
      </c>
      <c r="H20" s="145">
        <v>144.80542</v>
      </c>
      <c r="I20" s="145">
        <v>13.50544</v>
      </c>
      <c r="J20" s="145">
        <v>144.79474999999999</v>
      </c>
    </row>
    <row r="21" spans="1:10" ht="12.75" customHeight="1" x14ac:dyDescent="0.2">
      <c r="A21" s="145" t="s">
        <v>140</v>
      </c>
      <c r="B21" s="145" t="s">
        <v>179</v>
      </c>
      <c r="C21" s="145" t="s">
        <v>180</v>
      </c>
      <c r="D21" s="145">
        <v>1</v>
      </c>
      <c r="E21" s="145" t="s">
        <v>29</v>
      </c>
      <c r="F21" s="145">
        <v>0.46</v>
      </c>
      <c r="G21" s="145">
        <v>13.365539999999999</v>
      </c>
      <c r="H21" s="145">
        <v>144.65030999999999</v>
      </c>
      <c r="I21" s="145">
        <v>13.36026</v>
      </c>
      <c r="J21" s="145">
        <v>144.64807999999999</v>
      </c>
    </row>
    <row r="22" spans="1:10" ht="12.75" customHeight="1" x14ac:dyDescent="0.2">
      <c r="A22" s="145" t="s">
        <v>140</v>
      </c>
      <c r="B22" s="145" t="s">
        <v>181</v>
      </c>
      <c r="C22" s="145" t="s">
        <v>182</v>
      </c>
      <c r="D22" s="145">
        <v>1</v>
      </c>
      <c r="E22" s="145" t="s">
        <v>29</v>
      </c>
      <c r="F22" s="145">
        <v>0.46</v>
      </c>
      <c r="G22" s="145">
        <v>13.46416</v>
      </c>
      <c r="H22" s="145">
        <v>144.65273999999999</v>
      </c>
      <c r="I22" s="145">
        <v>13.46393</v>
      </c>
      <c r="J22" s="145">
        <v>144.65885</v>
      </c>
    </row>
    <row r="23" spans="1:10" ht="12.75" customHeight="1" x14ac:dyDescent="0.2">
      <c r="A23" s="145" t="s">
        <v>140</v>
      </c>
      <c r="B23" s="145" t="s">
        <v>183</v>
      </c>
      <c r="C23" s="145" t="s">
        <v>184</v>
      </c>
      <c r="D23" s="145">
        <v>1</v>
      </c>
      <c r="E23" s="145" t="s">
        <v>29</v>
      </c>
      <c r="F23" s="145">
        <v>0.46</v>
      </c>
      <c r="G23" s="145">
        <v>13.45772</v>
      </c>
      <c r="H23" s="145">
        <v>144.67971</v>
      </c>
      <c r="I23" s="145">
        <v>13.45824</v>
      </c>
      <c r="J23" s="145">
        <v>144.67322999999999</v>
      </c>
    </row>
    <row r="24" spans="1:10" ht="12.75" customHeight="1" x14ac:dyDescent="0.2">
      <c r="A24" s="145" t="s">
        <v>140</v>
      </c>
      <c r="B24" s="145" t="s">
        <v>185</v>
      </c>
      <c r="C24" s="145" t="s">
        <v>186</v>
      </c>
      <c r="D24" s="145">
        <v>1</v>
      </c>
      <c r="E24" s="145" t="s">
        <v>29</v>
      </c>
      <c r="F24" s="145">
        <v>0.46</v>
      </c>
      <c r="G24" s="145">
        <v>13.286350000000001</v>
      </c>
      <c r="H24" s="145">
        <v>144.65975</v>
      </c>
      <c r="I24" s="145">
        <v>13.28163</v>
      </c>
      <c r="J24" s="145">
        <v>144.66215</v>
      </c>
    </row>
    <row r="25" spans="1:10" ht="12.75" customHeight="1" x14ac:dyDescent="0.2">
      <c r="A25" s="145" t="s">
        <v>140</v>
      </c>
      <c r="B25" s="145" t="s">
        <v>187</v>
      </c>
      <c r="C25" s="145" t="s">
        <v>229</v>
      </c>
      <c r="D25" s="145">
        <v>1</v>
      </c>
      <c r="E25" s="145" t="s">
        <v>29</v>
      </c>
      <c r="F25" s="145">
        <v>0.46</v>
      </c>
      <c r="G25" s="145">
        <v>13.404120000000001</v>
      </c>
      <c r="H25" s="145">
        <v>144.78098</v>
      </c>
      <c r="I25" s="145">
        <v>13.405010000000001</v>
      </c>
      <c r="J25" s="145">
        <v>144.78118000000001</v>
      </c>
    </row>
    <row r="26" spans="1:10" ht="12.75" customHeight="1" x14ac:dyDescent="0.2">
      <c r="A26" s="145" t="s">
        <v>140</v>
      </c>
      <c r="B26" s="145" t="s">
        <v>189</v>
      </c>
      <c r="C26" s="145" t="s">
        <v>190</v>
      </c>
      <c r="D26" s="145">
        <v>1</v>
      </c>
      <c r="E26" s="145" t="s">
        <v>29</v>
      </c>
      <c r="F26" s="145">
        <v>0.33</v>
      </c>
      <c r="G26" s="145">
        <v>13.402010000000001</v>
      </c>
      <c r="H26" s="145">
        <v>144.66261</v>
      </c>
      <c r="I26" s="145">
        <v>13.391170000000001</v>
      </c>
      <c r="J26" s="145">
        <v>144.66093000000001</v>
      </c>
    </row>
    <row r="27" spans="1:10" ht="12.75" customHeight="1" x14ac:dyDescent="0.2">
      <c r="A27" s="145" t="s">
        <v>140</v>
      </c>
      <c r="B27" s="145" t="s">
        <v>191</v>
      </c>
      <c r="C27" s="145" t="s">
        <v>192</v>
      </c>
      <c r="D27" s="145">
        <v>1</v>
      </c>
      <c r="E27" s="145" t="s">
        <v>29</v>
      </c>
      <c r="F27" s="145">
        <v>0.18</v>
      </c>
      <c r="G27" s="145">
        <v>13.48259</v>
      </c>
      <c r="H27" s="145">
        <v>144.7706</v>
      </c>
      <c r="I27" s="145">
        <v>13.477930000000001</v>
      </c>
      <c r="J27" s="145">
        <v>144.75486000000001</v>
      </c>
    </row>
    <row r="28" spans="1:10" ht="12.75" customHeight="1" x14ac:dyDescent="0.2">
      <c r="A28" s="145" t="s">
        <v>140</v>
      </c>
      <c r="B28" s="145" t="s">
        <v>193</v>
      </c>
      <c r="C28" s="145" t="s">
        <v>194</v>
      </c>
      <c r="D28" s="145">
        <v>1</v>
      </c>
      <c r="E28" s="145" t="s">
        <v>29</v>
      </c>
      <c r="F28" s="145">
        <v>0.37</v>
      </c>
      <c r="G28" s="145">
        <v>13.466089999999999</v>
      </c>
      <c r="H28" s="145">
        <v>144.68637000000001</v>
      </c>
      <c r="I28" s="145">
        <v>13.46494</v>
      </c>
      <c r="J28" s="145">
        <v>144.69208</v>
      </c>
    </row>
    <row r="29" spans="1:10" ht="12.75" customHeight="1" x14ac:dyDescent="0.2">
      <c r="A29" s="145" t="s">
        <v>140</v>
      </c>
      <c r="B29" s="145" t="s">
        <v>195</v>
      </c>
      <c r="C29" s="145" t="s">
        <v>196</v>
      </c>
      <c r="D29" s="145">
        <v>1</v>
      </c>
      <c r="E29" s="145" t="s">
        <v>29</v>
      </c>
      <c r="F29" s="145">
        <v>0.31</v>
      </c>
      <c r="G29" s="145">
        <v>13.47742</v>
      </c>
      <c r="H29" s="145">
        <v>144.74869000000001</v>
      </c>
      <c r="I29" s="145">
        <v>13.47885</v>
      </c>
      <c r="J29" s="145">
        <v>144.73250999999999</v>
      </c>
    </row>
    <row r="30" spans="1:10" ht="12.75" customHeight="1" x14ac:dyDescent="0.2">
      <c r="A30" s="145" t="s">
        <v>140</v>
      </c>
      <c r="B30" s="145" t="s">
        <v>197</v>
      </c>
      <c r="C30" s="145" t="s">
        <v>198</v>
      </c>
      <c r="D30" s="145">
        <v>1</v>
      </c>
      <c r="E30" s="145" t="s">
        <v>29</v>
      </c>
      <c r="F30" s="145">
        <v>0.46</v>
      </c>
      <c r="G30" s="145">
        <v>13.4793</v>
      </c>
      <c r="H30" s="145">
        <v>144.72899000000001</v>
      </c>
      <c r="I30" s="145">
        <v>13.47734</v>
      </c>
      <c r="J30" s="145">
        <v>144.72357</v>
      </c>
    </row>
    <row r="31" spans="1:10" ht="12.75" customHeight="1" x14ac:dyDescent="0.2">
      <c r="A31" s="145" t="s">
        <v>140</v>
      </c>
      <c r="B31" s="145" t="s">
        <v>199</v>
      </c>
      <c r="C31" s="145" t="s">
        <v>200</v>
      </c>
      <c r="D31" s="145">
        <v>1</v>
      </c>
      <c r="E31" s="145" t="s">
        <v>29</v>
      </c>
      <c r="F31" s="145">
        <v>0.46</v>
      </c>
      <c r="G31" s="145">
        <v>13.360569999999999</v>
      </c>
      <c r="H31" s="145">
        <v>144.77186</v>
      </c>
      <c r="I31" s="145">
        <v>13.356350000000001</v>
      </c>
      <c r="J31" s="145">
        <v>144.77177</v>
      </c>
    </row>
    <row r="32" spans="1:10" ht="12.75" customHeight="1" x14ac:dyDescent="0.2">
      <c r="A32" s="146" t="s">
        <v>140</v>
      </c>
      <c r="B32" s="146" t="s">
        <v>201</v>
      </c>
      <c r="C32" s="146" t="s">
        <v>202</v>
      </c>
      <c r="D32" s="146">
        <v>1</v>
      </c>
      <c r="E32" s="146" t="s">
        <v>29</v>
      </c>
      <c r="F32" s="146">
        <v>0.46</v>
      </c>
      <c r="G32" s="146">
        <v>13.50501</v>
      </c>
      <c r="H32" s="146">
        <v>144.79321999999999</v>
      </c>
      <c r="I32" s="146">
        <v>13.50487</v>
      </c>
      <c r="J32" s="146">
        <v>144.78719000000001</v>
      </c>
    </row>
    <row r="33" spans="1:10" ht="12.75" customHeight="1" x14ac:dyDescent="0.2">
      <c r="A33" s="32"/>
      <c r="B33" s="33">
        <f>COUNTA(B2:B32)</f>
        <v>31</v>
      </c>
      <c r="C33" s="32"/>
      <c r="D33" s="65"/>
      <c r="E33" s="32"/>
      <c r="F33" s="117">
        <f>SUM(F2:F32)</f>
        <v>11.830000000000004</v>
      </c>
      <c r="G33" s="32"/>
      <c r="H33" s="32"/>
      <c r="I33" s="32"/>
      <c r="J33" s="32"/>
    </row>
    <row r="34" spans="1:10" ht="12.75" customHeight="1" x14ac:dyDescent="0.2">
      <c r="A34" s="32"/>
      <c r="B34" s="33"/>
      <c r="C34" s="32"/>
      <c r="D34" s="65"/>
      <c r="E34" s="32"/>
      <c r="F34" s="117"/>
      <c r="G34" s="32"/>
      <c r="H34" s="32"/>
      <c r="I34" s="32"/>
      <c r="J34" s="32"/>
    </row>
    <row r="35" spans="1:10" ht="12.75" customHeight="1" x14ac:dyDescent="0.2">
      <c r="A35" s="32"/>
      <c r="B35" s="33"/>
      <c r="C35" s="32"/>
      <c r="D35" s="65"/>
      <c r="E35" s="32"/>
      <c r="F35" s="47"/>
      <c r="G35" s="32"/>
      <c r="H35" s="32"/>
      <c r="I35" s="32"/>
      <c r="J35" s="32"/>
    </row>
    <row r="36" spans="1:10" ht="12.75" customHeight="1" x14ac:dyDescent="0.2">
      <c r="A36" s="32"/>
      <c r="C36" s="90" t="s">
        <v>95</v>
      </c>
      <c r="D36" s="92"/>
      <c r="E36" s="91"/>
      <c r="G36" s="32"/>
      <c r="H36" s="32"/>
      <c r="I36" s="32"/>
      <c r="J36" s="32"/>
    </row>
    <row r="37" spans="1:10" s="2" customFormat="1" ht="12.75" customHeight="1" x14ac:dyDescent="0.15">
      <c r="C37" s="86" t="s">
        <v>93</v>
      </c>
      <c r="D37" s="92"/>
      <c r="E37" s="87">
        <f>SUM(B33)</f>
        <v>31</v>
      </c>
      <c r="G37" s="48"/>
      <c r="H37" s="48"/>
      <c r="I37" s="48"/>
      <c r="J37" s="48"/>
    </row>
    <row r="38" spans="1:10" ht="12.75" customHeight="1" x14ac:dyDescent="0.2">
      <c r="A38" s="44"/>
      <c r="B38" s="44"/>
      <c r="C38" s="86" t="s">
        <v>94</v>
      </c>
      <c r="D38" s="89" t="s">
        <v>210</v>
      </c>
      <c r="E38" s="129">
        <f>SUM(F33)</f>
        <v>11.830000000000004</v>
      </c>
      <c r="F38" s="77"/>
      <c r="G38" s="43"/>
      <c r="H38" s="43"/>
      <c r="I38" s="43"/>
      <c r="J38" s="43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Guam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54"/>
  <sheetViews>
    <sheetView workbookViewId="0"/>
  </sheetViews>
  <sheetFormatPr defaultRowHeight="12.75" x14ac:dyDescent="0.2"/>
  <cols>
    <col min="1" max="1" width="11.5703125" style="5" customWidth="1"/>
    <col min="2" max="2" width="7.7109375" style="5" customWidth="1"/>
    <col min="3" max="3" width="41" style="5" customWidth="1"/>
    <col min="4" max="4" width="7.7109375" style="5" customWidth="1"/>
    <col min="5" max="5" width="9.140625" style="5" customWidth="1"/>
    <col min="6" max="8" width="9.28515625" style="5" customWidth="1"/>
    <col min="9" max="9" width="9.140625" style="24"/>
    <col min="10" max="16384" width="9.140625" style="5"/>
  </cols>
  <sheetData>
    <row r="1" spans="1:9" s="2" customFormat="1" ht="54" customHeight="1" x14ac:dyDescent="0.15">
      <c r="A1" s="25" t="s">
        <v>208</v>
      </c>
      <c r="B1" s="25" t="s">
        <v>12</v>
      </c>
      <c r="C1" s="25" t="s">
        <v>63</v>
      </c>
      <c r="D1" s="3" t="s">
        <v>66</v>
      </c>
      <c r="E1" s="3" t="s">
        <v>215</v>
      </c>
      <c r="F1" s="3" t="s">
        <v>213</v>
      </c>
      <c r="G1" s="3" t="s">
        <v>214</v>
      </c>
      <c r="H1" s="3" t="s">
        <v>214</v>
      </c>
      <c r="I1" s="66" t="s">
        <v>211</v>
      </c>
    </row>
    <row r="2" spans="1:9" ht="12.75" customHeight="1" x14ac:dyDescent="0.2">
      <c r="A2" s="145" t="s">
        <v>140</v>
      </c>
      <c r="B2" s="145" t="s">
        <v>141</v>
      </c>
      <c r="C2" s="145" t="s">
        <v>142</v>
      </c>
      <c r="D2" s="118">
        <v>1</v>
      </c>
      <c r="E2" s="61" t="s">
        <v>28</v>
      </c>
      <c r="F2" s="145">
        <v>365</v>
      </c>
      <c r="G2" s="145">
        <v>1</v>
      </c>
      <c r="H2" s="145">
        <v>0</v>
      </c>
      <c r="I2" s="145">
        <v>0.46</v>
      </c>
    </row>
    <row r="3" spans="1:9" ht="12.75" customHeight="1" x14ac:dyDescent="0.2">
      <c r="A3" s="145" t="s">
        <v>140</v>
      </c>
      <c r="B3" s="145" t="s">
        <v>143</v>
      </c>
      <c r="C3" s="145" t="s">
        <v>144</v>
      </c>
      <c r="D3" s="118">
        <v>1</v>
      </c>
      <c r="E3" s="61" t="s">
        <v>28</v>
      </c>
      <c r="F3" s="145">
        <v>365</v>
      </c>
      <c r="G3" s="145">
        <v>1</v>
      </c>
      <c r="H3" s="145">
        <v>0</v>
      </c>
      <c r="I3" s="145">
        <v>0.46</v>
      </c>
    </row>
    <row r="4" spans="1:9" ht="12.75" customHeight="1" x14ac:dyDescent="0.2">
      <c r="A4" s="145" t="s">
        <v>140</v>
      </c>
      <c r="B4" s="145" t="s">
        <v>145</v>
      </c>
      <c r="C4" s="145" t="s">
        <v>146</v>
      </c>
      <c r="D4" s="118">
        <v>1</v>
      </c>
      <c r="E4" s="61" t="s">
        <v>28</v>
      </c>
      <c r="F4" s="145">
        <v>365</v>
      </c>
      <c r="G4" s="145">
        <v>1</v>
      </c>
      <c r="H4" s="145">
        <v>0</v>
      </c>
      <c r="I4" s="145">
        <v>0.46</v>
      </c>
    </row>
    <row r="5" spans="1:9" ht="12.75" customHeight="1" x14ac:dyDescent="0.2">
      <c r="A5" s="145" t="s">
        <v>140</v>
      </c>
      <c r="B5" s="145" t="s">
        <v>147</v>
      </c>
      <c r="C5" s="145" t="s">
        <v>148</v>
      </c>
      <c r="D5" s="118">
        <v>1</v>
      </c>
      <c r="E5" s="61" t="s">
        <v>28</v>
      </c>
      <c r="F5" s="145">
        <v>365</v>
      </c>
      <c r="G5" s="145">
        <v>1</v>
      </c>
      <c r="H5" s="145">
        <v>0</v>
      </c>
      <c r="I5" s="145">
        <v>0.46</v>
      </c>
    </row>
    <row r="6" spans="1:9" ht="12.75" customHeight="1" x14ac:dyDescent="0.2">
      <c r="A6" s="145" t="s">
        <v>140</v>
      </c>
      <c r="B6" s="145" t="s">
        <v>149</v>
      </c>
      <c r="C6" s="145" t="s">
        <v>150</v>
      </c>
      <c r="D6" s="118">
        <v>1</v>
      </c>
      <c r="E6" s="61" t="s">
        <v>28</v>
      </c>
      <c r="F6" s="145">
        <v>365</v>
      </c>
      <c r="G6" s="145">
        <v>1</v>
      </c>
      <c r="H6" s="145">
        <v>0</v>
      </c>
      <c r="I6" s="145">
        <v>0.46</v>
      </c>
    </row>
    <row r="7" spans="1:9" ht="12.75" customHeight="1" x14ac:dyDescent="0.2">
      <c r="A7" s="145" t="s">
        <v>140</v>
      </c>
      <c r="B7" s="145" t="s">
        <v>151</v>
      </c>
      <c r="C7" s="145" t="s">
        <v>152</v>
      </c>
      <c r="D7" s="118">
        <v>1</v>
      </c>
      <c r="E7" s="61" t="s">
        <v>28</v>
      </c>
      <c r="F7" s="145">
        <v>365</v>
      </c>
      <c r="G7" s="145">
        <v>1</v>
      </c>
      <c r="H7" s="145">
        <v>0</v>
      </c>
      <c r="I7" s="145">
        <v>0.46</v>
      </c>
    </row>
    <row r="8" spans="1:9" ht="12.75" customHeight="1" x14ac:dyDescent="0.2">
      <c r="A8" s="145" t="s">
        <v>140</v>
      </c>
      <c r="B8" s="145" t="s">
        <v>153</v>
      </c>
      <c r="C8" s="145" t="s">
        <v>154</v>
      </c>
      <c r="D8" s="118">
        <v>1</v>
      </c>
      <c r="E8" s="61" t="s">
        <v>28</v>
      </c>
      <c r="F8" s="145">
        <v>365</v>
      </c>
      <c r="G8" s="145">
        <v>1</v>
      </c>
      <c r="H8" s="145">
        <v>0</v>
      </c>
      <c r="I8" s="145">
        <v>0.46</v>
      </c>
    </row>
    <row r="9" spans="1:9" ht="12.75" customHeight="1" x14ac:dyDescent="0.2">
      <c r="A9" s="145" t="s">
        <v>140</v>
      </c>
      <c r="B9" s="145" t="s">
        <v>155</v>
      </c>
      <c r="C9" s="145" t="s">
        <v>156</v>
      </c>
      <c r="D9" s="118">
        <v>1</v>
      </c>
      <c r="E9" s="61" t="s">
        <v>28</v>
      </c>
      <c r="F9" s="145">
        <v>365</v>
      </c>
      <c r="G9" s="145">
        <v>1</v>
      </c>
      <c r="H9" s="145">
        <v>0</v>
      </c>
      <c r="I9" s="145">
        <v>0.46</v>
      </c>
    </row>
    <row r="10" spans="1:9" ht="12.75" customHeight="1" x14ac:dyDescent="0.2">
      <c r="A10" s="145" t="s">
        <v>140</v>
      </c>
      <c r="B10" s="145" t="s">
        <v>157</v>
      </c>
      <c r="C10" s="145" t="s">
        <v>158</v>
      </c>
      <c r="D10" s="118">
        <v>1</v>
      </c>
      <c r="E10" s="61" t="s">
        <v>28</v>
      </c>
      <c r="F10" s="145">
        <v>365</v>
      </c>
      <c r="G10" s="145">
        <v>1</v>
      </c>
      <c r="H10" s="145">
        <v>0</v>
      </c>
      <c r="I10" s="145">
        <v>0.46</v>
      </c>
    </row>
    <row r="11" spans="1:9" ht="12.75" customHeight="1" x14ac:dyDescent="0.2">
      <c r="A11" s="145" t="s">
        <v>140</v>
      </c>
      <c r="B11" s="145" t="s">
        <v>159</v>
      </c>
      <c r="C11" s="145" t="s">
        <v>160</v>
      </c>
      <c r="D11" s="118">
        <v>1</v>
      </c>
      <c r="E11" s="61" t="s">
        <v>28</v>
      </c>
      <c r="F11" s="145">
        <v>365</v>
      </c>
      <c r="G11" s="145">
        <v>1</v>
      </c>
      <c r="H11" s="145">
        <v>0</v>
      </c>
      <c r="I11" s="145">
        <v>0.06</v>
      </c>
    </row>
    <row r="12" spans="1:9" ht="12.75" customHeight="1" x14ac:dyDescent="0.2">
      <c r="A12" s="145" t="s">
        <v>140</v>
      </c>
      <c r="B12" s="145" t="s">
        <v>161</v>
      </c>
      <c r="C12" s="145" t="s">
        <v>162</v>
      </c>
      <c r="D12" s="118">
        <v>1</v>
      </c>
      <c r="E12" s="61" t="s">
        <v>28</v>
      </c>
      <c r="F12" s="145">
        <v>365</v>
      </c>
      <c r="G12" s="145">
        <v>1</v>
      </c>
      <c r="H12" s="145">
        <v>0</v>
      </c>
      <c r="I12" s="145">
        <v>0.14000000000000001</v>
      </c>
    </row>
    <row r="13" spans="1:9" ht="12.75" customHeight="1" x14ac:dyDescent="0.2">
      <c r="A13" s="145" t="s">
        <v>140</v>
      </c>
      <c r="B13" s="145" t="s">
        <v>163</v>
      </c>
      <c r="C13" s="145" t="s">
        <v>164</v>
      </c>
      <c r="D13" s="118">
        <v>1</v>
      </c>
      <c r="E13" s="61" t="s">
        <v>28</v>
      </c>
      <c r="F13" s="145">
        <v>365</v>
      </c>
      <c r="G13" s="145">
        <v>1</v>
      </c>
      <c r="H13" s="145">
        <v>0</v>
      </c>
      <c r="I13" s="145">
        <v>0.23</v>
      </c>
    </row>
    <row r="14" spans="1:9" ht="12.75" customHeight="1" x14ac:dyDescent="0.2">
      <c r="A14" s="145" t="s">
        <v>140</v>
      </c>
      <c r="B14" s="145" t="s">
        <v>165</v>
      </c>
      <c r="C14" s="145" t="s">
        <v>166</v>
      </c>
      <c r="D14" s="118">
        <v>1</v>
      </c>
      <c r="E14" s="61" t="s">
        <v>28</v>
      </c>
      <c r="F14" s="145">
        <v>365</v>
      </c>
      <c r="G14" s="145">
        <v>1</v>
      </c>
      <c r="H14" s="145">
        <v>0</v>
      </c>
      <c r="I14" s="145">
        <v>0.15</v>
      </c>
    </row>
    <row r="15" spans="1:9" ht="12.75" customHeight="1" x14ac:dyDescent="0.2">
      <c r="A15" s="145" t="s">
        <v>140</v>
      </c>
      <c r="B15" s="145" t="s">
        <v>167</v>
      </c>
      <c r="C15" s="145" t="s">
        <v>168</v>
      </c>
      <c r="D15" s="118">
        <v>1</v>
      </c>
      <c r="E15" s="61" t="s">
        <v>28</v>
      </c>
      <c r="F15" s="145">
        <v>365</v>
      </c>
      <c r="G15" s="145">
        <v>1</v>
      </c>
      <c r="H15" s="145">
        <v>0</v>
      </c>
      <c r="I15" s="145">
        <v>0.46</v>
      </c>
    </row>
    <row r="16" spans="1:9" ht="12.75" customHeight="1" x14ac:dyDescent="0.2">
      <c r="A16" s="145" t="s">
        <v>140</v>
      </c>
      <c r="B16" s="145" t="s">
        <v>169</v>
      </c>
      <c r="C16" s="145" t="s">
        <v>170</v>
      </c>
      <c r="D16" s="118">
        <v>1</v>
      </c>
      <c r="E16" s="61" t="s">
        <v>28</v>
      </c>
      <c r="F16" s="145">
        <v>365</v>
      </c>
      <c r="G16" s="145">
        <v>1</v>
      </c>
      <c r="H16" s="145">
        <v>0</v>
      </c>
      <c r="I16" s="145">
        <v>0.46</v>
      </c>
    </row>
    <row r="17" spans="1:9" ht="12.75" customHeight="1" x14ac:dyDescent="0.2">
      <c r="A17" s="145" t="s">
        <v>140</v>
      </c>
      <c r="B17" s="145" t="s">
        <v>171</v>
      </c>
      <c r="C17" s="145" t="s">
        <v>172</v>
      </c>
      <c r="D17" s="118">
        <v>1</v>
      </c>
      <c r="E17" s="61" t="s">
        <v>28</v>
      </c>
      <c r="F17" s="145">
        <v>365</v>
      </c>
      <c r="G17" s="145">
        <v>1</v>
      </c>
      <c r="H17" s="145">
        <v>0</v>
      </c>
      <c r="I17" s="145">
        <v>0.1</v>
      </c>
    </row>
    <row r="18" spans="1:9" ht="12.75" customHeight="1" x14ac:dyDescent="0.2">
      <c r="A18" s="145" t="s">
        <v>140</v>
      </c>
      <c r="B18" s="145" t="s">
        <v>173</v>
      </c>
      <c r="C18" s="145" t="s">
        <v>174</v>
      </c>
      <c r="D18" s="118">
        <v>1</v>
      </c>
      <c r="E18" s="61" t="s">
        <v>28</v>
      </c>
      <c r="F18" s="145">
        <v>365</v>
      </c>
      <c r="G18" s="145">
        <v>1</v>
      </c>
      <c r="H18" s="145">
        <v>0</v>
      </c>
      <c r="I18" s="145">
        <v>0.46</v>
      </c>
    </row>
    <row r="19" spans="1:9" ht="12.75" customHeight="1" x14ac:dyDescent="0.2">
      <c r="A19" s="145" t="s">
        <v>140</v>
      </c>
      <c r="B19" s="145" t="s">
        <v>175</v>
      </c>
      <c r="C19" s="145" t="s">
        <v>176</v>
      </c>
      <c r="D19" s="118">
        <v>1</v>
      </c>
      <c r="E19" s="61" t="s">
        <v>28</v>
      </c>
      <c r="F19" s="145">
        <v>365</v>
      </c>
      <c r="G19" s="145">
        <v>1</v>
      </c>
      <c r="H19" s="145">
        <v>0</v>
      </c>
      <c r="I19" s="145">
        <v>0.37</v>
      </c>
    </row>
    <row r="20" spans="1:9" ht="12.75" customHeight="1" x14ac:dyDescent="0.2">
      <c r="A20" s="145" t="s">
        <v>140</v>
      </c>
      <c r="B20" s="145" t="s">
        <v>177</v>
      </c>
      <c r="C20" s="145" t="s">
        <v>178</v>
      </c>
      <c r="D20" s="118">
        <v>1</v>
      </c>
      <c r="E20" s="61" t="s">
        <v>28</v>
      </c>
      <c r="F20" s="145">
        <v>365</v>
      </c>
      <c r="G20" s="145">
        <v>1</v>
      </c>
      <c r="H20" s="145">
        <v>0</v>
      </c>
      <c r="I20" s="145">
        <v>0.39</v>
      </c>
    </row>
    <row r="21" spans="1:9" ht="12.75" customHeight="1" x14ac:dyDescent="0.2">
      <c r="A21" s="145" t="s">
        <v>140</v>
      </c>
      <c r="B21" s="145" t="s">
        <v>179</v>
      </c>
      <c r="C21" s="145" t="s">
        <v>180</v>
      </c>
      <c r="D21" s="118">
        <v>1</v>
      </c>
      <c r="E21" s="61" t="s">
        <v>28</v>
      </c>
      <c r="F21" s="145">
        <v>365</v>
      </c>
      <c r="G21" s="145">
        <v>1</v>
      </c>
      <c r="H21" s="145">
        <v>0</v>
      </c>
      <c r="I21" s="145">
        <v>0.46</v>
      </c>
    </row>
    <row r="22" spans="1:9" ht="12.75" customHeight="1" x14ac:dyDescent="0.2">
      <c r="A22" s="145" t="s">
        <v>140</v>
      </c>
      <c r="B22" s="145" t="s">
        <v>181</v>
      </c>
      <c r="C22" s="145" t="s">
        <v>182</v>
      </c>
      <c r="D22" s="118">
        <v>1</v>
      </c>
      <c r="E22" s="61" t="s">
        <v>28</v>
      </c>
      <c r="F22" s="145">
        <v>365</v>
      </c>
      <c r="G22" s="145">
        <v>1</v>
      </c>
      <c r="H22" s="145">
        <v>0</v>
      </c>
      <c r="I22" s="145">
        <v>0.46</v>
      </c>
    </row>
    <row r="23" spans="1:9" ht="12.75" customHeight="1" x14ac:dyDescent="0.2">
      <c r="A23" s="145" t="s">
        <v>140</v>
      </c>
      <c r="B23" s="145" t="s">
        <v>183</v>
      </c>
      <c r="C23" s="145" t="s">
        <v>184</v>
      </c>
      <c r="D23" s="118">
        <v>1</v>
      </c>
      <c r="E23" s="61" t="s">
        <v>28</v>
      </c>
      <c r="F23" s="145">
        <v>365</v>
      </c>
      <c r="G23" s="145">
        <v>1</v>
      </c>
      <c r="H23" s="145">
        <v>0</v>
      </c>
      <c r="I23" s="145">
        <v>0.46</v>
      </c>
    </row>
    <row r="24" spans="1:9" ht="12.75" customHeight="1" x14ac:dyDescent="0.2">
      <c r="A24" s="145" t="s">
        <v>140</v>
      </c>
      <c r="B24" s="145" t="s">
        <v>185</v>
      </c>
      <c r="C24" s="145" t="s">
        <v>186</v>
      </c>
      <c r="D24" s="118">
        <v>1</v>
      </c>
      <c r="E24" s="61" t="s">
        <v>28</v>
      </c>
      <c r="F24" s="145">
        <v>365</v>
      </c>
      <c r="G24" s="145">
        <v>1</v>
      </c>
      <c r="H24" s="145">
        <v>0</v>
      </c>
      <c r="I24" s="145">
        <v>0.46</v>
      </c>
    </row>
    <row r="25" spans="1:9" ht="12.75" customHeight="1" x14ac:dyDescent="0.2">
      <c r="A25" s="145" t="s">
        <v>140</v>
      </c>
      <c r="B25" s="145" t="s">
        <v>187</v>
      </c>
      <c r="C25" s="145" t="s">
        <v>229</v>
      </c>
      <c r="D25" s="118">
        <v>1</v>
      </c>
      <c r="E25" s="61" t="s">
        <v>28</v>
      </c>
      <c r="F25" s="145">
        <v>365</v>
      </c>
      <c r="G25" s="145">
        <v>1</v>
      </c>
      <c r="H25" s="145">
        <v>0</v>
      </c>
      <c r="I25" s="145">
        <v>0.46</v>
      </c>
    </row>
    <row r="26" spans="1:9" ht="12.75" customHeight="1" x14ac:dyDescent="0.2">
      <c r="A26" s="145" t="s">
        <v>140</v>
      </c>
      <c r="B26" s="145" t="s">
        <v>189</v>
      </c>
      <c r="C26" s="145" t="s">
        <v>190</v>
      </c>
      <c r="D26" s="118">
        <v>1</v>
      </c>
      <c r="E26" s="61" t="s">
        <v>28</v>
      </c>
      <c r="F26" s="145">
        <v>365</v>
      </c>
      <c r="G26" s="145">
        <v>1</v>
      </c>
      <c r="H26" s="145">
        <v>0</v>
      </c>
      <c r="I26" s="145">
        <v>0.33</v>
      </c>
    </row>
    <row r="27" spans="1:9" ht="12.75" customHeight="1" x14ac:dyDescent="0.2">
      <c r="A27" s="145" t="s">
        <v>140</v>
      </c>
      <c r="B27" s="145" t="s">
        <v>191</v>
      </c>
      <c r="C27" s="145" t="s">
        <v>192</v>
      </c>
      <c r="D27" s="118">
        <v>1</v>
      </c>
      <c r="E27" s="61" t="s">
        <v>28</v>
      </c>
      <c r="F27" s="145">
        <v>365</v>
      </c>
      <c r="G27" s="145">
        <v>1</v>
      </c>
      <c r="H27" s="145">
        <v>0</v>
      </c>
      <c r="I27" s="145">
        <v>0.18</v>
      </c>
    </row>
    <row r="28" spans="1:9" ht="12.75" customHeight="1" x14ac:dyDescent="0.2">
      <c r="A28" s="145" t="s">
        <v>140</v>
      </c>
      <c r="B28" s="145" t="s">
        <v>193</v>
      </c>
      <c r="C28" s="145" t="s">
        <v>194</v>
      </c>
      <c r="D28" s="118">
        <v>1</v>
      </c>
      <c r="E28" s="61" t="s">
        <v>28</v>
      </c>
      <c r="F28" s="145">
        <v>365</v>
      </c>
      <c r="G28" s="145">
        <v>1</v>
      </c>
      <c r="H28" s="145">
        <v>0</v>
      </c>
      <c r="I28" s="145">
        <v>0.37</v>
      </c>
    </row>
    <row r="29" spans="1:9" ht="12.75" customHeight="1" x14ac:dyDescent="0.2">
      <c r="A29" s="145" t="s">
        <v>140</v>
      </c>
      <c r="B29" s="145" t="s">
        <v>195</v>
      </c>
      <c r="C29" s="145" t="s">
        <v>196</v>
      </c>
      <c r="D29" s="118">
        <v>1</v>
      </c>
      <c r="E29" s="61" t="s">
        <v>28</v>
      </c>
      <c r="F29" s="145">
        <v>365</v>
      </c>
      <c r="G29" s="145">
        <v>1</v>
      </c>
      <c r="H29" s="145">
        <v>0</v>
      </c>
      <c r="I29" s="145">
        <v>0.31</v>
      </c>
    </row>
    <row r="30" spans="1:9" ht="12.75" customHeight="1" x14ac:dyDescent="0.2">
      <c r="A30" s="145" t="s">
        <v>140</v>
      </c>
      <c r="B30" s="145" t="s">
        <v>197</v>
      </c>
      <c r="C30" s="145" t="s">
        <v>198</v>
      </c>
      <c r="D30" s="118">
        <v>1</v>
      </c>
      <c r="E30" s="61" t="s">
        <v>28</v>
      </c>
      <c r="F30" s="145">
        <v>365</v>
      </c>
      <c r="G30" s="145">
        <v>1</v>
      </c>
      <c r="H30" s="145">
        <v>0</v>
      </c>
      <c r="I30" s="145">
        <v>0.46</v>
      </c>
    </row>
    <row r="31" spans="1:9" ht="12.75" customHeight="1" x14ac:dyDescent="0.2">
      <c r="A31" s="145" t="s">
        <v>140</v>
      </c>
      <c r="B31" s="145" t="s">
        <v>199</v>
      </c>
      <c r="C31" s="145" t="s">
        <v>200</v>
      </c>
      <c r="D31" s="118">
        <v>1</v>
      </c>
      <c r="E31" s="61" t="s">
        <v>28</v>
      </c>
      <c r="F31" s="145">
        <v>365</v>
      </c>
      <c r="G31" s="145">
        <v>1</v>
      </c>
      <c r="H31" s="145">
        <v>0</v>
      </c>
      <c r="I31" s="145">
        <v>0.46</v>
      </c>
    </row>
    <row r="32" spans="1:9" ht="12.75" customHeight="1" x14ac:dyDescent="0.2">
      <c r="A32" s="146" t="s">
        <v>140</v>
      </c>
      <c r="B32" s="146" t="s">
        <v>201</v>
      </c>
      <c r="C32" s="146" t="s">
        <v>202</v>
      </c>
      <c r="D32" s="119">
        <v>1</v>
      </c>
      <c r="E32" s="62" t="s">
        <v>28</v>
      </c>
      <c r="F32" s="146">
        <v>365</v>
      </c>
      <c r="G32" s="146">
        <v>1</v>
      </c>
      <c r="H32" s="146">
        <v>0</v>
      </c>
      <c r="I32" s="146">
        <v>0.46</v>
      </c>
    </row>
    <row r="33" spans="1:9" ht="12.75" customHeight="1" x14ac:dyDescent="0.2">
      <c r="A33" s="31"/>
      <c r="B33" s="54">
        <f>COUNTA(B2:B32)</f>
        <v>31</v>
      </c>
      <c r="C33" s="20"/>
      <c r="D33" s="20"/>
      <c r="E33" s="29">
        <f>COUNTIF(E2:E32, "Yes")</f>
        <v>31</v>
      </c>
      <c r="F33" s="20"/>
      <c r="G33" s="20"/>
      <c r="H33" s="29"/>
      <c r="I33" s="117">
        <f>SUM(I2:I32)</f>
        <v>11.830000000000004</v>
      </c>
    </row>
    <row r="34" spans="1:9" x14ac:dyDescent="0.2">
      <c r="A34" s="30"/>
      <c r="B34" s="20"/>
      <c r="C34" s="20"/>
      <c r="D34" s="20"/>
      <c r="E34" s="20"/>
      <c r="F34" s="31"/>
      <c r="G34" s="20"/>
      <c r="H34" s="29"/>
      <c r="I34" s="117"/>
    </row>
    <row r="35" spans="1:9" x14ac:dyDescent="0.2">
      <c r="A35" s="30"/>
      <c r="B35" s="29"/>
      <c r="C35" s="29"/>
      <c r="D35" s="29"/>
      <c r="E35" s="29"/>
      <c r="F35" s="30"/>
      <c r="G35" s="29"/>
      <c r="H35" s="29"/>
      <c r="I35" s="47"/>
    </row>
    <row r="36" spans="1:9" x14ac:dyDescent="0.2">
      <c r="A36" s="58"/>
      <c r="B36" s="58"/>
      <c r="D36" s="110" t="s">
        <v>98</v>
      </c>
      <c r="E36" s="84"/>
      <c r="F36" s="85"/>
      <c r="G36" s="58"/>
      <c r="H36" s="58"/>
    </row>
    <row r="37" spans="1:9" x14ac:dyDescent="0.2">
      <c r="A37" s="58"/>
      <c r="B37" s="58"/>
      <c r="C37" s="86" t="s">
        <v>93</v>
      </c>
      <c r="D37" s="98" t="s">
        <v>93</v>
      </c>
      <c r="E37" s="87">
        <f>SUM(B33)</f>
        <v>31</v>
      </c>
      <c r="G37" s="58"/>
      <c r="H37" s="58"/>
      <c r="I37" s="2"/>
    </row>
    <row r="38" spans="1:9" x14ac:dyDescent="0.2">
      <c r="C38" s="86" t="s">
        <v>96</v>
      </c>
      <c r="D38" s="98" t="s">
        <v>96</v>
      </c>
      <c r="E38" s="87">
        <f>SUM(E33)</f>
        <v>31</v>
      </c>
      <c r="I38" s="77"/>
    </row>
    <row r="39" spans="1:9" x14ac:dyDescent="0.2">
      <c r="C39" s="98" t="s">
        <v>137</v>
      </c>
      <c r="D39" s="98" t="s">
        <v>137</v>
      </c>
      <c r="E39" s="116">
        <f>E38/E37</f>
        <v>1</v>
      </c>
    </row>
    <row r="40" spans="1:9" x14ac:dyDescent="0.2">
      <c r="C40" s="86" t="s">
        <v>97</v>
      </c>
      <c r="D40" s="98" t="s">
        <v>97</v>
      </c>
      <c r="E40" s="129">
        <f>SUM(I33)</f>
        <v>11.830000000000004</v>
      </c>
    </row>
    <row r="42" spans="1:9" x14ac:dyDescent="0.2">
      <c r="D42" s="110" t="s">
        <v>216</v>
      </c>
      <c r="E42" s="135" t="s">
        <v>217</v>
      </c>
      <c r="F42" s="135" t="s">
        <v>102</v>
      </c>
    </row>
    <row r="43" spans="1:9" x14ac:dyDescent="0.2">
      <c r="D43" s="98" t="s">
        <v>218</v>
      </c>
      <c r="E43" s="136">
        <f>COUNTIF(G2:G32, "0.25")</f>
        <v>0</v>
      </c>
      <c r="F43" s="137">
        <f>E43/E38</f>
        <v>0</v>
      </c>
    </row>
    <row r="44" spans="1:9" x14ac:dyDescent="0.2">
      <c r="D44" s="98" t="s">
        <v>219</v>
      </c>
      <c r="E44" s="136">
        <f>COUNTIF(G2:G32, "0.5")</f>
        <v>0</v>
      </c>
      <c r="F44" s="137">
        <f>E44/E38</f>
        <v>0</v>
      </c>
    </row>
    <row r="45" spans="1:9" x14ac:dyDescent="0.2">
      <c r="D45" s="98" t="s">
        <v>220</v>
      </c>
      <c r="E45" s="136">
        <f>COUNTIF(G2:G32, "1")</f>
        <v>31</v>
      </c>
      <c r="F45" s="137">
        <f>E45/E38</f>
        <v>1</v>
      </c>
    </row>
    <row r="46" spans="1:9" x14ac:dyDescent="0.2">
      <c r="D46" s="98" t="s">
        <v>221</v>
      </c>
      <c r="E46" s="136">
        <f>COUNTIF(G2:G32, "1.25")</f>
        <v>0</v>
      </c>
      <c r="F46" s="137">
        <f>E46/E38</f>
        <v>0</v>
      </c>
    </row>
    <row r="47" spans="1:9" x14ac:dyDescent="0.2">
      <c r="D47" s="98" t="s">
        <v>222</v>
      </c>
      <c r="E47" s="136">
        <f>COUNTIF(G2:G32, "1.50")</f>
        <v>0</v>
      </c>
      <c r="F47" s="137">
        <f>E47/E38</f>
        <v>0</v>
      </c>
    </row>
    <row r="48" spans="1:9" x14ac:dyDescent="0.2">
      <c r="D48" s="98" t="s">
        <v>223</v>
      </c>
      <c r="E48" s="136">
        <f>COUNTIF(G2:G32, "2")</f>
        <v>0</v>
      </c>
      <c r="F48" s="137">
        <f>E48/E38</f>
        <v>0</v>
      </c>
    </row>
    <row r="49" spans="4:6" x14ac:dyDescent="0.2">
      <c r="D49" s="98" t="s">
        <v>224</v>
      </c>
      <c r="E49" s="136">
        <f>COUNTIF(G2:G32, "2.5")</f>
        <v>0</v>
      </c>
      <c r="F49" s="137">
        <f>E49/E38</f>
        <v>0</v>
      </c>
    </row>
    <row r="50" spans="4:6" x14ac:dyDescent="0.2">
      <c r="D50" s="98" t="s">
        <v>225</v>
      </c>
      <c r="E50" s="136">
        <f>COUNTIF(G2:G32, "3")</f>
        <v>0</v>
      </c>
      <c r="F50" s="137">
        <f>E50/E38</f>
        <v>0</v>
      </c>
    </row>
    <row r="51" spans="4:6" x14ac:dyDescent="0.2">
      <c r="D51" s="98" t="s">
        <v>226</v>
      </c>
      <c r="E51" s="136">
        <f>COUNTIF(G2:G32, "4")</f>
        <v>0</v>
      </c>
      <c r="F51" s="137">
        <f>E51/E38</f>
        <v>0</v>
      </c>
    </row>
    <row r="52" spans="4:6" x14ac:dyDescent="0.2">
      <c r="D52" s="98" t="s">
        <v>227</v>
      </c>
      <c r="E52" s="136">
        <f>COUNTIF(G2:G32, "5")</f>
        <v>0</v>
      </c>
      <c r="F52" s="137">
        <f>E52/E38</f>
        <v>0</v>
      </c>
    </row>
    <row r="53" spans="4:6" x14ac:dyDescent="0.2">
      <c r="D53" s="98" t="s">
        <v>228</v>
      </c>
      <c r="E53" s="136">
        <f>COUNTIF(G2:G32, "7")</f>
        <v>0</v>
      </c>
      <c r="F53" s="137">
        <f>E53/E38</f>
        <v>0</v>
      </c>
    </row>
    <row r="54" spans="4:6" x14ac:dyDescent="0.2">
      <c r="D54" s="34"/>
      <c r="F54" s="136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2012 Swimming Season
Guam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G56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140625" customWidth="1"/>
    <col min="2" max="2" width="7.28515625" customWidth="1"/>
    <col min="3" max="3" width="24.140625" customWidth="1"/>
    <col min="4" max="5" width="8.140625" customWidth="1"/>
    <col min="6" max="7" width="7.7109375" customWidth="1"/>
    <col min="8" max="8" width="8.85546875" customWidth="1"/>
    <col min="9" max="18" width="7.7109375" customWidth="1"/>
  </cols>
  <sheetData>
    <row r="1" spans="1:33" x14ac:dyDescent="0.2">
      <c r="A1" s="53"/>
      <c r="B1" s="160" t="s">
        <v>36</v>
      </c>
      <c r="C1" s="160"/>
      <c r="D1" s="53"/>
      <c r="E1" s="53"/>
      <c r="F1" s="161" t="s">
        <v>138</v>
      </c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</row>
    <row r="2" spans="1:33" s="24" customFormat="1" ht="39" customHeight="1" x14ac:dyDescent="0.15">
      <c r="A2" s="25" t="s">
        <v>208</v>
      </c>
      <c r="B2" s="25" t="s">
        <v>12</v>
      </c>
      <c r="C2" s="25" t="s">
        <v>63</v>
      </c>
      <c r="D2" s="25" t="s">
        <v>71</v>
      </c>
      <c r="E2" s="25" t="s">
        <v>72</v>
      </c>
      <c r="F2" s="25" t="s">
        <v>73</v>
      </c>
      <c r="G2" s="25" t="s">
        <v>74</v>
      </c>
      <c r="H2" s="3" t="s">
        <v>75</v>
      </c>
      <c r="I2" s="25" t="s">
        <v>76</v>
      </c>
      <c r="J2" s="25" t="s">
        <v>20</v>
      </c>
      <c r="K2" s="25" t="s">
        <v>18</v>
      </c>
      <c r="L2" s="25" t="s">
        <v>19</v>
      </c>
      <c r="M2" s="25" t="s">
        <v>21</v>
      </c>
      <c r="N2" s="25" t="s">
        <v>77</v>
      </c>
      <c r="O2" s="25" t="s">
        <v>78</v>
      </c>
      <c r="P2" s="25" t="s">
        <v>79</v>
      </c>
      <c r="Q2" s="25" t="s">
        <v>80</v>
      </c>
      <c r="R2" s="25" t="s">
        <v>81</v>
      </c>
    </row>
    <row r="3" spans="1:33" ht="18" x14ac:dyDescent="0.2">
      <c r="A3" s="61" t="s">
        <v>140</v>
      </c>
      <c r="B3" s="61" t="s">
        <v>141</v>
      </c>
      <c r="C3" s="61" t="s">
        <v>142</v>
      </c>
      <c r="D3" s="61" t="s">
        <v>28</v>
      </c>
      <c r="E3" s="61" t="s">
        <v>34</v>
      </c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118"/>
      <c r="S3" s="30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</row>
    <row r="4" spans="1:33" x14ac:dyDescent="0.2">
      <c r="A4" s="61" t="s">
        <v>140</v>
      </c>
      <c r="B4" s="61" t="s">
        <v>143</v>
      </c>
      <c r="C4" s="61" t="s">
        <v>144</v>
      </c>
      <c r="D4" s="61" t="s">
        <v>28</v>
      </c>
      <c r="E4" s="61" t="s">
        <v>34</v>
      </c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118"/>
      <c r="S4" s="30"/>
      <c r="T4" s="45"/>
      <c r="U4" s="45"/>
      <c r="V4" s="45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</row>
    <row r="5" spans="1:33" ht="18" x14ac:dyDescent="0.2">
      <c r="A5" s="61" t="s">
        <v>140</v>
      </c>
      <c r="B5" s="61" t="s">
        <v>145</v>
      </c>
      <c r="C5" s="61" t="s">
        <v>146</v>
      </c>
      <c r="D5" s="61" t="s">
        <v>28</v>
      </c>
      <c r="E5" s="61" t="s">
        <v>34</v>
      </c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118"/>
      <c r="S5" s="30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</row>
    <row r="6" spans="1:33" x14ac:dyDescent="0.2">
      <c r="A6" s="61" t="s">
        <v>140</v>
      </c>
      <c r="B6" s="61" t="s">
        <v>147</v>
      </c>
      <c r="C6" s="61" t="s">
        <v>148</v>
      </c>
      <c r="D6" s="61" t="s">
        <v>28</v>
      </c>
      <c r="E6" s="61" t="s">
        <v>34</v>
      </c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118"/>
      <c r="S6" s="30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</row>
    <row r="7" spans="1:33" x14ac:dyDescent="0.2">
      <c r="A7" s="61" t="s">
        <v>140</v>
      </c>
      <c r="B7" s="61" t="s">
        <v>149</v>
      </c>
      <c r="C7" s="61" t="s">
        <v>150</v>
      </c>
      <c r="D7" s="61" t="s">
        <v>28</v>
      </c>
      <c r="E7" s="61" t="s">
        <v>34</v>
      </c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118"/>
      <c r="S7" s="30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</row>
    <row r="8" spans="1:33" x14ac:dyDescent="0.2">
      <c r="A8" s="61" t="s">
        <v>140</v>
      </c>
      <c r="B8" s="61" t="s">
        <v>151</v>
      </c>
      <c r="C8" s="61" t="s">
        <v>152</v>
      </c>
      <c r="D8" s="61" t="s">
        <v>28</v>
      </c>
      <c r="E8" s="61" t="s">
        <v>34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118"/>
      <c r="S8" s="30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</row>
    <row r="9" spans="1:33" x14ac:dyDescent="0.2">
      <c r="A9" s="61" t="s">
        <v>140</v>
      </c>
      <c r="B9" s="61" t="s">
        <v>153</v>
      </c>
      <c r="C9" s="61" t="s">
        <v>154</v>
      </c>
      <c r="D9" s="61" t="s">
        <v>28</v>
      </c>
      <c r="E9" s="61" t="s">
        <v>34</v>
      </c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118"/>
      <c r="S9" s="30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</row>
    <row r="10" spans="1:33" x14ac:dyDescent="0.2">
      <c r="A10" s="61" t="s">
        <v>140</v>
      </c>
      <c r="B10" s="61" t="s">
        <v>155</v>
      </c>
      <c r="C10" s="61" t="s">
        <v>156</v>
      </c>
      <c r="D10" s="61" t="s">
        <v>28</v>
      </c>
      <c r="E10" s="61" t="s">
        <v>28</v>
      </c>
      <c r="F10" s="61" t="s">
        <v>28</v>
      </c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118"/>
      <c r="S10" s="30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</row>
    <row r="11" spans="1:33" x14ac:dyDescent="0.2">
      <c r="A11" s="61" t="s">
        <v>140</v>
      </c>
      <c r="B11" s="61" t="s">
        <v>157</v>
      </c>
      <c r="C11" s="61" t="s">
        <v>158</v>
      </c>
      <c r="D11" s="61" t="s">
        <v>28</v>
      </c>
      <c r="E11" s="61" t="s">
        <v>34</v>
      </c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118"/>
      <c r="S11" s="30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</row>
    <row r="12" spans="1:33" x14ac:dyDescent="0.2">
      <c r="A12" s="61" t="s">
        <v>140</v>
      </c>
      <c r="B12" s="61" t="s">
        <v>159</v>
      </c>
      <c r="C12" s="61" t="s">
        <v>160</v>
      </c>
      <c r="D12" s="61" t="s">
        <v>28</v>
      </c>
      <c r="E12" s="61" t="s">
        <v>34</v>
      </c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118"/>
      <c r="S12" s="30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</row>
    <row r="13" spans="1:33" x14ac:dyDescent="0.2">
      <c r="A13" s="61" t="s">
        <v>140</v>
      </c>
      <c r="B13" s="61" t="s">
        <v>161</v>
      </c>
      <c r="C13" s="61" t="s">
        <v>162</v>
      </c>
      <c r="D13" s="61" t="s">
        <v>28</v>
      </c>
      <c r="E13" s="61" t="s">
        <v>28</v>
      </c>
      <c r="F13" s="61" t="s">
        <v>28</v>
      </c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118"/>
      <c r="S13" s="30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</row>
    <row r="14" spans="1:33" x14ac:dyDescent="0.2">
      <c r="A14" s="61" t="s">
        <v>140</v>
      </c>
      <c r="B14" s="61" t="s">
        <v>163</v>
      </c>
      <c r="C14" s="61" t="s">
        <v>164</v>
      </c>
      <c r="D14" s="61" t="s">
        <v>28</v>
      </c>
      <c r="E14" s="61" t="s">
        <v>28</v>
      </c>
      <c r="F14" s="61" t="s">
        <v>28</v>
      </c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118"/>
      <c r="S14" s="30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</row>
    <row r="15" spans="1:33" x14ac:dyDescent="0.2">
      <c r="A15" s="61" t="s">
        <v>140</v>
      </c>
      <c r="B15" s="61" t="s">
        <v>165</v>
      </c>
      <c r="C15" s="61" t="s">
        <v>166</v>
      </c>
      <c r="D15" s="61" t="s">
        <v>28</v>
      </c>
      <c r="E15" s="61" t="s">
        <v>28</v>
      </c>
      <c r="F15" s="61"/>
      <c r="G15" s="61"/>
      <c r="H15" s="61"/>
      <c r="I15" s="61"/>
      <c r="J15" s="61"/>
      <c r="K15" s="61"/>
      <c r="L15" s="61"/>
      <c r="M15" s="61"/>
      <c r="N15" s="61" t="s">
        <v>28</v>
      </c>
      <c r="O15" s="61"/>
      <c r="P15" s="61"/>
      <c r="Q15" s="61"/>
      <c r="R15" s="118"/>
      <c r="S15" s="30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</row>
    <row r="16" spans="1:33" x14ac:dyDescent="0.2">
      <c r="A16" s="61" t="s">
        <v>140</v>
      </c>
      <c r="B16" s="61" t="s">
        <v>167</v>
      </c>
      <c r="C16" s="61" t="s">
        <v>168</v>
      </c>
      <c r="D16" s="61" t="s">
        <v>28</v>
      </c>
      <c r="E16" s="61" t="s">
        <v>34</v>
      </c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118"/>
      <c r="S16" s="30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</row>
    <row r="17" spans="1:33" x14ac:dyDescent="0.2">
      <c r="A17" s="61" t="s">
        <v>140</v>
      </c>
      <c r="B17" s="61" t="s">
        <v>169</v>
      </c>
      <c r="C17" s="61" t="s">
        <v>170</v>
      </c>
      <c r="D17" s="61" t="s">
        <v>28</v>
      </c>
      <c r="E17" s="61" t="s">
        <v>34</v>
      </c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118"/>
      <c r="S17" s="30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x14ac:dyDescent="0.2">
      <c r="A18" s="61" t="s">
        <v>140</v>
      </c>
      <c r="B18" s="61" t="s">
        <v>171</v>
      </c>
      <c r="C18" s="61" t="s">
        <v>172</v>
      </c>
      <c r="D18" s="61" t="s">
        <v>28</v>
      </c>
      <c r="E18" s="61" t="s">
        <v>34</v>
      </c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118"/>
      <c r="S18" s="30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</row>
    <row r="19" spans="1:33" x14ac:dyDescent="0.2">
      <c r="A19" s="61" t="s">
        <v>140</v>
      </c>
      <c r="B19" s="61" t="s">
        <v>173</v>
      </c>
      <c r="C19" s="61" t="s">
        <v>174</v>
      </c>
      <c r="D19" s="61" t="s">
        <v>28</v>
      </c>
      <c r="E19" s="61" t="s">
        <v>34</v>
      </c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118"/>
      <c r="S19" s="30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</row>
    <row r="20" spans="1:33" x14ac:dyDescent="0.2">
      <c r="A20" s="61" t="s">
        <v>140</v>
      </c>
      <c r="B20" s="61" t="s">
        <v>175</v>
      </c>
      <c r="C20" s="61" t="s">
        <v>176</v>
      </c>
      <c r="D20" s="61" t="s">
        <v>28</v>
      </c>
      <c r="E20" s="61" t="s">
        <v>28</v>
      </c>
      <c r="F20" s="61" t="s">
        <v>28</v>
      </c>
      <c r="G20" s="61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118"/>
      <c r="S20" s="30"/>
      <c r="T20" s="45"/>
      <c r="U20" s="45"/>
      <c r="V20" s="45"/>
      <c r="W20" s="45"/>
      <c r="X20" s="45"/>
      <c r="Y20" s="45"/>
      <c r="Z20" s="45"/>
      <c r="AA20" s="45"/>
      <c r="AB20" s="45"/>
      <c r="AC20" s="45"/>
      <c r="AD20" s="45"/>
      <c r="AE20" s="45"/>
      <c r="AF20" s="45"/>
      <c r="AG20" s="45"/>
    </row>
    <row r="21" spans="1:33" x14ac:dyDescent="0.2">
      <c r="A21" s="61" t="s">
        <v>140</v>
      </c>
      <c r="B21" s="61" t="s">
        <v>177</v>
      </c>
      <c r="C21" s="61" t="s">
        <v>178</v>
      </c>
      <c r="D21" s="61" t="s">
        <v>28</v>
      </c>
      <c r="E21" s="61" t="s">
        <v>28</v>
      </c>
      <c r="F21" s="61" t="s">
        <v>28</v>
      </c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118"/>
      <c r="S21" s="30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</row>
    <row r="22" spans="1:33" x14ac:dyDescent="0.2">
      <c r="A22" s="61" t="s">
        <v>140</v>
      </c>
      <c r="B22" s="61" t="s">
        <v>179</v>
      </c>
      <c r="C22" s="61" t="s">
        <v>180</v>
      </c>
      <c r="D22" s="61" t="s">
        <v>28</v>
      </c>
      <c r="E22" s="61" t="s">
        <v>34</v>
      </c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118"/>
      <c r="S22" s="30"/>
      <c r="T22" s="45"/>
      <c r="U22" s="45"/>
      <c r="V22" s="45"/>
      <c r="W22" s="45"/>
      <c r="X22" s="45"/>
      <c r="Y22" s="45"/>
      <c r="Z22" s="45"/>
      <c r="AA22" s="45"/>
      <c r="AB22" s="45"/>
      <c r="AC22" s="45"/>
      <c r="AD22" s="45"/>
      <c r="AE22" s="45"/>
      <c r="AF22" s="45"/>
      <c r="AG22" s="45"/>
    </row>
    <row r="23" spans="1:33" x14ac:dyDescent="0.2">
      <c r="A23" s="61" t="s">
        <v>140</v>
      </c>
      <c r="B23" s="61" t="s">
        <v>181</v>
      </c>
      <c r="C23" s="61" t="s">
        <v>182</v>
      </c>
      <c r="D23" s="61" t="s">
        <v>28</v>
      </c>
      <c r="E23" s="61" t="s">
        <v>34</v>
      </c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118"/>
      <c r="S23" s="30"/>
      <c r="T23" s="45"/>
      <c r="U23" s="45"/>
      <c r="V23" s="45"/>
      <c r="W23" s="45"/>
      <c r="X23" s="45"/>
      <c r="Y23" s="45"/>
      <c r="Z23" s="45"/>
      <c r="AA23" s="45"/>
      <c r="AB23" s="45"/>
      <c r="AC23" s="45"/>
      <c r="AD23" s="45"/>
      <c r="AE23" s="45"/>
      <c r="AF23" s="45"/>
      <c r="AG23" s="45"/>
    </row>
    <row r="24" spans="1:33" x14ac:dyDescent="0.2">
      <c r="A24" s="61" t="s">
        <v>140</v>
      </c>
      <c r="B24" s="61" t="s">
        <v>183</v>
      </c>
      <c r="C24" s="61" t="s">
        <v>184</v>
      </c>
      <c r="D24" s="61" t="s">
        <v>28</v>
      </c>
      <c r="E24" s="61" t="s">
        <v>34</v>
      </c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118"/>
      <c r="S24" s="30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</row>
    <row r="25" spans="1:33" x14ac:dyDescent="0.2">
      <c r="A25" s="61" t="s">
        <v>140</v>
      </c>
      <c r="B25" s="61" t="s">
        <v>185</v>
      </c>
      <c r="C25" s="61" t="s">
        <v>186</v>
      </c>
      <c r="D25" s="61" t="s">
        <v>28</v>
      </c>
      <c r="E25" s="61" t="s">
        <v>34</v>
      </c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118"/>
      <c r="S25" s="30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</row>
    <row r="26" spans="1:33" x14ac:dyDescent="0.2">
      <c r="A26" s="61" t="s">
        <v>140</v>
      </c>
      <c r="B26" s="61" t="s">
        <v>187</v>
      </c>
      <c r="C26" s="61" t="s">
        <v>188</v>
      </c>
      <c r="D26" s="61" t="s">
        <v>28</v>
      </c>
      <c r="E26" s="61" t="s">
        <v>34</v>
      </c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118"/>
      <c r="S26" s="30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</row>
    <row r="27" spans="1:33" x14ac:dyDescent="0.2">
      <c r="A27" s="61" t="s">
        <v>140</v>
      </c>
      <c r="B27" s="61" t="s">
        <v>189</v>
      </c>
      <c r="C27" s="61" t="s">
        <v>190</v>
      </c>
      <c r="D27" s="61" t="s">
        <v>28</v>
      </c>
      <c r="E27" s="61" t="s">
        <v>34</v>
      </c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118"/>
      <c r="S27" s="30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1:33" x14ac:dyDescent="0.2">
      <c r="A28" s="61" t="s">
        <v>140</v>
      </c>
      <c r="B28" s="61" t="s">
        <v>191</v>
      </c>
      <c r="C28" s="61" t="s">
        <v>192</v>
      </c>
      <c r="D28" s="61" t="s">
        <v>28</v>
      </c>
      <c r="E28" s="61" t="s">
        <v>28</v>
      </c>
      <c r="F28" s="61" t="s">
        <v>28</v>
      </c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118"/>
      <c r="S28" s="30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</row>
    <row r="29" spans="1:33" ht="18" x14ac:dyDescent="0.2">
      <c r="A29" s="61" t="s">
        <v>140</v>
      </c>
      <c r="B29" s="61" t="s">
        <v>193</v>
      </c>
      <c r="C29" s="61" t="s">
        <v>194</v>
      </c>
      <c r="D29" s="61" t="s">
        <v>28</v>
      </c>
      <c r="E29" s="61" t="s">
        <v>34</v>
      </c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118"/>
      <c r="S29" s="30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x14ac:dyDescent="0.2">
      <c r="A30" s="61" t="s">
        <v>140</v>
      </c>
      <c r="B30" s="61" t="s">
        <v>195</v>
      </c>
      <c r="C30" s="61" t="s">
        <v>196</v>
      </c>
      <c r="D30" s="61" t="s">
        <v>28</v>
      </c>
      <c r="E30" s="61" t="s">
        <v>28</v>
      </c>
      <c r="F30" s="61"/>
      <c r="G30" s="61"/>
      <c r="H30" s="61"/>
      <c r="I30" s="61"/>
      <c r="J30" s="61"/>
      <c r="K30" s="61"/>
      <c r="L30" s="61"/>
      <c r="M30" s="61"/>
      <c r="N30" s="61" t="s">
        <v>28</v>
      </c>
      <c r="O30" s="61"/>
      <c r="P30" s="61"/>
      <c r="Q30" s="61"/>
      <c r="R30" s="118"/>
      <c r="S30" s="30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</row>
    <row r="31" spans="1:33" x14ac:dyDescent="0.2">
      <c r="A31" s="61" t="s">
        <v>140</v>
      </c>
      <c r="B31" s="61" t="s">
        <v>197</v>
      </c>
      <c r="C31" s="61" t="s">
        <v>198</v>
      </c>
      <c r="D31" s="61" t="s">
        <v>28</v>
      </c>
      <c r="E31" s="61" t="s">
        <v>34</v>
      </c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118"/>
      <c r="S31" s="30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</row>
    <row r="32" spans="1:33" ht="18" x14ac:dyDescent="0.2">
      <c r="A32" s="61" t="s">
        <v>140</v>
      </c>
      <c r="B32" s="61" t="s">
        <v>199</v>
      </c>
      <c r="C32" s="61" t="s">
        <v>200</v>
      </c>
      <c r="D32" s="61" t="s">
        <v>28</v>
      </c>
      <c r="E32" s="61" t="s">
        <v>34</v>
      </c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118"/>
      <c r="S32" s="30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</row>
    <row r="33" spans="1:33" x14ac:dyDescent="0.2">
      <c r="A33" s="62" t="s">
        <v>140</v>
      </c>
      <c r="B33" s="62" t="s">
        <v>201</v>
      </c>
      <c r="C33" s="62" t="s">
        <v>202</v>
      </c>
      <c r="D33" s="62" t="s">
        <v>28</v>
      </c>
      <c r="E33" s="62" t="s">
        <v>28</v>
      </c>
      <c r="F33" s="62" t="s">
        <v>28</v>
      </c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119"/>
      <c r="S33" s="30"/>
      <c r="T33" s="45"/>
      <c r="U33" s="45"/>
      <c r="V33" s="45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</row>
    <row r="34" spans="1:33" x14ac:dyDescent="0.2">
      <c r="A34" s="32"/>
      <c r="B34" s="33">
        <f>COUNTA(B3:B33)</f>
        <v>31</v>
      </c>
      <c r="C34" s="53"/>
      <c r="D34" s="33">
        <f t="shared" ref="D34:R34" si="0">COUNTIF(D3:D33,"Yes")</f>
        <v>31</v>
      </c>
      <c r="E34" s="33">
        <f t="shared" si="0"/>
        <v>9</v>
      </c>
      <c r="F34" s="33">
        <f t="shared" si="0"/>
        <v>7</v>
      </c>
      <c r="G34" s="33">
        <f t="shared" si="0"/>
        <v>0</v>
      </c>
      <c r="H34" s="33">
        <f t="shared" si="0"/>
        <v>0</v>
      </c>
      <c r="I34" s="33">
        <f t="shared" si="0"/>
        <v>0</v>
      </c>
      <c r="J34" s="33">
        <f t="shared" si="0"/>
        <v>0</v>
      </c>
      <c r="K34" s="33">
        <f t="shared" si="0"/>
        <v>0</v>
      </c>
      <c r="L34" s="33">
        <f t="shared" si="0"/>
        <v>0</v>
      </c>
      <c r="M34" s="33">
        <f t="shared" si="0"/>
        <v>0</v>
      </c>
      <c r="N34" s="33">
        <f t="shared" si="0"/>
        <v>2</v>
      </c>
      <c r="O34" s="33">
        <f t="shared" si="0"/>
        <v>0</v>
      </c>
      <c r="P34" s="33">
        <f t="shared" si="0"/>
        <v>0</v>
      </c>
      <c r="Q34" s="33">
        <f t="shared" si="0"/>
        <v>0</v>
      </c>
      <c r="R34" s="33">
        <f t="shared" si="0"/>
        <v>0</v>
      </c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45"/>
      <c r="AF34" s="45"/>
      <c r="AG34" s="45"/>
    </row>
    <row r="35" spans="1:33" x14ac:dyDescent="0.2">
      <c r="A35" s="44"/>
      <c r="B35" s="44"/>
      <c r="C35" s="78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</row>
    <row r="36" spans="1:33" x14ac:dyDescent="0.2">
      <c r="A36" s="45"/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</row>
    <row r="37" spans="1:33" x14ac:dyDescent="0.2">
      <c r="A37" s="45"/>
      <c r="C37" s="93" t="s">
        <v>62</v>
      </c>
      <c r="D37" s="94"/>
      <c r="E37" s="94"/>
      <c r="F37" s="94"/>
      <c r="G37" s="94"/>
      <c r="H37" s="94"/>
      <c r="I37" s="45"/>
      <c r="J37" s="45"/>
      <c r="K37" s="45"/>
      <c r="L37" s="45"/>
      <c r="M37" s="45"/>
      <c r="N37" s="45"/>
      <c r="O37" s="45"/>
      <c r="P37" s="45"/>
      <c r="Q37" s="45"/>
      <c r="R37" s="45"/>
    </row>
    <row r="38" spans="1:33" x14ac:dyDescent="0.2">
      <c r="A38" s="45"/>
      <c r="B38" s="83"/>
      <c r="C38" s="95"/>
      <c r="D38" s="96"/>
      <c r="E38" s="97"/>
      <c r="F38" s="98" t="s">
        <v>96</v>
      </c>
      <c r="G38" s="89">
        <f>SUM(B34)</f>
        <v>31</v>
      </c>
      <c r="H38" s="94"/>
      <c r="I38" s="45"/>
      <c r="J38" s="45"/>
      <c r="K38" s="45"/>
      <c r="L38" s="45"/>
      <c r="M38" s="45"/>
      <c r="N38" s="45"/>
      <c r="O38" s="45"/>
      <c r="P38" s="45"/>
      <c r="Q38" s="45"/>
      <c r="R38" s="45"/>
    </row>
    <row r="39" spans="1:33" x14ac:dyDescent="0.2">
      <c r="B39" s="82"/>
      <c r="C39" s="95"/>
      <c r="D39" s="96"/>
      <c r="E39" s="96"/>
      <c r="F39" s="99" t="s">
        <v>99</v>
      </c>
      <c r="G39" s="89">
        <f>SUM(D34)</f>
        <v>31</v>
      </c>
      <c r="H39" s="95"/>
    </row>
    <row r="40" spans="1:33" x14ac:dyDescent="0.2">
      <c r="B40" s="82"/>
      <c r="C40" s="95"/>
      <c r="D40" s="96"/>
      <c r="E40" s="96"/>
      <c r="F40" s="99" t="s">
        <v>100</v>
      </c>
      <c r="G40" s="89">
        <f>SUM(E34)</f>
        <v>9</v>
      </c>
      <c r="H40" s="95"/>
    </row>
    <row r="41" spans="1:33" x14ac:dyDescent="0.2">
      <c r="B41" s="82"/>
      <c r="C41" s="95"/>
      <c r="D41" s="95"/>
      <c r="E41" s="95"/>
      <c r="F41" s="95"/>
      <c r="G41" s="95"/>
      <c r="H41" s="95"/>
    </row>
    <row r="42" spans="1:33" x14ac:dyDescent="0.2">
      <c r="B42" s="82"/>
      <c r="C42" s="93" t="s">
        <v>101</v>
      </c>
      <c r="D42" s="95"/>
      <c r="E42" s="95"/>
      <c r="F42" s="95"/>
      <c r="G42" s="100" t="s">
        <v>91</v>
      </c>
      <c r="H42" s="100" t="s">
        <v>102</v>
      </c>
    </row>
    <row r="43" spans="1:33" x14ac:dyDescent="0.2">
      <c r="B43" s="82"/>
      <c r="C43" s="95"/>
      <c r="D43" s="95"/>
      <c r="E43" s="95"/>
      <c r="F43" s="101" t="s">
        <v>107</v>
      </c>
      <c r="G43" s="89">
        <f>SUM(F34)</f>
        <v>7</v>
      </c>
      <c r="H43" s="103">
        <f>G43/(G56)</f>
        <v>0.77777777777777779</v>
      </c>
    </row>
    <row r="44" spans="1:33" x14ac:dyDescent="0.2">
      <c r="B44" s="82"/>
      <c r="C44" s="95"/>
      <c r="D44" s="95"/>
      <c r="E44" s="95"/>
      <c r="F44" s="101" t="s">
        <v>108</v>
      </c>
      <c r="G44" s="89">
        <f>SUM(G34)</f>
        <v>0</v>
      </c>
      <c r="H44" s="103">
        <f>G44/G56</f>
        <v>0</v>
      </c>
    </row>
    <row r="45" spans="1:33" x14ac:dyDescent="0.2">
      <c r="B45" s="82"/>
      <c r="C45" s="95"/>
      <c r="D45" s="95"/>
      <c r="E45" s="95"/>
      <c r="F45" s="101" t="s">
        <v>109</v>
      </c>
      <c r="G45" s="89">
        <f>SUM(H34)</f>
        <v>0</v>
      </c>
      <c r="H45" s="103">
        <f>G45/G56</f>
        <v>0</v>
      </c>
    </row>
    <row r="46" spans="1:33" x14ac:dyDescent="0.2">
      <c r="B46" s="82"/>
      <c r="C46" s="95"/>
      <c r="D46" s="95"/>
      <c r="E46" s="95"/>
      <c r="F46" s="101" t="s">
        <v>110</v>
      </c>
      <c r="G46" s="89">
        <f>SUM(I34)</f>
        <v>0</v>
      </c>
      <c r="H46" s="103">
        <f>G46/G56</f>
        <v>0</v>
      </c>
    </row>
    <row r="47" spans="1:33" x14ac:dyDescent="0.2">
      <c r="B47" s="82"/>
      <c r="C47" s="95"/>
      <c r="D47" s="95"/>
      <c r="E47" s="95"/>
      <c r="F47" s="101" t="s">
        <v>111</v>
      </c>
      <c r="G47" s="89">
        <f>SUM(J34)</f>
        <v>0</v>
      </c>
      <c r="H47" s="103">
        <f>G47/G56</f>
        <v>0</v>
      </c>
    </row>
    <row r="48" spans="1:33" x14ac:dyDescent="0.2">
      <c r="B48" s="82"/>
      <c r="C48" s="95"/>
      <c r="D48" s="95"/>
      <c r="E48" s="95"/>
      <c r="F48" s="101" t="s">
        <v>112</v>
      </c>
      <c r="G48" s="89">
        <f>SUM(K34)</f>
        <v>0</v>
      </c>
      <c r="H48" s="103">
        <f>G48/G56</f>
        <v>0</v>
      </c>
    </row>
    <row r="49" spans="2:8" x14ac:dyDescent="0.2">
      <c r="B49" s="82"/>
      <c r="C49" s="95"/>
      <c r="D49" s="95"/>
      <c r="E49" s="95"/>
      <c r="F49" s="101" t="s">
        <v>113</v>
      </c>
      <c r="G49" s="89">
        <f>SUM(L34)</f>
        <v>0</v>
      </c>
      <c r="H49" s="103">
        <f>G49/G56</f>
        <v>0</v>
      </c>
    </row>
    <row r="50" spans="2:8" x14ac:dyDescent="0.2">
      <c r="B50" s="82"/>
      <c r="C50" s="95"/>
      <c r="D50" s="95"/>
      <c r="E50" s="95"/>
      <c r="F50" s="101" t="s">
        <v>114</v>
      </c>
      <c r="G50" s="89">
        <f>SUM(M34)</f>
        <v>0</v>
      </c>
      <c r="H50" s="103">
        <f>G50/G56</f>
        <v>0</v>
      </c>
    </row>
    <row r="51" spans="2:8" x14ac:dyDescent="0.2">
      <c r="B51" s="82"/>
      <c r="C51" s="95"/>
      <c r="D51" s="95"/>
      <c r="E51" s="95"/>
      <c r="F51" s="101" t="s">
        <v>115</v>
      </c>
      <c r="G51" s="89">
        <f>SUM(N34)</f>
        <v>2</v>
      </c>
      <c r="H51" s="103">
        <f>G51/G56</f>
        <v>0.22222222222222221</v>
      </c>
    </row>
    <row r="52" spans="2:8" x14ac:dyDescent="0.2">
      <c r="B52" s="82"/>
      <c r="C52" s="95"/>
      <c r="D52" s="95"/>
      <c r="E52" s="95"/>
      <c r="F52" s="101" t="s">
        <v>116</v>
      </c>
      <c r="G52" s="89">
        <f>SUM(O34)</f>
        <v>0</v>
      </c>
      <c r="H52" s="103">
        <f>G52/G56</f>
        <v>0</v>
      </c>
    </row>
    <row r="53" spans="2:8" x14ac:dyDescent="0.2">
      <c r="B53" s="82"/>
      <c r="C53" s="95"/>
      <c r="D53" s="95"/>
      <c r="E53" s="95"/>
      <c r="F53" s="101" t="s">
        <v>117</v>
      </c>
      <c r="G53" s="89">
        <f>SUM(P34)</f>
        <v>0</v>
      </c>
      <c r="H53" s="103">
        <f>G53/G56</f>
        <v>0</v>
      </c>
    </row>
    <row r="54" spans="2:8" x14ac:dyDescent="0.2">
      <c r="B54" s="82"/>
      <c r="C54" s="95"/>
      <c r="D54" s="95"/>
      <c r="E54" s="95"/>
      <c r="F54" s="101" t="s">
        <v>118</v>
      </c>
      <c r="G54" s="89">
        <f>SUM(Q34)</f>
        <v>0</v>
      </c>
      <c r="H54" s="103">
        <f>G54/G56</f>
        <v>0</v>
      </c>
    </row>
    <row r="55" spans="2:8" x14ac:dyDescent="0.2">
      <c r="B55" s="82"/>
      <c r="C55" s="95"/>
      <c r="D55" s="95"/>
      <c r="E55" s="95"/>
      <c r="F55" s="101" t="s">
        <v>119</v>
      </c>
      <c r="G55" s="113">
        <f>SUM(R34)</f>
        <v>0</v>
      </c>
      <c r="H55" s="105">
        <f>G55/G56</f>
        <v>0</v>
      </c>
    </row>
    <row r="56" spans="2:8" x14ac:dyDescent="0.2">
      <c r="B56" s="82"/>
      <c r="C56" s="95"/>
      <c r="D56" s="95"/>
      <c r="E56" s="95"/>
      <c r="F56" s="101"/>
      <c r="G56" s="112">
        <f>SUM(G43:G55)</f>
        <v>9</v>
      </c>
      <c r="H56" s="104">
        <f>SUM(H43:H55)</f>
        <v>1</v>
      </c>
    </row>
  </sheetData>
  <mergeCells count="2">
    <mergeCell ref="B1:C1"/>
    <mergeCell ref="F1:R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2012 Swimming Season
Possible Pollution Sources for Monitored Guam Beaches</oddHeader>
    <oddFooter>&amp;R&amp;P of &amp;N</oddFooter>
  </headerFooter>
  <rowBreaks count="1" manualBreakCount="1">
    <brk id="35" max="17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4"/>
  <sheetViews>
    <sheetView workbookViewId="0"/>
  </sheetViews>
  <sheetFormatPr defaultRowHeight="12.75" x14ac:dyDescent="0.2"/>
  <cols>
    <col min="1" max="1" width="12.7109375" style="1" customWidth="1"/>
    <col min="2" max="2" width="8.28515625" style="1" customWidth="1"/>
    <col min="3" max="3" width="39" style="21" customWidth="1"/>
    <col min="4" max="4" width="7.7109375" style="21" customWidth="1"/>
    <col min="5" max="5" width="16.7109375" style="1" customWidth="1"/>
    <col min="6" max="7" width="13" style="22" customWidth="1"/>
    <col min="8" max="8" width="9.28515625" style="23" customWidth="1"/>
    <col min="9" max="10" width="12.28515625" style="1" customWidth="1"/>
    <col min="11" max="11" width="14.7109375" style="1" customWidth="1"/>
    <col min="12" max="12" width="9.140625" style="1"/>
  </cols>
  <sheetData>
    <row r="1" spans="1:11" ht="27.75" x14ac:dyDescent="0.2">
      <c r="A1" s="25" t="s">
        <v>208</v>
      </c>
      <c r="B1" s="25" t="s">
        <v>12</v>
      </c>
      <c r="C1" s="25" t="s">
        <v>63</v>
      </c>
      <c r="D1" s="3" t="s">
        <v>66</v>
      </c>
      <c r="E1" s="25" t="s">
        <v>82</v>
      </c>
      <c r="F1" s="26" t="s">
        <v>83</v>
      </c>
      <c r="G1" s="26" t="s">
        <v>84</v>
      </c>
      <c r="H1" s="27" t="s">
        <v>85</v>
      </c>
      <c r="I1" s="25" t="s">
        <v>86</v>
      </c>
      <c r="J1" s="25" t="s">
        <v>87</v>
      </c>
      <c r="K1" s="25" t="s">
        <v>88</v>
      </c>
    </row>
    <row r="2" spans="1:11" x14ac:dyDescent="0.2">
      <c r="A2" s="147" t="s">
        <v>140</v>
      </c>
      <c r="B2" s="147" t="s">
        <v>141</v>
      </c>
      <c r="C2" s="147" t="s">
        <v>142</v>
      </c>
      <c r="D2" s="147">
        <v>1</v>
      </c>
      <c r="E2" s="147" t="s">
        <v>32</v>
      </c>
      <c r="F2" s="148">
        <v>40909</v>
      </c>
      <c r="G2" s="148">
        <v>40976</v>
      </c>
      <c r="H2" s="147">
        <v>67</v>
      </c>
      <c r="I2" s="147" t="s">
        <v>30</v>
      </c>
      <c r="J2" s="147" t="s">
        <v>31</v>
      </c>
      <c r="K2" s="147" t="s">
        <v>22</v>
      </c>
    </row>
    <row r="3" spans="1:11" x14ac:dyDescent="0.2">
      <c r="A3" s="147" t="s">
        <v>140</v>
      </c>
      <c r="B3" s="147" t="s">
        <v>141</v>
      </c>
      <c r="C3" s="147" t="s">
        <v>142</v>
      </c>
      <c r="D3" s="147">
        <v>1</v>
      </c>
      <c r="E3" s="147" t="s">
        <v>32</v>
      </c>
      <c r="F3" s="148">
        <v>40983</v>
      </c>
      <c r="G3" s="148">
        <v>41018</v>
      </c>
      <c r="H3" s="147">
        <v>35</v>
      </c>
      <c r="I3" s="147" t="s">
        <v>30</v>
      </c>
      <c r="J3" s="147" t="s">
        <v>31</v>
      </c>
      <c r="K3" s="147" t="s">
        <v>22</v>
      </c>
    </row>
    <row r="4" spans="1:11" x14ac:dyDescent="0.2">
      <c r="A4" s="147" t="s">
        <v>140</v>
      </c>
      <c r="B4" s="147" t="s">
        <v>141</v>
      </c>
      <c r="C4" s="147" t="s">
        <v>142</v>
      </c>
      <c r="D4" s="147">
        <v>1</v>
      </c>
      <c r="E4" s="147" t="s">
        <v>32</v>
      </c>
      <c r="F4" s="148">
        <v>41053</v>
      </c>
      <c r="G4" s="148">
        <v>41060</v>
      </c>
      <c r="H4" s="147">
        <v>7</v>
      </c>
      <c r="I4" s="147" t="s">
        <v>30</v>
      </c>
      <c r="J4" s="147" t="s">
        <v>31</v>
      </c>
      <c r="K4" s="147" t="s">
        <v>22</v>
      </c>
    </row>
    <row r="5" spans="1:11" x14ac:dyDescent="0.2">
      <c r="A5" s="147" t="s">
        <v>140</v>
      </c>
      <c r="B5" s="147" t="s">
        <v>141</v>
      </c>
      <c r="C5" s="147" t="s">
        <v>142</v>
      </c>
      <c r="D5" s="147">
        <v>1</v>
      </c>
      <c r="E5" s="147" t="s">
        <v>32</v>
      </c>
      <c r="F5" s="148">
        <v>41095</v>
      </c>
      <c r="G5" s="148">
        <v>41102</v>
      </c>
      <c r="H5" s="147">
        <v>7</v>
      </c>
      <c r="I5" s="147" t="s">
        <v>30</v>
      </c>
      <c r="J5" s="147" t="s">
        <v>31</v>
      </c>
      <c r="K5" s="147" t="s">
        <v>22</v>
      </c>
    </row>
    <row r="6" spans="1:11" x14ac:dyDescent="0.2">
      <c r="A6" s="147" t="s">
        <v>140</v>
      </c>
      <c r="B6" s="147" t="s">
        <v>141</v>
      </c>
      <c r="C6" s="147" t="s">
        <v>142</v>
      </c>
      <c r="D6" s="147">
        <v>1</v>
      </c>
      <c r="E6" s="147" t="s">
        <v>32</v>
      </c>
      <c r="F6" s="148">
        <v>41116</v>
      </c>
      <c r="G6" s="148">
        <v>41256</v>
      </c>
      <c r="H6" s="147">
        <v>140</v>
      </c>
      <c r="I6" s="147" t="s">
        <v>30</v>
      </c>
      <c r="J6" s="147" t="s">
        <v>31</v>
      </c>
      <c r="K6" s="147" t="s">
        <v>22</v>
      </c>
    </row>
    <row r="7" spans="1:11" x14ac:dyDescent="0.2">
      <c r="A7" s="147" t="s">
        <v>140</v>
      </c>
      <c r="B7" s="147" t="s">
        <v>141</v>
      </c>
      <c r="C7" s="147" t="s">
        <v>142</v>
      </c>
      <c r="D7" s="147">
        <v>1</v>
      </c>
      <c r="E7" s="147" t="s">
        <v>32</v>
      </c>
      <c r="F7" s="148">
        <v>41270</v>
      </c>
      <c r="G7" s="148">
        <v>41274</v>
      </c>
      <c r="H7" s="147">
        <v>4</v>
      </c>
      <c r="I7" s="147" t="s">
        <v>30</v>
      </c>
      <c r="J7" s="147" t="s">
        <v>31</v>
      </c>
      <c r="K7" s="147" t="s">
        <v>22</v>
      </c>
    </row>
    <row r="8" spans="1:11" x14ac:dyDescent="0.2">
      <c r="A8" s="147" t="s">
        <v>140</v>
      </c>
      <c r="B8" s="147" t="s">
        <v>145</v>
      </c>
      <c r="C8" s="147" t="s">
        <v>146</v>
      </c>
      <c r="D8" s="147">
        <v>1</v>
      </c>
      <c r="E8" s="147" t="s">
        <v>32</v>
      </c>
      <c r="F8" s="148">
        <v>40919</v>
      </c>
      <c r="G8" s="148">
        <v>40927</v>
      </c>
      <c r="H8" s="147">
        <v>8</v>
      </c>
      <c r="I8" s="147" t="s">
        <v>30</v>
      </c>
      <c r="J8" s="147" t="s">
        <v>31</v>
      </c>
      <c r="K8" s="147" t="s">
        <v>22</v>
      </c>
    </row>
    <row r="9" spans="1:11" x14ac:dyDescent="0.2">
      <c r="A9" s="147" t="s">
        <v>140</v>
      </c>
      <c r="B9" s="147" t="s">
        <v>145</v>
      </c>
      <c r="C9" s="147" t="s">
        <v>146</v>
      </c>
      <c r="D9" s="147">
        <v>1</v>
      </c>
      <c r="E9" s="147" t="s">
        <v>32</v>
      </c>
      <c r="F9" s="148">
        <v>40990</v>
      </c>
      <c r="G9" s="148">
        <v>41025</v>
      </c>
      <c r="H9" s="147">
        <v>35</v>
      </c>
      <c r="I9" s="147" t="s">
        <v>30</v>
      </c>
      <c r="J9" s="147" t="s">
        <v>31</v>
      </c>
      <c r="K9" s="147" t="s">
        <v>22</v>
      </c>
    </row>
    <row r="10" spans="1:11" x14ac:dyDescent="0.2">
      <c r="A10" s="147" t="s">
        <v>140</v>
      </c>
      <c r="B10" s="147" t="s">
        <v>145</v>
      </c>
      <c r="C10" s="147" t="s">
        <v>146</v>
      </c>
      <c r="D10" s="147">
        <v>1</v>
      </c>
      <c r="E10" s="147" t="s">
        <v>32</v>
      </c>
      <c r="F10" s="148">
        <v>41108</v>
      </c>
      <c r="G10" s="148">
        <v>41116</v>
      </c>
      <c r="H10" s="147">
        <v>8</v>
      </c>
      <c r="I10" s="147" t="s">
        <v>30</v>
      </c>
      <c r="J10" s="147" t="s">
        <v>31</v>
      </c>
      <c r="K10" s="147" t="s">
        <v>22</v>
      </c>
    </row>
    <row r="11" spans="1:11" x14ac:dyDescent="0.2">
      <c r="A11" s="147" t="s">
        <v>140</v>
      </c>
      <c r="B11" s="147" t="s">
        <v>145</v>
      </c>
      <c r="C11" s="147" t="s">
        <v>146</v>
      </c>
      <c r="D11" s="147">
        <v>1</v>
      </c>
      <c r="E11" s="147" t="s">
        <v>32</v>
      </c>
      <c r="F11" s="148">
        <v>41123</v>
      </c>
      <c r="G11" s="148">
        <v>41256</v>
      </c>
      <c r="H11" s="147">
        <v>133</v>
      </c>
      <c r="I11" s="147" t="s">
        <v>30</v>
      </c>
      <c r="J11" s="147" t="s">
        <v>31</v>
      </c>
      <c r="K11" s="147" t="s">
        <v>22</v>
      </c>
    </row>
    <row r="12" spans="1:11" x14ac:dyDescent="0.2">
      <c r="A12" s="147" t="s">
        <v>140</v>
      </c>
      <c r="B12" s="147" t="s">
        <v>147</v>
      </c>
      <c r="C12" s="147" t="s">
        <v>148</v>
      </c>
      <c r="D12" s="147">
        <v>1</v>
      </c>
      <c r="E12" s="147" t="s">
        <v>32</v>
      </c>
      <c r="F12" s="148">
        <v>40909</v>
      </c>
      <c r="G12" s="148">
        <v>40919</v>
      </c>
      <c r="H12" s="147">
        <v>10</v>
      </c>
      <c r="I12" s="147" t="s">
        <v>30</v>
      </c>
      <c r="J12" s="147" t="s">
        <v>31</v>
      </c>
      <c r="K12" s="147" t="s">
        <v>22</v>
      </c>
    </row>
    <row r="13" spans="1:11" x14ac:dyDescent="0.2">
      <c r="A13" s="147" t="s">
        <v>140</v>
      </c>
      <c r="B13" s="147" t="s">
        <v>147</v>
      </c>
      <c r="C13" s="147" t="s">
        <v>148</v>
      </c>
      <c r="D13" s="147">
        <v>1</v>
      </c>
      <c r="E13" s="147" t="s">
        <v>32</v>
      </c>
      <c r="F13" s="148">
        <v>40927</v>
      </c>
      <c r="G13" s="148">
        <v>40934</v>
      </c>
      <c r="H13" s="147">
        <v>7</v>
      </c>
      <c r="I13" s="147" t="s">
        <v>30</v>
      </c>
      <c r="J13" s="147" t="s">
        <v>31</v>
      </c>
      <c r="K13" s="147" t="s">
        <v>22</v>
      </c>
    </row>
    <row r="14" spans="1:11" x14ac:dyDescent="0.2">
      <c r="A14" s="147" t="s">
        <v>140</v>
      </c>
      <c r="B14" s="147" t="s">
        <v>147</v>
      </c>
      <c r="C14" s="147" t="s">
        <v>148</v>
      </c>
      <c r="D14" s="147">
        <v>1</v>
      </c>
      <c r="E14" s="147" t="s">
        <v>32</v>
      </c>
      <c r="F14" s="148">
        <v>40941</v>
      </c>
      <c r="G14" s="148">
        <v>40962</v>
      </c>
      <c r="H14" s="147">
        <v>21</v>
      </c>
      <c r="I14" s="147" t="s">
        <v>30</v>
      </c>
      <c r="J14" s="147" t="s">
        <v>31</v>
      </c>
      <c r="K14" s="147" t="s">
        <v>22</v>
      </c>
    </row>
    <row r="15" spans="1:11" x14ac:dyDescent="0.2">
      <c r="A15" s="147" t="s">
        <v>140</v>
      </c>
      <c r="B15" s="147" t="s">
        <v>147</v>
      </c>
      <c r="C15" s="147" t="s">
        <v>148</v>
      </c>
      <c r="D15" s="147">
        <v>1</v>
      </c>
      <c r="E15" s="147" t="s">
        <v>32</v>
      </c>
      <c r="F15" s="148">
        <v>40976</v>
      </c>
      <c r="G15" s="148">
        <v>40983</v>
      </c>
      <c r="H15" s="147">
        <v>7</v>
      </c>
      <c r="I15" s="147" t="s">
        <v>30</v>
      </c>
      <c r="J15" s="147" t="s">
        <v>31</v>
      </c>
      <c r="K15" s="147" t="s">
        <v>22</v>
      </c>
    </row>
    <row r="16" spans="1:11" x14ac:dyDescent="0.2">
      <c r="A16" s="147" t="s">
        <v>140</v>
      </c>
      <c r="B16" s="147" t="s">
        <v>147</v>
      </c>
      <c r="C16" s="147" t="s">
        <v>148</v>
      </c>
      <c r="D16" s="147">
        <v>1</v>
      </c>
      <c r="E16" s="147" t="s">
        <v>32</v>
      </c>
      <c r="F16" s="148">
        <v>40997</v>
      </c>
      <c r="G16" s="148">
        <v>41274</v>
      </c>
      <c r="H16" s="147">
        <v>277</v>
      </c>
      <c r="I16" s="147" t="s">
        <v>30</v>
      </c>
      <c r="J16" s="147" t="s">
        <v>31</v>
      </c>
      <c r="K16" s="147" t="s">
        <v>22</v>
      </c>
    </row>
    <row r="17" spans="1:11" x14ac:dyDescent="0.2">
      <c r="A17" s="147" t="s">
        <v>140</v>
      </c>
      <c r="B17" s="147" t="s">
        <v>149</v>
      </c>
      <c r="C17" s="147" t="s">
        <v>150</v>
      </c>
      <c r="D17" s="147">
        <v>1</v>
      </c>
      <c r="E17" s="147" t="s">
        <v>32</v>
      </c>
      <c r="F17" s="148">
        <v>40919</v>
      </c>
      <c r="G17" s="148">
        <v>40927</v>
      </c>
      <c r="H17" s="147">
        <v>8</v>
      </c>
      <c r="I17" s="147" t="s">
        <v>30</v>
      </c>
      <c r="J17" s="147" t="s">
        <v>31</v>
      </c>
      <c r="K17" s="147" t="s">
        <v>22</v>
      </c>
    </row>
    <row r="18" spans="1:11" x14ac:dyDescent="0.2">
      <c r="A18" s="147" t="s">
        <v>140</v>
      </c>
      <c r="B18" s="147" t="s">
        <v>149</v>
      </c>
      <c r="C18" s="147" t="s">
        <v>150</v>
      </c>
      <c r="D18" s="147">
        <v>1</v>
      </c>
      <c r="E18" s="147" t="s">
        <v>32</v>
      </c>
      <c r="F18" s="148">
        <v>40934</v>
      </c>
      <c r="G18" s="148">
        <v>41011</v>
      </c>
      <c r="H18" s="147">
        <v>77</v>
      </c>
      <c r="I18" s="147" t="s">
        <v>30</v>
      </c>
      <c r="J18" s="147" t="s">
        <v>31</v>
      </c>
      <c r="K18" s="147" t="s">
        <v>22</v>
      </c>
    </row>
    <row r="19" spans="1:11" x14ac:dyDescent="0.2">
      <c r="A19" s="147" t="s">
        <v>140</v>
      </c>
      <c r="B19" s="147" t="s">
        <v>149</v>
      </c>
      <c r="C19" s="147" t="s">
        <v>150</v>
      </c>
      <c r="D19" s="147">
        <v>1</v>
      </c>
      <c r="E19" s="147" t="s">
        <v>32</v>
      </c>
      <c r="F19" s="148">
        <v>41025</v>
      </c>
      <c r="G19" s="148">
        <v>41039</v>
      </c>
      <c r="H19" s="147">
        <v>14</v>
      </c>
      <c r="I19" s="147" t="s">
        <v>30</v>
      </c>
      <c r="J19" s="147" t="s">
        <v>31</v>
      </c>
      <c r="K19" s="147" t="s">
        <v>22</v>
      </c>
    </row>
    <row r="20" spans="1:11" x14ac:dyDescent="0.2">
      <c r="A20" s="147" t="s">
        <v>140</v>
      </c>
      <c r="B20" s="147" t="s">
        <v>149</v>
      </c>
      <c r="C20" s="147" t="s">
        <v>150</v>
      </c>
      <c r="D20" s="147">
        <v>1</v>
      </c>
      <c r="E20" s="147" t="s">
        <v>32</v>
      </c>
      <c r="F20" s="148">
        <v>41053</v>
      </c>
      <c r="G20" s="148">
        <v>41060</v>
      </c>
      <c r="H20" s="147">
        <v>7</v>
      </c>
      <c r="I20" s="147" t="s">
        <v>30</v>
      </c>
      <c r="J20" s="147" t="s">
        <v>31</v>
      </c>
      <c r="K20" s="147" t="s">
        <v>22</v>
      </c>
    </row>
    <row r="21" spans="1:11" x14ac:dyDescent="0.2">
      <c r="A21" s="147" t="s">
        <v>140</v>
      </c>
      <c r="B21" s="147" t="s">
        <v>149</v>
      </c>
      <c r="C21" s="147" t="s">
        <v>150</v>
      </c>
      <c r="D21" s="147">
        <v>1</v>
      </c>
      <c r="E21" s="147" t="s">
        <v>32</v>
      </c>
      <c r="F21" s="148">
        <v>41095</v>
      </c>
      <c r="G21" s="148">
        <v>41102</v>
      </c>
      <c r="H21" s="147">
        <v>7</v>
      </c>
      <c r="I21" s="147" t="s">
        <v>30</v>
      </c>
      <c r="J21" s="147" t="s">
        <v>31</v>
      </c>
      <c r="K21" s="147" t="s">
        <v>22</v>
      </c>
    </row>
    <row r="22" spans="1:11" x14ac:dyDescent="0.2">
      <c r="A22" s="147" t="s">
        <v>140</v>
      </c>
      <c r="B22" s="147" t="s">
        <v>149</v>
      </c>
      <c r="C22" s="147" t="s">
        <v>150</v>
      </c>
      <c r="D22" s="147">
        <v>1</v>
      </c>
      <c r="E22" s="147" t="s">
        <v>32</v>
      </c>
      <c r="F22" s="148">
        <v>41108</v>
      </c>
      <c r="G22" s="148">
        <v>41116</v>
      </c>
      <c r="H22" s="147">
        <v>8</v>
      </c>
      <c r="I22" s="147" t="s">
        <v>30</v>
      </c>
      <c r="J22" s="147" t="s">
        <v>31</v>
      </c>
      <c r="K22" s="147" t="s">
        <v>22</v>
      </c>
    </row>
    <row r="23" spans="1:11" x14ac:dyDescent="0.2">
      <c r="A23" s="147" t="s">
        <v>140</v>
      </c>
      <c r="B23" s="147" t="s">
        <v>149</v>
      </c>
      <c r="C23" s="147" t="s">
        <v>150</v>
      </c>
      <c r="D23" s="147">
        <v>1</v>
      </c>
      <c r="E23" s="147" t="s">
        <v>32</v>
      </c>
      <c r="F23" s="148">
        <v>41123</v>
      </c>
      <c r="G23" s="148">
        <v>41179</v>
      </c>
      <c r="H23" s="147">
        <v>56</v>
      </c>
      <c r="I23" s="147" t="s">
        <v>30</v>
      </c>
      <c r="J23" s="147" t="s">
        <v>31</v>
      </c>
      <c r="K23" s="147" t="s">
        <v>22</v>
      </c>
    </row>
    <row r="24" spans="1:11" x14ac:dyDescent="0.2">
      <c r="A24" s="147" t="s">
        <v>140</v>
      </c>
      <c r="B24" s="147" t="s">
        <v>149</v>
      </c>
      <c r="C24" s="147" t="s">
        <v>150</v>
      </c>
      <c r="D24" s="147">
        <v>1</v>
      </c>
      <c r="E24" s="147" t="s">
        <v>32</v>
      </c>
      <c r="F24" s="148">
        <v>41186</v>
      </c>
      <c r="G24" s="148">
        <v>41256</v>
      </c>
      <c r="H24" s="147">
        <v>70</v>
      </c>
      <c r="I24" s="147" t="s">
        <v>30</v>
      </c>
      <c r="J24" s="147" t="s">
        <v>31</v>
      </c>
      <c r="K24" s="147" t="s">
        <v>22</v>
      </c>
    </row>
    <row r="25" spans="1:11" x14ac:dyDescent="0.2">
      <c r="A25" s="147" t="s">
        <v>140</v>
      </c>
      <c r="B25" s="147" t="s">
        <v>151</v>
      </c>
      <c r="C25" s="147" t="s">
        <v>152</v>
      </c>
      <c r="D25" s="147">
        <v>1</v>
      </c>
      <c r="E25" s="147" t="s">
        <v>32</v>
      </c>
      <c r="F25" s="148">
        <v>40909</v>
      </c>
      <c r="G25" s="148">
        <v>41039</v>
      </c>
      <c r="H25" s="147">
        <v>130</v>
      </c>
      <c r="I25" s="147" t="s">
        <v>30</v>
      </c>
      <c r="J25" s="147" t="s">
        <v>31</v>
      </c>
      <c r="K25" s="147" t="s">
        <v>22</v>
      </c>
    </row>
    <row r="26" spans="1:11" x14ac:dyDescent="0.2">
      <c r="A26" s="147" t="s">
        <v>140</v>
      </c>
      <c r="B26" s="147" t="s">
        <v>151</v>
      </c>
      <c r="C26" s="147" t="s">
        <v>152</v>
      </c>
      <c r="D26" s="147">
        <v>1</v>
      </c>
      <c r="E26" s="147" t="s">
        <v>32</v>
      </c>
      <c r="F26" s="148">
        <v>41067</v>
      </c>
      <c r="G26" s="148">
        <v>41074</v>
      </c>
      <c r="H26" s="147">
        <v>7</v>
      </c>
      <c r="I26" s="147" t="s">
        <v>30</v>
      </c>
      <c r="J26" s="147" t="s">
        <v>31</v>
      </c>
      <c r="K26" s="147" t="s">
        <v>22</v>
      </c>
    </row>
    <row r="27" spans="1:11" x14ac:dyDescent="0.2">
      <c r="A27" s="147" t="s">
        <v>140</v>
      </c>
      <c r="B27" s="147" t="s">
        <v>151</v>
      </c>
      <c r="C27" s="147" t="s">
        <v>152</v>
      </c>
      <c r="D27" s="147">
        <v>1</v>
      </c>
      <c r="E27" s="147" t="s">
        <v>32</v>
      </c>
      <c r="F27" s="148">
        <v>41081</v>
      </c>
      <c r="G27" s="148">
        <v>41087</v>
      </c>
      <c r="H27" s="147">
        <v>6</v>
      </c>
      <c r="I27" s="147" t="s">
        <v>30</v>
      </c>
      <c r="J27" s="147" t="s">
        <v>31</v>
      </c>
      <c r="K27" s="147" t="s">
        <v>22</v>
      </c>
    </row>
    <row r="28" spans="1:11" x14ac:dyDescent="0.2">
      <c r="A28" s="147" t="s">
        <v>140</v>
      </c>
      <c r="B28" s="147" t="s">
        <v>151</v>
      </c>
      <c r="C28" s="147" t="s">
        <v>152</v>
      </c>
      <c r="D28" s="147">
        <v>1</v>
      </c>
      <c r="E28" s="147" t="s">
        <v>32</v>
      </c>
      <c r="F28" s="148">
        <v>41095</v>
      </c>
      <c r="G28" s="148">
        <v>41248</v>
      </c>
      <c r="H28" s="147">
        <v>153</v>
      </c>
      <c r="I28" s="147" t="s">
        <v>30</v>
      </c>
      <c r="J28" s="147" t="s">
        <v>31</v>
      </c>
      <c r="K28" s="147" t="s">
        <v>22</v>
      </c>
    </row>
    <row r="29" spans="1:11" x14ac:dyDescent="0.2">
      <c r="A29" s="147" t="s">
        <v>140</v>
      </c>
      <c r="B29" s="147" t="s">
        <v>151</v>
      </c>
      <c r="C29" s="147" t="s">
        <v>152</v>
      </c>
      <c r="D29" s="147">
        <v>1</v>
      </c>
      <c r="E29" s="147" t="s">
        <v>32</v>
      </c>
      <c r="F29" s="148">
        <v>41270</v>
      </c>
      <c r="G29" s="148">
        <v>41274</v>
      </c>
      <c r="H29" s="147">
        <v>4</v>
      </c>
      <c r="I29" s="147" t="s">
        <v>30</v>
      </c>
      <c r="J29" s="147" t="s">
        <v>31</v>
      </c>
      <c r="K29" s="147" t="s">
        <v>22</v>
      </c>
    </row>
    <row r="30" spans="1:11" x14ac:dyDescent="0.2">
      <c r="A30" s="147" t="s">
        <v>140</v>
      </c>
      <c r="B30" s="147" t="s">
        <v>153</v>
      </c>
      <c r="C30" s="147" t="s">
        <v>154</v>
      </c>
      <c r="D30" s="147">
        <v>1</v>
      </c>
      <c r="E30" s="147" t="s">
        <v>32</v>
      </c>
      <c r="F30" s="148">
        <v>40976</v>
      </c>
      <c r="G30" s="148">
        <v>40983</v>
      </c>
      <c r="H30" s="147">
        <v>7</v>
      </c>
      <c r="I30" s="147" t="s">
        <v>30</v>
      </c>
      <c r="J30" s="147" t="s">
        <v>31</v>
      </c>
      <c r="K30" s="147" t="s">
        <v>22</v>
      </c>
    </row>
    <row r="31" spans="1:11" x14ac:dyDescent="0.2">
      <c r="A31" s="147" t="s">
        <v>140</v>
      </c>
      <c r="B31" s="147" t="s">
        <v>153</v>
      </c>
      <c r="C31" s="147" t="s">
        <v>154</v>
      </c>
      <c r="D31" s="147">
        <v>1</v>
      </c>
      <c r="E31" s="147" t="s">
        <v>32</v>
      </c>
      <c r="F31" s="148">
        <v>41081</v>
      </c>
      <c r="G31" s="148">
        <v>41087</v>
      </c>
      <c r="H31" s="147">
        <v>6</v>
      </c>
      <c r="I31" s="147" t="s">
        <v>30</v>
      </c>
      <c r="J31" s="147" t="s">
        <v>31</v>
      </c>
      <c r="K31" s="147" t="s">
        <v>22</v>
      </c>
    </row>
    <row r="32" spans="1:11" x14ac:dyDescent="0.2">
      <c r="A32" s="147" t="s">
        <v>140</v>
      </c>
      <c r="B32" s="147" t="s">
        <v>153</v>
      </c>
      <c r="C32" s="147" t="s">
        <v>154</v>
      </c>
      <c r="D32" s="147">
        <v>1</v>
      </c>
      <c r="E32" s="147" t="s">
        <v>32</v>
      </c>
      <c r="F32" s="148">
        <v>41108</v>
      </c>
      <c r="G32" s="148">
        <v>41116</v>
      </c>
      <c r="H32" s="147">
        <v>8</v>
      </c>
      <c r="I32" s="147" t="s">
        <v>30</v>
      </c>
      <c r="J32" s="147" t="s">
        <v>31</v>
      </c>
      <c r="K32" s="147" t="s">
        <v>22</v>
      </c>
    </row>
    <row r="33" spans="1:11" x14ac:dyDescent="0.2">
      <c r="A33" s="147" t="s">
        <v>140</v>
      </c>
      <c r="B33" s="147" t="s">
        <v>153</v>
      </c>
      <c r="C33" s="147" t="s">
        <v>154</v>
      </c>
      <c r="D33" s="147">
        <v>1</v>
      </c>
      <c r="E33" s="147" t="s">
        <v>32</v>
      </c>
      <c r="F33" s="148">
        <v>41130</v>
      </c>
      <c r="G33" s="148">
        <v>41221</v>
      </c>
      <c r="H33" s="147">
        <v>91</v>
      </c>
      <c r="I33" s="147" t="s">
        <v>30</v>
      </c>
      <c r="J33" s="147" t="s">
        <v>31</v>
      </c>
      <c r="K33" s="147" t="s">
        <v>22</v>
      </c>
    </row>
    <row r="34" spans="1:11" x14ac:dyDescent="0.2">
      <c r="A34" s="147" t="s">
        <v>140</v>
      </c>
      <c r="B34" s="147" t="s">
        <v>143</v>
      </c>
      <c r="C34" s="147" t="s">
        <v>144</v>
      </c>
      <c r="D34" s="147">
        <v>1</v>
      </c>
      <c r="E34" s="147" t="s">
        <v>32</v>
      </c>
      <c r="F34" s="148">
        <v>40909</v>
      </c>
      <c r="G34" s="148">
        <v>40962</v>
      </c>
      <c r="H34" s="147">
        <v>53</v>
      </c>
      <c r="I34" s="147" t="s">
        <v>30</v>
      </c>
      <c r="J34" s="147" t="s">
        <v>31</v>
      </c>
      <c r="K34" s="147" t="s">
        <v>22</v>
      </c>
    </row>
    <row r="35" spans="1:11" x14ac:dyDescent="0.2">
      <c r="A35" s="147" t="s">
        <v>140</v>
      </c>
      <c r="B35" s="147" t="s">
        <v>143</v>
      </c>
      <c r="C35" s="147" t="s">
        <v>144</v>
      </c>
      <c r="D35" s="147">
        <v>1</v>
      </c>
      <c r="E35" s="147" t="s">
        <v>32</v>
      </c>
      <c r="F35" s="148">
        <v>40990</v>
      </c>
      <c r="G35" s="148">
        <v>41274</v>
      </c>
      <c r="H35" s="147">
        <v>284</v>
      </c>
      <c r="I35" s="147" t="s">
        <v>30</v>
      </c>
      <c r="J35" s="147" t="s">
        <v>31</v>
      </c>
      <c r="K35" s="147" t="s">
        <v>22</v>
      </c>
    </row>
    <row r="36" spans="1:11" x14ac:dyDescent="0.2">
      <c r="A36" s="147" t="s">
        <v>140</v>
      </c>
      <c r="B36" s="147" t="s">
        <v>155</v>
      </c>
      <c r="C36" s="147" t="s">
        <v>156</v>
      </c>
      <c r="D36" s="147">
        <v>1</v>
      </c>
      <c r="E36" s="147" t="s">
        <v>32</v>
      </c>
      <c r="F36" s="148">
        <v>40913</v>
      </c>
      <c r="G36" s="148">
        <v>40941</v>
      </c>
      <c r="H36" s="147">
        <v>28</v>
      </c>
      <c r="I36" s="147" t="s">
        <v>30</v>
      </c>
      <c r="J36" s="147" t="s">
        <v>31</v>
      </c>
      <c r="K36" s="147" t="s">
        <v>203</v>
      </c>
    </row>
    <row r="37" spans="1:11" x14ac:dyDescent="0.2">
      <c r="A37" s="147" t="s">
        <v>140</v>
      </c>
      <c r="B37" s="147" t="s">
        <v>155</v>
      </c>
      <c r="C37" s="147" t="s">
        <v>156</v>
      </c>
      <c r="D37" s="147">
        <v>1</v>
      </c>
      <c r="E37" s="147" t="s">
        <v>32</v>
      </c>
      <c r="F37" s="148">
        <v>40948</v>
      </c>
      <c r="G37" s="148">
        <v>40955</v>
      </c>
      <c r="H37" s="147">
        <v>7</v>
      </c>
      <c r="I37" s="147" t="s">
        <v>30</v>
      </c>
      <c r="J37" s="147" t="s">
        <v>31</v>
      </c>
      <c r="K37" s="147" t="s">
        <v>203</v>
      </c>
    </row>
    <row r="38" spans="1:11" x14ac:dyDescent="0.2">
      <c r="A38" s="147" t="s">
        <v>140</v>
      </c>
      <c r="B38" s="147" t="s">
        <v>155</v>
      </c>
      <c r="C38" s="147" t="s">
        <v>156</v>
      </c>
      <c r="D38" s="147">
        <v>1</v>
      </c>
      <c r="E38" s="147" t="s">
        <v>32</v>
      </c>
      <c r="F38" s="148">
        <v>40990</v>
      </c>
      <c r="G38" s="148">
        <v>41011</v>
      </c>
      <c r="H38" s="147">
        <v>21</v>
      </c>
      <c r="I38" s="147" t="s">
        <v>30</v>
      </c>
      <c r="J38" s="147" t="s">
        <v>31</v>
      </c>
      <c r="K38" s="147" t="s">
        <v>203</v>
      </c>
    </row>
    <row r="39" spans="1:11" x14ac:dyDescent="0.2">
      <c r="A39" s="147" t="s">
        <v>140</v>
      </c>
      <c r="B39" s="147" t="s">
        <v>155</v>
      </c>
      <c r="C39" s="147" t="s">
        <v>156</v>
      </c>
      <c r="D39" s="147">
        <v>1</v>
      </c>
      <c r="E39" s="147" t="s">
        <v>32</v>
      </c>
      <c r="F39" s="148">
        <v>41123</v>
      </c>
      <c r="G39" s="148">
        <v>41256</v>
      </c>
      <c r="H39" s="147">
        <v>133</v>
      </c>
      <c r="I39" s="147" t="s">
        <v>30</v>
      </c>
      <c r="J39" s="147" t="s">
        <v>31</v>
      </c>
      <c r="K39" s="147" t="s">
        <v>203</v>
      </c>
    </row>
    <row r="40" spans="1:11" x14ac:dyDescent="0.2">
      <c r="A40" s="147" t="s">
        <v>140</v>
      </c>
      <c r="B40" s="147" t="s">
        <v>155</v>
      </c>
      <c r="C40" s="147" t="s">
        <v>156</v>
      </c>
      <c r="D40" s="147">
        <v>1</v>
      </c>
      <c r="E40" s="147" t="s">
        <v>32</v>
      </c>
      <c r="F40" s="148">
        <v>41270</v>
      </c>
      <c r="G40" s="148">
        <v>41274</v>
      </c>
      <c r="H40" s="147">
        <v>4</v>
      </c>
      <c r="I40" s="147" t="s">
        <v>30</v>
      </c>
      <c r="J40" s="147" t="s">
        <v>31</v>
      </c>
      <c r="K40" s="147" t="s">
        <v>203</v>
      </c>
    </row>
    <row r="41" spans="1:11" x14ac:dyDescent="0.2">
      <c r="A41" s="147" t="s">
        <v>140</v>
      </c>
      <c r="B41" s="147" t="s">
        <v>157</v>
      </c>
      <c r="C41" s="147" t="s">
        <v>158</v>
      </c>
      <c r="D41" s="147">
        <v>1</v>
      </c>
      <c r="E41" s="147" t="s">
        <v>32</v>
      </c>
      <c r="F41" s="148">
        <v>41130</v>
      </c>
      <c r="G41" s="148">
        <v>41165</v>
      </c>
      <c r="H41" s="147">
        <v>35</v>
      </c>
      <c r="I41" s="147" t="s">
        <v>30</v>
      </c>
      <c r="J41" s="147" t="s">
        <v>31</v>
      </c>
      <c r="K41" s="147" t="s">
        <v>22</v>
      </c>
    </row>
    <row r="42" spans="1:11" x14ac:dyDescent="0.2">
      <c r="A42" s="147" t="s">
        <v>140</v>
      </c>
      <c r="B42" s="147" t="s">
        <v>157</v>
      </c>
      <c r="C42" s="147" t="s">
        <v>158</v>
      </c>
      <c r="D42" s="147">
        <v>1</v>
      </c>
      <c r="E42" s="147" t="s">
        <v>32</v>
      </c>
      <c r="F42" s="148">
        <v>41233</v>
      </c>
      <c r="G42" s="148">
        <v>41242</v>
      </c>
      <c r="H42" s="147">
        <v>9</v>
      </c>
      <c r="I42" s="147" t="s">
        <v>30</v>
      </c>
      <c r="J42" s="147" t="s">
        <v>31</v>
      </c>
      <c r="K42" s="147" t="s">
        <v>22</v>
      </c>
    </row>
    <row r="43" spans="1:11" x14ac:dyDescent="0.2">
      <c r="A43" s="147" t="s">
        <v>140</v>
      </c>
      <c r="B43" s="147" t="s">
        <v>159</v>
      </c>
      <c r="C43" s="147" t="s">
        <v>160</v>
      </c>
      <c r="D43" s="147">
        <v>1</v>
      </c>
      <c r="E43" s="147" t="s">
        <v>32</v>
      </c>
      <c r="F43" s="148">
        <v>40919</v>
      </c>
      <c r="G43" s="148">
        <v>40927</v>
      </c>
      <c r="H43" s="147">
        <v>8</v>
      </c>
      <c r="I43" s="147" t="s">
        <v>30</v>
      </c>
      <c r="J43" s="147" t="s">
        <v>31</v>
      </c>
      <c r="K43" s="147" t="s">
        <v>22</v>
      </c>
    </row>
    <row r="44" spans="1:11" x14ac:dyDescent="0.2">
      <c r="A44" s="147" t="s">
        <v>140</v>
      </c>
      <c r="B44" s="147" t="s">
        <v>159</v>
      </c>
      <c r="C44" s="147" t="s">
        <v>160</v>
      </c>
      <c r="D44" s="147">
        <v>1</v>
      </c>
      <c r="E44" s="147" t="s">
        <v>32</v>
      </c>
      <c r="F44" s="148">
        <v>40934</v>
      </c>
      <c r="G44" s="148">
        <v>40962</v>
      </c>
      <c r="H44" s="147">
        <v>28</v>
      </c>
      <c r="I44" s="147" t="s">
        <v>30</v>
      </c>
      <c r="J44" s="147" t="s">
        <v>31</v>
      </c>
      <c r="K44" s="147" t="s">
        <v>22</v>
      </c>
    </row>
    <row r="45" spans="1:11" x14ac:dyDescent="0.2">
      <c r="A45" s="147" t="s">
        <v>140</v>
      </c>
      <c r="B45" s="147" t="s">
        <v>159</v>
      </c>
      <c r="C45" s="147" t="s">
        <v>160</v>
      </c>
      <c r="D45" s="147">
        <v>1</v>
      </c>
      <c r="E45" s="147" t="s">
        <v>32</v>
      </c>
      <c r="F45" s="148">
        <v>40976</v>
      </c>
      <c r="G45" s="148">
        <v>40983</v>
      </c>
      <c r="H45" s="147">
        <v>7</v>
      </c>
      <c r="I45" s="147" t="s">
        <v>30</v>
      </c>
      <c r="J45" s="147" t="s">
        <v>31</v>
      </c>
      <c r="K45" s="147" t="s">
        <v>22</v>
      </c>
    </row>
    <row r="46" spans="1:11" x14ac:dyDescent="0.2">
      <c r="A46" s="147" t="s">
        <v>140</v>
      </c>
      <c r="B46" s="147" t="s">
        <v>159</v>
      </c>
      <c r="C46" s="147" t="s">
        <v>160</v>
      </c>
      <c r="D46" s="147">
        <v>1</v>
      </c>
      <c r="E46" s="147" t="s">
        <v>32</v>
      </c>
      <c r="F46" s="148">
        <v>40997</v>
      </c>
      <c r="G46" s="148">
        <v>41011</v>
      </c>
      <c r="H46" s="147">
        <v>14</v>
      </c>
      <c r="I46" s="147" t="s">
        <v>30</v>
      </c>
      <c r="J46" s="147" t="s">
        <v>31</v>
      </c>
      <c r="K46" s="147" t="s">
        <v>22</v>
      </c>
    </row>
    <row r="47" spans="1:11" x14ac:dyDescent="0.2">
      <c r="A47" s="147" t="s">
        <v>140</v>
      </c>
      <c r="B47" s="147" t="s">
        <v>159</v>
      </c>
      <c r="C47" s="147" t="s">
        <v>160</v>
      </c>
      <c r="D47" s="147">
        <v>1</v>
      </c>
      <c r="E47" s="147" t="s">
        <v>32</v>
      </c>
      <c r="F47" s="148">
        <v>41137</v>
      </c>
      <c r="G47" s="148">
        <v>41144</v>
      </c>
      <c r="H47" s="147">
        <v>7</v>
      </c>
      <c r="I47" s="147" t="s">
        <v>30</v>
      </c>
      <c r="J47" s="147" t="s">
        <v>31</v>
      </c>
      <c r="K47" s="147" t="s">
        <v>22</v>
      </c>
    </row>
    <row r="48" spans="1:11" x14ac:dyDescent="0.2">
      <c r="A48" s="147" t="s">
        <v>140</v>
      </c>
      <c r="B48" s="147" t="s">
        <v>159</v>
      </c>
      <c r="C48" s="147" t="s">
        <v>160</v>
      </c>
      <c r="D48" s="147">
        <v>1</v>
      </c>
      <c r="E48" s="147" t="s">
        <v>32</v>
      </c>
      <c r="F48" s="148">
        <v>41228</v>
      </c>
      <c r="G48" s="148">
        <v>41233</v>
      </c>
      <c r="H48" s="147">
        <v>5</v>
      </c>
      <c r="I48" s="147" t="s">
        <v>30</v>
      </c>
      <c r="J48" s="147" t="s">
        <v>31</v>
      </c>
      <c r="K48" s="147" t="s">
        <v>22</v>
      </c>
    </row>
    <row r="49" spans="1:11" x14ac:dyDescent="0.2">
      <c r="A49" s="147" t="s">
        <v>140</v>
      </c>
      <c r="B49" s="147" t="s">
        <v>161</v>
      </c>
      <c r="C49" s="147" t="s">
        <v>162</v>
      </c>
      <c r="D49" s="147">
        <v>1</v>
      </c>
      <c r="E49" s="147" t="s">
        <v>32</v>
      </c>
      <c r="F49" s="148">
        <v>40948</v>
      </c>
      <c r="G49" s="148">
        <v>40955</v>
      </c>
      <c r="H49" s="147">
        <v>7</v>
      </c>
      <c r="I49" s="147" t="s">
        <v>30</v>
      </c>
      <c r="J49" s="147" t="s">
        <v>31</v>
      </c>
      <c r="K49" s="147" t="s">
        <v>203</v>
      </c>
    </row>
    <row r="50" spans="1:11" x14ac:dyDescent="0.2">
      <c r="A50" s="147" t="s">
        <v>140</v>
      </c>
      <c r="B50" s="147" t="s">
        <v>161</v>
      </c>
      <c r="C50" s="147" t="s">
        <v>162</v>
      </c>
      <c r="D50" s="147">
        <v>1</v>
      </c>
      <c r="E50" s="147" t="s">
        <v>32</v>
      </c>
      <c r="F50" s="148">
        <v>40990</v>
      </c>
      <c r="G50" s="148">
        <v>40997</v>
      </c>
      <c r="H50" s="147">
        <v>7</v>
      </c>
      <c r="I50" s="147" t="s">
        <v>30</v>
      </c>
      <c r="J50" s="147" t="s">
        <v>31</v>
      </c>
      <c r="K50" s="147" t="s">
        <v>203</v>
      </c>
    </row>
    <row r="51" spans="1:11" x14ac:dyDescent="0.2">
      <c r="A51" s="147" t="s">
        <v>140</v>
      </c>
      <c r="B51" s="147" t="s">
        <v>161</v>
      </c>
      <c r="C51" s="147" t="s">
        <v>162</v>
      </c>
      <c r="D51" s="147">
        <v>1</v>
      </c>
      <c r="E51" s="147" t="s">
        <v>32</v>
      </c>
      <c r="F51" s="148">
        <v>41123</v>
      </c>
      <c r="G51" s="148">
        <v>41130</v>
      </c>
      <c r="H51" s="147">
        <v>7</v>
      </c>
      <c r="I51" s="147" t="s">
        <v>30</v>
      </c>
      <c r="J51" s="147" t="s">
        <v>31</v>
      </c>
      <c r="K51" s="147" t="s">
        <v>203</v>
      </c>
    </row>
    <row r="52" spans="1:11" x14ac:dyDescent="0.2">
      <c r="A52" s="147" t="s">
        <v>140</v>
      </c>
      <c r="B52" s="147" t="s">
        <v>161</v>
      </c>
      <c r="C52" s="147" t="s">
        <v>162</v>
      </c>
      <c r="D52" s="147">
        <v>1</v>
      </c>
      <c r="E52" s="147" t="s">
        <v>32</v>
      </c>
      <c r="F52" s="148">
        <v>41137</v>
      </c>
      <c r="G52" s="148">
        <v>41242</v>
      </c>
      <c r="H52" s="147">
        <v>105</v>
      </c>
      <c r="I52" s="147" t="s">
        <v>30</v>
      </c>
      <c r="J52" s="147" t="s">
        <v>31</v>
      </c>
      <c r="K52" s="147" t="s">
        <v>203</v>
      </c>
    </row>
    <row r="53" spans="1:11" x14ac:dyDescent="0.2">
      <c r="A53" s="147" t="s">
        <v>140</v>
      </c>
      <c r="B53" s="147" t="s">
        <v>163</v>
      </c>
      <c r="C53" s="147" t="s">
        <v>164</v>
      </c>
      <c r="D53" s="147">
        <v>1</v>
      </c>
      <c r="E53" s="147" t="s">
        <v>32</v>
      </c>
      <c r="F53" s="148">
        <v>41053</v>
      </c>
      <c r="G53" s="148">
        <v>41060</v>
      </c>
      <c r="H53" s="147">
        <v>7</v>
      </c>
      <c r="I53" s="147" t="s">
        <v>30</v>
      </c>
      <c r="J53" s="147" t="s">
        <v>31</v>
      </c>
      <c r="K53" s="147" t="s">
        <v>22</v>
      </c>
    </row>
    <row r="54" spans="1:11" x14ac:dyDescent="0.2">
      <c r="A54" s="147" t="s">
        <v>140</v>
      </c>
      <c r="B54" s="147" t="s">
        <v>163</v>
      </c>
      <c r="C54" s="147" t="s">
        <v>164</v>
      </c>
      <c r="D54" s="147">
        <v>1</v>
      </c>
      <c r="E54" s="147" t="s">
        <v>32</v>
      </c>
      <c r="F54" s="148">
        <v>41123</v>
      </c>
      <c r="G54" s="148">
        <v>41130</v>
      </c>
      <c r="H54" s="147">
        <v>7</v>
      </c>
      <c r="I54" s="147" t="s">
        <v>30</v>
      </c>
      <c r="J54" s="147" t="s">
        <v>31</v>
      </c>
      <c r="K54" s="147" t="s">
        <v>203</v>
      </c>
    </row>
    <row r="55" spans="1:11" x14ac:dyDescent="0.2">
      <c r="A55" s="147" t="s">
        <v>140</v>
      </c>
      <c r="B55" s="147" t="s">
        <v>163</v>
      </c>
      <c r="C55" s="147" t="s">
        <v>164</v>
      </c>
      <c r="D55" s="147">
        <v>1</v>
      </c>
      <c r="E55" s="147" t="s">
        <v>32</v>
      </c>
      <c r="F55" s="148">
        <v>41137</v>
      </c>
      <c r="G55" s="148">
        <v>41158</v>
      </c>
      <c r="H55" s="147">
        <v>21</v>
      </c>
      <c r="I55" s="147" t="s">
        <v>30</v>
      </c>
      <c r="J55" s="147" t="s">
        <v>31</v>
      </c>
      <c r="K55" s="147" t="s">
        <v>203</v>
      </c>
    </row>
    <row r="56" spans="1:11" x14ac:dyDescent="0.2">
      <c r="A56" s="147" t="s">
        <v>140</v>
      </c>
      <c r="B56" s="147" t="s">
        <v>165</v>
      </c>
      <c r="C56" s="147" t="s">
        <v>166</v>
      </c>
      <c r="D56" s="147">
        <v>1</v>
      </c>
      <c r="E56" s="147" t="s">
        <v>32</v>
      </c>
      <c r="F56" s="148">
        <v>40909</v>
      </c>
      <c r="G56" s="148">
        <v>41182</v>
      </c>
      <c r="H56" s="147">
        <v>273</v>
      </c>
      <c r="I56" s="147" t="s">
        <v>30</v>
      </c>
      <c r="J56" s="147" t="s">
        <v>31</v>
      </c>
      <c r="K56" s="147" t="s">
        <v>203</v>
      </c>
    </row>
    <row r="57" spans="1:11" x14ac:dyDescent="0.2">
      <c r="A57" s="147" t="s">
        <v>140</v>
      </c>
      <c r="B57" s="147" t="s">
        <v>167</v>
      </c>
      <c r="C57" s="147" t="s">
        <v>168</v>
      </c>
      <c r="D57" s="147">
        <v>1</v>
      </c>
      <c r="E57" s="147" t="s">
        <v>32</v>
      </c>
      <c r="F57" s="148">
        <v>40909</v>
      </c>
      <c r="G57" s="148">
        <v>40990</v>
      </c>
      <c r="H57" s="147">
        <v>81</v>
      </c>
      <c r="I57" s="147" t="s">
        <v>30</v>
      </c>
      <c r="J57" s="147" t="s">
        <v>31</v>
      </c>
      <c r="K57" s="147" t="s">
        <v>22</v>
      </c>
    </row>
    <row r="58" spans="1:11" x14ac:dyDescent="0.2">
      <c r="A58" s="147" t="s">
        <v>140</v>
      </c>
      <c r="B58" s="147" t="s">
        <v>167</v>
      </c>
      <c r="C58" s="147" t="s">
        <v>168</v>
      </c>
      <c r="D58" s="147">
        <v>1</v>
      </c>
      <c r="E58" s="147" t="s">
        <v>32</v>
      </c>
      <c r="F58" s="148">
        <v>40997</v>
      </c>
      <c r="G58" s="148">
        <v>41039</v>
      </c>
      <c r="H58" s="147">
        <v>42</v>
      </c>
      <c r="I58" s="147" t="s">
        <v>30</v>
      </c>
      <c r="J58" s="147" t="s">
        <v>31</v>
      </c>
      <c r="K58" s="147" t="s">
        <v>22</v>
      </c>
    </row>
    <row r="59" spans="1:11" x14ac:dyDescent="0.2">
      <c r="A59" s="147" t="s">
        <v>140</v>
      </c>
      <c r="B59" s="147" t="s">
        <v>167</v>
      </c>
      <c r="C59" s="147" t="s">
        <v>168</v>
      </c>
      <c r="D59" s="147">
        <v>1</v>
      </c>
      <c r="E59" s="147" t="s">
        <v>32</v>
      </c>
      <c r="F59" s="148">
        <v>41053</v>
      </c>
      <c r="G59" s="148">
        <v>41274</v>
      </c>
      <c r="H59" s="147">
        <v>221</v>
      </c>
      <c r="I59" s="147" t="s">
        <v>30</v>
      </c>
      <c r="J59" s="147" t="s">
        <v>31</v>
      </c>
      <c r="K59" s="147" t="s">
        <v>22</v>
      </c>
    </row>
    <row r="60" spans="1:11" x14ac:dyDescent="0.2">
      <c r="A60" s="147" t="s">
        <v>140</v>
      </c>
      <c r="B60" s="147" t="s">
        <v>169</v>
      </c>
      <c r="C60" s="147" t="s">
        <v>170</v>
      </c>
      <c r="D60" s="147">
        <v>1</v>
      </c>
      <c r="E60" s="147" t="s">
        <v>32</v>
      </c>
      <c r="F60" s="148">
        <v>40955</v>
      </c>
      <c r="G60" s="148">
        <v>40990</v>
      </c>
      <c r="H60" s="147">
        <v>35</v>
      </c>
      <c r="I60" s="147" t="s">
        <v>30</v>
      </c>
      <c r="J60" s="147" t="s">
        <v>31</v>
      </c>
      <c r="K60" s="147" t="s">
        <v>22</v>
      </c>
    </row>
    <row r="61" spans="1:11" x14ac:dyDescent="0.2">
      <c r="A61" s="147" t="s">
        <v>140</v>
      </c>
      <c r="B61" s="147" t="s">
        <v>169</v>
      </c>
      <c r="C61" s="147" t="s">
        <v>170</v>
      </c>
      <c r="D61" s="147">
        <v>1</v>
      </c>
      <c r="E61" s="147" t="s">
        <v>32</v>
      </c>
      <c r="F61" s="148">
        <v>41025</v>
      </c>
      <c r="G61" s="148">
        <v>41039</v>
      </c>
      <c r="H61" s="147">
        <v>14</v>
      </c>
      <c r="I61" s="147" t="s">
        <v>30</v>
      </c>
      <c r="J61" s="147" t="s">
        <v>31</v>
      </c>
      <c r="K61" s="147" t="s">
        <v>22</v>
      </c>
    </row>
    <row r="62" spans="1:11" x14ac:dyDescent="0.2">
      <c r="A62" s="147" t="s">
        <v>140</v>
      </c>
      <c r="B62" s="147" t="s">
        <v>169</v>
      </c>
      <c r="C62" s="147" t="s">
        <v>170</v>
      </c>
      <c r="D62" s="147">
        <v>1</v>
      </c>
      <c r="E62" s="147" t="s">
        <v>32</v>
      </c>
      <c r="F62" s="148">
        <v>41053</v>
      </c>
      <c r="G62" s="148">
        <v>41095</v>
      </c>
      <c r="H62" s="147">
        <v>42</v>
      </c>
      <c r="I62" s="147" t="s">
        <v>30</v>
      </c>
      <c r="J62" s="147" t="s">
        <v>31</v>
      </c>
      <c r="K62" s="147" t="s">
        <v>22</v>
      </c>
    </row>
    <row r="63" spans="1:11" x14ac:dyDescent="0.2">
      <c r="A63" s="147" t="s">
        <v>140</v>
      </c>
      <c r="B63" s="147" t="s">
        <v>169</v>
      </c>
      <c r="C63" s="147" t="s">
        <v>170</v>
      </c>
      <c r="D63" s="147">
        <v>1</v>
      </c>
      <c r="E63" s="147" t="s">
        <v>32</v>
      </c>
      <c r="F63" s="148">
        <v>41123</v>
      </c>
      <c r="G63" s="148">
        <v>41228</v>
      </c>
      <c r="H63" s="147">
        <v>105</v>
      </c>
      <c r="I63" s="147" t="s">
        <v>30</v>
      </c>
      <c r="J63" s="147" t="s">
        <v>31</v>
      </c>
      <c r="K63" s="147" t="s">
        <v>22</v>
      </c>
    </row>
    <row r="64" spans="1:11" x14ac:dyDescent="0.2">
      <c r="A64" s="147" t="s">
        <v>140</v>
      </c>
      <c r="B64" s="147" t="s">
        <v>171</v>
      </c>
      <c r="C64" s="147" t="s">
        <v>172</v>
      </c>
      <c r="D64" s="147">
        <v>1</v>
      </c>
      <c r="E64" s="147" t="s">
        <v>32</v>
      </c>
      <c r="F64" s="148">
        <v>40955</v>
      </c>
      <c r="G64" s="148">
        <v>40990</v>
      </c>
      <c r="H64" s="147">
        <v>35</v>
      </c>
      <c r="I64" s="147" t="s">
        <v>30</v>
      </c>
      <c r="J64" s="147" t="s">
        <v>31</v>
      </c>
      <c r="K64" s="147" t="s">
        <v>22</v>
      </c>
    </row>
    <row r="65" spans="1:11" x14ac:dyDescent="0.2">
      <c r="A65" s="147" t="s">
        <v>140</v>
      </c>
      <c r="B65" s="147" t="s">
        <v>171</v>
      </c>
      <c r="C65" s="147" t="s">
        <v>172</v>
      </c>
      <c r="D65" s="147">
        <v>1</v>
      </c>
      <c r="E65" s="147" t="s">
        <v>32</v>
      </c>
      <c r="F65" s="148">
        <v>41053</v>
      </c>
      <c r="G65" s="148">
        <v>41116</v>
      </c>
      <c r="H65" s="147">
        <v>63</v>
      </c>
      <c r="I65" s="147" t="s">
        <v>30</v>
      </c>
      <c r="J65" s="147" t="s">
        <v>31</v>
      </c>
      <c r="K65" s="147" t="s">
        <v>22</v>
      </c>
    </row>
    <row r="66" spans="1:11" x14ac:dyDescent="0.2">
      <c r="A66" s="147" t="s">
        <v>140</v>
      </c>
      <c r="B66" s="147" t="s">
        <v>171</v>
      </c>
      <c r="C66" s="147" t="s">
        <v>172</v>
      </c>
      <c r="D66" s="147">
        <v>1</v>
      </c>
      <c r="E66" s="147" t="s">
        <v>32</v>
      </c>
      <c r="F66" s="148">
        <v>41137</v>
      </c>
      <c r="G66" s="148">
        <v>41144</v>
      </c>
      <c r="H66" s="147">
        <v>7</v>
      </c>
      <c r="I66" s="147" t="s">
        <v>30</v>
      </c>
      <c r="J66" s="147" t="s">
        <v>31</v>
      </c>
      <c r="K66" s="147" t="s">
        <v>22</v>
      </c>
    </row>
    <row r="67" spans="1:11" x14ac:dyDescent="0.2">
      <c r="A67" s="147" t="s">
        <v>140</v>
      </c>
      <c r="B67" s="147" t="s">
        <v>171</v>
      </c>
      <c r="C67" s="147" t="s">
        <v>172</v>
      </c>
      <c r="D67" s="147">
        <v>1</v>
      </c>
      <c r="E67" s="147" t="s">
        <v>32</v>
      </c>
      <c r="F67" s="152">
        <v>41158</v>
      </c>
      <c r="G67" s="148">
        <v>41270</v>
      </c>
      <c r="H67" s="147">
        <v>112</v>
      </c>
      <c r="I67" s="147" t="s">
        <v>30</v>
      </c>
      <c r="J67" s="147" t="s">
        <v>31</v>
      </c>
      <c r="K67" s="147" t="s">
        <v>22</v>
      </c>
    </row>
    <row r="68" spans="1:11" x14ac:dyDescent="0.2">
      <c r="A68" s="147" t="s">
        <v>140</v>
      </c>
      <c r="B68" s="147" t="s">
        <v>173</v>
      </c>
      <c r="C68" s="147" t="s">
        <v>174</v>
      </c>
      <c r="D68" s="147">
        <v>1</v>
      </c>
      <c r="E68" s="147" t="s">
        <v>32</v>
      </c>
      <c r="F68" s="148">
        <v>40909</v>
      </c>
      <c r="G68" s="148">
        <v>40919</v>
      </c>
      <c r="H68" s="147">
        <v>10</v>
      </c>
      <c r="I68" s="147" t="s">
        <v>30</v>
      </c>
      <c r="J68" s="147" t="s">
        <v>31</v>
      </c>
      <c r="K68" s="147" t="s">
        <v>22</v>
      </c>
    </row>
    <row r="69" spans="1:11" x14ac:dyDescent="0.2">
      <c r="A69" s="147" t="s">
        <v>140</v>
      </c>
      <c r="B69" s="147" t="s">
        <v>173</v>
      </c>
      <c r="C69" s="147" t="s">
        <v>174</v>
      </c>
      <c r="D69" s="147">
        <v>1</v>
      </c>
      <c r="E69" s="147" t="s">
        <v>32</v>
      </c>
      <c r="F69" s="148">
        <v>40976</v>
      </c>
      <c r="G69" s="148">
        <v>41263</v>
      </c>
      <c r="H69" s="147">
        <v>287</v>
      </c>
      <c r="I69" s="147" t="s">
        <v>30</v>
      </c>
      <c r="J69" s="147" t="s">
        <v>31</v>
      </c>
      <c r="K69" s="147" t="s">
        <v>22</v>
      </c>
    </row>
    <row r="70" spans="1:11" x14ac:dyDescent="0.2">
      <c r="A70" s="147" t="s">
        <v>140</v>
      </c>
      <c r="B70" s="147" t="s">
        <v>177</v>
      </c>
      <c r="C70" s="147" t="s">
        <v>178</v>
      </c>
      <c r="D70" s="147">
        <v>1</v>
      </c>
      <c r="E70" s="147" t="s">
        <v>32</v>
      </c>
      <c r="F70" s="148">
        <v>40948</v>
      </c>
      <c r="G70" s="148">
        <v>40955</v>
      </c>
      <c r="H70" s="147">
        <v>7</v>
      </c>
      <c r="I70" s="147" t="s">
        <v>30</v>
      </c>
      <c r="J70" s="147" t="s">
        <v>31</v>
      </c>
      <c r="K70" s="147" t="s">
        <v>203</v>
      </c>
    </row>
    <row r="71" spans="1:11" x14ac:dyDescent="0.2">
      <c r="A71" s="147" t="s">
        <v>140</v>
      </c>
      <c r="B71" s="147" t="s">
        <v>177</v>
      </c>
      <c r="C71" s="147" t="s">
        <v>178</v>
      </c>
      <c r="D71" s="147">
        <v>1</v>
      </c>
      <c r="E71" s="147" t="s">
        <v>32</v>
      </c>
      <c r="F71" s="148">
        <v>41039</v>
      </c>
      <c r="G71" s="148">
        <v>41046</v>
      </c>
      <c r="H71" s="147">
        <v>7</v>
      </c>
      <c r="I71" s="147" t="s">
        <v>30</v>
      </c>
      <c r="J71" s="147" t="s">
        <v>31</v>
      </c>
      <c r="K71" s="147" t="s">
        <v>203</v>
      </c>
    </row>
    <row r="72" spans="1:11" x14ac:dyDescent="0.2">
      <c r="A72" s="147" t="s">
        <v>140</v>
      </c>
      <c r="B72" s="147" t="s">
        <v>177</v>
      </c>
      <c r="C72" s="147" t="s">
        <v>178</v>
      </c>
      <c r="D72" s="147">
        <v>1</v>
      </c>
      <c r="E72" s="147" t="s">
        <v>32</v>
      </c>
      <c r="F72" s="148">
        <v>41053</v>
      </c>
      <c r="G72" s="148">
        <v>41060</v>
      </c>
      <c r="H72" s="147">
        <v>7</v>
      </c>
      <c r="I72" s="147" t="s">
        <v>30</v>
      </c>
      <c r="J72" s="147" t="s">
        <v>31</v>
      </c>
      <c r="K72" s="147" t="s">
        <v>203</v>
      </c>
    </row>
    <row r="73" spans="1:11" x14ac:dyDescent="0.2">
      <c r="A73" s="147" t="s">
        <v>140</v>
      </c>
      <c r="B73" s="147" t="s">
        <v>177</v>
      </c>
      <c r="C73" s="147" t="s">
        <v>178</v>
      </c>
      <c r="D73" s="147">
        <v>1</v>
      </c>
      <c r="E73" s="147" t="s">
        <v>32</v>
      </c>
      <c r="F73" s="148">
        <v>41074</v>
      </c>
      <c r="G73" s="148">
        <v>41087</v>
      </c>
      <c r="H73" s="147">
        <v>13</v>
      </c>
      <c r="I73" s="147" t="s">
        <v>30</v>
      </c>
      <c r="J73" s="147" t="s">
        <v>31</v>
      </c>
      <c r="K73" s="147" t="s">
        <v>231</v>
      </c>
    </row>
    <row r="74" spans="1:11" x14ac:dyDescent="0.2">
      <c r="A74" s="147" t="s">
        <v>140</v>
      </c>
      <c r="B74" s="147" t="s">
        <v>177</v>
      </c>
      <c r="C74" s="147" t="s">
        <v>178</v>
      </c>
      <c r="D74" s="147">
        <v>1</v>
      </c>
      <c r="E74" s="147" t="s">
        <v>32</v>
      </c>
      <c r="F74" s="148">
        <v>41116</v>
      </c>
      <c r="G74" s="148">
        <v>41158</v>
      </c>
      <c r="H74" s="147">
        <v>42</v>
      </c>
      <c r="I74" s="147" t="s">
        <v>30</v>
      </c>
      <c r="J74" s="147" t="s">
        <v>31</v>
      </c>
      <c r="K74" s="147" t="s">
        <v>203</v>
      </c>
    </row>
    <row r="75" spans="1:11" x14ac:dyDescent="0.2">
      <c r="A75" s="147" t="s">
        <v>140</v>
      </c>
      <c r="B75" s="147" t="s">
        <v>177</v>
      </c>
      <c r="C75" s="147" t="s">
        <v>178</v>
      </c>
      <c r="D75" s="147">
        <v>1</v>
      </c>
      <c r="E75" s="147" t="s">
        <v>32</v>
      </c>
      <c r="F75" s="148">
        <v>41233</v>
      </c>
      <c r="G75" s="148">
        <v>41249</v>
      </c>
      <c r="H75" s="147">
        <v>16</v>
      </c>
      <c r="I75" s="147" t="s">
        <v>30</v>
      </c>
      <c r="J75" s="147" t="s">
        <v>31</v>
      </c>
      <c r="K75" s="147" t="s">
        <v>203</v>
      </c>
    </row>
    <row r="76" spans="1:11" x14ac:dyDescent="0.2">
      <c r="A76" s="147" t="s">
        <v>140</v>
      </c>
      <c r="B76" s="147" t="s">
        <v>177</v>
      </c>
      <c r="C76" s="147" t="s">
        <v>178</v>
      </c>
      <c r="D76" s="147">
        <v>1</v>
      </c>
      <c r="E76" s="147" t="s">
        <v>32</v>
      </c>
      <c r="F76" s="148">
        <v>41256</v>
      </c>
      <c r="G76" s="148">
        <v>41274</v>
      </c>
      <c r="H76" s="147">
        <v>18</v>
      </c>
      <c r="I76" s="147" t="s">
        <v>30</v>
      </c>
      <c r="J76" s="147" t="s">
        <v>31</v>
      </c>
      <c r="K76" s="147" t="s">
        <v>203</v>
      </c>
    </row>
    <row r="77" spans="1:11" x14ac:dyDescent="0.2">
      <c r="A77" s="147" t="s">
        <v>140</v>
      </c>
      <c r="B77" s="147" t="s">
        <v>175</v>
      </c>
      <c r="C77" s="147" t="s">
        <v>176</v>
      </c>
      <c r="D77" s="147">
        <v>1</v>
      </c>
      <c r="E77" s="147" t="s">
        <v>32</v>
      </c>
      <c r="F77" s="148">
        <v>40913</v>
      </c>
      <c r="G77" s="148">
        <v>40948</v>
      </c>
      <c r="H77" s="147">
        <v>35</v>
      </c>
      <c r="I77" s="147" t="s">
        <v>30</v>
      </c>
      <c r="J77" s="147" t="s">
        <v>31</v>
      </c>
      <c r="K77" s="147" t="s">
        <v>231</v>
      </c>
    </row>
    <row r="78" spans="1:11" x14ac:dyDescent="0.2">
      <c r="A78" s="147" t="s">
        <v>140</v>
      </c>
      <c r="B78" s="147" t="s">
        <v>175</v>
      </c>
      <c r="C78" s="147" t="s">
        <v>176</v>
      </c>
      <c r="D78" s="147">
        <v>1</v>
      </c>
      <c r="E78" s="147" t="s">
        <v>32</v>
      </c>
      <c r="F78" s="148">
        <v>41108</v>
      </c>
      <c r="G78" s="148">
        <v>41116</v>
      </c>
      <c r="H78" s="147">
        <v>8</v>
      </c>
      <c r="I78" s="147" t="s">
        <v>30</v>
      </c>
      <c r="J78" s="147" t="s">
        <v>31</v>
      </c>
      <c r="K78" s="147" t="s">
        <v>203</v>
      </c>
    </row>
    <row r="79" spans="1:11" x14ac:dyDescent="0.2">
      <c r="A79" s="147" t="s">
        <v>140</v>
      </c>
      <c r="B79" s="147" t="s">
        <v>175</v>
      </c>
      <c r="C79" s="147" t="s">
        <v>176</v>
      </c>
      <c r="D79" s="147">
        <v>1</v>
      </c>
      <c r="E79" s="147" t="s">
        <v>32</v>
      </c>
      <c r="F79" s="148">
        <v>41123</v>
      </c>
      <c r="G79" s="148">
        <v>41158</v>
      </c>
      <c r="H79" s="147">
        <v>35</v>
      </c>
      <c r="I79" s="147" t="s">
        <v>30</v>
      </c>
      <c r="J79" s="147" t="s">
        <v>31</v>
      </c>
      <c r="K79" s="147" t="s">
        <v>203</v>
      </c>
    </row>
    <row r="80" spans="1:11" x14ac:dyDescent="0.2">
      <c r="A80" s="147" t="s">
        <v>140</v>
      </c>
      <c r="B80" s="147" t="s">
        <v>175</v>
      </c>
      <c r="C80" s="147" t="s">
        <v>176</v>
      </c>
      <c r="D80" s="147">
        <v>1</v>
      </c>
      <c r="E80" s="147" t="s">
        <v>32</v>
      </c>
      <c r="F80" s="148">
        <v>41165</v>
      </c>
      <c r="G80" s="148">
        <v>41172</v>
      </c>
      <c r="H80" s="147">
        <v>7</v>
      </c>
      <c r="I80" s="147" t="s">
        <v>30</v>
      </c>
      <c r="J80" s="147" t="s">
        <v>31</v>
      </c>
      <c r="K80" s="147" t="s">
        <v>203</v>
      </c>
    </row>
    <row r="81" spans="1:11" x14ac:dyDescent="0.2">
      <c r="A81" s="147" t="s">
        <v>140</v>
      </c>
      <c r="B81" s="147" t="s">
        <v>175</v>
      </c>
      <c r="C81" s="147" t="s">
        <v>176</v>
      </c>
      <c r="D81" s="147">
        <v>1</v>
      </c>
      <c r="E81" s="147" t="s">
        <v>32</v>
      </c>
      <c r="F81" s="148">
        <v>41193</v>
      </c>
      <c r="G81" s="148">
        <v>41200</v>
      </c>
      <c r="H81" s="147">
        <v>7</v>
      </c>
      <c r="I81" s="147" t="s">
        <v>30</v>
      </c>
      <c r="J81" s="147" t="s">
        <v>31</v>
      </c>
      <c r="K81" s="147" t="s">
        <v>203</v>
      </c>
    </row>
    <row r="82" spans="1:11" x14ac:dyDescent="0.2">
      <c r="A82" s="147" t="s">
        <v>140</v>
      </c>
      <c r="B82" s="147" t="s">
        <v>179</v>
      </c>
      <c r="C82" s="147" t="s">
        <v>180</v>
      </c>
      <c r="D82" s="147">
        <v>1</v>
      </c>
      <c r="E82" s="147" t="s">
        <v>32</v>
      </c>
      <c r="F82" s="148">
        <v>40909</v>
      </c>
      <c r="G82" s="148">
        <v>40934</v>
      </c>
      <c r="H82" s="147">
        <v>25</v>
      </c>
      <c r="I82" s="147" t="s">
        <v>30</v>
      </c>
      <c r="J82" s="147" t="s">
        <v>31</v>
      </c>
      <c r="K82" s="147" t="s">
        <v>22</v>
      </c>
    </row>
    <row r="83" spans="1:11" x14ac:dyDescent="0.2">
      <c r="A83" s="147" t="s">
        <v>140</v>
      </c>
      <c r="B83" s="147" t="s">
        <v>179</v>
      </c>
      <c r="C83" s="147" t="s">
        <v>180</v>
      </c>
      <c r="D83" s="147">
        <v>1</v>
      </c>
      <c r="E83" s="147" t="s">
        <v>32</v>
      </c>
      <c r="F83" s="148">
        <v>40948</v>
      </c>
      <c r="G83" s="148">
        <v>40955</v>
      </c>
      <c r="H83" s="147">
        <v>7</v>
      </c>
      <c r="I83" s="147" t="s">
        <v>30</v>
      </c>
      <c r="J83" s="147" t="s">
        <v>31</v>
      </c>
      <c r="K83" s="147" t="s">
        <v>22</v>
      </c>
    </row>
    <row r="84" spans="1:11" x14ac:dyDescent="0.2">
      <c r="A84" s="147" t="s">
        <v>140</v>
      </c>
      <c r="B84" s="147" t="s">
        <v>179</v>
      </c>
      <c r="C84" s="147" t="s">
        <v>180</v>
      </c>
      <c r="D84" s="147">
        <v>1</v>
      </c>
      <c r="E84" s="147" t="s">
        <v>32</v>
      </c>
      <c r="F84" s="148">
        <v>40962</v>
      </c>
      <c r="G84" s="148">
        <v>41039</v>
      </c>
      <c r="H84" s="147">
        <v>77</v>
      </c>
      <c r="I84" s="147" t="s">
        <v>30</v>
      </c>
      <c r="J84" s="147" t="s">
        <v>31</v>
      </c>
      <c r="K84" s="147" t="s">
        <v>22</v>
      </c>
    </row>
    <row r="85" spans="1:11" x14ac:dyDescent="0.2">
      <c r="A85" s="147" t="s">
        <v>140</v>
      </c>
      <c r="B85" s="147" t="s">
        <v>179</v>
      </c>
      <c r="C85" s="147" t="s">
        <v>180</v>
      </c>
      <c r="D85" s="147">
        <v>1</v>
      </c>
      <c r="E85" s="147" t="s">
        <v>32</v>
      </c>
      <c r="F85" s="148">
        <v>41053</v>
      </c>
      <c r="G85" s="148">
        <v>41228</v>
      </c>
      <c r="H85" s="147">
        <v>175</v>
      </c>
      <c r="I85" s="147" t="s">
        <v>30</v>
      </c>
      <c r="J85" s="147" t="s">
        <v>31</v>
      </c>
      <c r="K85" s="147" t="s">
        <v>22</v>
      </c>
    </row>
    <row r="86" spans="1:11" x14ac:dyDescent="0.2">
      <c r="A86" s="147" t="s">
        <v>140</v>
      </c>
      <c r="B86" s="147" t="s">
        <v>179</v>
      </c>
      <c r="C86" s="147" t="s">
        <v>180</v>
      </c>
      <c r="D86" s="147">
        <v>1</v>
      </c>
      <c r="E86" s="147" t="s">
        <v>32</v>
      </c>
      <c r="F86" s="148">
        <v>41233</v>
      </c>
      <c r="G86" s="148">
        <v>41274</v>
      </c>
      <c r="H86" s="147">
        <v>41</v>
      </c>
      <c r="I86" s="147" t="s">
        <v>30</v>
      </c>
      <c r="J86" s="147" t="s">
        <v>31</v>
      </c>
      <c r="K86" s="147" t="s">
        <v>22</v>
      </c>
    </row>
    <row r="87" spans="1:11" x14ac:dyDescent="0.2">
      <c r="A87" s="147" t="s">
        <v>140</v>
      </c>
      <c r="B87" s="147" t="s">
        <v>181</v>
      </c>
      <c r="C87" s="147" t="s">
        <v>182</v>
      </c>
      <c r="D87" s="147">
        <v>1</v>
      </c>
      <c r="E87" s="147" t="s">
        <v>32</v>
      </c>
      <c r="F87" s="148">
        <v>41116</v>
      </c>
      <c r="G87" s="148">
        <v>41123</v>
      </c>
      <c r="H87" s="147">
        <v>7</v>
      </c>
      <c r="I87" s="147" t="s">
        <v>30</v>
      </c>
      <c r="J87" s="147" t="s">
        <v>31</v>
      </c>
      <c r="K87" s="147" t="s">
        <v>22</v>
      </c>
    </row>
    <row r="88" spans="1:11" x14ac:dyDescent="0.2">
      <c r="A88" s="147" t="s">
        <v>140</v>
      </c>
      <c r="B88" s="147" t="s">
        <v>181</v>
      </c>
      <c r="C88" s="147" t="s">
        <v>182</v>
      </c>
      <c r="D88" s="147">
        <v>1</v>
      </c>
      <c r="E88" s="147" t="s">
        <v>32</v>
      </c>
      <c r="F88" s="148">
        <v>41130</v>
      </c>
      <c r="G88" s="148">
        <v>41165</v>
      </c>
      <c r="H88" s="147">
        <v>35</v>
      </c>
      <c r="I88" s="147" t="s">
        <v>30</v>
      </c>
      <c r="J88" s="147" t="s">
        <v>31</v>
      </c>
      <c r="K88" s="147" t="s">
        <v>22</v>
      </c>
    </row>
    <row r="89" spans="1:11" x14ac:dyDescent="0.2">
      <c r="A89" s="147" t="s">
        <v>140</v>
      </c>
      <c r="B89" s="147" t="s">
        <v>181</v>
      </c>
      <c r="C89" s="147" t="s">
        <v>182</v>
      </c>
      <c r="D89" s="147">
        <v>1</v>
      </c>
      <c r="E89" s="147" t="s">
        <v>32</v>
      </c>
      <c r="F89" s="148">
        <v>41172</v>
      </c>
      <c r="G89" s="148">
        <v>41179</v>
      </c>
      <c r="H89" s="147">
        <v>7</v>
      </c>
      <c r="I89" s="147" t="s">
        <v>30</v>
      </c>
      <c r="J89" s="147" t="s">
        <v>31</v>
      </c>
      <c r="K89" s="147" t="s">
        <v>22</v>
      </c>
    </row>
    <row r="90" spans="1:11" x14ac:dyDescent="0.2">
      <c r="A90" s="147" t="s">
        <v>140</v>
      </c>
      <c r="B90" s="147" t="s">
        <v>181</v>
      </c>
      <c r="C90" s="147" t="s">
        <v>182</v>
      </c>
      <c r="D90" s="147">
        <v>1</v>
      </c>
      <c r="E90" s="147" t="s">
        <v>32</v>
      </c>
      <c r="F90" s="148">
        <v>41193</v>
      </c>
      <c r="G90" s="148">
        <v>41207</v>
      </c>
      <c r="H90" s="147">
        <v>14</v>
      </c>
      <c r="I90" s="147" t="s">
        <v>30</v>
      </c>
      <c r="J90" s="147" t="s">
        <v>31</v>
      </c>
      <c r="K90" s="147" t="s">
        <v>22</v>
      </c>
    </row>
    <row r="91" spans="1:11" x14ac:dyDescent="0.2">
      <c r="A91" s="147" t="s">
        <v>140</v>
      </c>
      <c r="B91" s="147" t="s">
        <v>183</v>
      </c>
      <c r="C91" s="147" t="s">
        <v>184</v>
      </c>
      <c r="D91" s="147">
        <v>1</v>
      </c>
      <c r="E91" s="147" t="s">
        <v>32</v>
      </c>
      <c r="F91" s="148">
        <v>41053</v>
      </c>
      <c r="G91" s="148">
        <v>41060</v>
      </c>
      <c r="H91" s="147">
        <v>7</v>
      </c>
      <c r="I91" s="147" t="s">
        <v>30</v>
      </c>
      <c r="J91" s="147" t="s">
        <v>31</v>
      </c>
      <c r="K91" s="147" t="s">
        <v>22</v>
      </c>
    </row>
    <row r="92" spans="1:11" x14ac:dyDescent="0.2">
      <c r="A92" s="147" t="s">
        <v>140</v>
      </c>
      <c r="B92" s="147" t="s">
        <v>183</v>
      </c>
      <c r="C92" s="147" t="s">
        <v>184</v>
      </c>
      <c r="D92" s="147">
        <v>1</v>
      </c>
      <c r="E92" s="147" t="s">
        <v>32</v>
      </c>
      <c r="F92" s="148">
        <v>41081</v>
      </c>
      <c r="G92" s="148">
        <v>41087</v>
      </c>
      <c r="H92" s="147">
        <v>6</v>
      </c>
      <c r="I92" s="147" t="s">
        <v>30</v>
      </c>
      <c r="J92" s="147" t="s">
        <v>31</v>
      </c>
      <c r="K92" s="147" t="s">
        <v>22</v>
      </c>
    </row>
    <row r="93" spans="1:11" x14ac:dyDescent="0.2">
      <c r="A93" s="147" t="s">
        <v>140</v>
      </c>
      <c r="B93" s="147" t="s">
        <v>183</v>
      </c>
      <c r="C93" s="147" t="s">
        <v>184</v>
      </c>
      <c r="D93" s="147">
        <v>1</v>
      </c>
      <c r="E93" s="147" t="s">
        <v>32</v>
      </c>
      <c r="F93" s="148">
        <v>41130</v>
      </c>
      <c r="G93" s="148">
        <v>41172</v>
      </c>
      <c r="H93" s="147">
        <v>42</v>
      </c>
      <c r="I93" s="147" t="s">
        <v>30</v>
      </c>
      <c r="J93" s="147" t="s">
        <v>31</v>
      </c>
      <c r="K93" s="147" t="s">
        <v>22</v>
      </c>
    </row>
    <row r="94" spans="1:11" x14ac:dyDescent="0.2">
      <c r="A94" s="147" t="s">
        <v>140</v>
      </c>
      <c r="B94" s="147" t="s">
        <v>183</v>
      </c>
      <c r="C94" s="147" t="s">
        <v>184</v>
      </c>
      <c r="D94" s="147">
        <v>1</v>
      </c>
      <c r="E94" s="147" t="s">
        <v>32</v>
      </c>
      <c r="F94" s="148">
        <v>41233</v>
      </c>
      <c r="G94" s="148">
        <v>41242</v>
      </c>
      <c r="H94" s="147">
        <v>9</v>
      </c>
      <c r="I94" s="147" t="s">
        <v>30</v>
      </c>
      <c r="J94" s="147" t="s">
        <v>31</v>
      </c>
      <c r="K94" s="147" t="s">
        <v>22</v>
      </c>
    </row>
    <row r="95" spans="1:11" x14ac:dyDescent="0.2">
      <c r="A95" s="147" t="s">
        <v>140</v>
      </c>
      <c r="B95" s="147" t="s">
        <v>187</v>
      </c>
      <c r="C95" s="147" t="s">
        <v>229</v>
      </c>
      <c r="D95" s="147">
        <v>1</v>
      </c>
      <c r="E95" s="147" t="s">
        <v>32</v>
      </c>
      <c r="F95" s="148">
        <v>40909</v>
      </c>
      <c r="G95" s="148">
        <v>40934</v>
      </c>
      <c r="H95" s="147">
        <v>25</v>
      </c>
      <c r="I95" s="147" t="s">
        <v>30</v>
      </c>
      <c r="J95" s="147" t="s">
        <v>31</v>
      </c>
      <c r="K95" s="147" t="s">
        <v>22</v>
      </c>
    </row>
    <row r="96" spans="1:11" x14ac:dyDescent="0.2">
      <c r="A96" s="147" t="s">
        <v>140</v>
      </c>
      <c r="B96" s="147" t="s">
        <v>187</v>
      </c>
      <c r="C96" s="147" t="s">
        <v>229</v>
      </c>
      <c r="D96" s="147">
        <v>1</v>
      </c>
      <c r="E96" s="147" t="s">
        <v>32</v>
      </c>
      <c r="F96" s="148">
        <v>40948</v>
      </c>
      <c r="G96" s="148">
        <v>40955</v>
      </c>
      <c r="H96" s="147">
        <v>7</v>
      </c>
      <c r="I96" s="147" t="s">
        <v>30</v>
      </c>
      <c r="J96" s="147" t="s">
        <v>31</v>
      </c>
      <c r="K96" s="147" t="s">
        <v>22</v>
      </c>
    </row>
    <row r="97" spans="1:12" x14ac:dyDescent="0.2">
      <c r="A97" s="147" t="s">
        <v>140</v>
      </c>
      <c r="B97" s="147" t="s">
        <v>187</v>
      </c>
      <c r="C97" s="147" t="s">
        <v>229</v>
      </c>
      <c r="D97" s="147">
        <v>1</v>
      </c>
      <c r="E97" s="147" t="s">
        <v>32</v>
      </c>
      <c r="F97" s="148">
        <v>40976</v>
      </c>
      <c r="G97" s="148">
        <v>40983</v>
      </c>
      <c r="H97" s="147">
        <v>7</v>
      </c>
      <c r="I97" s="147" t="s">
        <v>30</v>
      </c>
      <c r="J97" s="147" t="s">
        <v>31</v>
      </c>
      <c r="K97" s="147" t="s">
        <v>22</v>
      </c>
    </row>
    <row r="98" spans="1:12" x14ac:dyDescent="0.2">
      <c r="A98" s="147" t="s">
        <v>140</v>
      </c>
      <c r="B98" s="147" t="s">
        <v>187</v>
      </c>
      <c r="C98" s="147" t="s">
        <v>229</v>
      </c>
      <c r="D98" s="147">
        <v>1</v>
      </c>
      <c r="E98" s="147" t="s">
        <v>32</v>
      </c>
      <c r="F98" s="148">
        <v>41018</v>
      </c>
      <c r="G98" s="148">
        <v>41025</v>
      </c>
      <c r="H98" s="147">
        <v>7</v>
      </c>
      <c r="I98" s="147" t="s">
        <v>30</v>
      </c>
      <c r="J98" s="147" t="s">
        <v>31</v>
      </c>
      <c r="K98" s="147" t="s">
        <v>22</v>
      </c>
    </row>
    <row r="99" spans="1:12" x14ac:dyDescent="0.2">
      <c r="A99" s="147" t="s">
        <v>140</v>
      </c>
      <c r="B99" s="147" t="s">
        <v>187</v>
      </c>
      <c r="C99" s="147" t="s">
        <v>229</v>
      </c>
      <c r="D99" s="147">
        <v>1</v>
      </c>
      <c r="E99" s="147" t="s">
        <v>32</v>
      </c>
      <c r="F99" s="148">
        <v>41081</v>
      </c>
      <c r="G99" s="148">
        <v>41087</v>
      </c>
      <c r="H99" s="147">
        <v>6</v>
      </c>
      <c r="I99" s="147" t="s">
        <v>30</v>
      </c>
      <c r="J99" s="147" t="s">
        <v>31</v>
      </c>
      <c r="K99" s="147" t="s">
        <v>22</v>
      </c>
    </row>
    <row r="100" spans="1:12" x14ac:dyDescent="0.2">
      <c r="A100" s="147" t="s">
        <v>140</v>
      </c>
      <c r="B100" s="147" t="s">
        <v>187</v>
      </c>
      <c r="C100" s="147" t="s">
        <v>229</v>
      </c>
      <c r="D100" s="147">
        <v>1</v>
      </c>
      <c r="E100" s="147" t="s">
        <v>32</v>
      </c>
      <c r="F100" s="148">
        <v>41123</v>
      </c>
      <c r="G100" s="148">
        <v>41130</v>
      </c>
      <c r="H100" s="147">
        <v>7</v>
      </c>
      <c r="I100" s="147" t="s">
        <v>30</v>
      </c>
      <c r="J100" s="147" t="s">
        <v>31</v>
      </c>
      <c r="K100" s="147" t="s">
        <v>22</v>
      </c>
    </row>
    <row r="101" spans="1:12" x14ac:dyDescent="0.2">
      <c r="A101" s="147" t="s">
        <v>140</v>
      </c>
      <c r="B101" s="147" t="s">
        <v>187</v>
      </c>
      <c r="C101" s="147" t="s">
        <v>229</v>
      </c>
      <c r="D101" s="147">
        <v>1</v>
      </c>
      <c r="E101" s="147" t="s">
        <v>32</v>
      </c>
      <c r="F101" s="148">
        <v>41137</v>
      </c>
      <c r="G101" s="148">
        <v>41158</v>
      </c>
      <c r="H101" s="147">
        <v>21</v>
      </c>
      <c r="I101" s="147" t="s">
        <v>30</v>
      </c>
      <c r="J101" s="147" t="s">
        <v>31</v>
      </c>
      <c r="K101" s="147" t="s">
        <v>22</v>
      </c>
    </row>
    <row r="102" spans="1:12" x14ac:dyDescent="0.2">
      <c r="A102" s="147" t="s">
        <v>140</v>
      </c>
      <c r="B102" s="147" t="s">
        <v>187</v>
      </c>
      <c r="C102" s="147" t="s">
        <v>229</v>
      </c>
      <c r="D102" s="147">
        <v>1</v>
      </c>
      <c r="E102" s="147" t="s">
        <v>32</v>
      </c>
      <c r="F102" s="148">
        <v>41221</v>
      </c>
      <c r="G102" s="148">
        <v>41228</v>
      </c>
      <c r="H102" s="147">
        <v>7</v>
      </c>
      <c r="I102" s="147" t="s">
        <v>30</v>
      </c>
      <c r="J102" s="147" t="s">
        <v>31</v>
      </c>
      <c r="K102" s="147" t="s">
        <v>22</v>
      </c>
    </row>
    <row r="103" spans="1:12" x14ac:dyDescent="0.2">
      <c r="A103" s="147" t="s">
        <v>140</v>
      </c>
      <c r="B103" s="147" t="s">
        <v>189</v>
      </c>
      <c r="C103" s="147" t="s">
        <v>190</v>
      </c>
      <c r="D103" s="147">
        <v>1</v>
      </c>
      <c r="E103" s="147" t="s">
        <v>32</v>
      </c>
      <c r="F103" s="148">
        <v>40909</v>
      </c>
      <c r="G103" s="148">
        <v>40934</v>
      </c>
      <c r="H103" s="147">
        <v>25</v>
      </c>
      <c r="I103" s="147" t="s">
        <v>30</v>
      </c>
      <c r="J103" s="147" t="s">
        <v>31</v>
      </c>
      <c r="K103" s="147" t="s">
        <v>22</v>
      </c>
    </row>
    <row r="104" spans="1:12" x14ac:dyDescent="0.2">
      <c r="A104" s="147" t="s">
        <v>140</v>
      </c>
      <c r="B104" s="147" t="s">
        <v>189</v>
      </c>
      <c r="C104" s="147" t="s">
        <v>190</v>
      </c>
      <c r="D104" s="147">
        <v>1</v>
      </c>
      <c r="E104" s="147" t="s">
        <v>32</v>
      </c>
      <c r="F104" s="148">
        <v>40941</v>
      </c>
      <c r="G104" s="148">
        <v>40955</v>
      </c>
      <c r="H104" s="147">
        <v>14</v>
      </c>
      <c r="I104" s="147" t="s">
        <v>30</v>
      </c>
      <c r="J104" s="147" t="s">
        <v>31</v>
      </c>
      <c r="K104" s="147" t="s">
        <v>22</v>
      </c>
    </row>
    <row r="105" spans="1:12" x14ac:dyDescent="0.2">
      <c r="A105" s="147" t="s">
        <v>140</v>
      </c>
      <c r="B105" s="147" t="s">
        <v>189</v>
      </c>
      <c r="C105" s="147" t="s">
        <v>190</v>
      </c>
      <c r="D105" s="147">
        <v>1</v>
      </c>
      <c r="E105" s="147" t="s">
        <v>32</v>
      </c>
      <c r="F105" s="148">
        <v>40969</v>
      </c>
      <c r="G105" s="148">
        <v>41116</v>
      </c>
      <c r="H105" s="147">
        <v>147</v>
      </c>
      <c r="I105" s="147" t="s">
        <v>30</v>
      </c>
      <c r="J105" s="147" t="s">
        <v>31</v>
      </c>
      <c r="K105" s="147" t="s">
        <v>22</v>
      </c>
    </row>
    <row r="106" spans="1:12" x14ac:dyDescent="0.2">
      <c r="A106" s="147" t="s">
        <v>140</v>
      </c>
      <c r="B106" s="147" t="s">
        <v>189</v>
      </c>
      <c r="C106" s="147" t="s">
        <v>190</v>
      </c>
      <c r="D106" s="147">
        <v>1</v>
      </c>
      <c r="E106" s="147" t="s">
        <v>32</v>
      </c>
      <c r="F106" s="148">
        <v>41123</v>
      </c>
      <c r="G106" s="148">
        <v>41274</v>
      </c>
      <c r="H106" s="147">
        <v>151</v>
      </c>
      <c r="I106" s="147" t="s">
        <v>30</v>
      </c>
      <c r="J106" s="147" t="s">
        <v>31</v>
      </c>
      <c r="K106" s="147" t="s">
        <v>22</v>
      </c>
    </row>
    <row r="107" spans="1:12" x14ac:dyDescent="0.2">
      <c r="A107" s="147" t="s">
        <v>140</v>
      </c>
      <c r="B107" s="147" t="s">
        <v>185</v>
      </c>
      <c r="C107" s="147" t="s">
        <v>186</v>
      </c>
      <c r="D107" s="147">
        <v>1</v>
      </c>
      <c r="E107" s="147" t="s">
        <v>32</v>
      </c>
      <c r="F107" s="148">
        <v>40909</v>
      </c>
      <c r="G107" s="148">
        <v>40962</v>
      </c>
      <c r="H107" s="147">
        <v>53</v>
      </c>
      <c r="I107" s="147" t="s">
        <v>30</v>
      </c>
      <c r="J107" s="147" t="s">
        <v>31</v>
      </c>
      <c r="K107" s="147" t="s">
        <v>22</v>
      </c>
    </row>
    <row r="108" spans="1:12" x14ac:dyDescent="0.2">
      <c r="A108" s="147" t="s">
        <v>140</v>
      </c>
      <c r="B108" s="147" t="s">
        <v>185</v>
      </c>
      <c r="C108" s="147" t="s">
        <v>186</v>
      </c>
      <c r="D108" s="147">
        <v>1</v>
      </c>
      <c r="E108" s="147" t="s">
        <v>32</v>
      </c>
      <c r="F108" s="148">
        <v>40969</v>
      </c>
      <c r="G108" s="148">
        <v>41274</v>
      </c>
      <c r="H108" s="147">
        <v>305</v>
      </c>
      <c r="I108" s="147" t="s">
        <v>30</v>
      </c>
      <c r="J108" s="147" t="s">
        <v>31</v>
      </c>
      <c r="K108" s="147" t="s">
        <v>22</v>
      </c>
    </row>
    <row r="109" spans="1:12" x14ac:dyDescent="0.2">
      <c r="A109" s="147" t="s">
        <v>140</v>
      </c>
      <c r="B109" s="147" t="s">
        <v>191</v>
      </c>
      <c r="C109" s="147" t="s">
        <v>192</v>
      </c>
      <c r="D109" s="147">
        <v>1</v>
      </c>
      <c r="E109" s="147" t="s">
        <v>32</v>
      </c>
      <c r="F109" s="148">
        <v>40909</v>
      </c>
      <c r="G109" s="148">
        <v>40962</v>
      </c>
      <c r="H109" s="147">
        <v>53</v>
      </c>
      <c r="I109" s="147" t="s">
        <v>30</v>
      </c>
      <c r="J109" s="147" t="s">
        <v>31</v>
      </c>
      <c r="K109" s="147" t="s">
        <v>231</v>
      </c>
    </row>
    <row r="110" spans="1:12" x14ac:dyDescent="0.2">
      <c r="A110" s="147" t="s">
        <v>140</v>
      </c>
      <c r="B110" s="147" t="s">
        <v>191</v>
      </c>
      <c r="C110" s="147" t="s">
        <v>192</v>
      </c>
      <c r="D110" s="147">
        <v>1</v>
      </c>
      <c r="E110" s="147" t="s">
        <v>32</v>
      </c>
      <c r="F110" s="148">
        <v>40969</v>
      </c>
      <c r="G110" s="148">
        <v>40983</v>
      </c>
      <c r="H110" s="147">
        <v>14</v>
      </c>
      <c r="I110" s="147" t="s">
        <v>30</v>
      </c>
      <c r="J110" s="147" t="s">
        <v>31</v>
      </c>
      <c r="K110" s="147" t="s">
        <v>203</v>
      </c>
    </row>
    <row r="111" spans="1:12" x14ac:dyDescent="0.2">
      <c r="A111" s="147" t="s">
        <v>140</v>
      </c>
      <c r="B111" s="147" t="s">
        <v>191</v>
      </c>
      <c r="C111" s="147" t="s">
        <v>192</v>
      </c>
      <c r="D111" s="147">
        <v>1</v>
      </c>
      <c r="E111" s="147" t="s">
        <v>32</v>
      </c>
      <c r="F111" s="148">
        <v>40990</v>
      </c>
      <c r="G111" s="148">
        <v>41011</v>
      </c>
      <c r="H111" s="147">
        <v>21</v>
      </c>
      <c r="I111" s="147" t="s">
        <v>30</v>
      </c>
      <c r="J111" s="147" t="s">
        <v>31</v>
      </c>
      <c r="K111" s="147" t="s">
        <v>203</v>
      </c>
      <c r="L111" s="11"/>
    </row>
    <row r="112" spans="1:12" x14ac:dyDescent="0.2">
      <c r="A112" s="147" t="s">
        <v>140</v>
      </c>
      <c r="B112" s="147" t="s">
        <v>191</v>
      </c>
      <c r="C112" s="147" t="s">
        <v>192</v>
      </c>
      <c r="D112" s="147">
        <v>1</v>
      </c>
      <c r="E112" s="147" t="s">
        <v>32</v>
      </c>
      <c r="F112" s="148">
        <v>41053</v>
      </c>
      <c r="G112" s="148">
        <v>41060</v>
      </c>
      <c r="H112" s="147">
        <v>7</v>
      </c>
      <c r="I112" s="147" t="s">
        <v>30</v>
      </c>
      <c r="J112" s="147" t="s">
        <v>31</v>
      </c>
      <c r="K112" s="147" t="s">
        <v>203</v>
      </c>
    </row>
    <row r="113" spans="1:11" x14ac:dyDescent="0.2">
      <c r="A113" s="147" t="s">
        <v>140</v>
      </c>
      <c r="B113" s="147" t="s">
        <v>191</v>
      </c>
      <c r="C113" s="147" t="s">
        <v>192</v>
      </c>
      <c r="D113" s="147">
        <v>1</v>
      </c>
      <c r="E113" s="147" t="s">
        <v>32</v>
      </c>
      <c r="F113" s="148">
        <v>41123</v>
      </c>
      <c r="G113" s="148">
        <v>41165</v>
      </c>
      <c r="H113" s="147">
        <v>42</v>
      </c>
      <c r="I113" s="147" t="s">
        <v>30</v>
      </c>
      <c r="J113" s="147" t="s">
        <v>31</v>
      </c>
      <c r="K113" s="147" t="s">
        <v>203</v>
      </c>
    </row>
    <row r="114" spans="1:11" x14ac:dyDescent="0.2">
      <c r="A114" s="147" t="s">
        <v>140</v>
      </c>
      <c r="B114" s="147" t="s">
        <v>191</v>
      </c>
      <c r="C114" s="147" t="s">
        <v>192</v>
      </c>
      <c r="D114" s="147">
        <v>1</v>
      </c>
      <c r="E114" s="147" t="s">
        <v>32</v>
      </c>
      <c r="F114" s="148">
        <v>41172</v>
      </c>
      <c r="G114" s="148">
        <v>41165</v>
      </c>
      <c r="H114" s="147">
        <v>7</v>
      </c>
      <c r="I114" s="147" t="s">
        <v>30</v>
      </c>
      <c r="J114" s="147" t="s">
        <v>31</v>
      </c>
      <c r="K114" s="147" t="s">
        <v>203</v>
      </c>
    </row>
    <row r="115" spans="1:11" x14ac:dyDescent="0.2">
      <c r="A115" s="147" t="s">
        <v>140</v>
      </c>
      <c r="B115" s="147" t="s">
        <v>191</v>
      </c>
      <c r="C115" s="147" t="s">
        <v>192</v>
      </c>
      <c r="D115" s="147">
        <v>1</v>
      </c>
      <c r="E115" s="147" t="s">
        <v>32</v>
      </c>
      <c r="F115" s="148">
        <v>41200</v>
      </c>
      <c r="G115" s="148">
        <v>41207</v>
      </c>
      <c r="H115" s="147">
        <v>7</v>
      </c>
      <c r="I115" s="147" t="s">
        <v>30</v>
      </c>
      <c r="J115" s="147" t="s">
        <v>31</v>
      </c>
      <c r="K115" s="147" t="s">
        <v>203</v>
      </c>
    </row>
    <row r="116" spans="1:11" x14ac:dyDescent="0.2">
      <c r="A116" s="147" t="s">
        <v>140</v>
      </c>
      <c r="B116" s="147" t="s">
        <v>191</v>
      </c>
      <c r="C116" s="147" t="s">
        <v>192</v>
      </c>
      <c r="D116" s="147">
        <v>1</v>
      </c>
      <c r="E116" s="147" t="s">
        <v>32</v>
      </c>
      <c r="F116" s="148">
        <v>41221</v>
      </c>
      <c r="G116" s="148">
        <v>41274</v>
      </c>
      <c r="H116" s="147">
        <v>53</v>
      </c>
      <c r="I116" s="147" t="s">
        <v>30</v>
      </c>
      <c r="J116" s="147" t="s">
        <v>31</v>
      </c>
      <c r="K116" s="147" t="s">
        <v>203</v>
      </c>
    </row>
    <row r="117" spans="1:11" x14ac:dyDescent="0.2">
      <c r="A117" s="147" t="s">
        <v>140</v>
      </c>
      <c r="B117" s="147" t="s">
        <v>193</v>
      </c>
      <c r="C117" s="147" t="s">
        <v>194</v>
      </c>
      <c r="D117" s="147">
        <v>1</v>
      </c>
      <c r="E117" s="147" t="s">
        <v>32</v>
      </c>
      <c r="F117" s="148">
        <v>41137</v>
      </c>
      <c r="G117" s="148">
        <v>41144</v>
      </c>
      <c r="H117" s="147">
        <v>7</v>
      </c>
      <c r="I117" s="147" t="s">
        <v>30</v>
      </c>
      <c r="J117" s="147" t="s">
        <v>31</v>
      </c>
      <c r="K117" s="147" t="s">
        <v>22</v>
      </c>
    </row>
    <row r="118" spans="1:11" ht="27" x14ac:dyDescent="0.2">
      <c r="A118" s="147" t="s">
        <v>140</v>
      </c>
      <c r="B118" s="147" t="s">
        <v>195</v>
      </c>
      <c r="C118" s="147" t="s">
        <v>196</v>
      </c>
      <c r="D118" s="147">
        <v>1</v>
      </c>
      <c r="E118" s="153" t="s">
        <v>232</v>
      </c>
      <c r="F118" s="148">
        <v>40909</v>
      </c>
      <c r="G118" s="148">
        <v>41248</v>
      </c>
      <c r="H118" s="147">
        <v>339</v>
      </c>
      <c r="I118" s="153" t="s">
        <v>233</v>
      </c>
      <c r="J118" s="153" t="s">
        <v>234</v>
      </c>
      <c r="K118" s="153" t="s">
        <v>235</v>
      </c>
    </row>
    <row r="119" spans="1:11" ht="27" x14ac:dyDescent="0.2">
      <c r="A119" s="147" t="s">
        <v>140</v>
      </c>
      <c r="B119" s="147" t="s">
        <v>195</v>
      </c>
      <c r="C119" s="147" t="s">
        <v>196</v>
      </c>
      <c r="D119" s="147">
        <v>1</v>
      </c>
      <c r="E119" s="153" t="s">
        <v>232</v>
      </c>
      <c r="F119" s="148">
        <v>41256</v>
      </c>
      <c r="G119" s="148">
        <v>41263</v>
      </c>
      <c r="H119" s="147">
        <v>7</v>
      </c>
      <c r="I119" s="153" t="s">
        <v>233</v>
      </c>
      <c r="J119" s="153" t="s">
        <v>234</v>
      </c>
      <c r="K119" s="153" t="s">
        <v>235</v>
      </c>
    </row>
    <row r="120" spans="1:11" ht="27" x14ac:dyDescent="0.2">
      <c r="A120" s="147" t="s">
        <v>140</v>
      </c>
      <c r="B120" s="147" t="s">
        <v>195</v>
      </c>
      <c r="C120" s="147" t="s">
        <v>196</v>
      </c>
      <c r="D120" s="147">
        <v>1</v>
      </c>
      <c r="E120" s="153" t="s">
        <v>232</v>
      </c>
      <c r="F120" s="148">
        <v>41270</v>
      </c>
      <c r="G120" s="148">
        <v>41274</v>
      </c>
      <c r="H120" s="147">
        <v>4</v>
      </c>
      <c r="I120" s="153" t="s">
        <v>233</v>
      </c>
      <c r="J120" s="153" t="s">
        <v>234</v>
      </c>
      <c r="K120" s="153" t="s">
        <v>235</v>
      </c>
    </row>
    <row r="121" spans="1:11" x14ac:dyDescent="0.2">
      <c r="A121" s="147" t="s">
        <v>140</v>
      </c>
      <c r="B121" s="147" t="s">
        <v>197</v>
      </c>
      <c r="C121" s="147" t="s">
        <v>198</v>
      </c>
      <c r="D121" s="147">
        <v>1</v>
      </c>
      <c r="E121" s="147" t="s">
        <v>32</v>
      </c>
      <c r="F121" s="148">
        <v>40948</v>
      </c>
      <c r="G121" s="148">
        <v>40955</v>
      </c>
      <c r="H121" s="147">
        <v>7</v>
      </c>
      <c r="I121" s="147" t="s">
        <v>30</v>
      </c>
      <c r="J121" s="147" t="s">
        <v>31</v>
      </c>
      <c r="K121" s="147" t="s">
        <v>22</v>
      </c>
    </row>
    <row r="122" spans="1:11" x14ac:dyDescent="0.2">
      <c r="A122" s="147" t="s">
        <v>140</v>
      </c>
      <c r="B122" s="147" t="s">
        <v>197</v>
      </c>
      <c r="C122" s="147" t="s">
        <v>198</v>
      </c>
      <c r="D122" s="147">
        <v>1</v>
      </c>
      <c r="E122" s="147" t="s">
        <v>32</v>
      </c>
      <c r="F122" s="148">
        <v>40976</v>
      </c>
      <c r="G122" s="148">
        <v>40983</v>
      </c>
      <c r="H122" s="147">
        <v>7</v>
      </c>
      <c r="I122" s="147" t="s">
        <v>30</v>
      </c>
      <c r="J122" s="147" t="s">
        <v>31</v>
      </c>
      <c r="K122" s="147" t="s">
        <v>22</v>
      </c>
    </row>
    <row r="123" spans="1:11" x14ac:dyDescent="0.2">
      <c r="A123" s="147" t="s">
        <v>140</v>
      </c>
      <c r="B123" s="147" t="s">
        <v>197</v>
      </c>
      <c r="C123" s="147" t="s">
        <v>198</v>
      </c>
      <c r="D123" s="147">
        <v>1</v>
      </c>
      <c r="E123" s="147" t="s">
        <v>32</v>
      </c>
      <c r="F123" s="148">
        <v>41018</v>
      </c>
      <c r="G123" s="148">
        <v>41025</v>
      </c>
      <c r="H123" s="147">
        <v>7</v>
      </c>
      <c r="I123" s="147" t="s">
        <v>30</v>
      </c>
      <c r="J123" s="147" t="s">
        <v>31</v>
      </c>
      <c r="K123" s="147" t="s">
        <v>22</v>
      </c>
    </row>
    <row r="124" spans="1:11" x14ac:dyDescent="0.2">
      <c r="A124" s="147" t="s">
        <v>140</v>
      </c>
      <c r="B124" s="147" t="s">
        <v>197</v>
      </c>
      <c r="C124" s="147" t="s">
        <v>198</v>
      </c>
      <c r="D124" s="147">
        <v>1</v>
      </c>
      <c r="E124" s="147" t="s">
        <v>32</v>
      </c>
      <c r="F124" s="148">
        <v>41095</v>
      </c>
      <c r="G124" s="148">
        <v>41102</v>
      </c>
      <c r="H124" s="147">
        <v>7</v>
      </c>
      <c r="I124" s="147" t="s">
        <v>30</v>
      </c>
      <c r="J124" s="147" t="s">
        <v>31</v>
      </c>
      <c r="K124" s="147" t="s">
        <v>22</v>
      </c>
    </row>
    <row r="125" spans="1:11" x14ac:dyDescent="0.2">
      <c r="A125" s="147" t="s">
        <v>140</v>
      </c>
      <c r="B125" s="147" t="s">
        <v>197</v>
      </c>
      <c r="C125" s="147" t="s">
        <v>198</v>
      </c>
      <c r="D125" s="147">
        <v>1</v>
      </c>
      <c r="E125" s="147" t="s">
        <v>32</v>
      </c>
      <c r="F125" s="148">
        <v>41116</v>
      </c>
      <c r="G125" s="148">
        <v>41158</v>
      </c>
      <c r="H125" s="147">
        <v>42</v>
      </c>
      <c r="I125" s="147" t="s">
        <v>30</v>
      </c>
      <c r="J125" s="147" t="s">
        <v>31</v>
      </c>
      <c r="K125" s="147" t="s">
        <v>22</v>
      </c>
    </row>
    <row r="126" spans="1:11" x14ac:dyDescent="0.2">
      <c r="A126" s="147" t="s">
        <v>140</v>
      </c>
      <c r="B126" s="147" t="s">
        <v>197</v>
      </c>
      <c r="C126" s="147" t="s">
        <v>198</v>
      </c>
      <c r="D126" s="147">
        <v>1</v>
      </c>
      <c r="E126" s="147" t="s">
        <v>32</v>
      </c>
      <c r="F126" s="148">
        <v>41179</v>
      </c>
      <c r="G126" s="148">
        <v>41186</v>
      </c>
      <c r="H126" s="147">
        <v>7</v>
      </c>
      <c r="I126" s="147" t="s">
        <v>30</v>
      </c>
      <c r="J126" s="147" t="s">
        <v>31</v>
      </c>
      <c r="K126" s="147" t="s">
        <v>22</v>
      </c>
    </row>
    <row r="127" spans="1:11" x14ac:dyDescent="0.2">
      <c r="A127" s="147" t="s">
        <v>140</v>
      </c>
      <c r="B127" s="147" t="s">
        <v>197</v>
      </c>
      <c r="C127" s="147" t="s">
        <v>198</v>
      </c>
      <c r="D127" s="147">
        <v>1</v>
      </c>
      <c r="E127" s="147" t="s">
        <v>32</v>
      </c>
      <c r="F127" s="148">
        <v>41193</v>
      </c>
      <c r="G127" s="148">
        <v>41213</v>
      </c>
      <c r="H127" s="147">
        <v>20</v>
      </c>
      <c r="I127" s="147" t="s">
        <v>30</v>
      </c>
      <c r="J127" s="147" t="s">
        <v>31</v>
      </c>
      <c r="K127" s="147" t="s">
        <v>22</v>
      </c>
    </row>
    <row r="128" spans="1:11" x14ac:dyDescent="0.2">
      <c r="A128" s="147" t="s">
        <v>140</v>
      </c>
      <c r="B128" s="147" t="s">
        <v>197</v>
      </c>
      <c r="C128" s="147" t="s">
        <v>198</v>
      </c>
      <c r="D128" s="147">
        <v>1</v>
      </c>
      <c r="E128" s="147" t="s">
        <v>32</v>
      </c>
      <c r="F128" s="148">
        <v>41221</v>
      </c>
      <c r="G128" s="148">
        <v>41228</v>
      </c>
      <c r="H128" s="147">
        <v>7</v>
      </c>
      <c r="I128" s="147" t="s">
        <v>30</v>
      </c>
      <c r="J128" s="147" t="s">
        <v>31</v>
      </c>
      <c r="K128" s="147" t="s">
        <v>22</v>
      </c>
    </row>
    <row r="129" spans="1:12" x14ac:dyDescent="0.2">
      <c r="A129" s="147" t="s">
        <v>140</v>
      </c>
      <c r="B129" s="147" t="s">
        <v>199</v>
      </c>
      <c r="C129" s="147" t="s">
        <v>200</v>
      </c>
      <c r="D129" s="147">
        <v>1</v>
      </c>
      <c r="E129" s="147" t="s">
        <v>32</v>
      </c>
      <c r="F129" s="148">
        <v>40969</v>
      </c>
      <c r="G129" s="148">
        <v>40976</v>
      </c>
      <c r="H129" s="147">
        <v>7</v>
      </c>
      <c r="I129" s="147" t="s">
        <v>30</v>
      </c>
      <c r="J129" s="147" t="s">
        <v>31</v>
      </c>
      <c r="K129" s="147" t="s">
        <v>22</v>
      </c>
    </row>
    <row r="130" spans="1:12" x14ac:dyDescent="0.2">
      <c r="A130" s="147" t="s">
        <v>140</v>
      </c>
      <c r="B130" s="147" t="s">
        <v>199</v>
      </c>
      <c r="C130" s="147" t="s">
        <v>200</v>
      </c>
      <c r="D130" s="147">
        <v>1</v>
      </c>
      <c r="E130" s="147" t="s">
        <v>32</v>
      </c>
      <c r="F130" s="148">
        <v>41011</v>
      </c>
      <c r="G130" s="148">
        <v>41018</v>
      </c>
      <c r="H130" s="147">
        <v>7</v>
      </c>
      <c r="I130" s="147" t="s">
        <v>30</v>
      </c>
      <c r="J130" s="147" t="s">
        <v>31</v>
      </c>
      <c r="K130" s="147" t="s">
        <v>22</v>
      </c>
    </row>
    <row r="131" spans="1:12" x14ac:dyDescent="0.2">
      <c r="A131" s="147" t="s">
        <v>140</v>
      </c>
      <c r="B131" s="147" t="s">
        <v>199</v>
      </c>
      <c r="C131" s="147" t="s">
        <v>200</v>
      </c>
      <c r="D131" s="147">
        <v>1</v>
      </c>
      <c r="E131" s="147" t="s">
        <v>32</v>
      </c>
      <c r="F131" s="148">
        <v>41137</v>
      </c>
      <c r="G131" s="148">
        <v>41144</v>
      </c>
      <c r="H131" s="147">
        <v>7</v>
      </c>
      <c r="I131" s="147" t="s">
        <v>30</v>
      </c>
      <c r="J131" s="147" t="s">
        <v>31</v>
      </c>
      <c r="K131" s="147" t="s">
        <v>22</v>
      </c>
    </row>
    <row r="132" spans="1:12" x14ac:dyDescent="0.2">
      <c r="A132" s="147" t="s">
        <v>140</v>
      </c>
      <c r="B132" s="147" t="s">
        <v>201</v>
      </c>
      <c r="C132" s="147" t="s">
        <v>202</v>
      </c>
      <c r="D132" s="147">
        <v>1</v>
      </c>
      <c r="E132" s="147" t="s">
        <v>32</v>
      </c>
      <c r="F132" s="148">
        <v>40934</v>
      </c>
      <c r="G132" s="148">
        <v>40941</v>
      </c>
      <c r="H132" s="147">
        <v>7</v>
      </c>
      <c r="I132" s="147" t="s">
        <v>30</v>
      </c>
      <c r="J132" s="147" t="s">
        <v>31</v>
      </c>
      <c r="K132" s="147" t="s">
        <v>203</v>
      </c>
    </row>
    <row r="133" spans="1:12" x14ac:dyDescent="0.2">
      <c r="A133" s="147" t="s">
        <v>140</v>
      </c>
      <c r="B133" s="147" t="s">
        <v>201</v>
      </c>
      <c r="C133" s="147" t="s">
        <v>202</v>
      </c>
      <c r="D133" s="147">
        <v>1</v>
      </c>
      <c r="E133" s="147" t="s">
        <v>32</v>
      </c>
      <c r="F133" s="148">
        <v>41053</v>
      </c>
      <c r="G133" s="148">
        <v>41060</v>
      </c>
      <c r="H133" s="147">
        <v>7</v>
      </c>
      <c r="I133" s="147" t="s">
        <v>30</v>
      </c>
      <c r="J133" s="147" t="s">
        <v>31</v>
      </c>
      <c r="K133" s="147" t="s">
        <v>203</v>
      </c>
    </row>
    <row r="134" spans="1:12" x14ac:dyDescent="0.2">
      <c r="A134" s="147" t="s">
        <v>140</v>
      </c>
      <c r="B134" s="147" t="s">
        <v>201</v>
      </c>
      <c r="C134" s="147" t="s">
        <v>202</v>
      </c>
      <c r="D134" s="147">
        <v>1</v>
      </c>
      <c r="E134" s="147" t="s">
        <v>32</v>
      </c>
      <c r="F134" s="148">
        <v>41123</v>
      </c>
      <c r="G134" s="148">
        <v>41130</v>
      </c>
      <c r="H134" s="147">
        <v>7</v>
      </c>
      <c r="I134" s="147" t="s">
        <v>30</v>
      </c>
      <c r="J134" s="147" t="s">
        <v>31</v>
      </c>
      <c r="K134" s="147" t="s">
        <v>203</v>
      </c>
    </row>
    <row r="135" spans="1:12" x14ac:dyDescent="0.2">
      <c r="A135" s="154" t="s">
        <v>140</v>
      </c>
      <c r="B135" s="154" t="s">
        <v>201</v>
      </c>
      <c r="C135" s="154" t="s">
        <v>202</v>
      </c>
      <c r="D135" s="154">
        <v>1</v>
      </c>
      <c r="E135" s="154" t="s">
        <v>32</v>
      </c>
      <c r="F135" s="155">
        <v>41137</v>
      </c>
      <c r="G135" s="155">
        <v>41144</v>
      </c>
      <c r="H135" s="154">
        <v>7</v>
      </c>
      <c r="I135" s="154" t="s">
        <v>30</v>
      </c>
      <c r="J135" s="154" t="s">
        <v>31</v>
      </c>
      <c r="K135" s="154" t="s">
        <v>203</v>
      </c>
    </row>
    <row r="136" spans="1:12" x14ac:dyDescent="0.2">
      <c r="A136" s="154" t="s">
        <v>140</v>
      </c>
      <c r="B136" s="154" t="s">
        <v>201</v>
      </c>
      <c r="C136" s="154" t="s">
        <v>202</v>
      </c>
      <c r="D136" s="154">
        <v>1</v>
      </c>
      <c r="E136" s="154" t="s">
        <v>32</v>
      </c>
      <c r="F136" s="155">
        <v>41193</v>
      </c>
      <c r="G136" s="155">
        <v>41200</v>
      </c>
      <c r="H136" s="154">
        <v>7</v>
      </c>
      <c r="I136" s="154" t="s">
        <v>30</v>
      </c>
      <c r="J136" s="154" t="s">
        <v>31</v>
      </c>
      <c r="K136" s="154" t="s">
        <v>203</v>
      </c>
      <c r="L136" s="11"/>
    </row>
    <row r="137" spans="1:12" x14ac:dyDescent="0.2">
      <c r="A137" s="151" t="s">
        <v>140</v>
      </c>
      <c r="B137" s="151" t="s">
        <v>201</v>
      </c>
      <c r="C137" s="151" t="s">
        <v>202</v>
      </c>
      <c r="D137" s="151">
        <v>1</v>
      </c>
      <c r="E137" s="151" t="s">
        <v>32</v>
      </c>
      <c r="F137" s="156">
        <v>41207</v>
      </c>
      <c r="G137" s="156">
        <v>41249</v>
      </c>
      <c r="H137" s="151">
        <v>42</v>
      </c>
      <c r="I137" s="151" t="s">
        <v>30</v>
      </c>
      <c r="J137" s="151" t="s">
        <v>31</v>
      </c>
      <c r="K137" s="151" t="s">
        <v>203</v>
      </c>
      <c r="L137" s="11"/>
    </row>
    <row r="138" spans="1:12" x14ac:dyDescent="0.2">
      <c r="A138" s="32"/>
      <c r="B138" s="55">
        <f>SUM(IF(FREQUENCY(MATCH(B2:B135,B2:B135,0),MATCH(B2:B135,B2:B135,0))&gt;0,1))</f>
        <v>31</v>
      </c>
      <c r="C138" s="55"/>
      <c r="D138" s="55"/>
      <c r="E138" s="29">
        <f>COUNTA(E2:E137)</f>
        <v>136</v>
      </c>
      <c r="F138" s="29"/>
      <c r="G138" s="29"/>
      <c r="H138" s="130">
        <f>SUM(H2:H137)</f>
        <v>5755</v>
      </c>
      <c r="I138" s="32"/>
      <c r="J138" s="32"/>
      <c r="K138" s="32"/>
    </row>
    <row r="139" spans="1:12" x14ac:dyDescent="0.2">
      <c r="A139" s="32"/>
      <c r="B139" s="55"/>
      <c r="C139" s="33"/>
      <c r="D139" s="33"/>
      <c r="E139" s="29"/>
      <c r="F139" s="29"/>
      <c r="G139" s="29"/>
      <c r="H139" s="29"/>
      <c r="I139" s="32"/>
      <c r="J139" s="32" t="s">
        <v>238</v>
      </c>
      <c r="K139" s="32"/>
    </row>
    <row r="140" spans="1:12" x14ac:dyDescent="0.2">
      <c r="A140" s="32"/>
      <c r="B140" s="55"/>
      <c r="C140" s="33"/>
      <c r="D140" s="33"/>
      <c r="E140" s="29"/>
      <c r="F140" s="29"/>
      <c r="G140" s="29"/>
      <c r="H140" s="29"/>
      <c r="I140" s="32"/>
      <c r="J140" s="32"/>
      <c r="K140" s="32"/>
    </row>
    <row r="141" spans="1:12" x14ac:dyDescent="0.2">
      <c r="A141" s="32"/>
      <c r="C141" s="106"/>
      <c r="D141" s="110" t="s">
        <v>230</v>
      </c>
      <c r="E141" s="107"/>
      <c r="F141" s="107"/>
      <c r="G141" s="29"/>
      <c r="H141" s="29"/>
      <c r="I141" s="32"/>
      <c r="J141" s="32"/>
      <c r="K141" s="32"/>
    </row>
    <row r="142" spans="1:12" x14ac:dyDescent="0.2">
      <c r="A142" s="32"/>
      <c r="B142" s="108"/>
      <c r="C142" s="109"/>
      <c r="D142" s="109" t="s">
        <v>123</v>
      </c>
      <c r="E142" s="89">
        <f>SUM(B138)</f>
        <v>31</v>
      </c>
      <c r="F142" s="107"/>
      <c r="G142" s="29"/>
      <c r="H142" s="29"/>
      <c r="I142" s="32"/>
      <c r="J142" s="32"/>
      <c r="K142" s="32"/>
    </row>
    <row r="143" spans="1:12" x14ac:dyDescent="0.2">
      <c r="A143" s="32"/>
      <c r="B143" s="108"/>
      <c r="C143" s="109"/>
      <c r="D143" s="109" t="s">
        <v>124</v>
      </c>
      <c r="E143" s="89">
        <f>SUM(E138)</f>
        <v>136</v>
      </c>
      <c r="F143" s="107"/>
      <c r="G143" s="29"/>
      <c r="H143" s="29"/>
      <c r="I143" s="32"/>
      <c r="J143" s="32"/>
      <c r="K143" s="32"/>
    </row>
    <row r="144" spans="1:12" x14ac:dyDescent="0.2">
      <c r="A144" s="32"/>
      <c r="B144" s="108"/>
      <c r="C144" s="109"/>
      <c r="D144" s="109" t="s">
        <v>125</v>
      </c>
      <c r="E144" s="88">
        <f>SUM(H138)</f>
        <v>5755</v>
      </c>
      <c r="F144" s="107"/>
      <c r="G144" s="29"/>
      <c r="H144" s="29"/>
      <c r="I144" s="32"/>
      <c r="J144" s="32"/>
      <c r="K144" s="32"/>
    </row>
    <row r="145" spans="1:12" x14ac:dyDescent="0.2">
      <c r="A145" s="32"/>
      <c r="B145" s="108"/>
      <c r="C145" s="106"/>
      <c r="D145" s="106"/>
      <c r="E145" s="107"/>
      <c r="F145" s="107"/>
      <c r="G145" s="29"/>
      <c r="H145" s="29"/>
      <c r="I145" s="32"/>
      <c r="J145" s="32"/>
      <c r="K145" s="32"/>
    </row>
    <row r="146" spans="1:12" x14ac:dyDescent="0.2">
      <c r="A146" s="32"/>
      <c r="B146" s="95"/>
      <c r="C146" s="1"/>
      <c r="D146" s="110" t="s">
        <v>105</v>
      </c>
      <c r="E146" s="107"/>
      <c r="F146" s="107"/>
      <c r="G146" s="29"/>
      <c r="H146" s="1"/>
      <c r="I146" s="32"/>
      <c r="J146" s="32"/>
      <c r="K146" s="32"/>
    </row>
    <row r="147" spans="1:12" x14ac:dyDescent="0.2">
      <c r="A147" s="32"/>
      <c r="B147" s="108"/>
      <c r="C147" s="91"/>
      <c r="D147" s="91"/>
      <c r="E147" s="100" t="s">
        <v>91</v>
      </c>
      <c r="F147" s="100" t="s">
        <v>92</v>
      </c>
      <c r="G147" s="29"/>
      <c r="H147" s="29"/>
      <c r="I147" s="32"/>
      <c r="J147" s="32"/>
      <c r="K147" s="32"/>
    </row>
    <row r="148" spans="1:12" x14ac:dyDescent="0.2">
      <c r="A148" s="73"/>
      <c r="B148" s="95"/>
      <c r="C148" s="1"/>
      <c r="D148" s="111" t="s">
        <v>120</v>
      </c>
      <c r="E148" s="91"/>
      <c r="F148" s="91"/>
      <c r="G148" s="30"/>
      <c r="H148" s="74"/>
      <c r="I148" s="32"/>
      <c r="J148" s="32"/>
      <c r="K148" s="49"/>
    </row>
    <row r="149" spans="1:12" x14ac:dyDescent="0.2">
      <c r="A149" s="73"/>
      <c r="B149" s="95"/>
      <c r="C149" s="1"/>
      <c r="D149" s="139" t="s">
        <v>89</v>
      </c>
      <c r="E149" s="89">
        <f>COUNTIF(I2:I135, "*ELEV_BACT*")</f>
        <v>134</v>
      </c>
      <c r="F149" s="116">
        <f>E149/E151</f>
        <v>0.97810218978102192</v>
      </c>
      <c r="G149" s="30"/>
      <c r="H149" s="74"/>
      <c r="I149" s="32"/>
      <c r="J149" s="32"/>
      <c r="K149" s="49"/>
    </row>
    <row r="150" spans="1:12" x14ac:dyDescent="0.2">
      <c r="A150" s="29"/>
      <c r="B150" s="102"/>
      <c r="C150" s="1"/>
      <c r="D150" s="139" t="s">
        <v>139</v>
      </c>
      <c r="E150" s="113">
        <f>COUNTIF(I2:I135, "*SEWAGE*")</f>
        <v>3</v>
      </c>
      <c r="F150" s="105">
        <f>E150/E151</f>
        <v>2.1897810218978103E-2</v>
      </c>
      <c r="G150" s="32"/>
      <c r="H150" s="44"/>
      <c r="I150" s="32"/>
      <c r="J150" s="32"/>
      <c r="K150" s="32"/>
    </row>
    <row r="151" spans="1:12" x14ac:dyDescent="0.2">
      <c r="B151" s="95"/>
      <c r="C151" s="1"/>
      <c r="D151" s="138"/>
      <c r="E151" s="115">
        <f>SUM(E149:E150)</f>
        <v>137</v>
      </c>
      <c r="F151" s="103">
        <f>SUM(F149:F150)</f>
        <v>1</v>
      </c>
      <c r="G151" s="32"/>
      <c r="I151" s="72"/>
      <c r="J151" s="32"/>
      <c r="K151" s="32"/>
    </row>
    <row r="152" spans="1:12" x14ac:dyDescent="0.2">
      <c r="B152" s="95"/>
      <c r="C152" s="1"/>
      <c r="D152" s="111" t="s">
        <v>121</v>
      </c>
      <c r="E152" s="91"/>
      <c r="F152" s="112"/>
      <c r="H152" s="70"/>
      <c r="I152" s="71"/>
      <c r="J152" s="43"/>
      <c r="K152" s="79"/>
    </row>
    <row r="153" spans="1:12" x14ac:dyDescent="0.2">
      <c r="B153" s="95"/>
      <c r="C153" s="1"/>
      <c r="D153" s="139" t="s">
        <v>204</v>
      </c>
      <c r="E153" s="89">
        <f>COUNTIF(J2:J135, "*PREEMPT*")</f>
        <v>3</v>
      </c>
      <c r="F153" s="116">
        <f>E153/E154</f>
        <v>2.2058823529411766E-2</v>
      </c>
      <c r="H153" s="70"/>
      <c r="I153" s="71"/>
      <c r="J153" s="43"/>
      <c r="K153" s="79"/>
    </row>
    <row r="154" spans="1:12" x14ac:dyDescent="0.2">
      <c r="B154" s="95"/>
      <c r="C154" s="1"/>
      <c r="D154" s="139" t="s">
        <v>90</v>
      </c>
      <c r="E154" s="113">
        <f>COUNTIF(J2:J139, "*ENTERO*")</f>
        <v>136</v>
      </c>
      <c r="F154" s="105">
        <f>E154/E155</f>
        <v>0.97841726618705038</v>
      </c>
      <c r="I154" s="80"/>
      <c r="J154" s="43"/>
      <c r="K154" s="79"/>
      <c r="L154" s="61"/>
    </row>
    <row r="155" spans="1:12" x14ac:dyDescent="0.2">
      <c r="B155" s="95"/>
      <c r="C155" s="1"/>
      <c r="D155" s="138"/>
      <c r="E155" s="115">
        <f>SUM(E153:E154)</f>
        <v>139</v>
      </c>
      <c r="F155" s="103">
        <f>SUM(F153:F154)</f>
        <v>1.0004760897164622</v>
      </c>
      <c r="I155" s="72"/>
      <c r="J155" s="32"/>
      <c r="K155" s="43"/>
      <c r="L155" s="61"/>
    </row>
    <row r="156" spans="1:12" x14ac:dyDescent="0.2">
      <c r="B156" s="95"/>
      <c r="C156" s="1"/>
      <c r="D156" s="111" t="s">
        <v>122</v>
      </c>
      <c r="E156" s="91"/>
      <c r="F156" s="112"/>
      <c r="H156" s="61"/>
      <c r="I156" s="71"/>
      <c r="J156" s="43"/>
      <c r="K156" s="79"/>
      <c r="L156" s="61"/>
    </row>
    <row r="157" spans="1:12" x14ac:dyDescent="0.2">
      <c r="B157" s="95"/>
      <c r="C157" s="1"/>
      <c r="D157" s="139" t="s">
        <v>205</v>
      </c>
      <c r="E157" s="89">
        <f>COUNTIF(K2:K138, "*SEWER_LINE*")</f>
        <v>3</v>
      </c>
      <c r="F157" s="116">
        <f>E157/E161</f>
        <v>2.0689655172413793E-2</v>
      </c>
      <c r="H157" s="61"/>
      <c r="I157" s="71"/>
      <c r="J157" s="43"/>
      <c r="K157" s="79"/>
      <c r="L157" s="61"/>
    </row>
    <row r="158" spans="1:12" x14ac:dyDescent="0.2">
      <c r="B158" s="95"/>
      <c r="C158" s="1"/>
      <c r="D158" s="139" t="s">
        <v>206</v>
      </c>
      <c r="E158" s="89">
        <f>COUNTIF(K2:K139, "*STORM*")</f>
        <v>0</v>
      </c>
      <c r="F158" s="116">
        <f>E158/E161</f>
        <v>0</v>
      </c>
      <c r="H158" s="61"/>
      <c r="I158" s="71"/>
      <c r="J158" s="43"/>
      <c r="K158" s="79"/>
      <c r="L158" s="61"/>
    </row>
    <row r="159" spans="1:12" x14ac:dyDescent="0.2">
      <c r="B159" s="95"/>
      <c r="C159" s="1"/>
      <c r="D159" s="139" t="s">
        <v>207</v>
      </c>
      <c r="E159" s="89">
        <f>COUNTIF(K2:K140, "*RUNOFF*")</f>
        <v>41</v>
      </c>
      <c r="F159" s="116">
        <f>E159/E161</f>
        <v>0.28275862068965518</v>
      </c>
      <c r="I159" s="71"/>
      <c r="J159" s="43"/>
      <c r="K159" s="79"/>
      <c r="L159" s="61"/>
    </row>
    <row r="160" spans="1:12" x14ac:dyDescent="0.2">
      <c r="B160" s="95"/>
      <c r="C160" s="1"/>
      <c r="D160" s="139" t="s">
        <v>106</v>
      </c>
      <c r="E160" s="113">
        <f>COUNTIF(K2:K135, "*UNKNOWN*")</f>
        <v>101</v>
      </c>
      <c r="F160" s="105">
        <f>E160/E161</f>
        <v>0.69655172413793098</v>
      </c>
      <c r="I160" s="61"/>
      <c r="J160" s="43"/>
      <c r="K160" s="79"/>
    </row>
    <row r="161" spans="2:11" x14ac:dyDescent="0.2">
      <c r="B161" s="95"/>
      <c r="C161" s="95"/>
      <c r="D161" s="95"/>
      <c r="E161" s="115">
        <f>SUM(E157:E160)</f>
        <v>145</v>
      </c>
      <c r="F161" s="103">
        <f>SUM(F157:F160)</f>
        <v>1</v>
      </c>
      <c r="I161" s="61"/>
      <c r="J161" s="43"/>
      <c r="K161" s="79"/>
    </row>
    <row r="162" spans="2:11" x14ac:dyDescent="0.2">
      <c r="I162" s="61"/>
      <c r="J162" s="43"/>
      <c r="K162" s="79"/>
    </row>
    <row r="163" spans="2:11" x14ac:dyDescent="0.2">
      <c r="I163" s="61"/>
      <c r="J163" s="43"/>
      <c r="K163" s="79"/>
    </row>
    <row r="164" spans="2:11" x14ac:dyDescent="0.2">
      <c r="I164" s="24"/>
      <c r="J164" s="81"/>
      <c r="K164" s="24"/>
    </row>
  </sheetData>
  <printOptions horizontalCentered="1" gridLines="1"/>
  <pageMargins left="0.5" right="0.5" top="1.5" bottom="0.5" header="0.5" footer="0.5"/>
  <pageSetup scale="80" orientation="landscape" r:id="rId1"/>
  <headerFooter>
    <oddHeader>&amp;C&amp;"Arial,Bold"&amp;16 2011 Swimming Season
Guam Beach Actions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ER48"/>
  <sheetViews>
    <sheetView zoomScaleNormal="100" workbookViewId="0">
      <pane ySplit="2" topLeftCell="A3" activePane="bottomLeft" state="frozen"/>
      <selection pane="bottomLeft"/>
    </sheetView>
  </sheetViews>
  <sheetFormatPr defaultRowHeight="9" customHeight="1" x14ac:dyDescent="0.2"/>
  <cols>
    <col min="1" max="1" width="10.85546875" style="5" customWidth="1"/>
    <col min="2" max="2" width="9.140625" style="5"/>
    <col min="3" max="3" width="39.28515625" style="34" customWidth="1"/>
    <col min="4" max="4" width="7.7109375" style="34" customWidth="1"/>
    <col min="5" max="6" width="9.140625" style="6"/>
    <col min="7" max="7" width="0.5703125" style="6" customWidth="1"/>
    <col min="8" max="12" width="9.140625" style="6"/>
    <col min="13" max="16384" width="9.140625" style="5"/>
  </cols>
  <sheetData>
    <row r="1" spans="1:148" s="2" customFormat="1" ht="12" customHeight="1" x14ac:dyDescent="0.2">
      <c r="A1" s="9"/>
      <c r="B1" s="165" t="s">
        <v>24</v>
      </c>
      <c r="C1" s="166"/>
      <c r="D1" s="166"/>
      <c r="E1" s="166"/>
      <c r="F1" s="166"/>
      <c r="G1" s="31"/>
      <c r="H1" s="163" t="s">
        <v>23</v>
      </c>
      <c r="I1" s="164"/>
      <c r="J1" s="164"/>
      <c r="K1" s="164"/>
      <c r="L1" s="164"/>
    </row>
    <row r="2" spans="1:148" s="8" customFormat="1" ht="48" customHeight="1" x14ac:dyDescent="0.2">
      <c r="A2" s="4" t="s">
        <v>208</v>
      </c>
      <c r="B2" s="3" t="s">
        <v>12</v>
      </c>
      <c r="C2" s="3" t="s">
        <v>11</v>
      </c>
      <c r="D2" s="3" t="s">
        <v>66</v>
      </c>
      <c r="E2" s="3" t="s">
        <v>3</v>
      </c>
      <c r="F2" s="3" t="s">
        <v>17</v>
      </c>
      <c r="G2" s="31"/>
      <c r="H2" s="3" t="s">
        <v>4</v>
      </c>
      <c r="I2" s="3" t="s">
        <v>5</v>
      </c>
      <c r="J2" s="3" t="s">
        <v>6</v>
      </c>
      <c r="K2" s="3" t="s">
        <v>7</v>
      </c>
      <c r="L2" s="3" t="s">
        <v>8</v>
      </c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</row>
    <row r="3" spans="1:148" ht="12.75" customHeight="1" x14ac:dyDescent="0.2">
      <c r="A3" s="61" t="s">
        <v>140</v>
      </c>
      <c r="B3" s="61" t="s">
        <v>141</v>
      </c>
      <c r="C3" s="61" t="s">
        <v>142</v>
      </c>
      <c r="D3" s="61">
        <v>1</v>
      </c>
      <c r="E3" s="52">
        <v>6</v>
      </c>
      <c r="F3" s="52">
        <v>260</v>
      </c>
      <c r="G3" s="52"/>
      <c r="H3" s="52"/>
      <c r="I3" s="52"/>
      <c r="J3" s="52">
        <v>2</v>
      </c>
      <c r="K3" s="52"/>
      <c r="L3" s="52">
        <v>4</v>
      </c>
    </row>
    <row r="4" spans="1:148" ht="12.75" customHeight="1" x14ac:dyDescent="0.2">
      <c r="A4" s="61" t="s">
        <v>140</v>
      </c>
      <c r="B4" s="61" t="s">
        <v>145</v>
      </c>
      <c r="C4" s="61" t="s">
        <v>146</v>
      </c>
      <c r="D4" s="61">
        <v>1</v>
      </c>
      <c r="E4" s="128">
        <v>4</v>
      </c>
      <c r="F4" s="128">
        <v>184</v>
      </c>
      <c r="G4" s="128"/>
      <c r="H4" s="128"/>
      <c r="I4" s="128"/>
      <c r="J4" s="128"/>
      <c r="K4" s="128">
        <v>2</v>
      </c>
      <c r="L4" s="128">
        <v>2</v>
      </c>
    </row>
    <row r="5" spans="1:148" ht="12.75" customHeight="1" x14ac:dyDescent="0.2">
      <c r="A5" s="61" t="s">
        <v>140</v>
      </c>
      <c r="B5" s="61" t="s">
        <v>147</v>
      </c>
      <c r="C5" s="61" t="s">
        <v>148</v>
      </c>
      <c r="D5" s="61">
        <v>1</v>
      </c>
      <c r="E5" s="128">
        <v>5</v>
      </c>
      <c r="F5" s="128">
        <v>322</v>
      </c>
      <c r="G5" s="128"/>
      <c r="H5" s="128"/>
      <c r="I5" s="128"/>
      <c r="J5" s="128">
        <v>2</v>
      </c>
      <c r="K5" s="128">
        <v>2</v>
      </c>
      <c r="L5" s="128">
        <v>1</v>
      </c>
    </row>
    <row r="6" spans="1:148" ht="12.75" customHeight="1" x14ac:dyDescent="0.2">
      <c r="A6" s="61" t="s">
        <v>140</v>
      </c>
      <c r="B6" s="61" t="s">
        <v>149</v>
      </c>
      <c r="C6" s="61" t="s">
        <v>150</v>
      </c>
      <c r="D6" s="61">
        <v>1</v>
      </c>
      <c r="E6" s="128">
        <v>8</v>
      </c>
      <c r="F6" s="128">
        <v>247</v>
      </c>
      <c r="G6" s="128"/>
      <c r="H6" s="128"/>
      <c r="I6" s="128"/>
      <c r="J6" s="128">
        <v>2</v>
      </c>
      <c r="K6" s="128">
        <v>3</v>
      </c>
      <c r="L6" s="128">
        <v>3</v>
      </c>
    </row>
    <row r="7" spans="1:148" ht="12.75" customHeight="1" x14ac:dyDescent="0.2">
      <c r="A7" s="61" t="s">
        <v>140</v>
      </c>
      <c r="B7" s="61" t="s">
        <v>151</v>
      </c>
      <c r="C7" s="61" t="s">
        <v>152</v>
      </c>
      <c r="D7" s="61">
        <v>1</v>
      </c>
      <c r="E7" s="128">
        <v>5</v>
      </c>
      <c r="F7" s="128">
        <v>300</v>
      </c>
      <c r="G7" s="128"/>
      <c r="H7" s="128"/>
      <c r="I7" s="128"/>
      <c r="J7" s="128">
        <v>3</v>
      </c>
      <c r="K7" s="128"/>
      <c r="L7" s="128">
        <v>2</v>
      </c>
    </row>
    <row r="8" spans="1:148" ht="12.75" customHeight="1" x14ac:dyDescent="0.2">
      <c r="A8" s="61" t="s">
        <v>140</v>
      </c>
      <c r="B8" s="61" t="s">
        <v>153</v>
      </c>
      <c r="C8" s="61" t="s">
        <v>154</v>
      </c>
      <c r="D8" s="61">
        <v>1</v>
      </c>
      <c r="E8" s="128">
        <v>4</v>
      </c>
      <c r="F8" s="128">
        <v>112</v>
      </c>
      <c r="G8" s="128"/>
      <c r="H8" s="128"/>
      <c r="I8" s="128"/>
      <c r="J8" s="128">
        <v>2</v>
      </c>
      <c r="K8" s="128">
        <v>1</v>
      </c>
      <c r="L8" s="128">
        <v>1</v>
      </c>
    </row>
    <row r="9" spans="1:148" ht="12.75" customHeight="1" x14ac:dyDescent="0.2">
      <c r="A9" s="147" t="s">
        <v>140</v>
      </c>
      <c r="B9" s="147" t="s">
        <v>143</v>
      </c>
      <c r="C9" s="147" t="s">
        <v>144</v>
      </c>
      <c r="D9" s="61">
        <v>1</v>
      </c>
      <c r="E9" s="149">
        <v>2</v>
      </c>
      <c r="F9" s="149">
        <v>337</v>
      </c>
      <c r="G9" s="149"/>
      <c r="H9" s="149"/>
      <c r="I9" s="149"/>
      <c r="J9" s="149"/>
      <c r="K9" s="149"/>
      <c r="L9" s="149">
        <v>2</v>
      </c>
    </row>
    <row r="10" spans="1:148" ht="12.75" customHeight="1" x14ac:dyDescent="0.2">
      <c r="A10" s="61" t="s">
        <v>140</v>
      </c>
      <c r="B10" s="61" t="s">
        <v>155</v>
      </c>
      <c r="C10" s="61" t="s">
        <v>156</v>
      </c>
      <c r="D10" s="61">
        <v>1</v>
      </c>
      <c r="E10" s="128">
        <v>5</v>
      </c>
      <c r="F10" s="128">
        <v>193</v>
      </c>
      <c r="G10" s="128"/>
      <c r="H10" s="128"/>
      <c r="I10" s="128"/>
      <c r="J10" s="128">
        <v>2</v>
      </c>
      <c r="K10" s="128">
        <v>2</v>
      </c>
      <c r="L10" s="128">
        <v>1</v>
      </c>
    </row>
    <row r="11" spans="1:148" ht="12.75" customHeight="1" x14ac:dyDescent="0.2">
      <c r="A11" s="147" t="s">
        <v>140</v>
      </c>
      <c r="B11" s="147" t="s">
        <v>157</v>
      </c>
      <c r="C11" s="147" t="s">
        <v>158</v>
      </c>
      <c r="D11" s="147">
        <v>1</v>
      </c>
      <c r="E11" s="149">
        <v>2</v>
      </c>
      <c r="F11" s="149">
        <v>44</v>
      </c>
      <c r="G11" s="149"/>
      <c r="H11" s="149"/>
      <c r="I11" s="149"/>
      <c r="J11" s="149"/>
      <c r="K11" s="149">
        <v>1</v>
      </c>
      <c r="L11" s="149">
        <v>1</v>
      </c>
    </row>
    <row r="12" spans="1:148" ht="12.75" customHeight="1" x14ac:dyDescent="0.2">
      <c r="A12" s="61" t="s">
        <v>140</v>
      </c>
      <c r="B12" s="61" t="s">
        <v>159</v>
      </c>
      <c r="C12" s="61" t="s">
        <v>160</v>
      </c>
      <c r="D12" s="61">
        <v>1</v>
      </c>
      <c r="E12" s="128">
        <v>6</v>
      </c>
      <c r="F12" s="128">
        <v>69</v>
      </c>
      <c r="G12" s="128"/>
      <c r="H12" s="128"/>
      <c r="I12" s="128"/>
      <c r="J12" s="128">
        <v>3</v>
      </c>
      <c r="K12" s="128">
        <v>3</v>
      </c>
      <c r="L12" s="128"/>
    </row>
    <row r="13" spans="1:148" ht="12.75" customHeight="1" x14ac:dyDescent="0.2">
      <c r="A13" s="61" t="s">
        <v>140</v>
      </c>
      <c r="B13" s="61" t="s">
        <v>161</v>
      </c>
      <c r="C13" s="61" t="s">
        <v>162</v>
      </c>
      <c r="D13" s="61">
        <v>1</v>
      </c>
      <c r="E13" s="128">
        <v>4</v>
      </c>
      <c r="F13" s="128">
        <v>126</v>
      </c>
      <c r="G13" s="128"/>
      <c r="H13" s="128"/>
      <c r="I13" s="128"/>
      <c r="J13" s="128">
        <v>3</v>
      </c>
      <c r="K13" s="128"/>
      <c r="L13" s="128">
        <v>1</v>
      </c>
    </row>
    <row r="14" spans="1:148" ht="12.75" customHeight="1" x14ac:dyDescent="0.2">
      <c r="A14" s="61" t="s">
        <v>140</v>
      </c>
      <c r="B14" s="61" t="s">
        <v>163</v>
      </c>
      <c r="C14" s="61" t="s">
        <v>164</v>
      </c>
      <c r="D14" s="61">
        <v>1</v>
      </c>
      <c r="E14" s="128">
        <v>3</v>
      </c>
      <c r="F14" s="128">
        <v>35</v>
      </c>
      <c r="G14" s="128"/>
      <c r="H14" s="128"/>
      <c r="I14" s="128"/>
      <c r="J14" s="128">
        <v>2</v>
      </c>
      <c r="K14" s="128">
        <v>1</v>
      </c>
      <c r="L14" s="128"/>
    </row>
    <row r="15" spans="1:148" ht="12.75" customHeight="1" x14ac:dyDescent="0.2">
      <c r="A15" s="61" t="s">
        <v>140</v>
      </c>
      <c r="B15" s="61" t="s">
        <v>165</v>
      </c>
      <c r="C15" s="61" t="s">
        <v>166</v>
      </c>
      <c r="D15" s="61">
        <v>1</v>
      </c>
      <c r="E15" s="128">
        <v>1</v>
      </c>
      <c r="F15" s="128">
        <v>273</v>
      </c>
      <c r="G15" s="128"/>
      <c r="H15" s="128"/>
      <c r="I15" s="128"/>
      <c r="J15" s="128"/>
      <c r="K15" s="128"/>
      <c r="L15" s="128">
        <v>1</v>
      </c>
    </row>
    <row r="16" spans="1:148" ht="12.75" customHeight="1" x14ac:dyDescent="0.2">
      <c r="A16" s="61" t="s">
        <v>140</v>
      </c>
      <c r="B16" s="61" t="s">
        <v>167</v>
      </c>
      <c r="C16" s="61" t="s">
        <v>168</v>
      </c>
      <c r="D16" s="61">
        <v>1</v>
      </c>
      <c r="E16" s="128">
        <v>3</v>
      </c>
      <c r="F16" s="128">
        <v>344</v>
      </c>
      <c r="G16" s="128"/>
      <c r="H16" s="128"/>
      <c r="I16" s="128"/>
      <c r="J16" s="128"/>
      <c r="K16" s="128"/>
      <c r="L16" s="128">
        <v>3</v>
      </c>
    </row>
    <row r="17" spans="1:12" ht="12.75" customHeight="1" x14ac:dyDescent="0.2">
      <c r="A17" s="61" t="s">
        <v>140</v>
      </c>
      <c r="B17" s="61" t="s">
        <v>169</v>
      </c>
      <c r="C17" s="61" t="s">
        <v>170</v>
      </c>
      <c r="D17" s="61">
        <v>1</v>
      </c>
      <c r="E17" s="128">
        <v>4</v>
      </c>
      <c r="F17" s="128">
        <v>196</v>
      </c>
      <c r="G17" s="128"/>
      <c r="H17" s="128"/>
      <c r="I17" s="128"/>
      <c r="J17" s="128"/>
      <c r="K17" s="128">
        <v>1</v>
      </c>
      <c r="L17" s="128">
        <v>3</v>
      </c>
    </row>
    <row r="18" spans="1:12" ht="12.75" customHeight="1" x14ac:dyDescent="0.2">
      <c r="A18" s="61" t="s">
        <v>140</v>
      </c>
      <c r="B18" s="61" t="s">
        <v>171</v>
      </c>
      <c r="C18" s="61" t="s">
        <v>172</v>
      </c>
      <c r="D18" s="61">
        <v>1</v>
      </c>
      <c r="E18" s="128">
        <v>4</v>
      </c>
      <c r="F18" s="128">
        <v>217</v>
      </c>
      <c r="G18" s="128"/>
      <c r="H18" s="128"/>
      <c r="I18" s="128"/>
      <c r="J18" s="128">
        <v>1</v>
      </c>
      <c r="K18" s="128"/>
      <c r="L18" s="128">
        <v>3</v>
      </c>
    </row>
    <row r="19" spans="1:12" ht="12.75" customHeight="1" x14ac:dyDescent="0.2">
      <c r="A19" s="61" t="s">
        <v>140</v>
      </c>
      <c r="B19" s="61" t="s">
        <v>173</v>
      </c>
      <c r="C19" s="61" t="s">
        <v>174</v>
      </c>
      <c r="D19" s="61">
        <v>1</v>
      </c>
      <c r="E19" s="128">
        <v>2</v>
      </c>
      <c r="F19" s="128">
        <v>297</v>
      </c>
      <c r="G19" s="128"/>
      <c r="H19" s="128"/>
      <c r="I19" s="128"/>
      <c r="J19" s="128"/>
      <c r="K19" s="128">
        <v>1</v>
      </c>
      <c r="L19" s="128">
        <v>1</v>
      </c>
    </row>
    <row r="20" spans="1:12" ht="12.75" customHeight="1" x14ac:dyDescent="0.2">
      <c r="A20" s="61" t="s">
        <v>140</v>
      </c>
      <c r="B20" s="61" t="s">
        <v>177</v>
      </c>
      <c r="C20" s="61" t="s">
        <v>178</v>
      </c>
      <c r="D20" s="61">
        <v>1</v>
      </c>
      <c r="E20" s="128">
        <v>7</v>
      </c>
      <c r="F20" s="128">
        <v>110</v>
      </c>
      <c r="G20" s="128"/>
      <c r="H20" s="128"/>
      <c r="I20" s="128"/>
      <c r="J20" s="128">
        <v>3</v>
      </c>
      <c r="K20" s="128">
        <v>3</v>
      </c>
      <c r="L20" s="128">
        <v>1</v>
      </c>
    </row>
    <row r="21" spans="1:12" ht="12.75" customHeight="1" x14ac:dyDescent="0.2">
      <c r="A21" s="61" t="s">
        <v>140</v>
      </c>
      <c r="B21" s="61" t="s">
        <v>175</v>
      </c>
      <c r="C21" s="61" t="s">
        <v>176</v>
      </c>
      <c r="D21" s="61">
        <v>1</v>
      </c>
      <c r="E21" s="149">
        <v>5</v>
      </c>
      <c r="F21" s="149">
        <v>92</v>
      </c>
      <c r="G21" s="149"/>
      <c r="H21" s="149"/>
      <c r="I21" s="149"/>
      <c r="J21" s="149">
        <v>2</v>
      </c>
      <c r="K21" s="149">
        <v>1</v>
      </c>
      <c r="L21" s="149">
        <v>2</v>
      </c>
    </row>
    <row r="22" spans="1:12" ht="12.75" customHeight="1" x14ac:dyDescent="0.2">
      <c r="A22" s="61" t="s">
        <v>140</v>
      </c>
      <c r="B22" s="61" t="s">
        <v>179</v>
      </c>
      <c r="C22" s="61" t="s">
        <v>180</v>
      </c>
      <c r="D22" s="61">
        <v>1</v>
      </c>
      <c r="E22" s="128">
        <v>5</v>
      </c>
      <c r="F22" s="128">
        <v>325</v>
      </c>
      <c r="G22" s="128"/>
      <c r="H22" s="128"/>
      <c r="I22" s="128"/>
      <c r="J22" s="128">
        <v>1</v>
      </c>
      <c r="K22" s="128">
        <v>1</v>
      </c>
      <c r="L22" s="128">
        <v>3</v>
      </c>
    </row>
    <row r="23" spans="1:12" ht="12.75" customHeight="1" x14ac:dyDescent="0.2">
      <c r="A23" s="118" t="s">
        <v>140</v>
      </c>
      <c r="B23" s="118" t="s">
        <v>181</v>
      </c>
      <c r="C23" s="118" t="s">
        <v>182</v>
      </c>
      <c r="D23" s="61">
        <v>1</v>
      </c>
      <c r="E23" s="134">
        <v>4</v>
      </c>
      <c r="F23" s="134">
        <v>63</v>
      </c>
      <c r="G23" s="134"/>
      <c r="H23" s="134"/>
      <c r="I23" s="134"/>
      <c r="J23" s="134">
        <v>2</v>
      </c>
      <c r="K23" s="134">
        <v>1</v>
      </c>
      <c r="L23" s="134">
        <v>1</v>
      </c>
    </row>
    <row r="24" spans="1:12" ht="12.75" customHeight="1" x14ac:dyDescent="0.2">
      <c r="A24" s="61" t="s">
        <v>140</v>
      </c>
      <c r="B24" s="61" t="s">
        <v>183</v>
      </c>
      <c r="C24" s="61" t="s">
        <v>184</v>
      </c>
      <c r="D24" s="61">
        <v>1</v>
      </c>
      <c r="E24" s="128">
        <v>4</v>
      </c>
      <c r="F24" s="128">
        <v>64</v>
      </c>
      <c r="G24" s="128"/>
      <c r="H24" s="128"/>
      <c r="I24" s="128"/>
      <c r="J24" s="128">
        <v>2</v>
      </c>
      <c r="K24" s="128">
        <v>1</v>
      </c>
      <c r="L24" s="128">
        <v>1</v>
      </c>
    </row>
    <row r="25" spans="1:12" ht="12.75" customHeight="1" x14ac:dyDescent="0.2">
      <c r="A25" s="61" t="s">
        <v>140</v>
      </c>
      <c r="B25" s="61" t="s">
        <v>187</v>
      </c>
      <c r="C25" s="61" t="s">
        <v>188</v>
      </c>
      <c r="D25" s="61">
        <v>1</v>
      </c>
      <c r="E25" s="149">
        <v>8</v>
      </c>
      <c r="F25" s="149">
        <v>87</v>
      </c>
      <c r="G25" s="149"/>
      <c r="H25" s="149"/>
      <c r="I25" s="149"/>
      <c r="J25" s="149">
        <v>6</v>
      </c>
      <c r="K25" s="149">
        <v>2</v>
      </c>
      <c r="L25" s="149"/>
    </row>
    <row r="26" spans="1:12" ht="12.75" customHeight="1" x14ac:dyDescent="0.2">
      <c r="A26" s="61" t="s">
        <v>140</v>
      </c>
      <c r="B26" s="61" t="s">
        <v>189</v>
      </c>
      <c r="C26" s="61" t="s">
        <v>190</v>
      </c>
      <c r="D26" s="61">
        <v>1</v>
      </c>
      <c r="E26" s="149">
        <v>4</v>
      </c>
      <c r="F26" s="149">
        <v>337</v>
      </c>
      <c r="G26" s="149"/>
      <c r="H26" s="149"/>
      <c r="I26" s="149"/>
      <c r="J26" s="149"/>
      <c r="K26" s="149">
        <v>2</v>
      </c>
      <c r="L26" s="149">
        <v>2</v>
      </c>
    </row>
    <row r="27" spans="1:12" ht="12.75" customHeight="1" x14ac:dyDescent="0.2">
      <c r="A27" s="61" t="s">
        <v>140</v>
      </c>
      <c r="B27" s="61" t="s">
        <v>185</v>
      </c>
      <c r="C27" s="61" t="s">
        <v>186</v>
      </c>
      <c r="D27" s="61">
        <v>1</v>
      </c>
      <c r="E27" s="128">
        <v>2</v>
      </c>
      <c r="F27" s="128">
        <v>358</v>
      </c>
      <c r="G27" s="128"/>
      <c r="H27" s="128"/>
      <c r="I27" s="128"/>
      <c r="J27" s="128"/>
      <c r="K27" s="128"/>
      <c r="L27" s="128">
        <v>2</v>
      </c>
    </row>
    <row r="28" spans="1:12" ht="12.75" customHeight="1" x14ac:dyDescent="0.2">
      <c r="A28" s="61" t="s">
        <v>140</v>
      </c>
      <c r="B28" s="61" t="s">
        <v>191</v>
      </c>
      <c r="C28" s="61" t="s">
        <v>192</v>
      </c>
      <c r="D28" s="61">
        <v>1</v>
      </c>
      <c r="E28" s="128">
        <v>8</v>
      </c>
      <c r="F28" s="128">
        <v>204</v>
      </c>
      <c r="G28" s="128"/>
      <c r="H28" s="128"/>
      <c r="I28" s="128"/>
      <c r="J28" s="128">
        <v>3</v>
      </c>
      <c r="K28" s="128">
        <v>2</v>
      </c>
      <c r="L28" s="128">
        <v>3</v>
      </c>
    </row>
    <row r="29" spans="1:12" ht="12.75" customHeight="1" x14ac:dyDescent="0.2">
      <c r="A29" s="61" t="s">
        <v>140</v>
      </c>
      <c r="B29" s="61" t="s">
        <v>193</v>
      </c>
      <c r="C29" s="61" t="s">
        <v>194</v>
      </c>
      <c r="D29" s="61">
        <v>1</v>
      </c>
      <c r="E29" s="128">
        <v>1</v>
      </c>
      <c r="F29" s="128">
        <v>7</v>
      </c>
      <c r="G29" s="128"/>
      <c r="H29" s="128"/>
      <c r="I29" s="128"/>
      <c r="J29" s="128">
        <v>1</v>
      </c>
      <c r="K29" s="128"/>
      <c r="L29" s="128"/>
    </row>
    <row r="30" spans="1:12" ht="12.75" customHeight="1" x14ac:dyDescent="0.2">
      <c r="A30" s="61" t="s">
        <v>140</v>
      </c>
      <c r="B30" s="61" t="s">
        <v>195</v>
      </c>
      <c r="C30" s="61" t="s">
        <v>196</v>
      </c>
      <c r="D30" s="61">
        <v>1</v>
      </c>
      <c r="E30" s="120">
        <v>3</v>
      </c>
      <c r="F30" s="120">
        <v>350</v>
      </c>
      <c r="G30" s="120"/>
      <c r="H30" s="120"/>
      <c r="I30" s="120"/>
      <c r="J30" s="120">
        <v>2</v>
      </c>
      <c r="K30" s="120"/>
      <c r="L30" s="120">
        <v>1</v>
      </c>
    </row>
    <row r="31" spans="1:12" ht="12.75" customHeight="1" x14ac:dyDescent="0.2">
      <c r="A31" s="61" t="s">
        <v>140</v>
      </c>
      <c r="B31" s="61" t="s">
        <v>197</v>
      </c>
      <c r="C31" s="61" t="s">
        <v>198</v>
      </c>
      <c r="D31" s="61">
        <v>1</v>
      </c>
      <c r="E31" s="120">
        <v>8</v>
      </c>
      <c r="F31" s="120">
        <v>104</v>
      </c>
      <c r="G31" s="120"/>
      <c r="H31" s="120"/>
      <c r="I31" s="120"/>
      <c r="J31" s="120">
        <v>6</v>
      </c>
      <c r="K31" s="120">
        <v>1</v>
      </c>
      <c r="L31" s="120">
        <v>1</v>
      </c>
    </row>
    <row r="32" spans="1:12" ht="12.75" customHeight="1" x14ac:dyDescent="0.2">
      <c r="A32" s="147" t="s">
        <v>140</v>
      </c>
      <c r="B32" s="147" t="s">
        <v>199</v>
      </c>
      <c r="C32" s="147" t="s">
        <v>200</v>
      </c>
      <c r="D32" s="147">
        <v>1</v>
      </c>
      <c r="E32" s="149">
        <v>3</v>
      </c>
      <c r="F32" s="149">
        <v>21</v>
      </c>
      <c r="G32" s="149"/>
      <c r="H32" s="149"/>
      <c r="I32" s="149"/>
      <c r="J32" s="149">
        <v>3</v>
      </c>
      <c r="K32" s="149"/>
      <c r="L32" s="149"/>
    </row>
    <row r="33" spans="1:12" ht="12.75" customHeight="1" x14ac:dyDescent="0.2">
      <c r="A33" s="151" t="s">
        <v>140</v>
      </c>
      <c r="B33" s="151" t="s">
        <v>201</v>
      </c>
      <c r="C33" s="151" t="s">
        <v>202</v>
      </c>
      <c r="D33" s="151">
        <v>1</v>
      </c>
      <c r="E33" s="57">
        <v>6</v>
      </c>
      <c r="F33" s="57">
        <v>77</v>
      </c>
      <c r="G33" s="57"/>
      <c r="H33" s="57"/>
      <c r="I33" s="57"/>
      <c r="J33" s="57">
        <v>5</v>
      </c>
      <c r="K33" s="57"/>
      <c r="L33" s="57">
        <v>1</v>
      </c>
    </row>
    <row r="34" spans="1:12" ht="12.75" customHeight="1" x14ac:dyDescent="0.2">
      <c r="A34" s="32"/>
      <c r="B34" s="33">
        <f>COUNTA(B3:B33)</f>
        <v>31</v>
      </c>
      <c r="C34" s="33"/>
      <c r="D34" s="33"/>
      <c r="E34" s="42">
        <f>SUM(E3:E33)</f>
        <v>136</v>
      </c>
      <c r="F34" s="131">
        <f>SUM(F3:F33)</f>
        <v>5755</v>
      </c>
      <c r="G34" s="42"/>
      <c r="H34" s="42">
        <f>SUM(H3:H33)</f>
        <v>0</v>
      </c>
      <c r="I34" s="42">
        <f>SUM(I3:I33)</f>
        <v>0</v>
      </c>
      <c r="J34" s="42">
        <f>SUM(J3:J33)</f>
        <v>58</v>
      </c>
      <c r="K34" s="42">
        <f>SUM(K3:K33)</f>
        <v>31</v>
      </c>
      <c r="L34" s="42">
        <f>SUM(L3:L33)</f>
        <v>47</v>
      </c>
    </row>
    <row r="35" spans="1:12" ht="12.75" customHeight="1" x14ac:dyDescent="0.2">
      <c r="A35" s="32"/>
      <c r="B35" s="33"/>
      <c r="C35" s="33"/>
      <c r="D35" s="33"/>
      <c r="E35" s="29"/>
      <c r="F35" s="29"/>
      <c r="G35" s="35"/>
      <c r="H35" s="29"/>
      <c r="I35" s="29"/>
      <c r="J35" s="29"/>
      <c r="K35" s="29"/>
      <c r="L35" s="29"/>
    </row>
    <row r="36" spans="1:12" ht="12.75" customHeight="1" x14ac:dyDescent="0.2">
      <c r="A36" s="32"/>
      <c r="B36" s="33"/>
      <c r="C36" s="33"/>
      <c r="D36" s="33"/>
      <c r="E36" s="29"/>
      <c r="F36" s="29"/>
      <c r="G36" s="35"/>
      <c r="H36" s="29"/>
      <c r="I36" s="29"/>
      <c r="J36" s="29"/>
      <c r="K36" s="29"/>
      <c r="L36" s="29"/>
    </row>
    <row r="37" spans="1:12" ht="12.75" customHeight="1" x14ac:dyDescent="0.2">
      <c r="C37" s="106"/>
      <c r="D37" s="110" t="s">
        <v>240</v>
      </c>
      <c r="E37" s="107"/>
    </row>
    <row r="38" spans="1:12" ht="12.75" customHeight="1" x14ac:dyDescent="0.2">
      <c r="B38" s="108"/>
      <c r="D38" s="109" t="s">
        <v>123</v>
      </c>
      <c r="E38" s="89">
        <f>SUM(B34)</f>
        <v>31</v>
      </c>
    </row>
    <row r="39" spans="1:12" ht="12.75" customHeight="1" x14ac:dyDescent="0.2">
      <c r="B39" s="108"/>
      <c r="D39" s="109" t="s">
        <v>103</v>
      </c>
      <c r="E39" s="89">
        <f>SUM(E34)</f>
        <v>136</v>
      </c>
    </row>
    <row r="40" spans="1:12" ht="12.75" customHeight="1" x14ac:dyDescent="0.2">
      <c r="B40" s="108"/>
      <c r="D40" s="109" t="s">
        <v>104</v>
      </c>
      <c r="E40" s="88">
        <f>SUM(F34)</f>
        <v>5755</v>
      </c>
    </row>
    <row r="41" spans="1:12" ht="12.75" customHeight="1" x14ac:dyDescent="0.2"/>
    <row r="42" spans="1:12" ht="12.75" customHeight="1" x14ac:dyDescent="0.2">
      <c r="C42" s="93"/>
      <c r="D42" s="93"/>
      <c r="E42" s="95"/>
      <c r="F42" s="110" t="s">
        <v>131</v>
      </c>
      <c r="G42" s="95"/>
      <c r="H42" s="100" t="s">
        <v>91</v>
      </c>
      <c r="I42" s="100" t="s">
        <v>102</v>
      </c>
    </row>
    <row r="43" spans="1:12" ht="12.75" customHeight="1" x14ac:dyDescent="0.2">
      <c r="C43" s="114"/>
      <c r="D43" s="114"/>
      <c r="E43" s="114"/>
      <c r="F43" s="98" t="s">
        <v>126</v>
      </c>
      <c r="H43" s="89">
        <f>SUM(H34)</f>
        <v>0</v>
      </c>
      <c r="I43" s="103">
        <f>H43/(H48)</f>
        <v>0</v>
      </c>
    </row>
    <row r="44" spans="1:12" ht="12.75" customHeight="1" x14ac:dyDescent="0.2">
      <c r="C44" s="114"/>
      <c r="D44" s="114"/>
      <c r="E44" s="114"/>
      <c r="F44" s="98" t="s">
        <v>127</v>
      </c>
      <c r="H44" s="89">
        <f>SUM(I34)</f>
        <v>0</v>
      </c>
      <c r="I44" s="103">
        <f>H44/H48</f>
        <v>0</v>
      </c>
    </row>
    <row r="45" spans="1:12" ht="12.75" customHeight="1" x14ac:dyDescent="0.2">
      <c r="C45" s="114"/>
      <c r="D45" s="114"/>
      <c r="E45" s="114"/>
      <c r="F45" s="98" t="s">
        <v>128</v>
      </c>
      <c r="H45" s="89">
        <f>SUM(J34)</f>
        <v>58</v>
      </c>
      <c r="I45" s="103">
        <f>H45/H48</f>
        <v>0.4264705882352941</v>
      </c>
    </row>
    <row r="46" spans="1:12" ht="12.75" customHeight="1" x14ac:dyDescent="0.2">
      <c r="C46" s="114"/>
      <c r="D46" s="114"/>
      <c r="E46" s="114"/>
      <c r="F46" s="98" t="s">
        <v>129</v>
      </c>
      <c r="H46" s="89">
        <f>SUM(K34)</f>
        <v>31</v>
      </c>
      <c r="I46" s="103">
        <f>H46/H48</f>
        <v>0.22794117647058823</v>
      </c>
    </row>
    <row r="47" spans="1:12" ht="12.75" customHeight="1" x14ac:dyDescent="0.2">
      <c r="C47" s="114"/>
      <c r="D47" s="114"/>
      <c r="E47" s="114"/>
      <c r="F47" s="98" t="s">
        <v>130</v>
      </c>
      <c r="H47" s="113">
        <f>SUM(L34)</f>
        <v>47</v>
      </c>
      <c r="I47" s="105">
        <f>H47/H48</f>
        <v>0.34558823529411764</v>
      </c>
    </row>
    <row r="48" spans="1:12" ht="12.75" customHeight="1" x14ac:dyDescent="0.2">
      <c r="C48" s="114"/>
      <c r="D48" s="114"/>
      <c r="E48" s="114"/>
      <c r="F48" s="114"/>
      <c r="G48" s="98"/>
      <c r="H48" s="112">
        <f>SUM(H43:H47)</f>
        <v>136</v>
      </c>
      <c r="I48" s="103">
        <f>SUM(I43:I47)</f>
        <v>1</v>
      </c>
    </row>
  </sheetData>
  <mergeCells count="2">
    <mergeCell ref="H1:L1"/>
    <mergeCell ref="B1:F1"/>
  </mergeCells>
  <phoneticPr fontId="3" type="noConversion"/>
  <printOptions horizontalCentered="1" gridLines="1"/>
  <pageMargins left="0.5" right="0.5" top="1.5" bottom="1" header="0.5" footer="0.5"/>
  <pageSetup scale="80" orientation="landscape" r:id="rId1"/>
  <headerFooter alignWithMargins="0">
    <oddHeader>&amp;C&amp;"Arial,Bold"&amp;16 2012 Swimming Season
Guam Beach Action Durations</oddHeader>
    <oddFooter>&amp;R&amp;P of &amp;N</oddFooter>
  </headerFooter>
  <rowBreaks count="1" manualBreakCount="1">
    <brk id="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48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11.42578125" style="6" customWidth="1"/>
    <col min="2" max="2" width="9" style="6" customWidth="1"/>
    <col min="3" max="3" width="41" style="6" customWidth="1"/>
    <col min="4" max="4" width="7.5703125" style="6" customWidth="1"/>
    <col min="5" max="5" width="9.140625" style="51"/>
    <col min="6" max="6" width="0.85546875" style="6" customWidth="1"/>
    <col min="7" max="9" width="9.140625" style="6"/>
    <col min="10" max="10" width="0.85546875" style="6" customWidth="1"/>
    <col min="11" max="16384" width="9.140625" style="6"/>
  </cols>
  <sheetData>
    <row r="1" spans="1:12" s="48" customFormat="1" ht="12" customHeight="1" x14ac:dyDescent="0.2">
      <c r="B1" s="168" t="s">
        <v>25</v>
      </c>
      <c r="C1" s="168"/>
      <c r="D1" s="59"/>
      <c r="E1" s="60"/>
      <c r="F1" s="59"/>
      <c r="G1" s="167" t="s">
        <v>27</v>
      </c>
      <c r="H1" s="167"/>
      <c r="I1" s="167"/>
      <c r="J1" s="59"/>
      <c r="K1" s="168" t="s">
        <v>33</v>
      </c>
      <c r="L1" s="168"/>
    </row>
    <row r="2" spans="1:12" s="50" customFormat="1" ht="48.75" customHeight="1" x14ac:dyDescent="0.15">
      <c r="A2" s="3" t="s">
        <v>208</v>
      </c>
      <c r="B2" s="3" t="s">
        <v>12</v>
      </c>
      <c r="C2" s="3" t="s">
        <v>11</v>
      </c>
      <c r="D2" s="3" t="s">
        <v>66</v>
      </c>
      <c r="E2" s="15" t="s">
        <v>26</v>
      </c>
      <c r="F2" s="3"/>
      <c r="G2" s="3" t="s">
        <v>236</v>
      </c>
      <c r="H2" s="3" t="s">
        <v>13</v>
      </c>
      <c r="I2" s="3" t="s">
        <v>14</v>
      </c>
      <c r="J2" s="3"/>
      <c r="K2" s="3" t="s">
        <v>15</v>
      </c>
      <c r="L2" s="3" t="s">
        <v>16</v>
      </c>
    </row>
    <row r="3" spans="1:12" ht="12.75" customHeight="1" x14ac:dyDescent="0.2">
      <c r="A3" s="118" t="s">
        <v>140</v>
      </c>
      <c r="B3" s="118" t="s">
        <v>141</v>
      </c>
      <c r="C3" s="118" t="s">
        <v>142</v>
      </c>
      <c r="D3" s="61">
        <v>1</v>
      </c>
      <c r="E3" s="61">
        <v>365</v>
      </c>
      <c r="F3" s="5"/>
      <c r="G3" s="13" t="s">
        <v>28</v>
      </c>
      <c r="H3" s="150">
        <v>260</v>
      </c>
      <c r="I3" s="38">
        <f t="shared" ref="I3:I33" si="0">H3/E3</f>
        <v>0.71232876712328763</v>
      </c>
      <c r="J3" s="56"/>
      <c r="K3" s="39">
        <f t="shared" ref="K3:K33" si="1">E3-H3</f>
        <v>105</v>
      </c>
      <c r="L3" s="38">
        <f t="shared" ref="L3:L33" si="2">K3/E3</f>
        <v>0.28767123287671231</v>
      </c>
    </row>
    <row r="4" spans="1:12" ht="12.75" customHeight="1" x14ac:dyDescent="0.2">
      <c r="A4" s="118" t="s">
        <v>140</v>
      </c>
      <c r="B4" s="118" t="s">
        <v>145</v>
      </c>
      <c r="C4" s="118" t="s">
        <v>146</v>
      </c>
      <c r="D4" s="61">
        <v>1</v>
      </c>
      <c r="E4" s="61">
        <v>365</v>
      </c>
      <c r="F4" s="5"/>
      <c r="G4" s="13" t="s">
        <v>28</v>
      </c>
      <c r="H4" s="150">
        <v>184</v>
      </c>
      <c r="I4" s="38">
        <f t="shared" ref="I4:I17" si="3">H4/E4</f>
        <v>0.50410958904109593</v>
      </c>
      <c r="J4" s="56"/>
      <c r="K4" s="39">
        <f t="shared" ref="K4:K17" si="4">E4-H4</f>
        <v>181</v>
      </c>
      <c r="L4" s="38">
        <f t="shared" ref="L4:L17" si="5">K4/E4</f>
        <v>0.49589041095890413</v>
      </c>
    </row>
    <row r="5" spans="1:12" ht="12.75" customHeight="1" x14ac:dyDescent="0.2">
      <c r="A5" s="118" t="s">
        <v>140</v>
      </c>
      <c r="B5" s="118" t="s">
        <v>147</v>
      </c>
      <c r="C5" s="118" t="s">
        <v>148</v>
      </c>
      <c r="D5" s="61">
        <v>1</v>
      </c>
      <c r="E5" s="61">
        <v>365</v>
      </c>
      <c r="F5" s="5"/>
      <c r="G5" s="13" t="s">
        <v>28</v>
      </c>
      <c r="H5" s="150">
        <v>322</v>
      </c>
      <c r="I5" s="38">
        <f t="shared" si="3"/>
        <v>0.88219178082191785</v>
      </c>
      <c r="J5" s="56"/>
      <c r="K5" s="39">
        <f t="shared" si="4"/>
        <v>43</v>
      </c>
      <c r="L5" s="38">
        <f t="shared" si="5"/>
        <v>0.11780821917808219</v>
      </c>
    </row>
    <row r="6" spans="1:12" ht="12.75" customHeight="1" x14ac:dyDescent="0.2">
      <c r="A6" s="118" t="s">
        <v>140</v>
      </c>
      <c r="B6" s="118" t="s">
        <v>149</v>
      </c>
      <c r="C6" s="118" t="s">
        <v>150</v>
      </c>
      <c r="D6" s="61">
        <v>1</v>
      </c>
      <c r="E6" s="61">
        <v>365</v>
      </c>
      <c r="F6" s="5"/>
      <c r="G6" s="13" t="s">
        <v>28</v>
      </c>
      <c r="H6" s="150">
        <v>247</v>
      </c>
      <c r="I6" s="38">
        <f t="shared" si="3"/>
        <v>0.67671232876712328</v>
      </c>
      <c r="J6" s="56"/>
      <c r="K6" s="39">
        <f t="shared" si="4"/>
        <v>118</v>
      </c>
      <c r="L6" s="38">
        <f t="shared" si="5"/>
        <v>0.32328767123287672</v>
      </c>
    </row>
    <row r="7" spans="1:12" ht="12.75" customHeight="1" x14ac:dyDescent="0.2">
      <c r="A7" s="118" t="s">
        <v>140</v>
      </c>
      <c r="B7" s="118" t="s">
        <v>151</v>
      </c>
      <c r="C7" s="118" t="s">
        <v>152</v>
      </c>
      <c r="D7" s="61">
        <v>1</v>
      </c>
      <c r="E7" s="61">
        <v>365</v>
      </c>
      <c r="F7" s="5"/>
      <c r="G7" s="13" t="s">
        <v>28</v>
      </c>
      <c r="H7" s="150">
        <v>300</v>
      </c>
      <c r="I7" s="38">
        <f t="shared" si="3"/>
        <v>0.82191780821917804</v>
      </c>
      <c r="J7" s="56"/>
      <c r="K7" s="39">
        <f t="shared" si="4"/>
        <v>65</v>
      </c>
      <c r="L7" s="38">
        <f t="shared" si="5"/>
        <v>0.17808219178082191</v>
      </c>
    </row>
    <row r="8" spans="1:12" ht="12.75" customHeight="1" x14ac:dyDescent="0.2">
      <c r="A8" s="118" t="s">
        <v>140</v>
      </c>
      <c r="B8" s="118" t="s">
        <v>153</v>
      </c>
      <c r="C8" s="118" t="s">
        <v>154</v>
      </c>
      <c r="D8" s="61">
        <v>1</v>
      </c>
      <c r="E8" s="61">
        <v>365</v>
      </c>
      <c r="F8" s="5"/>
      <c r="G8" s="13" t="s">
        <v>28</v>
      </c>
      <c r="H8" s="150">
        <v>112</v>
      </c>
      <c r="I8" s="38">
        <f t="shared" si="3"/>
        <v>0.30684931506849317</v>
      </c>
      <c r="J8" s="56"/>
      <c r="K8" s="39">
        <f t="shared" si="4"/>
        <v>253</v>
      </c>
      <c r="L8" s="38">
        <f t="shared" si="5"/>
        <v>0.69315068493150689</v>
      </c>
    </row>
    <row r="9" spans="1:12" ht="12.75" customHeight="1" x14ac:dyDescent="0.2">
      <c r="A9" s="118" t="s">
        <v>140</v>
      </c>
      <c r="B9" s="118" t="s">
        <v>143</v>
      </c>
      <c r="C9" s="118" t="s">
        <v>144</v>
      </c>
      <c r="D9" s="61">
        <v>1</v>
      </c>
      <c r="E9" s="61">
        <v>365</v>
      </c>
      <c r="F9" s="5"/>
      <c r="G9" s="13" t="s">
        <v>28</v>
      </c>
      <c r="H9" s="150">
        <v>337</v>
      </c>
      <c r="I9" s="38">
        <f t="shared" si="3"/>
        <v>0.92328767123287669</v>
      </c>
      <c r="J9" s="56"/>
      <c r="K9" s="39">
        <f t="shared" si="4"/>
        <v>28</v>
      </c>
      <c r="L9" s="38">
        <f t="shared" si="5"/>
        <v>7.6712328767123292E-2</v>
      </c>
    </row>
    <row r="10" spans="1:12" ht="12.75" customHeight="1" x14ac:dyDescent="0.2">
      <c r="A10" s="118" t="s">
        <v>140</v>
      </c>
      <c r="B10" s="118" t="s">
        <v>155</v>
      </c>
      <c r="C10" s="118" t="s">
        <v>156</v>
      </c>
      <c r="D10" s="61">
        <v>1</v>
      </c>
      <c r="E10" s="61">
        <v>365</v>
      </c>
      <c r="F10" s="5"/>
      <c r="G10" s="13" t="s">
        <v>28</v>
      </c>
      <c r="H10" s="150">
        <v>193</v>
      </c>
      <c r="I10" s="38">
        <f t="shared" si="3"/>
        <v>0.52876712328767128</v>
      </c>
      <c r="J10" s="56"/>
      <c r="K10" s="39">
        <f t="shared" si="4"/>
        <v>172</v>
      </c>
      <c r="L10" s="38">
        <f t="shared" si="5"/>
        <v>0.47123287671232877</v>
      </c>
    </row>
    <row r="11" spans="1:12" ht="12.75" customHeight="1" x14ac:dyDescent="0.2">
      <c r="A11" s="118" t="s">
        <v>140</v>
      </c>
      <c r="B11" s="118" t="s">
        <v>157</v>
      </c>
      <c r="C11" s="118" t="s">
        <v>158</v>
      </c>
      <c r="D11" s="61">
        <v>1</v>
      </c>
      <c r="E11" s="61">
        <v>365</v>
      </c>
      <c r="F11" s="5"/>
      <c r="G11" s="13" t="s">
        <v>28</v>
      </c>
      <c r="H11" s="150">
        <v>44</v>
      </c>
      <c r="I11" s="38">
        <f t="shared" si="3"/>
        <v>0.12054794520547946</v>
      </c>
      <c r="J11" s="56"/>
      <c r="K11" s="39">
        <f t="shared" si="4"/>
        <v>321</v>
      </c>
      <c r="L11" s="38">
        <f t="shared" si="5"/>
        <v>0.8794520547945206</v>
      </c>
    </row>
    <row r="12" spans="1:12" ht="12.75" customHeight="1" x14ac:dyDescent="0.2">
      <c r="A12" s="118" t="s">
        <v>140</v>
      </c>
      <c r="B12" s="118" t="s">
        <v>159</v>
      </c>
      <c r="C12" s="118" t="s">
        <v>160</v>
      </c>
      <c r="D12" s="61">
        <v>1</v>
      </c>
      <c r="E12" s="61">
        <v>365</v>
      </c>
      <c r="F12" s="5"/>
      <c r="G12" s="13" t="s">
        <v>28</v>
      </c>
      <c r="H12" s="150">
        <v>69</v>
      </c>
      <c r="I12" s="38">
        <f t="shared" si="3"/>
        <v>0.18904109589041096</v>
      </c>
      <c r="J12" s="56"/>
      <c r="K12" s="39">
        <f t="shared" si="4"/>
        <v>296</v>
      </c>
      <c r="L12" s="38">
        <f t="shared" si="5"/>
        <v>0.81095890410958904</v>
      </c>
    </row>
    <row r="13" spans="1:12" ht="12.75" customHeight="1" x14ac:dyDescent="0.2">
      <c r="A13" s="118" t="s">
        <v>140</v>
      </c>
      <c r="B13" s="118" t="s">
        <v>161</v>
      </c>
      <c r="C13" s="118" t="s">
        <v>162</v>
      </c>
      <c r="D13" s="61">
        <v>1</v>
      </c>
      <c r="E13" s="61">
        <v>365</v>
      </c>
      <c r="F13" s="5"/>
      <c r="G13" s="13" t="s">
        <v>28</v>
      </c>
      <c r="H13" s="150">
        <v>126</v>
      </c>
      <c r="I13" s="38">
        <f t="shared" si="3"/>
        <v>0.34520547945205482</v>
      </c>
      <c r="J13" s="56"/>
      <c r="K13" s="39">
        <f t="shared" si="4"/>
        <v>239</v>
      </c>
      <c r="L13" s="38">
        <f t="shared" si="5"/>
        <v>0.65479452054794518</v>
      </c>
    </row>
    <row r="14" spans="1:12" ht="12.75" customHeight="1" x14ac:dyDescent="0.2">
      <c r="A14" s="118" t="s">
        <v>140</v>
      </c>
      <c r="B14" s="118" t="s">
        <v>163</v>
      </c>
      <c r="C14" s="118" t="s">
        <v>164</v>
      </c>
      <c r="D14" s="61">
        <v>1</v>
      </c>
      <c r="E14" s="61">
        <v>365</v>
      </c>
      <c r="F14" s="5"/>
      <c r="G14" s="13" t="s">
        <v>28</v>
      </c>
      <c r="H14" s="150">
        <v>35</v>
      </c>
      <c r="I14" s="38">
        <f t="shared" si="3"/>
        <v>9.5890410958904104E-2</v>
      </c>
      <c r="J14" s="56"/>
      <c r="K14" s="39">
        <f t="shared" si="4"/>
        <v>330</v>
      </c>
      <c r="L14" s="38">
        <f t="shared" si="5"/>
        <v>0.90410958904109584</v>
      </c>
    </row>
    <row r="15" spans="1:12" ht="12.75" customHeight="1" x14ac:dyDescent="0.2">
      <c r="A15" s="118" t="s">
        <v>140</v>
      </c>
      <c r="B15" s="118" t="s">
        <v>165</v>
      </c>
      <c r="C15" s="118" t="s">
        <v>166</v>
      </c>
      <c r="D15" s="61">
        <v>1</v>
      </c>
      <c r="E15" s="61">
        <v>365</v>
      </c>
      <c r="F15" s="5"/>
      <c r="G15" s="13" t="s">
        <v>28</v>
      </c>
      <c r="H15" s="150">
        <v>273</v>
      </c>
      <c r="I15" s="38">
        <f t="shared" si="3"/>
        <v>0.74794520547945209</v>
      </c>
      <c r="J15" s="56"/>
      <c r="K15" s="39">
        <f t="shared" si="4"/>
        <v>92</v>
      </c>
      <c r="L15" s="38">
        <f t="shared" si="5"/>
        <v>0.25205479452054796</v>
      </c>
    </row>
    <row r="16" spans="1:12" ht="12.75" customHeight="1" x14ac:dyDescent="0.2">
      <c r="A16" s="118" t="s">
        <v>140</v>
      </c>
      <c r="B16" s="118" t="s">
        <v>167</v>
      </c>
      <c r="C16" s="118" t="s">
        <v>168</v>
      </c>
      <c r="D16" s="61">
        <v>1</v>
      </c>
      <c r="E16" s="61">
        <v>365</v>
      </c>
      <c r="F16" s="5"/>
      <c r="G16" s="13" t="s">
        <v>28</v>
      </c>
      <c r="H16" s="150">
        <v>344</v>
      </c>
      <c r="I16" s="38">
        <f t="shared" si="3"/>
        <v>0.94246575342465755</v>
      </c>
      <c r="J16" s="56"/>
      <c r="K16" s="39">
        <f t="shared" si="4"/>
        <v>21</v>
      </c>
      <c r="L16" s="38">
        <f t="shared" si="5"/>
        <v>5.7534246575342465E-2</v>
      </c>
    </row>
    <row r="17" spans="1:12" ht="12.75" customHeight="1" x14ac:dyDescent="0.2">
      <c r="A17" s="118" t="s">
        <v>140</v>
      </c>
      <c r="B17" s="118" t="s">
        <v>169</v>
      </c>
      <c r="C17" s="118" t="s">
        <v>170</v>
      </c>
      <c r="D17" s="61">
        <v>1</v>
      </c>
      <c r="E17" s="61">
        <v>365</v>
      </c>
      <c r="F17" s="5"/>
      <c r="G17" s="13" t="s">
        <v>28</v>
      </c>
      <c r="H17" s="150">
        <v>196</v>
      </c>
      <c r="I17" s="38">
        <f t="shared" si="3"/>
        <v>0.53698630136986303</v>
      </c>
      <c r="J17" s="56"/>
      <c r="K17" s="39">
        <f t="shared" si="4"/>
        <v>169</v>
      </c>
      <c r="L17" s="38">
        <f t="shared" si="5"/>
        <v>0.46301369863013697</v>
      </c>
    </row>
    <row r="18" spans="1:12" ht="12.75" customHeight="1" x14ac:dyDescent="0.2">
      <c r="A18" s="118" t="s">
        <v>140</v>
      </c>
      <c r="B18" s="118" t="s">
        <v>171</v>
      </c>
      <c r="C18" s="118" t="s">
        <v>172</v>
      </c>
      <c r="D18" s="61">
        <v>1</v>
      </c>
      <c r="E18" s="61">
        <v>365</v>
      </c>
      <c r="F18" s="5"/>
      <c r="G18" s="13" t="s">
        <v>28</v>
      </c>
      <c r="H18" s="150">
        <v>217</v>
      </c>
      <c r="I18" s="38">
        <f t="shared" si="0"/>
        <v>0.59452054794520548</v>
      </c>
      <c r="J18" s="56"/>
      <c r="K18" s="39">
        <f t="shared" si="1"/>
        <v>148</v>
      </c>
      <c r="L18" s="38">
        <f t="shared" si="2"/>
        <v>0.40547945205479452</v>
      </c>
    </row>
    <row r="19" spans="1:12" ht="12.75" customHeight="1" x14ac:dyDescent="0.2">
      <c r="A19" s="118" t="s">
        <v>140</v>
      </c>
      <c r="B19" s="118" t="s">
        <v>173</v>
      </c>
      <c r="C19" s="118" t="s">
        <v>174</v>
      </c>
      <c r="D19" s="61">
        <v>1</v>
      </c>
      <c r="E19" s="61">
        <v>365</v>
      </c>
      <c r="F19" s="5"/>
      <c r="G19" s="13" t="s">
        <v>28</v>
      </c>
      <c r="H19" s="150">
        <v>297</v>
      </c>
      <c r="I19" s="38">
        <f t="shared" si="0"/>
        <v>0.81369863013698629</v>
      </c>
      <c r="J19" s="56"/>
      <c r="K19" s="39">
        <f t="shared" si="1"/>
        <v>68</v>
      </c>
      <c r="L19" s="38">
        <f t="shared" si="2"/>
        <v>0.18630136986301371</v>
      </c>
    </row>
    <row r="20" spans="1:12" ht="12.75" customHeight="1" x14ac:dyDescent="0.2">
      <c r="A20" s="118" t="s">
        <v>140</v>
      </c>
      <c r="B20" s="118" t="s">
        <v>177</v>
      </c>
      <c r="C20" s="118" t="s">
        <v>178</v>
      </c>
      <c r="D20" s="61">
        <v>1</v>
      </c>
      <c r="E20" s="61">
        <v>365</v>
      </c>
      <c r="F20" s="5"/>
      <c r="G20" s="13" t="s">
        <v>28</v>
      </c>
      <c r="H20" s="150">
        <v>110</v>
      </c>
      <c r="I20" s="38">
        <f t="shared" si="0"/>
        <v>0.30136986301369861</v>
      </c>
      <c r="J20" s="56"/>
      <c r="K20" s="39">
        <f t="shared" si="1"/>
        <v>255</v>
      </c>
      <c r="L20" s="38">
        <f t="shared" si="2"/>
        <v>0.69863013698630139</v>
      </c>
    </row>
    <row r="21" spans="1:12" ht="12.75" customHeight="1" x14ac:dyDescent="0.2">
      <c r="A21" s="118" t="s">
        <v>140</v>
      </c>
      <c r="B21" s="118" t="s">
        <v>175</v>
      </c>
      <c r="C21" s="118" t="s">
        <v>176</v>
      </c>
      <c r="D21" s="61">
        <v>1</v>
      </c>
      <c r="E21" s="61">
        <v>365</v>
      </c>
      <c r="F21" s="5"/>
      <c r="G21" s="13" t="s">
        <v>28</v>
      </c>
      <c r="H21" s="150">
        <v>92</v>
      </c>
      <c r="I21" s="38">
        <f t="shared" si="0"/>
        <v>0.25205479452054796</v>
      </c>
      <c r="J21" s="56"/>
      <c r="K21" s="39">
        <f t="shared" si="1"/>
        <v>273</v>
      </c>
      <c r="L21" s="38">
        <f t="shared" si="2"/>
        <v>0.74794520547945209</v>
      </c>
    </row>
    <row r="22" spans="1:12" ht="12.75" customHeight="1" x14ac:dyDescent="0.2">
      <c r="A22" s="118" t="s">
        <v>140</v>
      </c>
      <c r="B22" s="118" t="s">
        <v>179</v>
      </c>
      <c r="C22" s="118" t="s">
        <v>180</v>
      </c>
      <c r="D22" s="61">
        <v>1</v>
      </c>
      <c r="E22" s="61">
        <v>365</v>
      </c>
      <c r="F22" s="5"/>
      <c r="G22" s="13" t="s">
        <v>28</v>
      </c>
      <c r="H22" s="150">
        <v>325</v>
      </c>
      <c r="I22" s="38">
        <f t="shared" si="0"/>
        <v>0.8904109589041096</v>
      </c>
      <c r="J22" s="56"/>
      <c r="K22" s="39">
        <f t="shared" si="1"/>
        <v>40</v>
      </c>
      <c r="L22" s="38">
        <f t="shared" si="2"/>
        <v>0.1095890410958904</v>
      </c>
    </row>
    <row r="23" spans="1:12" ht="12.75" customHeight="1" x14ac:dyDescent="0.2">
      <c r="A23" s="118" t="s">
        <v>140</v>
      </c>
      <c r="B23" s="118" t="s">
        <v>181</v>
      </c>
      <c r="C23" s="118" t="s">
        <v>182</v>
      </c>
      <c r="D23" s="61">
        <v>1</v>
      </c>
      <c r="E23" s="61">
        <v>365</v>
      </c>
      <c r="F23" s="5"/>
      <c r="G23" s="13" t="s">
        <v>28</v>
      </c>
      <c r="H23" s="150">
        <v>63</v>
      </c>
      <c r="I23" s="38">
        <f t="shared" si="0"/>
        <v>0.17260273972602741</v>
      </c>
      <c r="J23" s="56"/>
      <c r="K23" s="39">
        <f t="shared" si="1"/>
        <v>302</v>
      </c>
      <c r="L23" s="38">
        <f t="shared" si="2"/>
        <v>0.82739726027397265</v>
      </c>
    </row>
    <row r="24" spans="1:12" ht="12.75" customHeight="1" x14ac:dyDescent="0.2">
      <c r="A24" s="118" t="s">
        <v>140</v>
      </c>
      <c r="B24" s="118" t="s">
        <v>183</v>
      </c>
      <c r="C24" s="118" t="s">
        <v>184</v>
      </c>
      <c r="D24" s="61">
        <v>1</v>
      </c>
      <c r="E24" s="61">
        <v>365</v>
      </c>
      <c r="F24" s="5"/>
      <c r="G24" s="13" t="s">
        <v>28</v>
      </c>
      <c r="H24" s="150">
        <v>64</v>
      </c>
      <c r="I24" s="38">
        <f t="shared" si="0"/>
        <v>0.17534246575342466</v>
      </c>
      <c r="J24" s="56"/>
      <c r="K24" s="39">
        <f t="shared" si="1"/>
        <v>301</v>
      </c>
      <c r="L24" s="38">
        <f t="shared" si="2"/>
        <v>0.8246575342465754</v>
      </c>
    </row>
    <row r="25" spans="1:12" ht="12.75" customHeight="1" x14ac:dyDescent="0.2">
      <c r="A25" s="118" t="s">
        <v>140</v>
      </c>
      <c r="B25" s="118" t="s">
        <v>187</v>
      </c>
      <c r="C25" s="118" t="s">
        <v>188</v>
      </c>
      <c r="D25" s="61">
        <v>1</v>
      </c>
      <c r="E25" s="61">
        <v>365</v>
      </c>
      <c r="F25" s="5"/>
      <c r="G25" s="13" t="s">
        <v>28</v>
      </c>
      <c r="H25" s="150">
        <v>87</v>
      </c>
      <c r="I25" s="38">
        <f t="shared" si="0"/>
        <v>0.23835616438356164</v>
      </c>
      <c r="J25" s="56"/>
      <c r="K25" s="39">
        <f t="shared" si="1"/>
        <v>278</v>
      </c>
      <c r="L25" s="38">
        <f t="shared" si="2"/>
        <v>0.76164383561643834</v>
      </c>
    </row>
    <row r="26" spans="1:12" ht="12.75" customHeight="1" x14ac:dyDescent="0.2">
      <c r="A26" s="118" t="s">
        <v>140</v>
      </c>
      <c r="B26" s="118" t="s">
        <v>189</v>
      </c>
      <c r="C26" s="118" t="s">
        <v>190</v>
      </c>
      <c r="D26" s="61">
        <v>1</v>
      </c>
      <c r="E26" s="61">
        <v>365</v>
      </c>
      <c r="F26" s="5"/>
      <c r="G26" s="13" t="s">
        <v>28</v>
      </c>
      <c r="H26" s="150">
        <v>337</v>
      </c>
      <c r="I26" s="38">
        <f t="shared" si="0"/>
        <v>0.92328767123287669</v>
      </c>
      <c r="J26" s="56"/>
      <c r="K26" s="39">
        <f t="shared" si="1"/>
        <v>28</v>
      </c>
      <c r="L26" s="38">
        <f t="shared" si="2"/>
        <v>7.6712328767123292E-2</v>
      </c>
    </row>
    <row r="27" spans="1:12" ht="12.75" customHeight="1" x14ac:dyDescent="0.2">
      <c r="A27" s="118" t="s">
        <v>140</v>
      </c>
      <c r="B27" s="118" t="s">
        <v>185</v>
      </c>
      <c r="C27" s="118" t="s">
        <v>186</v>
      </c>
      <c r="D27" s="61">
        <v>1</v>
      </c>
      <c r="E27" s="61">
        <v>365</v>
      </c>
      <c r="F27" s="5"/>
      <c r="G27" s="13" t="s">
        <v>28</v>
      </c>
      <c r="H27" s="150">
        <v>358</v>
      </c>
      <c r="I27" s="38">
        <f t="shared" si="0"/>
        <v>0.98082191780821915</v>
      </c>
      <c r="J27" s="56"/>
      <c r="K27" s="39">
        <f t="shared" si="1"/>
        <v>7</v>
      </c>
      <c r="L27" s="38">
        <f t="shared" si="2"/>
        <v>1.9178082191780823E-2</v>
      </c>
    </row>
    <row r="28" spans="1:12" ht="12.75" customHeight="1" x14ac:dyDescent="0.2">
      <c r="A28" s="118" t="s">
        <v>140</v>
      </c>
      <c r="B28" s="118" t="s">
        <v>191</v>
      </c>
      <c r="C28" s="118" t="s">
        <v>192</v>
      </c>
      <c r="D28" s="61">
        <v>1</v>
      </c>
      <c r="E28" s="61">
        <v>365</v>
      </c>
      <c r="F28" s="5"/>
      <c r="G28" s="13" t="s">
        <v>28</v>
      </c>
      <c r="H28" s="150">
        <v>204</v>
      </c>
      <c r="I28" s="38">
        <f t="shared" si="0"/>
        <v>0.55890410958904113</v>
      </c>
      <c r="J28" s="56"/>
      <c r="K28" s="39">
        <f t="shared" si="1"/>
        <v>161</v>
      </c>
      <c r="L28" s="38">
        <f t="shared" si="2"/>
        <v>0.44109589041095892</v>
      </c>
    </row>
    <row r="29" spans="1:12" ht="12.75" customHeight="1" x14ac:dyDescent="0.2">
      <c r="A29" s="118" t="s">
        <v>140</v>
      </c>
      <c r="B29" s="118" t="s">
        <v>193</v>
      </c>
      <c r="C29" s="118" t="s">
        <v>194</v>
      </c>
      <c r="D29" s="61">
        <v>1</v>
      </c>
      <c r="E29" s="61">
        <v>365</v>
      </c>
      <c r="F29" s="5"/>
      <c r="G29" s="13" t="s">
        <v>28</v>
      </c>
      <c r="H29" s="150">
        <v>7</v>
      </c>
      <c r="I29" s="38">
        <f t="shared" si="0"/>
        <v>1.9178082191780823E-2</v>
      </c>
      <c r="J29" s="56"/>
      <c r="K29" s="39">
        <f t="shared" si="1"/>
        <v>358</v>
      </c>
      <c r="L29" s="38">
        <f t="shared" si="2"/>
        <v>0.98082191780821915</v>
      </c>
    </row>
    <row r="30" spans="1:12" ht="12.75" customHeight="1" x14ac:dyDescent="0.2">
      <c r="A30" s="118" t="s">
        <v>140</v>
      </c>
      <c r="B30" s="118" t="s">
        <v>195</v>
      </c>
      <c r="C30" s="118" t="s">
        <v>196</v>
      </c>
      <c r="D30" s="61">
        <v>1</v>
      </c>
      <c r="E30" s="61">
        <v>365</v>
      </c>
      <c r="F30" s="5"/>
      <c r="G30" s="13" t="s">
        <v>28</v>
      </c>
      <c r="H30" s="150">
        <v>350</v>
      </c>
      <c r="I30" s="38">
        <f t="shared" si="0"/>
        <v>0.95890410958904104</v>
      </c>
      <c r="J30" s="56"/>
      <c r="K30" s="39">
        <f t="shared" si="1"/>
        <v>15</v>
      </c>
      <c r="L30" s="38">
        <f t="shared" si="2"/>
        <v>4.1095890410958902E-2</v>
      </c>
    </row>
    <row r="31" spans="1:12" ht="12.75" customHeight="1" x14ac:dyDescent="0.2">
      <c r="A31" s="118" t="s">
        <v>140</v>
      </c>
      <c r="B31" s="118" t="s">
        <v>197</v>
      </c>
      <c r="C31" s="118" t="s">
        <v>198</v>
      </c>
      <c r="D31" s="61">
        <v>1</v>
      </c>
      <c r="E31" s="61">
        <v>365</v>
      </c>
      <c r="F31" s="5"/>
      <c r="G31" s="13" t="s">
        <v>28</v>
      </c>
      <c r="H31" s="150">
        <v>104</v>
      </c>
      <c r="I31" s="38">
        <f t="shared" ref="I31" si="6">H31/E31</f>
        <v>0.28493150684931506</v>
      </c>
      <c r="J31" s="56"/>
      <c r="K31" s="39">
        <f t="shared" ref="K31" si="7">E31-H31</f>
        <v>261</v>
      </c>
      <c r="L31" s="38">
        <f t="shared" ref="L31" si="8">K31/E31</f>
        <v>0.71506849315068488</v>
      </c>
    </row>
    <row r="32" spans="1:12" ht="12.75" customHeight="1" x14ac:dyDescent="0.2">
      <c r="A32" s="118" t="s">
        <v>140</v>
      </c>
      <c r="B32" s="118" t="s">
        <v>199</v>
      </c>
      <c r="C32" s="118" t="s">
        <v>200</v>
      </c>
      <c r="D32" s="61">
        <v>1</v>
      </c>
      <c r="E32" s="61">
        <v>365</v>
      </c>
      <c r="F32" s="5"/>
      <c r="G32" s="13" t="s">
        <v>28</v>
      </c>
      <c r="H32" s="150">
        <v>21</v>
      </c>
      <c r="I32" s="38">
        <f t="shared" si="0"/>
        <v>5.7534246575342465E-2</v>
      </c>
      <c r="J32" s="56"/>
      <c r="K32" s="39">
        <f t="shared" si="1"/>
        <v>344</v>
      </c>
      <c r="L32" s="38">
        <f t="shared" si="2"/>
        <v>0.94246575342465755</v>
      </c>
    </row>
    <row r="33" spans="1:12" ht="12.75" customHeight="1" x14ac:dyDescent="0.2">
      <c r="A33" s="119" t="s">
        <v>140</v>
      </c>
      <c r="B33" s="119" t="s">
        <v>201</v>
      </c>
      <c r="C33" s="119" t="s">
        <v>202</v>
      </c>
      <c r="D33" s="62">
        <v>1</v>
      </c>
      <c r="E33" s="62">
        <v>365</v>
      </c>
      <c r="F33" s="140"/>
      <c r="G33" s="141" t="s">
        <v>28</v>
      </c>
      <c r="H33" s="57">
        <v>77</v>
      </c>
      <c r="I33" s="142">
        <f t="shared" si="0"/>
        <v>0.21095890410958903</v>
      </c>
      <c r="J33" s="143"/>
      <c r="K33" s="144">
        <f t="shared" si="1"/>
        <v>288</v>
      </c>
      <c r="L33" s="142">
        <f t="shared" si="2"/>
        <v>0.78904109589041094</v>
      </c>
    </row>
    <row r="34" spans="1:12" x14ac:dyDescent="0.2">
      <c r="A34" s="32"/>
      <c r="B34" s="33">
        <f>COUNTA(B3:B33)</f>
        <v>31</v>
      </c>
      <c r="C34" s="32"/>
      <c r="E34" s="36">
        <f>SUM(E3:E33)</f>
        <v>11315</v>
      </c>
      <c r="F34" s="40"/>
      <c r="G34" s="33">
        <f>COUNTA(G3:G33)</f>
        <v>31</v>
      </c>
      <c r="H34" s="36">
        <f>SUM(H3:H33)</f>
        <v>5755</v>
      </c>
      <c r="I34" s="41">
        <f>H34/E34</f>
        <v>0.5086168802474591</v>
      </c>
      <c r="J34" s="42"/>
      <c r="K34" s="36">
        <f>SUM(K3:K33)</f>
        <v>5560</v>
      </c>
      <c r="L34" s="41">
        <f>K34/E34</f>
        <v>0.4913831197525409</v>
      </c>
    </row>
    <row r="35" spans="1:12" ht="4.5" customHeight="1" x14ac:dyDescent="0.2">
      <c r="A35" s="32"/>
      <c r="B35" s="33"/>
      <c r="C35" s="32"/>
      <c r="E35" s="36"/>
      <c r="F35" s="40"/>
      <c r="G35" s="33"/>
      <c r="H35" s="36"/>
      <c r="I35" s="41"/>
      <c r="J35" s="64"/>
      <c r="K35" s="47"/>
      <c r="L35" s="41"/>
    </row>
    <row r="36" spans="1:12" x14ac:dyDescent="0.2">
      <c r="C36" s="106"/>
      <c r="D36" s="110" t="s">
        <v>237</v>
      </c>
      <c r="G36" s="37"/>
      <c r="H36" s="37"/>
    </row>
    <row r="37" spans="1:12" x14ac:dyDescent="0.2">
      <c r="B37" s="90"/>
      <c r="D37" s="109" t="s">
        <v>96</v>
      </c>
      <c r="E37" s="89">
        <f>SUM(B34)</f>
        <v>31</v>
      </c>
      <c r="G37" s="37"/>
      <c r="H37" s="37"/>
    </row>
    <row r="38" spans="1:12" x14ac:dyDescent="0.2">
      <c r="B38" s="90"/>
      <c r="D38" s="109" t="s">
        <v>132</v>
      </c>
      <c r="E38" s="88">
        <f>SUM(E34)</f>
        <v>11315</v>
      </c>
      <c r="G38" s="37"/>
      <c r="H38" s="37"/>
    </row>
    <row r="39" spans="1:12" x14ac:dyDescent="0.2">
      <c r="B39" s="108"/>
      <c r="D39" s="109" t="s">
        <v>123</v>
      </c>
      <c r="E39" s="89">
        <f>SUM(G34)</f>
        <v>31</v>
      </c>
      <c r="G39" s="37"/>
      <c r="H39" s="37"/>
    </row>
    <row r="40" spans="1:12" x14ac:dyDescent="0.2">
      <c r="B40" s="108"/>
      <c r="D40" s="109" t="s">
        <v>133</v>
      </c>
      <c r="E40" s="88">
        <f>SUM(H34)</f>
        <v>5755</v>
      </c>
      <c r="G40" s="37"/>
      <c r="H40" s="37"/>
    </row>
    <row r="41" spans="1:12" x14ac:dyDescent="0.2">
      <c r="B41" s="108"/>
      <c r="D41" s="109" t="s">
        <v>134</v>
      </c>
      <c r="E41" s="116">
        <f>E40/E38</f>
        <v>0.5086168802474591</v>
      </c>
      <c r="G41" s="37"/>
      <c r="H41" s="37"/>
    </row>
    <row r="42" spans="1:12" x14ac:dyDescent="0.2">
      <c r="D42" s="109" t="s">
        <v>135</v>
      </c>
      <c r="E42" s="88">
        <f>SUM(K34)</f>
        <v>5560</v>
      </c>
      <c r="G42" s="37"/>
      <c r="H42" s="37"/>
    </row>
    <row r="43" spans="1:12" x14ac:dyDescent="0.2">
      <c r="D43" s="109" t="s">
        <v>136</v>
      </c>
      <c r="E43" s="116">
        <f>E42/E38</f>
        <v>0.4913831197525409</v>
      </c>
      <c r="G43" s="37"/>
      <c r="H43" s="37"/>
    </row>
    <row r="44" spans="1:12" x14ac:dyDescent="0.2">
      <c r="G44" s="37"/>
      <c r="H44" s="37"/>
    </row>
    <row r="45" spans="1:12" x14ac:dyDescent="0.2">
      <c r="G45" s="37"/>
      <c r="H45" s="37"/>
    </row>
    <row r="46" spans="1:12" x14ac:dyDescent="0.2">
      <c r="G46" s="37"/>
      <c r="H46" s="37"/>
    </row>
    <row r="47" spans="1:12" x14ac:dyDescent="0.2">
      <c r="G47" s="37"/>
      <c r="H47" s="37"/>
    </row>
    <row r="48" spans="1:12" x14ac:dyDescent="0.2">
      <c r="G48" s="37"/>
      <c r="H48" s="37"/>
    </row>
  </sheetData>
  <sortState ref="A3:E33">
    <sortCondition ref="C3:C33"/>
  </sortState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2012 Swimming Season
Guam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12</vt:i4>
      </vt:variant>
    </vt:vector>
  </HeadingPairs>
  <TitlesOfParts>
    <vt:vector size="19" baseType="lpstr">
      <vt:lpstr>Summary</vt:lpstr>
      <vt:lpstr>Attributes</vt:lpstr>
      <vt:lpstr>Monitoring</vt:lpstr>
      <vt:lpstr>Pollution Sources</vt:lpstr>
      <vt:lpstr>2012 Actions</vt:lpstr>
      <vt:lpstr>Action Durations</vt:lpstr>
      <vt:lpstr>Beach Days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'Action Durations'!Print_Titles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2013-09-05T14:58:27Z</cp:lastPrinted>
  <dcterms:created xsi:type="dcterms:W3CDTF">2006-12-12T20:37:17Z</dcterms:created>
  <dcterms:modified xsi:type="dcterms:W3CDTF">2013-09-05T14:58:59Z</dcterms:modified>
</cp:coreProperties>
</file>