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10" yWindow="90" windowWidth="19065" windowHeight="6735"/>
  </bookViews>
  <sheets>
    <sheet name="Summary" sheetId="8" r:id="rId1"/>
    <sheet name="Attributes" sheetId="2" r:id="rId2"/>
    <sheet name="Monitoring" sheetId="10" r:id="rId3"/>
    <sheet name="Pollution Sources" sheetId="11" r:id="rId4"/>
    <sheet name="2012 Actions" sheetId="4" r:id="rId5"/>
    <sheet name="Action Durations" sheetId="9" r:id="rId6"/>
    <sheet name="Beach Days" sheetId="7" r:id="rId7"/>
  </sheets>
  <definedNames>
    <definedName name="_xlnm.Print_Area" localSheetId="4">'2012 Actions'!$A$1:$K$46</definedName>
    <definedName name="_xlnm.Print_Area" localSheetId="5">'Action Durations'!$A$1:$L$25</definedName>
    <definedName name="_xlnm.Print_Area" localSheetId="1">Attributes!$A$1:$J$56</definedName>
    <definedName name="_xlnm.Print_Area" localSheetId="6">'Beach Days'!$A$1:$L$42</definedName>
    <definedName name="_xlnm.Print_Area" localSheetId="2">Monitoring!$A$1:$I$73</definedName>
    <definedName name="_xlnm.Print_Area" localSheetId="3">'Pollution Sources'!$A$1:$S$55</definedName>
    <definedName name="_xlnm.Print_Area" localSheetId="0">Summary!$A$1:$U$22</definedName>
    <definedName name="_xlnm.Print_Titles" localSheetId="4">'2012 Actions'!$1:$1</definedName>
    <definedName name="_xlnm.Print_Titles" localSheetId="5">'Action Durations'!$1:$2</definedName>
    <definedName name="_xlnm.Print_Titles" localSheetId="1">Attributes!$1:$1</definedName>
    <definedName name="_xlnm.Print_Titles" localSheetId="6">'Beach Days'!$1:$2</definedName>
    <definedName name="_xlnm.Print_Titles" localSheetId="2">Monitoring!$1:$1</definedName>
    <definedName name="_xlnm.Print_Titles" localSheetId="3">'Pollution Sources'!$1:$2</definedName>
    <definedName name="_xlnm.Print_Titles" localSheetId="0">Summary!$1:$2</definedName>
  </definedNames>
  <calcPr calcId="145621"/>
</workbook>
</file>

<file path=xl/calcChain.xml><?xml version="1.0" encoding="utf-8"?>
<calcChain xmlns="http://schemas.openxmlformats.org/spreadsheetml/2006/main">
  <c r="H24" i="9" l="1"/>
  <c r="H23" i="9"/>
  <c r="H22" i="9"/>
  <c r="H21" i="9"/>
  <c r="H20" i="9"/>
  <c r="E17" i="9"/>
  <c r="E16" i="9"/>
  <c r="E15" i="9"/>
  <c r="E34" i="4"/>
  <c r="E33" i="4"/>
  <c r="E32" i="4"/>
  <c r="I51" i="10"/>
  <c r="I43" i="10"/>
  <c r="I40" i="10"/>
  <c r="I19" i="10"/>
  <c r="I4" i="10"/>
  <c r="E5" i="4" l="1"/>
  <c r="L4" i="9" l="1"/>
  <c r="K4" i="9"/>
  <c r="J4" i="9"/>
  <c r="I4" i="9"/>
  <c r="H4" i="9"/>
  <c r="F4" i="9"/>
  <c r="E4" i="9"/>
  <c r="B4" i="9"/>
  <c r="B5" i="4" l="1"/>
  <c r="E39" i="4"/>
  <c r="E45" i="4"/>
  <c r="E42" i="4"/>
  <c r="E73" i="10"/>
  <c r="E72" i="10"/>
  <c r="E71" i="10"/>
  <c r="E70" i="10"/>
  <c r="E69" i="10"/>
  <c r="E68" i="10"/>
  <c r="E67" i="10"/>
  <c r="E66" i="10"/>
  <c r="E65" i="10"/>
  <c r="E64" i="10"/>
  <c r="E63" i="10"/>
  <c r="E51" i="10"/>
  <c r="D7" i="8" s="1"/>
  <c r="E43" i="10"/>
  <c r="D6" i="8" s="1"/>
  <c r="E40" i="10"/>
  <c r="D5" i="8" s="1"/>
  <c r="E19" i="10"/>
  <c r="D4" i="8" s="1"/>
  <c r="E4" i="10"/>
  <c r="D3" i="8" s="1"/>
  <c r="E58" i="10" l="1"/>
  <c r="F63" i="10" s="1"/>
  <c r="F66" i="10"/>
  <c r="F70" i="10" l="1"/>
  <c r="F72" i="10"/>
  <c r="F68" i="10"/>
  <c r="F64" i="10"/>
  <c r="F73" i="10"/>
  <c r="F69" i="10"/>
  <c r="F65" i="10"/>
  <c r="F71" i="10"/>
  <c r="F67" i="10"/>
  <c r="K25" i="7" l="1"/>
  <c r="L25" i="7" s="1"/>
  <c r="I25" i="7"/>
  <c r="K24" i="7"/>
  <c r="L24" i="7" s="1"/>
  <c r="I24" i="7"/>
  <c r="K23" i="7"/>
  <c r="L23" i="7" s="1"/>
  <c r="I23" i="7"/>
  <c r="K22" i="7"/>
  <c r="L22" i="7" s="1"/>
  <c r="I22" i="7"/>
  <c r="K21" i="7"/>
  <c r="L21" i="7" s="1"/>
  <c r="I21" i="7"/>
  <c r="K20" i="7"/>
  <c r="L20" i="7" s="1"/>
  <c r="I20" i="7"/>
  <c r="K19" i="7"/>
  <c r="L19" i="7" s="1"/>
  <c r="I19" i="7"/>
  <c r="K18" i="7"/>
  <c r="L18" i="7" s="1"/>
  <c r="I18" i="7"/>
  <c r="K17" i="7"/>
  <c r="L17" i="7" s="1"/>
  <c r="I17" i="7"/>
  <c r="K16" i="7"/>
  <c r="L16" i="7" s="1"/>
  <c r="I16" i="7"/>
  <c r="K15" i="7"/>
  <c r="L15" i="7" s="1"/>
  <c r="I15" i="7"/>
  <c r="K14" i="7"/>
  <c r="L14" i="7" s="1"/>
  <c r="I14" i="7"/>
  <c r="I31" i="7" l="1"/>
  <c r="K31" i="7"/>
  <c r="L31" i="7" s="1"/>
  <c r="I32" i="7"/>
  <c r="K32" i="7"/>
  <c r="L32" i="7" s="1"/>
  <c r="B33" i="7"/>
  <c r="E33" i="7"/>
  <c r="S7" i="8" s="1"/>
  <c r="G33" i="7"/>
  <c r="H33" i="7"/>
  <c r="T7" i="8" s="1"/>
  <c r="H5" i="4"/>
  <c r="E60" i="10" l="1"/>
  <c r="I33" i="7"/>
  <c r="K33" i="7"/>
  <c r="L33" i="7" s="1"/>
  <c r="K10" i="7"/>
  <c r="L10" i="7" s="1"/>
  <c r="I10" i="7"/>
  <c r="K9" i="7"/>
  <c r="L9" i="7" s="1"/>
  <c r="I9" i="7"/>
  <c r="K8" i="7"/>
  <c r="L8" i="7" s="1"/>
  <c r="I8" i="7"/>
  <c r="K7" i="7"/>
  <c r="L7" i="7" s="1"/>
  <c r="I7" i="7"/>
  <c r="K6" i="7"/>
  <c r="L6" i="7" s="1"/>
  <c r="I6" i="7"/>
  <c r="K5" i="7"/>
  <c r="L5" i="7" s="1"/>
  <c r="I5" i="7"/>
  <c r="K4" i="7"/>
  <c r="L4" i="7" s="1"/>
  <c r="I4" i="7"/>
  <c r="B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F4" i="2"/>
  <c r="K28" i="7" l="1"/>
  <c r="L28" i="7" s="1"/>
  <c r="I28" i="7"/>
  <c r="K27" i="7"/>
  <c r="L27" i="7" s="1"/>
  <c r="I27" i="7"/>
  <c r="K26" i="7"/>
  <c r="L26" i="7" s="1"/>
  <c r="I26" i="7"/>
  <c r="K13" i="7"/>
  <c r="L13" i="7" s="1"/>
  <c r="I13" i="7"/>
  <c r="K3" i="7"/>
  <c r="L3" i="7" s="1"/>
  <c r="I3" i="7"/>
  <c r="U7" i="8" l="1"/>
  <c r="F7" i="8" l="1"/>
  <c r="F5" i="8"/>
  <c r="F4" i="8"/>
  <c r="B51" i="10"/>
  <c r="C7" i="8" s="1"/>
  <c r="B43" i="10"/>
  <c r="C6" i="8" s="1"/>
  <c r="F51" i="2"/>
  <c r="B51" i="2"/>
  <c r="F43" i="2"/>
  <c r="B43" i="2"/>
  <c r="E7" i="8" l="1"/>
  <c r="E43" i="4"/>
  <c r="E40" i="4"/>
  <c r="E46" i="4"/>
  <c r="F40" i="2"/>
  <c r="F19" i="2"/>
  <c r="H26" i="4"/>
  <c r="E26" i="4"/>
  <c r="B26" i="4"/>
  <c r="B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E11" i="7"/>
  <c r="E29" i="7"/>
  <c r="S5" i="8" s="1"/>
  <c r="F29" i="11"/>
  <c r="H38" i="11" s="1"/>
  <c r="S29" i="11"/>
  <c r="R29" i="11"/>
  <c r="H53" i="11" s="1"/>
  <c r="E29" i="11"/>
  <c r="Q29" i="11"/>
  <c r="P29" i="11"/>
  <c r="H51" i="11" s="1"/>
  <c r="O29" i="11"/>
  <c r="N29" i="11"/>
  <c r="H49" i="11" s="1"/>
  <c r="M29" i="11"/>
  <c r="L29" i="11"/>
  <c r="H47" i="11" s="1"/>
  <c r="K29" i="11"/>
  <c r="J29" i="11"/>
  <c r="H45" i="11" s="1"/>
  <c r="I29" i="11"/>
  <c r="H29" i="11"/>
  <c r="H43" i="11" s="1"/>
  <c r="G29" i="11"/>
  <c r="B29" i="11"/>
  <c r="H36" i="11" s="1"/>
  <c r="H11" i="7"/>
  <c r="H29" i="7"/>
  <c r="T5" i="8" s="1"/>
  <c r="G11" i="7"/>
  <c r="G29" i="7"/>
  <c r="B11" i="7"/>
  <c r="B29" i="7"/>
  <c r="B12" i="9"/>
  <c r="B40" i="10"/>
  <c r="C5" i="8" s="1"/>
  <c r="B19" i="10"/>
  <c r="C4" i="8" s="1"/>
  <c r="L12" i="9"/>
  <c r="K12" i="9"/>
  <c r="J12" i="9"/>
  <c r="I12" i="9"/>
  <c r="H12" i="9"/>
  <c r="E12" i="9"/>
  <c r="B4" i="10"/>
  <c r="F12" i="9"/>
  <c r="B4" i="2"/>
  <c r="B19" i="2"/>
  <c r="B40" i="2"/>
  <c r="M5" i="8" l="1"/>
  <c r="L5" i="8"/>
  <c r="N5" i="8"/>
  <c r="P5" i="8"/>
  <c r="H42" i="11"/>
  <c r="H44" i="11"/>
  <c r="H46" i="11"/>
  <c r="H48" i="11"/>
  <c r="H50" i="11"/>
  <c r="H52" i="11"/>
  <c r="O5" i="8"/>
  <c r="Q5" i="8"/>
  <c r="H5" i="8"/>
  <c r="I5" i="8" s="1"/>
  <c r="L4" i="8"/>
  <c r="M4" i="8"/>
  <c r="M8" i="8" s="1"/>
  <c r="D55" i="2"/>
  <c r="E57" i="10"/>
  <c r="P4" i="8"/>
  <c r="P8" i="8" s="1"/>
  <c r="N4" i="8"/>
  <c r="H37" i="11"/>
  <c r="H54" i="11"/>
  <c r="Q4" i="8"/>
  <c r="O4" i="8"/>
  <c r="T4" i="8"/>
  <c r="T8" i="8" s="1"/>
  <c r="E39" i="7"/>
  <c r="S4" i="8"/>
  <c r="E37" i="7"/>
  <c r="E36" i="7"/>
  <c r="E38" i="7"/>
  <c r="H4" i="8"/>
  <c r="J4" i="8" s="1"/>
  <c r="D56" i="2"/>
  <c r="U5" i="8"/>
  <c r="I11" i="7"/>
  <c r="F42" i="4"/>
  <c r="F39" i="4"/>
  <c r="E5" i="8"/>
  <c r="E4" i="8"/>
  <c r="C3" i="8"/>
  <c r="E59" i="10"/>
  <c r="I29" i="7"/>
  <c r="N8" i="8"/>
  <c r="F45" i="4"/>
  <c r="F8" i="8"/>
  <c r="K11" i="7"/>
  <c r="K29" i="7"/>
  <c r="L29" i="7" s="1"/>
  <c r="Q8" i="8" l="1"/>
  <c r="O8" i="8"/>
  <c r="J5" i="8"/>
  <c r="I4" i="8"/>
  <c r="U4" i="8"/>
  <c r="S8" i="8"/>
  <c r="U8" i="8" s="1"/>
  <c r="E41" i="7"/>
  <c r="F43" i="4"/>
  <c r="F40" i="4"/>
  <c r="L8" i="8"/>
  <c r="F46" i="4"/>
  <c r="C8" i="8"/>
  <c r="E40" i="7"/>
  <c r="L11" i="7"/>
  <c r="H55" i="11"/>
  <c r="H25" i="9"/>
  <c r="I24" i="9" s="1"/>
  <c r="D8" i="8"/>
  <c r="H8" i="8"/>
  <c r="E42" i="7" l="1"/>
  <c r="E8" i="8"/>
  <c r="I47" i="11"/>
  <c r="I48" i="11"/>
  <c r="I42" i="11"/>
  <c r="I43" i="11"/>
  <c r="I44" i="11"/>
  <c r="I54" i="11"/>
  <c r="I51" i="11"/>
  <c r="I52" i="11"/>
  <c r="I46" i="11"/>
  <c r="I49" i="11"/>
  <c r="I50" i="11"/>
  <c r="I53" i="11"/>
  <c r="I45" i="11"/>
  <c r="I21" i="9"/>
  <c r="I23" i="9"/>
  <c r="I22" i="9"/>
  <c r="I20" i="9"/>
  <c r="J8" i="8"/>
  <c r="I8" i="8"/>
  <c r="I55" i="11" l="1"/>
  <c r="I25" i="9"/>
</calcChain>
</file>

<file path=xl/sharedStrings.xml><?xml version="1.0" encoding="utf-8"?>
<sst xmlns="http://schemas.openxmlformats.org/spreadsheetml/2006/main" count="968" uniqueCount="257">
  <si>
    <t>No. of monitored beaches with actions</t>
  </si>
  <si>
    <t>No. of monitored beaches without actions</t>
  </si>
  <si>
    <t>Percent of monitored beaches affected by a beach action</t>
  </si>
  <si>
    <t>No. of beach actions</t>
  </si>
  <si>
    <t>No. of actions of 1 day duration</t>
  </si>
  <si>
    <t>No. of actions of 2 day duration</t>
  </si>
  <si>
    <t>No. of actions of 3 - 7 day duration</t>
  </si>
  <si>
    <t>No. of actions of 8 - 30 day duration</t>
  </si>
  <si>
    <t>No. of actions greater than 30 day duration</t>
  </si>
  <si>
    <t>No. of beach days (monitored beaches)</t>
  </si>
  <si>
    <t>No. of days under a beach action (monitored beaches)</t>
  </si>
  <si>
    <t>Beach Name</t>
  </si>
  <si>
    <t>County</t>
  </si>
  <si>
    <t>Beach ID</t>
  </si>
  <si>
    <t>No. of days under a beach action</t>
  </si>
  <si>
    <t>Percent days under a beach action</t>
  </si>
  <si>
    <t>No. of days not under a beach action</t>
  </si>
  <si>
    <t>Percent days not under a beach action</t>
  </si>
  <si>
    <t>No. of days under an action</t>
  </si>
  <si>
    <t>CSO</t>
  </si>
  <si>
    <t>SSO</t>
  </si>
  <si>
    <t>CAFO</t>
  </si>
  <si>
    <t>POTW</t>
  </si>
  <si>
    <t>UNKNOWN</t>
  </si>
  <si>
    <t>Swim Season Actions Sorted by Duration</t>
  </si>
  <si>
    <t>Monitored Beaches with Actions During Swim Season</t>
  </si>
  <si>
    <t>Monitored Beaches</t>
  </si>
  <si>
    <t>No. of beach days</t>
  </si>
  <si>
    <t>Under a Beach Action</t>
  </si>
  <si>
    <t>Yes</t>
  </si>
  <si>
    <t>Public/Public</t>
  </si>
  <si>
    <t>ELEV_BACT</t>
  </si>
  <si>
    <t>ENTERO</t>
  </si>
  <si>
    <t>Contamination Advisory</t>
  </si>
  <si>
    <t>Not Under an Action</t>
  </si>
  <si>
    <t>BEACH Act Beaches</t>
  </si>
  <si>
    <t>MONITORED BEACHES</t>
  </si>
  <si>
    <t>Actions During Swim Season</t>
  </si>
  <si>
    <t>---</t>
  </si>
  <si>
    <t>No. of BEACH Act beaches</t>
  </si>
  <si>
    <t>Swim Season Beach Days</t>
  </si>
  <si>
    <t>Actions Sorted by Duration</t>
  </si>
  <si>
    <t>Total no. of beach actions</t>
  </si>
  <si>
    <t>No. of monitored beaches</t>
  </si>
  <si>
    <t>Percent of beaches monitored</t>
  </si>
  <si>
    <t xml:space="preserve">BEACH Act Beaches: </t>
  </si>
  <si>
    <t xml:space="preserve">Tier 1 beaches: </t>
  </si>
  <si>
    <t xml:space="preserve">Beach actions: </t>
  </si>
  <si>
    <t>Definitions</t>
  </si>
  <si>
    <t xml:space="preserve">Monitored beaches: </t>
  </si>
  <si>
    <t xml:space="preserve">Swim season: </t>
  </si>
  <si>
    <t xml:space="preserve">Action duration: </t>
  </si>
  <si>
    <t xml:space="preserve">Beach days: </t>
  </si>
  <si>
    <t>States indicate to EPA the period of time they consider to be the swim (or recreational) season for each beach. See "Monitoring" tab for swim season lengths.</t>
  </si>
  <si>
    <t>The number of days in the swim season. See "Beach Days" tab for the number of beach days under an action.</t>
  </si>
  <si>
    <t>Beaches that are monitored at regular intervals. See "Monitoring" tab for monitoring frequency information.</t>
  </si>
  <si>
    <t>BEACH Act refers to the Beaches Environmental Assessment, Closure, and Health Act of 2000 which focuses on coastal recreational waters. States/territories provide EPA with a list of their</t>
  </si>
  <si>
    <t>coastal recreational beaches.</t>
  </si>
  <si>
    <t>States and territories designate their significant public beaches as Tier 1 beaches (requirement of BEACH Act grant program).  These are the beaches that have the highest risk. See "Attributes" tab</t>
  </si>
  <si>
    <t>for Tier designations.</t>
  </si>
  <si>
    <t>for action information.</t>
  </si>
  <si>
    <t>Action duration is based on the times an action begins and ends. One "day" is considered the 24-hour period following the time an action is issued. Additional "days" are recorded when an action</t>
  </si>
  <si>
    <t>extends into any portion of subsequent 24-hour period(s). For example, an action that lasts 26 hours is recorded as a two-day action. See "Action Durations" tab for duration breakdowns.</t>
  </si>
  <si>
    <t>POLLUTION SOURCES SUMMARY</t>
  </si>
  <si>
    <t xml:space="preserve">Beach Name </t>
  </si>
  <si>
    <t xml:space="preserve">Beach name </t>
  </si>
  <si>
    <t>Beach accessibility</t>
  </si>
  <si>
    <t xml:space="preserve">Beach tier rank </t>
  </si>
  <si>
    <t>Start latitude</t>
  </si>
  <si>
    <t>Start longitude</t>
  </si>
  <si>
    <t>End latitude</t>
  </si>
  <si>
    <t>End longitude</t>
  </si>
  <si>
    <t>Pollution sources investigated?</t>
  </si>
  <si>
    <t>Pollution sources found?</t>
  </si>
  <si>
    <t>Runoff</t>
  </si>
  <si>
    <t>Storm</t>
  </si>
  <si>
    <t>Agriculture</t>
  </si>
  <si>
    <t>Boat</t>
  </si>
  <si>
    <t>Sewer line</t>
  </si>
  <si>
    <t>Septic</t>
  </si>
  <si>
    <t>Wildlife</t>
  </si>
  <si>
    <t>Other</t>
  </si>
  <si>
    <t>Unknown</t>
  </si>
  <si>
    <t xml:space="preserve">Action type </t>
  </si>
  <si>
    <t xml:space="preserve">Action start date/time </t>
  </si>
  <si>
    <t xml:space="preserve">Action end date/time </t>
  </si>
  <si>
    <t xml:space="preserve">Action duration (Days) </t>
  </si>
  <si>
    <t xml:space="preserve">Action reason(s) </t>
  </si>
  <si>
    <t>Action indicator(s)</t>
  </si>
  <si>
    <t>Action source(s)</t>
  </si>
  <si>
    <t>ELEV_BACT:</t>
  </si>
  <si>
    <t>ENTERO:</t>
  </si>
  <si>
    <t>Totals</t>
  </si>
  <si>
    <t>Percentages</t>
  </si>
  <si>
    <t>No. of BEACH Act beaches:</t>
  </si>
  <si>
    <t>Total length of BEACH Act beaches:</t>
  </si>
  <si>
    <t xml:space="preserve"> ATTRIBUTE SUMMARY</t>
  </si>
  <si>
    <t>No. of monitored beaches:</t>
  </si>
  <si>
    <t>Total length of monitored beaches:</t>
  </si>
  <si>
    <t xml:space="preserve"> MONITORING SUMMARY</t>
  </si>
  <si>
    <t>No. of investigated monitored beaches:</t>
  </si>
  <si>
    <t>No. of investigated monitored beaches with possible pollution sources:</t>
  </si>
  <si>
    <t>POLLUTION SOURCE TALLY</t>
  </si>
  <si>
    <t>Percent</t>
  </si>
  <si>
    <t>No. of actions during the swim season:</t>
  </si>
  <si>
    <t>No. of days under an action during the swim season:</t>
  </si>
  <si>
    <t>ACTION REASON, INDICATOR, AND SOURCE TALLY</t>
  </si>
  <si>
    <t>UNKNOWN:</t>
  </si>
  <si>
    <r>
      <rPr>
        <b/>
        <sz val="9"/>
        <rFont val="Arial"/>
        <family val="2"/>
      </rPr>
      <t>Runoff</t>
    </r>
    <r>
      <rPr>
        <sz val="9"/>
        <rFont val="Arial"/>
        <family val="2"/>
      </rPr>
      <t xml:space="preserve"> (Non-storm related, dryweather runoff):</t>
    </r>
  </si>
  <si>
    <r>
      <rPr>
        <b/>
        <sz val="9"/>
        <rFont val="Arial"/>
        <family val="2"/>
      </rPr>
      <t>Storm</t>
    </r>
    <r>
      <rPr>
        <sz val="9"/>
        <rFont val="Arial"/>
        <family val="2"/>
      </rPr>
      <t xml:space="preserve"> (Storm related, wet-weather runoff):</t>
    </r>
  </si>
  <si>
    <r>
      <rPr>
        <b/>
        <sz val="9"/>
        <rFont val="Arial"/>
        <family val="2"/>
      </rPr>
      <t>Agriculture</t>
    </r>
    <r>
      <rPr>
        <sz val="9"/>
        <rFont val="Arial"/>
        <family val="2"/>
      </rPr>
      <t xml:space="preserve"> (Agricultural runoff):</t>
    </r>
  </si>
  <si>
    <r>
      <rPr>
        <b/>
        <sz val="9"/>
        <rFont val="Arial"/>
        <family val="2"/>
      </rPr>
      <t>Boat</t>
    </r>
    <r>
      <rPr>
        <sz val="9"/>
        <rFont val="Arial"/>
        <family val="2"/>
      </rPr>
      <t xml:space="preserve"> (Boat discharge):</t>
    </r>
  </si>
  <si>
    <r>
      <rPr>
        <b/>
        <sz val="9"/>
        <rFont val="Arial"/>
        <family val="2"/>
      </rPr>
      <t>CAFO</t>
    </r>
    <r>
      <rPr>
        <sz val="9"/>
        <rFont val="Arial"/>
        <family val="2"/>
      </rPr>
      <t xml:space="preserve"> (Concentrated animal feeding operation):</t>
    </r>
  </si>
  <si>
    <r>
      <rPr>
        <b/>
        <sz val="9"/>
        <rFont val="Arial"/>
        <family val="2"/>
      </rPr>
      <t>CSO</t>
    </r>
    <r>
      <rPr>
        <sz val="9"/>
        <rFont val="Arial"/>
        <family val="2"/>
      </rPr>
      <t xml:space="preserve"> (Combined sewer overflow):</t>
    </r>
  </si>
  <si>
    <r>
      <rPr>
        <b/>
        <sz val="9"/>
        <rFont val="Arial"/>
        <family val="2"/>
      </rPr>
      <t>SSO</t>
    </r>
    <r>
      <rPr>
        <sz val="9"/>
        <rFont val="Arial"/>
        <family val="2"/>
      </rPr>
      <t xml:space="preserve"> (Sanitary sewer overflow):</t>
    </r>
  </si>
  <si>
    <r>
      <rPr>
        <b/>
        <sz val="9"/>
        <rFont val="Arial"/>
        <family val="2"/>
      </rPr>
      <t>POTW</t>
    </r>
    <r>
      <rPr>
        <sz val="9"/>
        <rFont val="Arial"/>
        <family val="2"/>
      </rPr>
      <t xml:space="preserve"> (Publicly-owned treatment works):</t>
    </r>
  </si>
  <si>
    <r>
      <rPr>
        <b/>
        <sz val="9"/>
        <rFont val="Arial"/>
        <family val="2"/>
      </rPr>
      <t>Sewer line</t>
    </r>
    <r>
      <rPr>
        <sz val="9"/>
        <rFont val="Arial"/>
        <family val="2"/>
      </rPr>
      <t xml:space="preserve"> (Sewer line leak, blockage, or break):</t>
    </r>
  </si>
  <si>
    <r>
      <rPr>
        <b/>
        <sz val="9"/>
        <rFont val="Arial"/>
        <family val="2"/>
      </rPr>
      <t>Septic</t>
    </r>
    <r>
      <rPr>
        <sz val="9"/>
        <rFont val="Arial"/>
        <family val="2"/>
      </rPr>
      <t xml:space="preserve"> (Septic system leakage):</t>
    </r>
  </si>
  <si>
    <r>
      <rPr>
        <b/>
        <sz val="9"/>
        <rFont val="Arial"/>
        <family val="2"/>
      </rPr>
      <t>Wildlife</t>
    </r>
    <r>
      <rPr>
        <sz val="9"/>
        <rFont val="Arial"/>
        <family val="2"/>
      </rPr>
      <t xml:space="preserve"> (Wildlife pollution):</t>
    </r>
  </si>
  <si>
    <r>
      <rPr>
        <b/>
        <sz val="9"/>
        <rFont val="Arial"/>
        <family val="2"/>
      </rPr>
      <t>Other</t>
    </r>
    <r>
      <rPr>
        <sz val="9"/>
        <rFont val="Arial"/>
        <family val="2"/>
      </rPr>
      <t xml:space="preserve"> (Other source known but not listed above):</t>
    </r>
  </si>
  <si>
    <r>
      <rPr>
        <b/>
        <sz val="9"/>
        <rFont val="Arial"/>
        <family val="2"/>
      </rPr>
      <t>Unknown</t>
    </r>
    <r>
      <rPr>
        <sz val="9"/>
        <rFont val="Arial"/>
        <family val="2"/>
      </rPr>
      <t xml:space="preserve"> (Source exists but unidentified):</t>
    </r>
  </si>
  <si>
    <t>Action reasons summary:</t>
  </si>
  <si>
    <t>Action indicators summary:</t>
  </si>
  <si>
    <t>Action sources summary:</t>
  </si>
  <si>
    <t>No. of monitored beaches with actions during swim season:</t>
  </si>
  <si>
    <t>No. of actions during swim season:</t>
  </si>
  <si>
    <t>No. of days under an action during swim season:</t>
  </si>
  <si>
    <t>No. of actions of 1 day duration:</t>
  </si>
  <si>
    <t>No. of actions of 2 day duration:</t>
  </si>
  <si>
    <t>No. of actions of 3-7 day duration:</t>
  </si>
  <si>
    <t>No. of actions of 8-30 day duration:</t>
  </si>
  <si>
    <t>No. of actions of greater than 30 day duration:</t>
  </si>
  <si>
    <t>ACTION DURATION DAY TALLY</t>
  </si>
  <si>
    <t>No. of beach days in swim season:</t>
  </si>
  <si>
    <t>No. of beach days under an action during the swim season:</t>
  </si>
  <si>
    <t>Percent of beach days under an action during the swim season:</t>
  </si>
  <si>
    <t>No. of beach days not under an action during the swim season:</t>
  </si>
  <si>
    <t>Percent of beach days not under an action during the swim season:</t>
  </si>
  <si>
    <t>Percent of BEACH Act beaches monitored:</t>
  </si>
  <si>
    <t>POSSIBLE POLLUTION SOURCES</t>
  </si>
  <si>
    <t>CAMDEN</t>
  </si>
  <si>
    <t>GA543512</t>
  </si>
  <si>
    <t>CUMBERLAND</t>
  </si>
  <si>
    <t>GA781891</t>
  </si>
  <si>
    <t>LITTLE CUMBERLAND</t>
  </si>
  <si>
    <t>CHATHAM</t>
  </si>
  <si>
    <t>GA649062</t>
  </si>
  <si>
    <t>BRADLEY (OSSABAW)</t>
  </si>
  <si>
    <t>GA583441</t>
  </si>
  <si>
    <t>KINGS FERRY</t>
  </si>
  <si>
    <t>GA708259</t>
  </si>
  <si>
    <t>LITTLE TYBEE ISLAND</t>
  </si>
  <si>
    <t>GA713371</t>
  </si>
  <si>
    <t>MIDDLE OSSABAW</t>
  </si>
  <si>
    <t>GA994539</t>
  </si>
  <si>
    <t>SKIDAWAY NARROWS</t>
  </si>
  <si>
    <t>GA405484</t>
  </si>
  <si>
    <t>SOUTH OSSABAW</t>
  </si>
  <si>
    <t>GA736216</t>
  </si>
  <si>
    <t>TYBEE ISLAND MIDDLE</t>
  </si>
  <si>
    <t>GA378874</t>
  </si>
  <si>
    <t>TYBEE ISLAND NORTH</t>
  </si>
  <si>
    <t>GA136053</t>
  </si>
  <si>
    <t>TYBEE ISLAND POLK ST.</t>
  </si>
  <si>
    <t>GA881548</t>
  </si>
  <si>
    <t>TYBEE ISLAND SOUTH</t>
  </si>
  <si>
    <t>GA319508</t>
  </si>
  <si>
    <t>TYBEE ISLAND STRAND</t>
  </si>
  <si>
    <t>GA182760</t>
  </si>
  <si>
    <t>WASSAW ISLAND</t>
  </si>
  <si>
    <t>GA365682</t>
  </si>
  <si>
    <t>WILLIAMSON ISLAND</t>
  </si>
  <si>
    <t>GLYNN</t>
  </si>
  <si>
    <t>GA154978</t>
  </si>
  <si>
    <t>12 ST. GOULDS INLET (SSI)</t>
  </si>
  <si>
    <t>GA895834</t>
  </si>
  <si>
    <t>4H CAMP (JEKYLL)</t>
  </si>
  <si>
    <t>GA375764</t>
  </si>
  <si>
    <t>5TH ST. CROSSOVER (SSI)</t>
  </si>
  <si>
    <t>GA958433</t>
  </si>
  <si>
    <t>BLYTHE ISLAND REGIONAL PARK SANDBAR</t>
  </si>
  <si>
    <t>GA129645</t>
  </si>
  <si>
    <t>CAPT. WYLLY (JEKYLL) NEAR BEACHVIEW</t>
  </si>
  <si>
    <t>GA339359</t>
  </si>
  <si>
    <t>CONVENTION CENTER (JEKYLL)</t>
  </si>
  <si>
    <t>GA431870</t>
  </si>
  <si>
    <t>EAST BEACH OLD COAST GUARD (SSI)</t>
  </si>
  <si>
    <t>GA688687</t>
  </si>
  <si>
    <t>JEKYLL CLAM CREEK</t>
  </si>
  <si>
    <t>GA521101</t>
  </si>
  <si>
    <t>JEKYLL NORTH AT DEXTER LANE</t>
  </si>
  <si>
    <t>GA479593</t>
  </si>
  <si>
    <t>LITTLE ST. SIMONS</t>
  </si>
  <si>
    <t>GA613921</t>
  </si>
  <si>
    <t>MASSENGALE (SSI)</t>
  </si>
  <si>
    <t>GA740854</t>
  </si>
  <si>
    <t>PELICAN SPIT (OFF SEA ISLAND)</t>
  </si>
  <si>
    <t>GA922112</t>
  </si>
  <si>
    <t>RAINBOW BAR (LITTLE SSI)</t>
  </si>
  <si>
    <t>GA997306</t>
  </si>
  <si>
    <t>REIMOLDS PASTURE (LITTLE SSI)</t>
  </si>
  <si>
    <t>GA954033</t>
  </si>
  <si>
    <t>SEA ISLAND NORTH</t>
  </si>
  <si>
    <t>GA910170</t>
  </si>
  <si>
    <t>SEA ISLAND SOUTH</t>
  </si>
  <si>
    <t>GA202139</t>
  </si>
  <si>
    <t>SOUTH DUNES (JEKYLL)</t>
  </si>
  <si>
    <t>GA216208</t>
  </si>
  <si>
    <t>ST. ANDREWS PICNIC AREA (JEKYLL)</t>
  </si>
  <si>
    <t>GA776618</t>
  </si>
  <si>
    <t>ST. SIMONS ISLAND LIGHTHOUSE</t>
  </si>
  <si>
    <t>LIBERTY</t>
  </si>
  <si>
    <t>GA541863</t>
  </si>
  <si>
    <t>ST. CATHERINES ISLAND</t>
  </si>
  <si>
    <t>MCINTOSH</t>
  </si>
  <si>
    <t>GA642495</t>
  </si>
  <si>
    <t>BLACKBEARD ISLAND</t>
  </si>
  <si>
    <t>GA364044</t>
  </si>
  <si>
    <t>CABRETTA (SAPELO)</t>
  </si>
  <si>
    <t>GA109786</t>
  </si>
  <si>
    <t>CONTENTMENT BLUFF SANDBAR</t>
  </si>
  <si>
    <t>GA551809</t>
  </si>
  <si>
    <t>DALLAS BLUFF SANDBAR</t>
  </si>
  <si>
    <t>GA221111</t>
  </si>
  <si>
    <t>NANNY GOAT (SAPELO)</t>
  </si>
  <si>
    <t>GA381139</t>
  </si>
  <si>
    <t>WOLF ISLAND</t>
  </si>
  <si>
    <t>Beach length (MI)</t>
  </si>
  <si>
    <t>Miles</t>
  </si>
  <si>
    <t xml:space="preserve"> = Action is in place throughout the duration of the swimming season. Per EPA policy,</t>
  </si>
  <si>
    <t>Total length of monitored beaches (MI)</t>
  </si>
  <si>
    <t xml:space="preserve"> = Beach is not monitored. It is not included in EPA's monitored beach summary statistics.</t>
  </si>
  <si>
    <t>Beach monitored?</t>
  </si>
  <si>
    <t>Swim season length (months)</t>
  </si>
  <si>
    <t>Swim season monitoring frequency (per week)</t>
  </si>
  <si>
    <t>Off season monitoring frequency (per week)</t>
  </si>
  <si>
    <t xml:space="preserve"> MONITORING FREQUENCY SUMMARY</t>
  </si>
  <si>
    <t>No.</t>
  </si>
  <si>
    <t>Monitored once per month</t>
  </si>
  <si>
    <t>Monitored twice per month</t>
  </si>
  <si>
    <t>Monitored once a week</t>
  </si>
  <si>
    <t>Monitored five times per month</t>
  </si>
  <si>
    <t>Monitored six times per month</t>
  </si>
  <si>
    <t>Monitored twice a week</t>
  </si>
  <si>
    <t>Monitored ten times per month</t>
  </si>
  <si>
    <t>Monitored three times a week</t>
  </si>
  <si>
    <t>Monitored four times a week</t>
  </si>
  <si>
    <t>Monitored five times a week</t>
  </si>
  <si>
    <t>Monitored seven times a week</t>
  </si>
  <si>
    <t xml:space="preserve"> = Beach is monitored 4 times a year. It is not included in the summary statistics because of a permanent advisory.</t>
  </si>
  <si>
    <t xml:space="preserve">    this action is not included in EPA's summary statistics.</t>
  </si>
  <si>
    <t xml:space="preserve">Beach-specific advisories or closings issued by the reporting state or local governments. An action is recorded for a beach even if only a portion of the beach is affected. See "2012 Actions" tab </t>
  </si>
  <si>
    <t>2012 ACTIONS SUMMARY</t>
  </si>
  <si>
    <t>2012 ACTIONS DURATION SUMMARY</t>
  </si>
  <si>
    <t>2012 BEACH DAYS SUMMARY</t>
  </si>
  <si>
    <t>Beach action in 2012?</t>
  </si>
  <si>
    <t>ST. SIMONS  ISLAND LIGHTHOUSE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</si>
</sst>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[$-409]m/d/yy\ h:mm\ AM/PM;@"/>
    <numFmt numFmtId="166" formatCode="#,##0.0"/>
    <numFmt numFmtId="167" formatCode="0.0"/>
    <numFmt numFmtId="168" formatCode="[$-409]mmmm\ d\,\ yyyy;@"/>
  </numFmts>
  <fonts count="23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7"/>
      <color theme="1"/>
      <name val="Arial"/>
      <family val="2"/>
    </font>
    <font>
      <b/>
      <sz val="7"/>
      <color rgb="FFFF0000"/>
      <name val="Arial"/>
      <family val="2"/>
    </font>
    <font>
      <sz val="7"/>
      <color theme="0"/>
      <name val="Arial"/>
      <family val="2"/>
    </font>
    <font>
      <sz val="8"/>
      <color rgb="FF151515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7"/>
      <color rgb="FF000000"/>
      <name val="Arial"/>
      <family val="2"/>
    </font>
    <font>
      <strike/>
      <sz val="7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5" fillId="0" borderId="0" xfId="0" applyFont="1"/>
    <xf numFmtId="0" fontId="5" fillId="0" borderId="0" xfId="0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3" fontId="4" fillId="0" borderId="0" xfId="0" applyNumberFormat="1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1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3" fontId="0" fillId="0" borderId="0" xfId="0" applyNumberFormat="1" applyFill="1"/>
    <xf numFmtId="0" fontId="4" fillId="0" borderId="0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65" fontId="5" fillId="0" borderId="0" xfId="0" applyNumberFormat="1" applyFont="1"/>
    <xf numFmtId="3" fontId="5" fillId="0" borderId="0" xfId="0" applyNumberFormat="1" applyFont="1"/>
    <xf numFmtId="0" fontId="5" fillId="0" borderId="0" xfId="0" applyFont="1" applyBorder="1"/>
    <xf numFmtId="0" fontId="4" fillId="0" borderId="1" xfId="0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0" xfId="0" applyBorder="1"/>
    <xf numFmtId="164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3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0" fillId="0" borderId="1" xfId="0" applyFill="1" applyBorder="1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wrapText="1"/>
    </xf>
    <xf numFmtId="0" fontId="2" fillId="0" borderId="0" xfId="0" applyFont="1" applyFill="1"/>
    <xf numFmtId="0" fontId="15" fillId="0" borderId="0" xfId="0" applyFont="1"/>
    <xf numFmtId="0" fontId="16" fillId="0" borderId="3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wrapText="1"/>
    </xf>
    <xf numFmtId="0" fontId="1" fillId="0" borderId="0" xfId="0" applyFont="1" applyFill="1" applyAlignment="1">
      <alignment horizontal="right"/>
    </xf>
    <xf numFmtId="0" fontId="7" fillId="0" borderId="0" xfId="0" applyFont="1" applyFill="1"/>
    <xf numFmtId="3" fontId="4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1" fontId="5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 wrapText="1"/>
    </xf>
    <xf numFmtId="1" fontId="17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/>
    <xf numFmtId="0" fontId="17" fillId="0" borderId="0" xfId="0" applyFont="1"/>
    <xf numFmtId="0" fontId="18" fillId="0" borderId="0" xfId="0" applyFont="1"/>
    <xf numFmtId="0" fontId="18" fillId="0" borderId="0" xfId="0" applyFont="1" applyBorder="1"/>
    <xf numFmtId="0" fontId="17" fillId="0" borderId="0" xfId="0" applyFont="1" applyFill="1" applyBorder="1" applyAlignment="1">
      <alignment horizontal="right" vertical="center"/>
    </xf>
    <xf numFmtId="0" fontId="17" fillId="0" borderId="0" xfId="0" quotePrefix="1" applyFont="1" applyFill="1" applyBorder="1" applyAlignment="1">
      <alignment horizontal="right"/>
    </xf>
    <xf numFmtId="0" fontId="18" fillId="0" borderId="4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right"/>
    </xf>
    <xf numFmtId="0" fontId="18" fillId="0" borderId="0" xfId="0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7" fillId="0" borderId="0" xfId="0" quotePrefix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" fontId="17" fillId="0" borderId="0" xfId="0" applyNumberFormat="1" applyFont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/>
    </xf>
    <xf numFmtId="166" fontId="17" fillId="0" borderId="0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4" borderId="7" xfId="0" applyFont="1" applyFill="1" applyBorder="1"/>
    <xf numFmtId="0" fontId="5" fillId="0" borderId="0" xfId="0" applyFont="1" applyFill="1" applyAlignment="1">
      <alignment horizontal="center" vertical="center"/>
    </xf>
    <xf numFmtId="0" fontId="5" fillId="0" borderId="0" xfId="0" quotePrefix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6" fontId="5" fillId="0" borderId="0" xfId="0" applyNumberFormat="1" applyFont="1" applyBorder="1" applyAlignment="1">
      <alignment horizontal="center" wrapText="1"/>
    </xf>
    <xf numFmtId="166" fontId="4" fillId="0" borderId="0" xfId="0" applyNumberFormat="1" applyFont="1" applyFill="1" applyAlignment="1">
      <alignment horizontal="center"/>
    </xf>
    <xf numFmtId="0" fontId="5" fillId="0" borderId="1" xfId="0" applyFont="1" applyBorder="1" applyAlignment="1">
      <alignment horizontal="center" wrapText="1"/>
    </xf>
    <xf numFmtId="166" fontId="5" fillId="0" borderId="1" xfId="0" applyNumberFormat="1" applyFont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0" fillId="3" borderId="0" xfId="0" applyFill="1"/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wrapText="1"/>
    </xf>
    <xf numFmtId="0" fontId="20" fillId="0" borderId="0" xfId="0" applyFont="1" applyFill="1"/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4" fontId="17" fillId="0" borderId="0" xfId="0" applyNumberFormat="1" applyFont="1" applyFill="1" applyAlignment="1">
      <alignment horizontal="center" vertical="center"/>
    </xf>
    <xf numFmtId="0" fontId="0" fillId="5" borderId="5" xfId="0" applyFill="1" applyBorder="1"/>
    <xf numFmtId="0" fontId="1" fillId="4" borderId="2" xfId="0" applyFont="1" applyFill="1" applyBorder="1"/>
    <xf numFmtId="165" fontId="1" fillId="4" borderId="6" xfId="0" applyNumberFormat="1" applyFont="1" applyFill="1" applyBorder="1"/>
    <xf numFmtId="0" fontId="17" fillId="0" borderId="0" xfId="0" applyFont="1" applyAlignment="1"/>
    <xf numFmtId="0" fontId="19" fillId="0" borderId="0" xfId="0" applyFont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/>
    <xf numFmtId="165" fontId="1" fillId="4" borderId="8" xfId="0" applyNumberFormat="1" applyFont="1" applyFill="1" applyBorder="1"/>
    <xf numFmtId="0" fontId="12" fillId="0" borderId="0" xfId="0" applyFont="1" applyAlignment="1">
      <alignment horizontal="center" vertical="center"/>
    </xf>
    <xf numFmtId="167" fontId="12" fillId="0" borderId="0" xfId="0" applyNumberFormat="1" applyFont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168" fontId="12" fillId="0" borderId="0" xfId="0" applyNumberFormat="1" applyFont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168" fontId="22" fillId="7" borderId="0" xfId="0" applyNumberFormat="1" applyFont="1" applyFill="1" applyAlignment="1">
      <alignment horizontal="center" vertical="center"/>
    </xf>
    <xf numFmtId="168" fontId="12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 wrapText="1"/>
    </xf>
    <xf numFmtId="0" fontId="5" fillId="0" borderId="1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2"/>
  <sheetViews>
    <sheetView tabSelected="1" workbookViewId="0"/>
  </sheetViews>
  <sheetFormatPr defaultRowHeight="12.75" x14ac:dyDescent="0.2"/>
  <cols>
    <col min="1" max="1" width="11.5703125" style="5" customWidth="1"/>
    <col min="2" max="2" width="0.5703125" style="5" customWidth="1"/>
    <col min="3" max="6" width="8.28515625" style="5" customWidth="1"/>
    <col min="7" max="7" width="0.5703125" style="5" customWidth="1"/>
    <col min="8" max="10" width="8.28515625" style="5" customWidth="1"/>
    <col min="11" max="11" width="0.5703125" style="5" customWidth="1"/>
    <col min="12" max="17" width="8.28515625" style="5" customWidth="1"/>
    <col min="18" max="18" width="0.5703125" style="5" customWidth="1"/>
    <col min="19" max="16384" width="9.140625" style="5"/>
  </cols>
  <sheetData>
    <row r="1" spans="1:21" x14ac:dyDescent="0.2">
      <c r="A1" s="11"/>
      <c r="B1" s="11"/>
      <c r="C1" s="176" t="s">
        <v>35</v>
      </c>
      <c r="D1" s="178"/>
      <c r="E1" s="178"/>
      <c r="F1" s="177"/>
      <c r="G1" s="70"/>
      <c r="H1" s="176" t="s">
        <v>37</v>
      </c>
      <c r="I1" s="176"/>
      <c r="J1" s="176"/>
      <c r="K1" s="58"/>
      <c r="L1" s="176" t="s">
        <v>41</v>
      </c>
      <c r="M1" s="177"/>
      <c r="N1" s="177"/>
      <c r="O1" s="177"/>
      <c r="P1" s="177"/>
      <c r="Q1" s="177"/>
      <c r="R1" s="58"/>
      <c r="S1" s="176" t="s">
        <v>40</v>
      </c>
      <c r="T1" s="177"/>
      <c r="U1" s="177"/>
    </row>
    <row r="2" spans="1:21" ht="88.5" customHeight="1" x14ac:dyDescent="0.2">
      <c r="A2" s="4" t="s">
        <v>12</v>
      </c>
      <c r="B2" s="4"/>
      <c r="C2" s="3" t="s">
        <v>39</v>
      </c>
      <c r="D2" s="3" t="s">
        <v>43</v>
      </c>
      <c r="E2" s="3" t="s">
        <v>44</v>
      </c>
      <c r="F2" s="3" t="s">
        <v>230</v>
      </c>
      <c r="G2" s="3"/>
      <c r="H2" s="3" t="s">
        <v>0</v>
      </c>
      <c r="I2" s="3" t="s">
        <v>1</v>
      </c>
      <c r="J2" s="3" t="s">
        <v>2</v>
      </c>
      <c r="K2" s="3"/>
      <c r="L2" s="14" t="s">
        <v>42</v>
      </c>
      <c r="M2" s="3" t="s">
        <v>4</v>
      </c>
      <c r="N2" s="3" t="s">
        <v>5</v>
      </c>
      <c r="O2" s="3" t="s">
        <v>6</v>
      </c>
      <c r="P2" s="3" t="s">
        <v>7</v>
      </c>
      <c r="Q2" s="3" t="s">
        <v>8</v>
      </c>
      <c r="R2" s="3"/>
      <c r="S2" s="14" t="s">
        <v>9</v>
      </c>
      <c r="T2" s="15" t="s">
        <v>10</v>
      </c>
      <c r="U2" s="3" t="s">
        <v>15</v>
      </c>
    </row>
    <row r="3" spans="1:21" x14ac:dyDescent="0.2">
      <c r="A3" s="32" t="s">
        <v>140</v>
      </c>
      <c r="B3" s="16"/>
      <c r="C3" s="32">
        <f>Monitoring!$B$4</f>
        <v>2</v>
      </c>
      <c r="D3" s="30">
        <f>Monitoring!$E$4</f>
        <v>0</v>
      </c>
      <c r="E3" s="138" t="s">
        <v>38</v>
      </c>
      <c r="F3" s="138" t="s">
        <v>38</v>
      </c>
      <c r="G3" s="13"/>
      <c r="H3" s="138" t="s">
        <v>38</v>
      </c>
      <c r="I3" s="138" t="s">
        <v>38</v>
      </c>
      <c r="J3" s="138" t="s">
        <v>38</v>
      </c>
      <c r="K3" s="13"/>
      <c r="L3" s="138" t="s">
        <v>38</v>
      </c>
      <c r="M3" s="138" t="s">
        <v>38</v>
      </c>
      <c r="N3" s="138" t="s">
        <v>38</v>
      </c>
      <c r="O3" s="138" t="s">
        <v>38</v>
      </c>
      <c r="P3" s="138" t="s">
        <v>38</v>
      </c>
      <c r="Q3" s="138" t="s">
        <v>38</v>
      </c>
      <c r="R3" s="13"/>
      <c r="S3" s="138" t="s">
        <v>38</v>
      </c>
      <c r="T3" s="138" t="s">
        <v>38</v>
      </c>
      <c r="U3" s="138" t="s">
        <v>38</v>
      </c>
    </row>
    <row r="4" spans="1:21" x14ac:dyDescent="0.2">
      <c r="A4" s="32" t="s">
        <v>145</v>
      </c>
      <c r="B4" s="16"/>
      <c r="C4" s="54">
        <f>Monitoring!$B$19</f>
        <v>13</v>
      </c>
      <c r="D4" s="30">
        <f>Monitoring!$E$19</f>
        <v>8</v>
      </c>
      <c r="E4" s="48">
        <f>D4/C4</f>
        <v>0.61538461538461542</v>
      </c>
      <c r="F4" s="140">
        <f>Monitoring!$I$19</f>
        <v>29.900000000000002</v>
      </c>
      <c r="G4" s="13"/>
      <c r="H4" s="47">
        <f>'2012 Actions'!$B$5</f>
        <v>1</v>
      </c>
      <c r="I4" s="47">
        <f>D4-H4</f>
        <v>7</v>
      </c>
      <c r="J4" s="48">
        <f>H4/D4</f>
        <v>0.125</v>
      </c>
      <c r="K4" s="13"/>
      <c r="L4" s="126">
        <f>'Action Durations'!E4</f>
        <v>2</v>
      </c>
      <c r="M4" s="47">
        <f>'Action Durations'!H4</f>
        <v>0</v>
      </c>
      <c r="N4" s="47">
        <f>'Action Durations'!I4</f>
        <v>0</v>
      </c>
      <c r="O4" s="47">
        <f>'Action Durations'!J4</f>
        <v>2</v>
      </c>
      <c r="P4" s="47">
        <f>'Action Durations'!K4</f>
        <v>0</v>
      </c>
      <c r="Q4" s="47">
        <f>'Action Durations'!L4</f>
        <v>0</v>
      </c>
      <c r="R4" s="13"/>
      <c r="S4" s="49">
        <f>'Beach Days'!E11</f>
        <v>2700</v>
      </c>
      <c r="T4" s="49">
        <f>'Beach Days'!H11</f>
        <v>6</v>
      </c>
      <c r="U4" s="38">
        <f>T4/S4</f>
        <v>2.2222222222222222E-3</v>
      </c>
    </row>
    <row r="5" spans="1:21" x14ac:dyDescent="0.2">
      <c r="A5" s="32" t="s">
        <v>172</v>
      </c>
      <c r="B5" s="16"/>
      <c r="C5" s="54">
        <f>Monitoring!$B$40</f>
        <v>19</v>
      </c>
      <c r="D5" s="30">
        <f>Monitoring!$E$40</f>
        <v>16</v>
      </c>
      <c r="E5" s="48">
        <f>D5/C5</f>
        <v>0.84210526315789469</v>
      </c>
      <c r="F5" s="140">
        <f>Monitoring!$I$40</f>
        <v>33.65</v>
      </c>
      <c r="G5" s="13"/>
      <c r="H5" s="47">
        <f>'2012 Actions'!$B$26</f>
        <v>6</v>
      </c>
      <c r="I5" s="47">
        <f>D5-H5</f>
        <v>10</v>
      </c>
      <c r="J5" s="48">
        <f>H5/D5</f>
        <v>0.375</v>
      </c>
      <c r="K5" s="13"/>
      <c r="L5" s="139">
        <f>'Action Durations'!E12</f>
        <v>19</v>
      </c>
      <c r="M5" s="47">
        <f>'Action Durations'!H12</f>
        <v>0</v>
      </c>
      <c r="N5" s="47">
        <f>'Action Durations'!I12</f>
        <v>8</v>
      </c>
      <c r="O5" s="47">
        <f>'Action Durations'!J12</f>
        <v>4</v>
      </c>
      <c r="P5" s="47">
        <f>'Action Durations'!K12</f>
        <v>3</v>
      </c>
      <c r="Q5" s="47">
        <f>'Action Durations'!L12</f>
        <v>4</v>
      </c>
      <c r="R5" s="13"/>
      <c r="S5" s="49">
        <f>'Beach Days'!E29</f>
        <v>5400</v>
      </c>
      <c r="T5" s="49">
        <f>'Beach Days'!H29</f>
        <v>380</v>
      </c>
      <c r="U5" s="38">
        <f>T5/S5</f>
        <v>7.0370370370370375E-2</v>
      </c>
    </row>
    <row r="6" spans="1:21" x14ac:dyDescent="0.2">
      <c r="A6" s="123" t="s">
        <v>211</v>
      </c>
      <c r="B6" s="16"/>
      <c r="C6" s="54">
        <f>Monitoring!$B$43</f>
        <v>1</v>
      </c>
      <c r="D6" s="30">
        <f>Monitoring!$E$43</f>
        <v>0</v>
      </c>
      <c r="E6" s="138" t="s">
        <v>38</v>
      </c>
      <c r="F6" s="138" t="s">
        <v>38</v>
      </c>
      <c r="G6" s="13"/>
      <c r="H6" s="138" t="s">
        <v>38</v>
      </c>
      <c r="I6" s="138" t="s">
        <v>38</v>
      </c>
      <c r="J6" s="138" t="s">
        <v>38</v>
      </c>
      <c r="K6" s="13"/>
      <c r="L6" s="138" t="s">
        <v>38</v>
      </c>
      <c r="M6" s="138" t="s">
        <v>38</v>
      </c>
      <c r="N6" s="138" t="s">
        <v>38</v>
      </c>
      <c r="O6" s="138" t="s">
        <v>38</v>
      </c>
      <c r="P6" s="138" t="s">
        <v>38</v>
      </c>
      <c r="Q6" s="138" t="s">
        <v>38</v>
      </c>
      <c r="R6" s="13"/>
      <c r="S6" s="138" t="s">
        <v>38</v>
      </c>
      <c r="T6" s="138" t="s">
        <v>38</v>
      </c>
      <c r="U6" s="138" t="s">
        <v>38</v>
      </c>
    </row>
    <row r="7" spans="1:21" x14ac:dyDescent="0.2">
      <c r="A7" s="32" t="s">
        <v>214</v>
      </c>
      <c r="B7" s="16"/>
      <c r="C7" s="128">
        <f>Monitoring!$B$51</f>
        <v>6</v>
      </c>
      <c r="D7" s="142">
        <f>Monitoring!$E$51</f>
        <v>2</v>
      </c>
      <c r="E7" s="40">
        <f t="shared" ref="E7" si="0">D7/C7</f>
        <v>0.33333333333333331</v>
      </c>
      <c r="F7" s="143">
        <f>Monitoring!$I$51</f>
        <v>19</v>
      </c>
      <c r="G7" s="144"/>
      <c r="H7" s="188" t="s">
        <v>38</v>
      </c>
      <c r="I7" s="188" t="s">
        <v>38</v>
      </c>
      <c r="J7" s="188" t="s">
        <v>38</v>
      </c>
      <c r="K7" s="144"/>
      <c r="L7" s="188" t="s">
        <v>38</v>
      </c>
      <c r="M7" s="188" t="s">
        <v>38</v>
      </c>
      <c r="N7" s="188" t="s">
        <v>38</v>
      </c>
      <c r="O7" s="188" t="s">
        <v>38</v>
      </c>
      <c r="P7" s="188" t="s">
        <v>38</v>
      </c>
      <c r="Q7" s="188" t="s">
        <v>38</v>
      </c>
      <c r="R7" s="144"/>
      <c r="S7" s="41">
        <f>'Beach Days'!E33</f>
        <v>360</v>
      </c>
      <c r="T7" s="41">
        <f>'Beach Days'!H33</f>
        <v>0</v>
      </c>
      <c r="U7" s="40">
        <f t="shared" ref="U7" si="1">T7/S7</f>
        <v>0</v>
      </c>
    </row>
    <row r="8" spans="1:21" x14ac:dyDescent="0.2">
      <c r="C8" s="12">
        <f>SUM(C3:C7)</f>
        <v>41</v>
      </c>
      <c r="D8" s="12">
        <f>SUM(D3:D7)</f>
        <v>26</v>
      </c>
      <c r="E8" s="18">
        <f>D8/C8</f>
        <v>0.63414634146341464</v>
      </c>
      <c r="F8" s="141">
        <f>SUM(F3:F7)</f>
        <v>82.55</v>
      </c>
      <c r="G8" s="12"/>
      <c r="H8" s="12">
        <f>SUM(H3:H7)</f>
        <v>7</v>
      </c>
      <c r="I8" s="17">
        <f>D8-H8</f>
        <v>19</v>
      </c>
      <c r="J8" s="18">
        <f>H8/D8</f>
        <v>0.26923076923076922</v>
      </c>
      <c r="K8" s="12"/>
      <c r="L8" s="12">
        <f t="shared" ref="L8:Q8" si="2">SUM(L3:L7)</f>
        <v>21</v>
      </c>
      <c r="M8" s="12">
        <f t="shared" si="2"/>
        <v>0</v>
      </c>
      <c r="N8" s="12">
        <f t="shared" si="2"/>
        <v>8</v>
      </c>
      <c r="O8" s="12">
        <f t="shared" si="2"/>
        <v>6</v>
      </c>
      <c r="P8" s="12">
        <f t="shared" si="2"/>
        <v>3</v>
      </c>
      <c r="Q8" s="12">
        <f t="shared" si="2"/>
        <v>4</v>
      </c>
      <c r="R8" s="12"/>
      <c r="S8" s="10">
        <f>SUM(S3:S7)</f>
        <v>8460</v>
      </c>
      <c r="T8" s="10">
        <f>SUM(T3:T7)</f>
        <v>386</v>
      </c>
      <c r="U8" s="51">
        <f>T8/S8</f>
        <v>4.5626477541371162E-2</v>
      </c>
    </row>
    <row r="9" spans="1:21" x14ac:dyDescent="0.2">
      <c r="C9" s="12"/>
      <c r="D9" s="12"/>
      <c r="E9" s="18"/>
      <c r="F9" s="10"/>
      <c r="G9" s="12"/>
      <c r="H9" s="12"/>
      <c r="I9" s="17"/>
      <c r="J9" s="18"/>
      <c r="K9" s="12"/>
      <c r="L9" s="12"/>
      <c r="M9" s="12"/>
      <c r="N9" s="12"/>
      <c r="O9" s="12"/>
      <c r="P9" s="12"/>
      <c r="Q9" s="12"/>
      <c r="R9" s="12"/>
      <c r="S9" s="10"/>
      <c r="T9" s="10"/>
      <c r="U9" s="51"/>
    </row>
    <row r="10" spans="1:21" x14ac:dyDescent="0.2">
      <c r="T10" s="19"/>
    </row>
    <row r="11" spans="1:21" x14ac:dyDescent="0.2">
      <c r="A11" s="75" t="s">
        <v>48</v>
      </c>
      <c r="T11" s="19"/>
    </row>
    <row r="12" spans="1:21" x14ac:dyDescent="0.2">
      <c r="C12" s="81" t="s">
        <v>45</v>
      </c>
      <c r="D12" s="74" t="s">
        <v>56</v>
      </c>
    </row>
    <row r="13" spans="1:21" x14ac:dyDescent="0.2">
      <c r="C13" s="81"/>
      <c r="D13" s="74" t="s">
        <v>57</v>
      </c>
    </row>
    <row r="14" spans="1:21" x14ac:dyDescent="0.2">
      <c r="C14" s="81" t="s">
        <v>49</v>
      </c>
      <c r="D14" s="73" t="s">
        <v>55</v>
      </c>
    </row>
    <row r="15" spans="1:21" x14ac:dyDescent="0.2">
      <c r="C15" s="81" t="s">
        <v>46</v>
      </c>
      <c r="D15" s="74" t="s">
        <v>58</v>
      </c>
    </row>
    <row r="16" spans="1:21" x14ac:dyDescent="0.2">
      <c r="C16" s="81"/>
      <c r="D16" s="74" t="s">
        <v>59</v>
      </c>
    </row>
    <row r="17" spans="3:4" x14ac:dyDescent="0.2">
      <c r="C17" s="81" t="s">
        <v>47</v>
      </c>
      <c r="D17" s="73" t="s">
        <v>251</v>
      </c>
    </row>
    <row r="18" spans="3:4" x14ac:dyDescent="0.2">
      <c r="C18" s="81"/>
      <c r="D18" s="73" t="s">
        <v>60</v>
      </c>
    </row>
    <row r="19" spans="3:4" x14ac:dyDescent="0.2">
      <c r="C19" s="81" t="s">
        <v>51</v>
      </c>
      <c r="D19" s="73" t="s">
        <v>61</v>
      </c>
    </row>
    <row r="20" spans="3:4" x14ac:dyDescent="0.2">
      <c r="C20" s="82"/>
      <c r="D20" s="73" t="s">
        <v>62</v>
      </c>
    </row>
    <row r="21" spans="3:4" x14ac:dyDescent="0.2">
      <c r="C21" s="81" t="s">
        <v>50</v>
      </c>
      <c r="D21" s="73" t="s">
        <v>53</v>
      </c>
    </row>
    <row r="22" spans="3:4" x14ac:dyDescent="0.2">
      <c r="C22" s="81" t="s">
        <v>52</v>
      </c>
      <c r="D22" s="73" t="s">
        <v>54</v>
      </c>
    </row>
  </sheetData>
  <mergeCells count="4">
    <mergeCell ref="H1:J1"/>
    <mergeCell ref="L1:Q1"/>
    <mergeCell ref="S1:U1"/>
    <mergeCell ref="C1:F1"/>
  </mergeCells>
  <phoneticPr fontId="3" type="noConversion"/>
  <printOptions horizontalCentered="1" gridLines="1"/>
  <pageMargins left="0.25" right="0.25" top="1.5" bottom="0.75" header="0.5" footer="0.5"/>
  <pageSetup scale="80" orientation="landscape" r:id="rId1"/>
  <headerFooter alignWithMargins="0">
    <oddHeader>&amp;C&amp;"Arial,Bold"&amp;16 2012 Swimming Season
Georgia Summary</oddHeader>
    <oddFooter>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56"/>
  <sheetViews>
    <sheetView zoomScaleNormal="100" workbookViewId="0"/>
  </sheetViews>
  <sheetFormatPr defaultRowHeight="12.75" x14ac:dyDescent="0.2"/>
  <cols>
    <col min="1" max="1" width="12.5703125" style="28" customWidth="1"/>
    <col min="2" max="2" width="7.7109375" style="28" customWidth="1"/>
    <col min="3" max="3" width="33" style="28" customWidth="1"/>
    <col min="4" max="4" width="12.5703125" style="28" customWidth="1"/>
    <col min="5" max="5" width="8.28515625" style="53" customWidth="1"/>
    <col min="6" max="6" width="9.140625" style="24"/>
    <col min="7" max="10" width="9.7109375" style="28" customWidth="1"/>
    <col min="12" max="16384" width="9.140625" style="24"/>
  </cols>
  <sheetData>
    <row r="1" spans="1:10" ht="33.75" customHeight="1" x14ac:dyDescent="0.2">
      <c r="A1" s="25" t="s">
        <v>12</v>
      </c>
      <c r="B1" s="25" t="s">
        <v>13</v>
      </c>
      <c r="C1" s="25" t="s">
        <v>65</v>
      </c>
      <c r="D1" s="25" t="s">
        <v>66</v>
      </c>
      <c r="E1" s="3" t="s">
        <v>67</v>
      </c>
      <c r="F1" s="72" t="s">
        <v>227</v>
      </c>
      <c r="G1" s="25" t="s">
        <v>68</v>
      </c>
      <c r="H1" s="25" t="s">
        <v>69</v>
      </c>
      <c r="I1" s="25" t="s">
        <v>70</v>
      </c>
      <c r="J1" s="25" t="s">
        <v>71</v>
      </c>
    </row>
    <row r="2" spans="1:10" ht="12.75" customHeight="1" x14ac:dyDescent="0.2">
      <c r="A2" s="166" t="s">
        <v>140</v>
      </c>
      <c r="B2" s="166" t="s">
        <v>141</v>
      </c>
      <c r="C2" s="166" t="s">
        <v>142</v>
      </c>
      <c r="D2" s="166" t="s">
        <v>30</v>
      </c>
      <c r="E2" s="166">
        <v>3</v>
      </c>
      <c r="F2" s="167">
        <v>19.2</v>
      </c>
      <c r="G2" s="166">
        <v>30.933140000000002</v>
      </c>
      <c r="H2" s="166">
        <v>-81.408360000000002</v>
      </c>
      <c r="I2" s="166">
        <v>30.71724</v>
      </c>
      <c r="J2" s="166">
        <v>-81.462410000000006</v>
      </c>
    </row>
    <row r="3" spans="1:10" ht="12.75" customHeight="1" x14ac:dyDescent="0.2">
      <c r="A3" s="170" t="s">
        <v>140</v>
      </c>
      <c r="B3" s="170" t="s">
        <v>143</v>
      </c>
      <c r="C3" s="170" t="s">
        <v>144</v>
      </c>
      <c r="D3" s="170" t="s">
        <v>30</v>
      </c>
      <c r="E3" s="170">
        <v>3</v>
      </c>
      <c r="F3" s="171">
        <v>5.5</v>
      </c>
      <c r="G3" s="170">
        <v>30.951709999999999</v>
      </c>
      <c r="H3" s="170">
        <v>-81.427220000000005</v>
      </c>
      <c r="I3" s="170">
        <v>30.947320000000001</v>
      </c>
      <c r="J3" s="170">
        <v>-81.407799999999995</v>
      </c>
    </row>
    <row r="4" spans="1:10" ht="12.75" customHeight="1" x14ac:dyDescent="0.2">
      <c r="A4" s="32"/>
      <c r="B4" s="33">
        <f>COUNTA(B2:B3)</f>
        <v>2</v>
      </c>
      <c r="C4" s="32"/>
      <c r="D4" s="32"/>
      <c r="E4" s="71"/>
      <c r="F4" s="168">
        <f>SUM(F2:F3)</f>
        <v>24.7</v>
      </c>
      <c r="G4" s="32"/>
      <c r="H4" s="32"/>
      <c r="I4" s="32"/>
      <c r="J4" s="32"/>
    </row>
    <row r="5" spans="1:10" ht="9" customHeight="1" x14ac:dyDescent="0.2">
      <c r="A5" s="32"/>
      <c r="B5" s="32"/>
      <c r="C5" s="32"/>
      <c r="D5" s="32"/>
      <c r="E5" s="54"/>
      <c r="F5" s="169"/>
      <c r="G5" s="32"/>
      <c r="H5" s="32"/>
      <c r="I5" s="32"/>
      <c r="J5" s="32"/>
    </row>
    <row r="6" spans="1:10" ht="12.75" customHeight="1" x14ac:dyDescent="0.2">
      <c r="A6" s="166" t="s">
        <v>145</v>
      </c>
      <c r="B6" s="166" t="s">
        <v>146</v>
      </c>
      <c r="C6" s="166" t="s">
        <v>147</v>
      </c>
      <c r="D6" s="166" t="s">
        <v>30</v>
      </c>
      <c r="E6" s="166">
        <v>2</v>
      </c>
      <c r="F6" s="167">
        <v>4.2</v>
      </c>
      <c r="G6" s="166">
        <v>31.82131</v>
      </c>
      <c r="H6" s="166">
        <v>-81.051090000000002</v>
      </c>
      <c r="I6" s="166">
        <v>31.783809999999999</v>
      </c>
      <c r="J6" s="166">
        <v>-81.060360000000003</v>
      </c>
    </row>
    <row r="7" spans="1:10" ht="12.75" customHeight="1" x14ac:dyDescent="0.2">
      <c r="A7" s="166" t="s">
        <v>145</v>
      </c>
      <c r="B7" s="166" t="s">
        <v>148</v>
      </c>
      <c r="C7" s="166" t="s">
        <v>149</v>
      </c>
      <c r="D7" s="166" t="s">
        <v>30</v>
      </c>
      <c r="E7" s="166">
        <v>2</v>
      </c>
      <c r="F7" s="167">
        <v>0.1</v>
      </c>
      <c r="G7" s="166">
        <v>31.97823</v>
      </c>
      <c r="H7" s="166">
        <v>-81.287760000000006</v>
      </c>
      <c r="I7" s="166">
        <v>31.97786</v>
      </c>
      <c r="J7" s="166">
        <v>-81.287350000000004</v>
      </c>
    </row>
    <row r="8" spans="1:10" ht="12.75" customHeight="1" x14ac:dyDescent="0.2">
      <c r="A8" s="166" t="s">
        <v>145</v>
      </c>
      <c r="B8" s="166" t="s">
        <v>150</v>
      </c>
      <c r="C8" s="166" t="s">
        <v>151</v>
      </c>
      <c r="D8" s="166" t="s">
        <v>30</v>
      </c>
      <c r="E8" s="166">
        <v>3</v>
      </c>
      <c r="F8" s="167">
        <v>4</v>
      </c>
      <c r="G8" s="166">
        <v>31.989419999999999</v>
      </c>
      <c r="H8" s="166">
        <v>-80.857879999999994</v>
      </c>
      <c r="I8" s="166">
        <v>31.949670000000001</v>
      </c>
      <c r="J8" s="166">
        <v>-80.897310000000004</v>
      </c>
    </row>
    <row r="9" spans="1:10" ht="12.75" customHeight="1" x14ac:dyDescent="0.2">
      <c r="A9" s="166" t="s">
        <v>145</v>
      </c>
      <c r="B9" s="166" t="s">
        <v>152</v>
      </c>
      <c r="C9" s="166" t="s">
        <v>153</v>
      </c>
      <c r="D9" s="166" t="s">
        <v>30</v>
      </c>
      <c r="E9" s="166">
        <v>3</v>
      </c>
      <c r="F9" s="167">
        <v>4.9000000000000004</v>
      </c>
      <c r="G9" s="166">
        <v>31.78285</v>
      </c>
      <c r="H9" s="166">
        <v>-81.061419999999998</v>
      </c>
      <c r="I9" s="166">
        <v>31.73404</v>
      </c>
      <c r="J9" s="166">
        <v>-81.119709999999998</v>
      </c>
    </row>
    <row r="10" spans="1:10" ht="12.75" customHeight="1" x14ac:dyDescent="0.2">
      <c r="A10" s="166" t="s">
        <v>145</v>
      </c>
      <c r="B10" s="166" t="s">
        <v>154</v>
      </c>
      <c r="C10" s="166" t="s">
        <v>155</v>
      </c>
      <c r="D10" s="166" t="s">
        <v>30</v>
      </c>
      <c r="E10" s="166">
        <v>2</v>
      </c>
      <c r="F10" s="167">
        <v>0.1</v>
      </c>
      <c r="G10" s="166">
        <v>31.94678</v>
      </c>
      <c r="H10" s="166">
        <v>-81.06729</v>
      </c>
      <c r="I10" s="166">
        <v>31.946429999999999</v>
      </c>
      <c r="J10" s="166">
        <v>-81.068259999999995</v>
      </c>
    </row>
    <row r="11" spans="1:10" ht="12.75" customHeight="1" x14ac:dyDescent="0.2">
      <c r="A11" s="166" t="s">
        <v>145</v>
      </c>
      <c r="B11" s="166" t="s">
        <v>156</v>
      </c>
      <c r="C11" s="166" t="s">
        <v>157</v>
      </c>
      <c r="D11" s="166" t="s">
        <v>30</v>
      </c>
      <c r="E11" s="166">
        <v>2</v>
      </c>
      <c r="F11" s="167">
        <v>2.2000000000000002</v>
      </c>
      <c r="G11" s="166">
        <v>31.732489999999999</v>
      </c>
      <c r="H11" s="166">
        <v>-81.122209999999995</v>
      </c>
      <c r="I11" s="166">
        <v>31.731059999999999</v>
      </c>
      <c r="J11" s="166">
        <v>-81.144189999999995</v>
      </c>
    </row>
    <row r="12" spans="1:10" ht="12.75" customHeight="1" x14ac:dyDescent="0.2">
      <c r="A12" s="166" t="s">
        <v>145</v>
      </c>
      <c r="B12" s="166" t="s">
        <v>158</v>
      </c>
      <c r="C12" s="166" t="s">
        <v>159</v>
      </c>
      <c r="D12" s="166" t="s">
        <v>30</v>
      </c>
      <c r="E12" s="166">
        <v>1</v>
      </c>
      <c r="F12" s="167">
        <v>1</v>
      </c>
      <c r="G12" s="166">
        <v>32.013379999999998</v>
      </c>
      <c r="H12" s="166">
        <v>-80.840680000000006</v>
      </c>
      <c r="I12" s="166">
        <v>31.998460000000001</v>
      </c>
      <c r="J12" s="166">
        <v>-80.842240000000004</v>
      </c>
    </row>
    <row r="13" spans="1:10" ht="12.75" customHeight="1" x14ac:dyDescent="0.2">
      <c r="A13" s="166" t="s">
        <v>145</v>
      </c>
      <c r="B13" s="166" t="s">
        <v>160</v>
      </c>
      <c r="C13" s="166" t="s">
        <v>161</v>
      </c>
      <c r="D13" s="166" t="s">
        <v>30</v>
      </c>
      <c r="E13" s="166">
        <v>1</v>
      </c>
      <c r="F13" s="167">
        <v>1.4</v>
      </c>
      <c r="G13" s="166">
        <v>32.02411</v>
      </c>
      <c r="H13" s="166">
        <v>-80.841989999999996</v>
      </c>
      <c r="I13" s="166">
        <v>32.013440000000003</v>
      </c>
      <c r="J13" s="166">
        <v>-80.840720000000005</v>
      </c>
    </row>
    <row r="14" spans="1:10" ht="12.75" customHeight="1" x14ac:dyDescent="0.2">
      <c r="A14" s="166" t="s">
        <v>145</v>
      </c>
      <c r="B14" s="166" t="s">
        <v>162</v>
      </c>
      <c r="C14" s="166" t="s">
        <v>163</v>
      </c>
      <c r="D14" s="166" t="s">
        <v>30</v>
      </c>
      <c r="E14" s="166">
        <v>1</v>
      </c>
      <c r="F14" s="167">
        <v>1.8</v>
      </c>
      <c r="G14" s="166">
        <v>32.024120000000003</v>
      </c>
      <c r="H14" s="166">
        <v>-80.841970000000003</v>
      </c>
      <c r="I14" s="166">
        <v>32.02017</v>
      </c>
      <c r="J14" s="166">
        <v>-80.865189999999998</v>
      </c>
    </row>
    <row r="15" spans="1:10" ht="12.75" customHeight="1" x14ac:dyDescent="0.2">
      <c r="A15" s="166" t="s">
        <v>145</v>
      </c>
      <c r="B15" s="166" t="s">
        <v>164</v>
      </c>
      <c r="C15" s="166" t="s">
        <v>165</v>
      </c>
      <c r="D15" s="166" t="s">
        <v>30</v>
      </c>
      <c r="E15" s="166">
        <v>1</v>
      </c>
      <c r="F15" s="167">
        <v>0.8</v>
      </c>
      <c r="G15" s="166">
        <v>31.988409999999998</v>
      </c>
      <c r="H15" s="166">
        <v>-80.847300000000004</v>
      </c>
      <c r="I15" s="166">
        <v>31.993230000000001</v>
      </c>
      <c r="J15" s="166">
        <v>-80.854069999999993</v>
      </c>
    </row>
    <row r="16" spans="1:10" ht="12.75" customHeight="1" x14ac:dyDescent="0.2">
      <c r="A16" s="166" t="s">
        <v>145</v>
      </c>
      <c r="B16" s="166" t="s">
        <v>166</v>
      </c>
      <c r="C16" s="166" t="s">
        <v>167</v>
      </c>
      <c r="D16" s="166" t="s">
        <v>30</v>
      </c>
      <c r="E16" s="166">
        <v>1</v>
      </c>
      <c r="F16" s="167">
        <v>0.7</v>
      </c>
      <c r="G16" s="166">
        <v>31.998419999999999</v>
      </c>
      <c r="H16" s="166">
        <v>-80.842240000000004</v>
      </c>
      <c r="I16" s="166">
        <v>31.988520000000001</v>
      </c>
      <c r="J16" s="166">
        <v>-80.847229999999996</v>
      </c>
    </row>
    <row r="17" spans="1:10" ht="12.75" customHeight="1" x14ac:dyDescent="0.2">
      <c r="A17" s="166" t="s">
        <v>145</v>
      </c>
      <c r="B17" s="166" t="s">
        <v>168</v>
      </c>
      <c r="C17" s="166" t="s">
        <v>169</v>
      </c>
      <c r="D17" s="166" t="s">
        <v>30</v>
      </c>
      <c r="E17" s="166">
        <v>3</v>
      </c>
      <c r="F17" s="167">
        <v>6.9</v>
      </c>
      <c r="G17" s="166">
        <v>31.914169999999999</v>
      </c>
      <c r="H17" s="166">
        <v>-80.945210000000003</v>
      </c>
      <c r="I17" s="166">
        <v>31.86374</v>
      </c>
      <c r="J17" s="166">
        <v>-81.001379999999997</v>
      </c>
    </row>
    <row r="18" spans="1:10" ht="12.75" customHeight="1" x14ac:dyDescent="0.2">
      <c r="A18" s="170" t="s">
        <v>145</v>
      </c>
      <c r="B18" s="170" t="s">
        <v>170</v>
      </c>
      <c r="C18" s="170" t="s">
        <v>171</v>
      </c>
      <c r="D18" s="170" t="s">
        <v>30</v>
      </c>
      <c r="E18" s="170">
        <v>3</v>
      </c>
      <c r="F18" s="171">
        <v>1.8</v>
      </c>
      <c r="G18" s="170">
        <v>31.949590000000001</v>
      </c>
      <c r="H18" s="170">
        <v>-80.907200000000003</v>
      </c>
      <c r="I18" s="170">
        <v>31.942070000000001</v>
      </c>
      <c r="J18" s="170">
        <v>-80.928910000000002</v>
      </c>
    </row>
    <row r="19" spans="1:10" ht="12.75" customHeight="1" x14ac:dyDescent="0.2">
      <c r="A19" s="32"/>
      <c r="B19" s="33">
        <f>COUNTA(B6:B18)</f>
        <v>13</v>
      </c>
      <c r="C19" s="32"/>
      <c r="D19" s="45"/>
      <c r="E19" s="71"/>
      <c r="F19" s="168">
        <f>SUM(F6:F18)</f>
        <v>29.900000000000002</v>
      </c>
      <c r="G19" s="45"/>
      <c r="H19" s="45"/>
      <c r="I19" s="45"/>
      <c r="J19" s="45"/>
    </row>
    <row r="20" spans="1:10" ht="9" customHeight="1" x14ac:dyDescent="0.2">
      <c r="A20" s="32"/>
      <c r="B20" s="33"/>
      <c r="C20" s="32"/>
      <c r="D20" s="45"/>
      <c r="E20" s="55"/>
      <c r="F20" s="169"/>
      <c r="G20" s="45"/>
      <c r="H20" s="45"/>
      <c r="I20" s="45"/>
      <c r="J20" s="45"/>
    </row>
    <row r="21" spans="1:10" ht="12.75" customHeight="1" x14ac:dyDescent="0.2">
      <c r="A21" s="166" t="s">
        <v>172</v>
      </c>
      <c r="B21" s="166" t="s">
        <v>173</v>
      </c>
      <c r="C21" s="166" t="s">
        <v>174</v>
      </c>
      <c r="D21" s="166" t="s">
        <v>30</v>
      </c>
      <c r="E21" s="166">
        <v>1</v>
      </c>
      <c r="F21" s="167">
        <v>0.4</v>
      </c>
      <c r="G21" s="166">
        <v>31.155950000000001</v>
      </c>
      <c r="H21" s="166">
        <v>-81.365899999999996</v>
      </c>
      <c r="I21" s="166">
        <v>31.15024</v>
      </c>
      <c r="J21" s="166">
        <v>-81.365449999999996</v>
      </c>
    </row>
    <row r="22" spans="1:10" ht="12.75" customHeight="1" x14ac:dyDescent="0.2">
      <c r="A22" s="166" t="s">
        <v>172</v>
      </c>
      <c r="B22" s="166" t="s">
        <v>175</v>
      </c>
      <c r="C22" s="166" t="s">
        <v>176</v>
      </c>
      <c r="D22" s="166" t="s">
        <v>30</v>
      </c>
      <c r="E22" s="166">
        <v>1</v>
      </c>
      <c r="F22" s="167">
        <v>1.6</v>
      </c>
      <c r="G22" s="166">
        <v>31.012139999999999</v>
      </c>
      <c r="H22" s="166">
        <v>-81.433350000000004</v>
      </c>
      <c r="I22" s="166">
        <v>31.024930000000001</v>
      </c>
      <c r="J22" s="166">
        <v>-81.416380000000004</v>
      </c>
    </row>
    <row r="23" spans="1:10" ht="12.75" customHeight="1" x14ac:dyDescent="0.2">
      <c r="A23" s="166" t="s">
        <v>172</v>
      </c>
      <c r="B23" s="166" t="s">
        <v>177</v>
      </c>
      <c r="C23" s="166" t="s">
        <v>178</v>
      </c>
      <c r="D23" s="166" t="s">
        <v>30</v>
      </c>
      <c r="E23" s="166">
        <v>1</v>
      </c>
      <c r="F23" s="167">
        <v>0.6</v>
      </c>
      <c r="G23" s="166">
        <v>31.137650000000001</v>
      </c>
      <c r="H23" s="166">
        <v>-81.379869999999997</v>
      </c>
      <c r="I23" s="166">
        <v>31.133600000000001</v>
      </c>
      <c r="J23" s="166">
        <v>-81.388769999999994</v>
      </c>
    </row>
    <row r="24" spans="1:10" ht="12.75" customHeight="1" x14ac:dyDescent="0.2">
      <c r="A24" s="166" t="s">
        <v>172</v>
      </c>
      <c r="B24" s="166" t="s">
        <v>179</v>
      </c>
      <c r="C24" s="166" t="s">
        <v>180</v>
      </c>
      <c r="D24" s="166" t="s">
        <v>30</v>
      </c>
      <c r="E24" s="166">
        <v>2</v>
      </c>
      <c r="F24" s="167">
        <v>0.9</v>
      </c>
      <c r="G24" s="166">
        <v>31.153759999999998</v>
      </c>
      <c r="H24" s="166">
        <v>-81.566919999999996</v>
      </c>
      <c r="I24" s="166">
        <v>31.15354</v>
      </c>
      <c r="J24" s="166">
        <v>-81.562200000000004</v>
      </c>
    </row>
    <row r="25" spans="1:10" ht="12.75" customHeight="1" x14ac:dyDescent="0.2">
      <c r="A25" s="166" t="s">
        <v>172</v>
      </c>
      <c r="B25" s="166" t="s">
        <v>181</v>
      </c>
      <c r="C25" s="166" t="s">
        <v>182</v>
      </c>
      <c r="D25" s="166" t="s">
        <v>30</v>
      </c>
      <c r="E25" s="166">
        <v>1</v>
      </c>
      <c r="F25" s="167">
        <v>1</v>
      </c>
      <c r="G25" s="166">
        <v>31.057230000000001</v>
      </c>
      <c r="H25" s="166">
        <v>-81.405450000000002</v>
      </c>
      <c r="I25" s="166">
        <v>31.071809999999999</v>
      </c>
      <c r="J25" s="166">
        <v>-81.401709999999994</v>
      </c>
    </row>
    <row r="26" spans="1:10" ht="12.75" customHeight="1" x14ac:dyDescent="0.2">
      <c r="A26" s="166" t="s">
        <v>172</v>
      </c>
      <c r="B26" s="166" t="s">
        <v>183</v>
      </c>
      <c r="C26" s="166" t="s">
        <v>184</v>
      </c>
      <c r="D26" s="166" t="s">
        <v>30</v>
      </c>
      <c r="E26" s="166">
        <v>1</v>
      </c>
      <c r="F26" s="167">
        <v>0.9</v>
      </c>
      <c r="G26" s="166">
        <v>31.044039999999999</v>
      </c>
      <c r="H26" s="166">
        <v>-81.410030000000006</v>
      </c>
      <c r="I26" s="166">
        <v>31.057169999999999</v>
      </c>
      <c r="J26" s="166">
        <v>-81.40549</v>
      </c>
    </row>
    <row r="27" spans="1:10" ht="12.75" customHeight="1" x14ac:dyDescent="0.2">
      <c r="A27" s="166" t="s">
        <v>172</v>
      </c>
      <c r="B27" s="166" t="s">
        <v>185</v>
      </c>
      <c r="C27" s="166" t="s">
        <v>186</v>
      </c>
      <c r="D27" s="166" t="s">
        <v>30</v>
      </c>
      <c r="E27" s="166">
        <v>1</v>
      </c>
      <c r="F27" s="167">
        <v>0.9</v>
      </c>
      <c r="G27" s="166">
        <v>31.150210000000001</v>
      </c>
      <c r="H27" s="166">
        <v>-81.365449999999996</v>
      </c>
      <c r="I27" s="166">
        <v>31.141839999999998</v>
      </c>
      <c r="J27" s="166">
        <v>-81.373570000000001</v>
      </c>
    </row>
    <row r="28" spans="1:10" ht="12.75" customHeight="1" x14ac:dyDescent="0.2">
      <c r="A28" s="166" t="s">
        <v>172</v>
      </c>
      <c r="B28" s="166" t="s">
        <v>187</v>
      </c>
      <c r="C28" s="166" t="s">
        <v>188</v>
      </c>
      <c r="D28" s="166" t="s">
        <v>30</v>
      </c>
      <c r="E28" s="166">
        <v>1</v>
      </c>
      <c r="F28" s="167">
        <v>1.95</v>
      </c>
      <c r="G28" s="166">
        <v>31.102709999999998</v>
      </c>
      <c r="H28" s="166">
        <v>-81.40307</v>
      </c>
      <c r="I28" s="166">
        <v>31.11748</v>
      </c>
      <c r="J28" s="166">
        <v>-81.416719999999998</v>
      </c>
    </row>
    <row r="29" spans="1:10" ht="12.75" customHeight="1" x14ac:dyDescent="0.2">
      <c r="A29" s="166" t="s">
        <v>172</v>
      </c>
      <c r="B29" s="166" t="s">
        <v>189</v>
      </c>
      <c r="C29" s="166" t="s">
        <v>190</v>
      </c>
      <c r="D29" s="166" t="s">
        <v>30</v>
      </c>
      <c r="E29" s="166">
        <v>1</v>
      </c>
      <c r="F29" s="167">
        <v>4</v>
      </c>
      <c r="G29" s="166">
        <v>31.071829999999999</v>
      </c>
      <c r="H29" s="166">
        <v>-81.401709999999994</v>
      </c>
      <c r="I29" s="166">
        <v>31.10266</v>
      </c>
      <c r="J29" s="166">
        <v>-81.40307</v>
      </c>
    </row>
    <row r="30" spans="1:10" ht="12.75" customHeight="1" x14ac:dyDescent="0.2">
      <c r="A30" s="166" t="s">
        <v>172</v>
      </c>
      <c r="B30" s="166" t="s">
        <v>191</v>
      </c>
      <c r="C30" s="166" t="s">
        <v>192</v>
      </c>
      <c r="D30" s="166" t="s">
        <v>30</v>
      </c>
      <c r="E30" s="166">
        <v>3</v>
      </c>
      <c r="F30" s="167">
        <v>8</v>
      </c>
      <c r="G30" s="166">
        <v>31.29035</v>
      </c>
      <c r="H30" s="166">
        <v>-81.291309999999996</v>
      </c>
      <c r="I30" s="166">
        <v>31.216640000000002</v>
      </c>
      <c r="J30" s="166">
        <v>-81.302120000000002</v>
      </c>
    </row>
    <row r="31" spans="1:10" ht="12.75" customHeight="1" x14ac:dyDescent="0.2">
      <c r="A31" s="166" t="s">
        <v>172</v>
      </c>
      <c r="B31" s="166" t="s">
        <v>193</v>
      </c>
      <c r="C31" s="166" t="s">
        <v>194</v>
      </c>
      <c r="D31" s="166" t="s">
        <v>30</v>
      </c>
      <c r="E31" s="166">
        <v>1</v>
      </c>
      <c r="F31" s="167">
        <v>0.5</v>
      </c>
      <c r="G31" s="166">
        <v>31.1418</v>
      </c>
      <c r="H31" s="166">
        <v>-81.373580000000004</v>
      </c>
      <c r="I31" s="166">
        <v>31.13767</v>
      </c>
      <c r="J31" s="166">
        <v>-81.379869999999997</v>
      </c>
    </row>
    <row r="32" spans="1:10" ht="12.75" customHeight="1" x14ac:dyDescent="0.2">
      <c r="A32" s="166" t="s">
        <v>172</v>
      </c>
      <c r="B32" s="166" t="s">
        <v>195</v>
      </c>
      <c r="C32" s="166" t="s">
        <v>196</v>
      </c>
      <c r="D32" s="166" t="s">
        <v>30</v>
      </c>
      <c r="E32" s="166">
        <v>3</v>
      </c>
      <c r="F32" s="167">
        <v>3</v>
      </c>
      <c r="G32" s="166">
        <v>31.214829999999999</v>
      </c>
      <c r="H32" s="166">
        <v>-81.282030000000006</v>
      </c>
      <c r="I32" s="166">
        <v>31.211839999999999</v>
      </c>
      <c r="J32" s="166">
        <v>-81.2834</v>
      </c>
    </row>
    <row r="33" spans="1:10" ht="12.75" customHeight="1" x14ac:dyDescent="0.2">
      <c r="A33" s="166" t="s">
        <v>172</v>
      </c>
      <c r="B33" s="166" t="s">
        <v>197</v>
      </c>
      <c r="C33" s="166" t="s">
        <v>198</v>
      </c>
      <c r="D33" s="166" t="s">
        <v>30</v>
      </c>
      <c r="E33" s="166">
        <v>3</v>
      </c>
      <c r="F33" s="167">
        <v>0.4</v>
      </c>
      <c r="G33" s="166">
        <v>31.254239999999999</v>
      </c>
      <c r="H33" s="166">
        <v>-81.270009999999999</v>
      </c>
      <c r="I33" s="166">
        <v>31.258479999999999</v>
      </c>
      <c r="J33" s="166">
        <v>-81.267759999999996</v>
      </c>
    </row>
    <row r="34" spans="1:10" ht="12.75" customHeight="1" x14ac:dyDescent="0.2">
      <c r="A34" s="166" t="s">
        <v>172</v>
      </c>
      <c r="B34" s="166" t="s">
        <v>199</v>
      </c>
      <c r="C34" s="166" t="s">
        <v>200</v>
      </c>
      <c r="D34" s="166" t="s">
        <v>30</v>
      </c>
      <c r="E34" s="166">
        <v>2</v>
      </c>
      <c r="F34" s="167">
        <v>0.3</v>
      </c>
      <c r="G34" s="166">
        <v>31.305240000000001</v>
      </c>
      <c r="H34" s="166">
        <v>-81.39349</v>
      </c>
      <c r="I34" s="166">
        <v>31.30209</v>
      </c>
      <c r="J34" s="166">
        <v>-81.394490000000005</v>
      </c>
    </row>
    <row r="35" spans="1:10" ht="12.75" customHeight="1" x14ac:dyDescent="0.2">
      <c r="A35" s="166" t="s">
        <v>172</v>
      </c>
      <c r="B35" s="166" t="s">
        <v>201</v>
      </c>
      <c r="C35" s="166" t="s">
        <v>202</v>
      </c>
      <c r="D35" s="166" t="s">
        <v>30</v>
      </c>
      <c r="E35" s="166">
        <v>2</v>
      </c>
      <c r="F35" s="167">
        <v>2.6</v>
      </c>
      <c r="G35" s="166">
        <v>31.216200000000001</v>
      </c>
      <c r="H35" s="166">
        <v>-81.313069999999996</v>
      </c>
      <c r="I35" s="166">
        <v>31.18967</v>
      </c>
      <c r="J35" s="166">
        <v>-81.33766</v>
      </c>
    </row>
    <row r="36" spans="1:10" ht="12.75" customHeight="1" x14ac:dyDescent="0.2">
      <c r="A36" s="166" t="s">
        <v>172</v>
      </c>
      <c r="B36" s="166" t="s">
        <v>203</v>
      </c>
      <c r="C36" s="166" t="s">
        <v>204</v>
      </c>
      <c r="D36" s="166" t="s">
        <v>30</v>
      </c>
      <c r="E36" s="166">
        <v>2</v>
      </c>
      <c r="F36" s="167">
        <v>2.9</v>
      </c>
      <c r="G36" s="166">
        <v>31.18965</v>
      </c>
      <c r="H36" s="166">
        <v>-81.337649999999996</v>
      </c>
      <c r="I36" s="166">
        <v>31.15644</v>
      </c>
      <c r="J36" s="166">
        <v>-81.364140000000006</v>
      </c>
    </row>
    <row r="37" spans="1:10" ht="12.75" customHeight="1" x14ac:dyDescent="0.2">
      <c r="A37" s="166" t="s">
        <v>172</v>
      </c>
      <c r="B37" s="166" t="s">
        <v>205</v>
      </c>
      <c r="C37" s="166" t="s">
        <v>206</v>
      </c>
      <c r="D37" s="166" t="s">
        <v>30</v>
      </c>
      <c r="E37" s="166">
        <v>1</v>
      </c>
      <c r="F37" s="167">
        <v>1.4</v>
      </c>
      <c r="G37" s="166">
        <v>31.024979999999999</v>
      </c>
      <c r="H37" s="166">
        <v>-81.416309999999996</v>
      </c>
      <c r="I37" s="166">
        <v>31.043980000000001</v>
      </c>
      <c r="J37" s="166">
        <v>-81.410030000000006</v>
      </c>
    </row>
    <row r="38" spans="1:10" ht="12.75" customHeight="1" x14ac:dyDescent="0.2">
      <c r="A38" s="166" t="s">
        <v>172</v>
      </c>
      <c r="B38" s="166" t="s">
        <v>207</v>
      </c>
      <c r="C38" s="166" t="s">
        <v>208</v>
      </c>
      <c r="D38" s="166" t="s">
        <v>30</v>
      </c>
      <c r="E38" s="166">
        <v>1</v>
      </c>
      <c r="F38" s="167">
        <v>0.8</v>
      </c>
      <c r="G38" s="166">
        <v>31.023299999999999</v>
      </c>
      <c r="H38" s="166">
        <v>-81.434020000000004</v>
      </c>
      <c r="I38" s="166">
        <v>31.01229</v>
      </c>
      <c r="J38" s="166">
        <v>-81.433350000000004</v>
      </c>
    </row>
    <row r="39" spans="1:10" ht="12.75" customHeight="1" x14ac:dyDescent="0.2">
      <c r="A39" s="170" t="s">
        <v>172</v>
      </c>
      <c r="B39" s="170" t="s">
        <v>209</v>
      </c>
      <c r="C39" s="170" t="s">
        <v>256</v>
      </c>
      <c r="D39" s="170" t="s">
        <v>30</v>
      </c>
      <c r="E39" s="170">
        <v>1</v>
      </c>
      <c r="F39" s="171">
        <v>1.5</v>
      </c>
      <c r="G39" s="170">
        <v>31.133590000000002</v>
      </c>
      <c r="H39" s="170">
        <v>-81.388810000000007</v>
      </c>
      <c r="I39" s="170">
        <v>31.13842</v>
      </c>
      <c r="J39" s="170">
        <v>-81.412530000000004</v>
      </c>
    </row>
    <row r="40" spans="1:10" ht="12.75" customHeight="1" x14ac:dyDescent="0.2">
      <c r="A40" s="32"/>
      <c r="B40" s="33">
        <f>COUNTA(B21:B39)</f>
        <v>19</v>
      </c>
      <c r="C40" s="32"/>
      <c r="D40" s="32"/>
      <c r="E40" s="71"/>
      <c r="F40" s="168">
        <f>SUM(F21:F39)</f>
        <v>33.65</v>
      </c>
      <c r="G40" s="32"/>
      <c r="H40" s="32"/>
      <c r="I40" s="32"/>
      <c r="J40" s="32"/>
    </row>
    <row r="41" spans="1:10" ht="9" customHeight="1" x14ac:dyDescent="0.2">
      <c r="A41" s="32"/>
      <c r="B41" s="33"/>
      <c r="C41" s="32"/>
      <c r="D41" s="32"/>
      <c r="E41" s="71"/>
      <c r="F41" s="168"/>
      <c r="G41" s="32"/>
      <c r="H41" s="32"/>
      <c r="I41" s="32"/>
      <c r="J41" s="32"/>
    </row>
    <row r="42" spans="1:10" ht="12.75" customHeight="1" x14ac:dyDescent="0.2">
      <c r="A42" s="170" t="s">
        <v>211</v>
      </c>
      <c r="B42" s="170" t="s">
        <v>212</v>
      </c>
      <c r="C42" s="170" t="s">
        <v>213</v>
      </c>
      <c r="D42" s="170" t="s">
        <v>30</v>
      </c>
      <c r="E42" s="170">
        <v>3</v>
      </c>
      <c r="F42" s="171">
        <v>13.2</v>
      </c>
      <c r="G42" s="170">
        <v>31.692019999999999</v>
      </c>
      <c r="H42" s="170">
        <v>-81.154030000000006</v>
      </c>
      <c r="I42" s="170">
        <v>31.563870000000001</v>
      </c>
      <c r="J42" s="170">
        <v>-81.183840000000004</v>
      </c>
    </row>
    <row r="43" spans="1:10" ht="12.75" customHeight="1" x14ac:dyDescent="0.2">
      <c r="A43" s="32"/>
      <c r="B43" s="33">
        <f>COUNTA(B42:B42)</f>
        <v>1</v>
      </c>
      <c r="C43" s="32"/>
      <c r="D43" s="32"/>
      <c r="E43" s="71"/>
      <c r="F43" s="168">
        <f>SUM(F42:F42)</f>
        <v>13.2</v>
      </c>
      <c r="G43" s="32"/>
      <c r="H43" s="32"/>
      <c r="I43" s="32"/>
      <c r="J43" s="32"/>
    </row>
    <row r="44" spans="1:10" ht="9" customHeight="1" x14ac:dyDescent="0.2">
      <c r="A44" s="32"/>
      <c r="B44" s="33"/>
      <c r="C44" s="32"/>
      <c r="D44" s="32"/>
      <c r="E44" s="71"/>
      <c r="F44" s="168"/>
      <c r="G44" s="32"/>
      <c r="H44" s="32"/>
      <c r="I44" s="32"/>
      <c r="J44" s="32"/>
    </row>
    <row r="45" spans="1:10" ht="12.75" customHeight="1" x14ac:dyDescent="0.2">
      <c r="A45" s="166" t="s">
        <v>214</v>
      </c>
      <c r="B45" s="166" t="s">
        <v>215</v>
      </c>
      <c r="C45" s="166" t="s">
        <v>216</v>
      </c>
      <c r="D45" s="166" t="s">
        <v>30</v>
      </c>
      <c r="E45" s="166">
        <v>3</v>
      </c>
      <c r="F45" s="167">
        <v>8.9</v>
      </c>
      <c r="G45" s="166">
        <v>31.532810000000001</v>
      </c>
      <c r="H45" s="166">
        <v>-81.205960000000005</v>
      </c>
      <c r="I45" s="166">
        <v>31.447510000000001</v>
      </c>
      <c r="J45" s="166">
        <v>-81.233670000000004</v>
      </c>
    </row>
    <row r="46" spans="1:10" ht="12.75" customHeight="1" x14ac:dyDescent="0.2">
      <c r="A46" s="166" t="s">
        <v>214</v>
      </c>
      <c r="B46" s="166" t="s">
        <v>217</v>
      </c>
      <c r="C46" s="166" t="s">
        <v>218</v>
      </c>
      <c r="D46" s="166" t="s">
        <v>30</v>
      </c>
      <c r="E46" s="166">
        <v>3</v>
      </c>
      <c r="F46" s="167">
        <v>2.6</v>
      </c>
      <c r="G46" s="166">
        <v>31.44716</v>
      </c>
      <c r="H46" s="166">
        <v>-81.235749999999996</v>
      </c>
      <c r="I46" s="166">
        <v>31.415230000000001</v>
      </c>
      <c r="J46" s="166">
        <v>-81.251410000000007</v>
      </c>
    </row>
    <row r="47" spans="1:10" ht="12.75" customHeight="1" x14ac:dyDescent="0.2">
      <c r="A47" s="166" t="s">
        <v>214</v>
      </c>
      <c r="B47" s="166" t="s">
        <v>219</v>
      </c>
      <c r="C47" s="166" t="s">
        <v>220</v>
      </c>
      <c r="D47" s="166" t="s">
        <v>30</v>
      </c>
      <c r="E47" s="166">
        <v>2</v>
      </c>
      <c r="F47" s="167">
        <v>0.5</v>
      </c>
      <c r="G47" s="166">
        <v>31.577559999999998</v>
      </c>
      <c r="H47" s="166">
        <v>-81.311080000000004</v>
      </c>
      <c r="I47" s="166">
        <v>31.57189</v>
      </c>
      <c r="J47" s="166">
        <v>-81.311329999999998</v>
      </c>
    </row>
    <row r="48" spans="1:10" ht="12.75" customHeight="1" x14ac:dyDescent="0.2">
      <c r="A48" s="166" t="s">
        <v>214</v>
      </c>
      <c r="B48" s="166" t="s">
        <v>221</v>
      </c>
      <c r="C48" s="166" t="s">
        <v>222</v>
      </c>
      <c r="D48" s="166" t="s">
        <v>30</v>
      </c>
      <c r="E48" s="166">
        <v>2</v>
      </c>
      <c r="F48" s="167">
        <v>0.4</v>
      </c>
      <c r="G48" s="166">
        <v>31.59254</v>
      </c>
      <c r="H48" s="166">
        <v>-81.297600000000003</v>
      </c>
      <c r="I48" s="166">
        <v>31.58916</v>
      </c>
      <c r="J48" s="166">
        <v>-81.298280000000005</v>
      </c>
    </row>
    <row r="49" spans="1:10" ht="12.75" customHeight="1" x14ac:dyDescent="0.2">
      <c r="A49" s="166" t="s">
        <v>214</v>
      </c>
      <c r="B49" s="166" t="s">
        <v>223</v>
      </c>
      <c r="C49" s="166" t="s">
        <v>224</v>
      </c>
      <c r="D49" s="166" t="s">
        <v>30</v>
      </c>
      <c r="E49" s="166">
        <v>3</v>
      </c>
      <c r="F49" s="167">
        <v>3.6</v>
      </c>
      <c r="G49" s="166">
        <v>31.416160000000001</v>
      </c>
      <c r="H49" s="166">
        <v>-81.252449999999996</v>
      </c>
      <c r="I49" s="166">
        <v>31.381679999999999</v>
      </c>
      <c r="J49" s="166">
        <v>-81.281980000000004</v>
      </c>
    </row>
    <row r="50" spans="1:10" ht="12.75" customHeight="1" x14ac:dyDescent="0.2">
      <c r="A50" s="170" t="s">
        <v>214</v>
      </c>
      <c r="B50" s="170" t="s">
        <v>225</v>
      </c>
      <c r="C50" s="170" t="s">
        <v>226</v>
      </c>
      <c r="D50" s="170" t="s">
        <v>30</v>
      </c>
      <c r="E50" s="170">
        <v>3</v>
      </c>
      <c r="F50" s="171">
        <v>3</v>
      </c>
      <c r="G50" s="170">
        <v>31.346689999999999</v>
      </c>
      <c r="H50" s="170">
        <v>-81.285499999999999</v>
      </c>
      <c r="I50" s="170">
        <v>31.322420000000001</v>
      </c>
      <c r="J50" s="170">
        <v>-81.301220000000001</v>
      </c>
    </row>
    <row r="51" spans="1:10" ht="12.75" customHeight="1" x14ac:dyDescent="0.2">
      <c r="A51" s="32"/>
      <c r="B51" s="33">
        <f>COUNTA(B45:B50)</f>
        <v>6</v>
      </c>
      <c r="C51" s="32"/>
      <c r="D51" s="32"/>
      <c r="E51" s="71"/>
      <c r="F51" s="168">
        <f>SUM(F45:F50)</f>
        <v>19</v>
      </c>
      <c r="G51" s="32"/>
      <c r="H51" s="32"/>
      <c r="I51" s="32"/>
      <c r="J51" s="32"/>
    </row>
    <row r="52" spans="1:10" ht="9" customHeight="1" x14ac:dyDescent="0.2">
      <c r="A52" s="32"/>
      <c r="B52" s="33"/>
      <c r="C52" s="32"/>
      <c r="D52" s="32"/>
      <c r="E52" s="71"/>
      <c r="F52" s="129"/>
      <c r="G52" s="32"/>
      <c r="H52" s="32"/>
      <c r="I52" s="32"/>
      <c r="J52" s="32"/>
    </row>
    <row r="53" spans="1:10" ht="12.75" customHeight="1" x14ac:dyDescent="0.2">
      <c r="A53" s="32"/>
      <c r="B53" s="33"/>
      <c r="C53" s="32"/>
      <c r="D53" s="32"/>
      <c r="E53" s="71"/>
      <c r="F53" s="122"/>
      <c r="G53" s="32"/>
      <c r="H53" s="32"/>
      <c r="I53" s="32"/>
      <c r="J53" s="32"/>
    </row>
    <row r="54" spans="1:10" ht="12.75" customHeight="1" x14ac:dyDescent="0.2">
      <c r="A54" s="32"/>
      <c r="C54" s="95" t="s">
        <v>96</v>
      </c>
      <c r="D54" s="96"/>
      <c r="E54" s="97"/>
      <c r="G54" s="32"/>
      <c r="H54" s="32"/>
      <c r="I54" s="32"/>
      <c r="J54" s="32"/>
    </row>
    <row r="55" spans="1:10" s="2" customFormat="1" ht="12.75" customHeight="1" x14ac:dyDescent="0.15">
      <c r="C55" s="91" t="s">
        <v>94</v>
      </c>
      <c r="D55" s="92">
        <f>SUM(B4+B19+B40+B43+B51)</f>
        <v>41</v>
      </c>
      <c r="E55" s="97"/>
      <c r="G55" s="53"/>
      <c r="H55" s="53"/>
      <c r="I55" s="53"/>
      <c r="J55" s="53"/>
    </row>
    <row r="56" spans="1:10" ht="12.75" customHeight="1" x14ac:dyDescent="0.2">
      <c r="A56" s="46"/>
      <c r="B56" s="46"/>
      <c r="C56" s="91" t="s">
        <v>95</v>
      </c>
      <c r="D56" s="130">
        <f>SUM(F4+F19+F40+F43+F51)</f>
        <v>120.45</v>
      </c>
      <c r="E56" s="94" t="s">
        <v>228</v>
      </c>
      <c r="F56" s="83"/>
      <c r="G56" s="45"/>
      <c r="H56" s="45"/>
      <c r="I56" s="45"/>
      <c r="J56" s="45"/>
    </row>
  </sheetData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2012 Swimming Season
Georgia Beach Attributes</oddHeader>
    <oddFooter>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74"/>
  <sheetViews>
    <sheetView zoomScaleNormal="100" workbookViewId="0"/>
  </sheetViews>
  <sheetFormatPr defaultRowHeight="12.75" x14ac:dyDescent="0.2"/>
  <cols>
    <col min="1" max="1" width="11.5703125" style="5" customWidth="1"/>
    <col min="2" max="2" width="7.7109375" style="5" customWidth="1"/>
    <col min="3" max="3" width="41" style="5" customWidth="1"/>
    <col min="4" max="5" width="9.5703125" style="5" customWidth="1"/>
    <col min="6" max="8" width="9.28515625" style="5" customWidth="1"/>
    <col min="9" max="9" width="9.140625" style="24"/>
    <col min="10" max="16384" width="9.140625" style="5"/>
  </cols>
  <sheetData>
    <row r="1" spans="1:9" s="2" customFormat="1" ht="53.25" customHeight="1" x14ac:dyDescent="0.15">
      <c r="A1" s="25" t="s">
        <v>12</v>
      </c>
      <c r="B1" s="25" t="s">
        <v>13</v>
      </c>
      <c r="C1" s="25" t="s">
        <v>64</v>
      </c>
      <c r="D1" s="3" t="s">
        <v>67</v>
      </c>
      <c r="E1" s="3" t="s">
        <v>232</v>
      </c>
      <c r="F1" s="3" t="s">
        <v>233</v>
      </c>
      <c r="G1" s="3" t="s">
        <v>234</v>
      </c>
      <c r="H1" s="3" t="s">
        <v>235</v>
      </c>
      <c r="I1" s="72" t="s">
        <v>227</v>
      </c>
    </row>
    <row r="2" spans="1:9" ht="12.75" customHeight="1" x14ac:dyDescent="0.2">
      <c r="A2" s="32" t="s">
        <v>140</v>
      </c>
      <c r="B2" s="135" t="s">
        <v>141</v>
      </c>
      <c r="C2" s="135" t="s">
        <v>142</v>
      </c>
      <c r="D2" s="32">
        <v>3</v>
      </c>
      <c r="E2" s="54"/>
      <c r="F2" s="32">
        <v>12</v>
      </c>
      <c r="G2" s="135">
        <v>0</v>
      </c>
      <c r="H2" s="32">
        <v>0</v>
      </c>
      <c r="I2" s="167">
        <v>19.2</v>
      </c>
    </row>
    <row r="3" spans="1:9" ht="12.75" customHeight="1" x14ac:dyDescent="0.2">
      <c r="A3" s="132" t="s">
        <v>140</v>
      </c>
      <c r="B3" s="134" t="s">
        <v>143</v>
      </c>
      <c r="C3" s="134" t="s">
        <v>144</v>
      </c>
      <c r="D3" s="132">
        <v>3</v>
      </c>
      <c r="E3" s="128"/>
      <c r="F3" s="132">
        <v>6</v>
      </c>
      <c r="G3" s="134">
        <v>0</v>
      </c>
      <c r="H3" s="132">
        <v>0</v>
      </c>
      <c r="I3" s="171">
        <v>5.5</v>
      </c>
    </row>
    <row r="4" spans="1:9" ht="12.75" customHeight="1" x14ac:dyDescent="0.2">
      <c r="A4" s="31"/>
      <c r="B4" s="60">
        <f>COUNTA(B2:B3)</f>
        <v>2</v>
      </c>
      <c r="C4" s="20"/>
      <c r="D4" s="71"/>
      <c r="E4" s="29">
        <f>COUNTIF(E1:E3, "Yes")</f>
        <v>0</v>
      </c>
      <c r="F4" s="20"/>
      <c r="G4" s="20"/>
      <c r="H4" s="29"/>
      <c r="I4" s="168">
        <f>SUM(I2:I3)</f>
        <v>24.7</v>
      </c>
    </row>
    <row r="5" spans="1:9" ht="12.75" customHeight="1" x14ac:dyDescent="0.2">
      <c r="A5" s="31"/>
      <c r="B5" s="54"/>
      <c r="C5" s="31"/>
      <c r="D5" s="54"/>
      <c r="E5" s="31"/>
      <c r="F5" s="31"/>
      <c r="G5" s="31"/>
      <c r="H5" s="31"/>
      <c r="I5" s="169"/>
    </row>
    <row r="6" spans="1:9" ht="12.75" customHeight="1" x14ac:dyDescent="0.2">
      <c r="A6" s="32" t="s">
        <v>145</v>
      </c>
      <c r="B6" s="32" t="s">
        <v>146</v>
      </c>
      <c r="C6" s="32" t="s">
        <v>147</v>
      </c>
      <c r="D6" s="32">
        <v>2</v>
      </c>
      <c r="E6" s="54" t="s">
        <v>29</v>
      </c>
      <c r="F6" s="32">
        <v>12</v>
      </c>
      <c r="G6" s="54">
        <v>0.25</v>
      </c>
      <c r="H6" s="32">
        <v>0</v>
      </c>
      <c r="I6" s="167">
        <v>4.2</v>
      </c>
    </row>
    <row r="7" spans="1:9" ht="12.75" customHeight="1" x14ac:dyDescent="0.2">
      <c r="A7" s="32" t="s">
        <v>145</v>
      </c>
      <c r="B7" s="150" t="s">
        <v>148</v>
      </c>
      <c r="C7" s="150" t="s">
        <v>149</v>
      </c>
      <c r="D7" s="32">
        <v>2</v>
      </c>
      <c r="E7" s="54"/>
      <c r="F7" s="32">
        <v>12</v>
      </c>
      <c r="G7" s="54">
        <v>0</v>
      </c>
      <c r="H7" s="32">
        <v>0</v>
      </c>
      <c r="I7" s="167">
        <v>0.1</v>
      </c>
    </row>
    <row r="8" spans="1:9" ht="12.75" customHeight="1" x14ac:dyDescent="0.2">
      <c r="A8" s="32" t="s">
        <v>145</v>
      </c>
      <c r="B8" s="135" t="s">
        <v>150</v>
      </c>
      <c r="C8" s="135" t="s">
        <v>151</v>
      </c>
      <c r="D8" s="32">
        <v>3</v>
      </c>
      <c r="E8" s="54"/>
      <c r="F8" s="32">
        <v>6</v>
      </c>
      <c r="G8" s="135">
        <v>0</v>
      </c>
      <c r="H8" s="32">
        <v>0</v>
      </c>
      <c r="I8" s="167">
        <v>4</v>
      </c>
    </row>
    <row r="9" spans="1:9" ht="12.75" customHeight="1" x14ac:dyDescent="0.2">
      <c r="A9" s="32" t="s">
        <v>145</v>
      </c>
      <c r="B9" s="135" t="s">
        <v>152</v>
      </c>
      <c r="C9" s="135" t="s">
        <v>153</v>
      </c>
      <c r="D9" s="32">
        <v>3</v>
      </c>
      <c r="E9" s="54"/>
      <c r="F9" s="32">
        <v>12</v>
      </c>
      <c r="G9" s="135">
        <v>0</v>
      </c>
      <c r="H9" s="32">
        <v>0</v>
      </c>
      <c r="I9" s="167">
        <v>4.9000000000000004</v>
      </c>
    </row>
    <row r="10" spans="1:9" ht="12.75" customHeight="1" x14ac:dyDescent="0.2">
      <c r="A10" s="32" t="s">
        <v>145</v>
      </c>
      <c r="B10" s="32" t="s">
        <v>154</v>
      </c>
      <c r="C10" s="32" t="s">
        <v>155</v>
      </c>
      <c r="D10" s="32">
        <v>2</v>
      </c>
      <c r="E10" s="54" t="s">
        <v>29</v>
      </c>
      <c r="F10" s="32">
        <v>6</v>
      </c>
      <c r="G10" s="54">
        <v>0.25</v>
      </c>
      <c r="H10" s="32">
        <v>0</v>
      </c>
      <c r="I10" s="167">
        <v>0.1</v>
      </c>
    </row>
    <row r="11" spans="1:9" ht="12.75" customHeight="1" x14ac:dyDescent="0.2">
      <c r="A11" s="32" t="s">
        <v>145</v>
      </c>
      <c r="B11" s="32" t="s">
        <v>156</v>
      </c>
      <c r="C11" s="32" t="s">
        <v>157</v>
      </c>
      <c r="D11" s="32">
        <v>2</v>
      </c>
      <c r="E11" s="54" t="s">
        <v>29</v>
      </c>
      <c r="F11" s="32">
        <v>12</v>
      </c>
      <c r="G11" s="54">
        <v>0.25</v>
      </c>
      <c r="H11" s="32">
        <v>0</v>
      </c>
      <c r="I11" s="167">
        <v>2.2000000000000002</v>
      </c>
    </row>
    <row r="12" spans="1:9" ht="12.75" customHeight="1" x14ac:dyDescent="0.2">
      <c r="A12" s="32" t="s">
        <v>145</v>
      </c>
      <c r="B12" s="32" t="s">
        <v>158</v>
      </c>
      <c r="C12" s="32" t="s">
        <v>159</v>
      </c>
      <c r="D12" s="32">
        <v>1</v>
      </c>
      <c r="E12" s="54" t="s">
        <v>29</v>
      </c>
      <c r="F12" s="32">
        <v>12</v>
      </c>
      <c r="G12" s="54">
        <v>1</v>
      </c>
      <c r="H12" s="32">
        <v>1</v>
      </c>
      <c r="I12" s="167">
        <v>1</v>
      </c>
    </row>
    <row r="13" spans="1:9" ht="12.75" customHeight="1" x14ac:dyDescent="0.2">
      <c r="A13" s="32" t="s">
        <v>145</v>
      </c>
      <c r="B13" s="32" t="s">
        <v>160</v>
      </c>
      <c r="C13" s="32" t="s">
        <v>161</v>
      </c>
      <c r="D13" s="32">
        <v>1</v>
      </c>
      <c r="E13" s="54" t="s">
        <v>29</v>
      </c>
      <c r="F13" s="32">
        <v>12</v>
      </c>
      <c r="G13" s="54">
        <v>1</v>
      </c>
      <c r="H13" s="32">
        <v>1</v>
      </c>
      <c r="I13" s="167">
        <v>1.4</v>
      </c>
    </row>
    <row r="14" spans="1:9" ht="12.75" customHeight="1" x14ac:dyDescent="0.2">
      <c r="A14" s="32" t="s">
        <v>145</v>
      </c>
      <c r="B14" s="32" t="s">
        <v>162</v>
      </c>
      <c r="C14" s="32" t="s">
        <v>163</v>
      </c>
      <c r="D14" s="32">
        <v>1</v>
      </c>
      <c r="E14" s="54" t="s">
        <v>29</v>
      </c>
      <c r="F14" s="32">
        <v>12</v>
      </c>
      <c r="G14" s="54">
        <v>1</v>
      </c>
      <c r="H14" s="32">
        <v>1</v>
      </c>
      <c r="I14" s="167">
        <v>1.8</v>
      </c>
    </row>
    <row r="15" spans="1:9" ht="12.75" customHeight="1" x14ac:dyDescent="0.2">
      <c r="A15" s="32" t="s">
        <v>145</v>
      </c>
      <c r="B15" s="32" t="s">
        <v>164</v>
      </c>
      <c r="C15" s="32" t="s">
        <v>165</v>
      </c>
      <c r="D15" s="32">
        <v>1</v>
      </c>
      <c r="E15" s="54" t="s">
        <v>29</v>
      </c>
      <c r="F15" s="32">
        <v>12</v>
      </c>
      <c r="G15" s="54">
        <v>1</v>
      </c>
      <c r="H15" s="32">
        <v>1</v>
      </c>
      <c r="I15" s="167">
        <v>0.8</v>
      </c>
    </row>
    <row r="16" spans="1:9" ht="12.75" customHeight="1" x14ac:dyDescent="0.2">
      <c r="A16" s="32" t="s">
        <v>145</v>
      </c>
      <c r="B16" s="32" t="s">
        <v>166</v>
      </c>
      <c r="C16" s="32" t="s">
        <v>167</v>
      </c>
      <c r="D16" s="32">
        <v>1</v>
      </c>
      <c r="E16" s="54" t="s">
        <v>29</v>
      </c>
      <c r="F16" s="32">
        <v>12</v>
      </c>
      <c r="G16" s="54">
        <v>1</v>
      </c>
      <c r="H16" s="32">
        <v>1</v>
      </c>
      <c r="I16" s="167">
        <v>0.7</v>
      </c>
    </row>
    <row r="17" spans="1:9" ht="12.75" customHeight="1" x14ac:dyDescent="0.2">
      <c r="A17" s="32" t="s">
        <v>145</v>
      </c>
      <c r="B17" s="135" t="s">
        <v>168</v>
      </c>
      <c r="C17" s="135" t="s">
        <v>169</v>
      </c>
      <c r="D17" s="32">
        <v>3</v>
      </c>
      <c r="E17" s="54"/>
      <c r="F17" s="32">
        <v>6</v>
      </c>
      <c r="G17" s="135">
        <v>0</v>
      </c>
      <c r="H17" s="32">
        <v>0</v>
      </c>
      <c r="I17" s="167">
        <v>6.9</v>
      </c>
    </row>
    <row r="18" spans="1:9" ht="12.75" customHeight="1" x14ac:dyDescent="0.2">
      <c r="A18" s="132" t="s">
        <v>145</v>
      </c>
      <c r="B18" s="134" t="s">
        <v>170</v>
      </c>
      <c r="C18" s="134" t="s">
        <v>171</v>
      </c>
      <c r="D18" s="132">
        <v>3</v>
      </c>
      <c r="E18" s="128"/>
      <c r="F18" s="132">
        <v>6</v>
      </c>
      <c r="G18" s="134">
        <v>0</v>
      </c>
      <c r="H18" s="132">
        <v>0</v>
      </c>
      <c r="I18" s="171">
        <v>1.8</v>
      </c>
    </row>
    <row r="19" spans="1:9" ht="12.75" customHeight="1" x14ac:dyDescent="0.2">
      <c r="A19" s="30"/>
      <c r="B19" s="20">
        <f>COUNTA(G6:G18)</f>
        <v>13</v>
      </c>
      <c r="C19" s="20"/>
      <c r="D19" s="71"/>
      <c r="E19" s="29">
        <f>COUNTIF(E6:E18, "Yes")</f>
        <v>8</v>
      </c>
      <c r="F19" s="31"/>
      <c r="G19" s="20"/>
      <c r="H19" s="29"/>
      <c r="I19" s="168">
        <f>SUM(I6:I18)</f>
        <v>29.900000000000002</v>
      </c>
    </row>
    <row r="20" spans="1:9" ht="12.75" customHeight="1" x14ac:dyDescent="0.2">
      <c r="A20" s="31"/>
      <c r="B20" s="60"/>
      <c r="C20" s="31"/>
      <c r="D20" s="55"/>
      <c r="E20" s="31"/>
      <c r="F20" s="31"/>
      <c r="G20" s="31"/>
      <c r="H20" s="31"/>
      <c r="I20" s="169"/>
    </row>
    <row r="21" spans="1:9" ht="12.75" customHeight="1" x14ac:dyDescent="0.2">
      <c r="A21" s="32" t="s">
        <v>172</v>
      </c>
      <c r="B21" s="32" t="s">
        <v>173</v>
      </c>
      <c r="C21" s="32" t="s">
        <v>174</v>
      </c>
      <c r="D21" s="32">
        <v>1</v>
      </c>
      <c r="E21" s="54" t="s">
        <v>29</v>
      </c>
      <c r="F21" s="32">
        <v>12</v>
      </c>
      <c r="G21" s="54">
        <v>1</v>
      </c>
      <c r="H21" s="32">
        <v>1</v>
      </c>
      <c r="I21" s="167">
        <v>0.4</v>
      </c>
    </row>
    <row r="22" spans="1:9" ht="12.75" customHeight="1" x14ac:dyDescent="0.2">
      <c r="A22" s="32" t="s">
        <v>172</v>
      </c>
      <c r="B22" s="32" t="s">
        <v>175</v>
      </c>
      <c r="C22" s="32" t="s">
        <v>176</v>
      </c>
      <c r="D22" s="32">
        <v>1</v>
      </c>
      <c r="E22" s="54" t="s">
        <v>29</v>
      </c>
      <c r="F22" s="32">
        <v>12</v>
      </c>
      <c r="G22" s="54">
        <v>1</v>
      </c>
      <c r="H22" s="32">
        <v>1</v>
      </c>
      <c r="I22" s="167">
        <v>1.6</v>
      </c>
    </row>
    <row r="23" spans="1:9" ht="12.75" customHeight="1" x14ac:dyDescent="0.2">
      <c r="A23" s="32" t="s">
        <v>172</v>
      </c>
      <c r="B23" s="32" t="s">
        <v>177</v>
      </c>
      <c r="C23" s="32" t="s">
        <v>178</v>
      </c>
      <c r="D23" s="32">
        <v>1</v>
      </c>
      <c r="E23" s="54" t="s">
        <v>29</v>
      </c>
      <c r="F23" s="32">
        <v>12</v>
      </c>
      <c r="G23" s="54">
        <v>1</v>
      </c>
      <c r="H23" s="32">
        <v>1</v>
      </c>
      <c r="I23" s="167">
        <v>0.6</v>
      </c>
    </row>
    <row r="24" spans="1:9" ht="12.75" customHeight="1" x14ac:dyDescent="0.2">
      <c r="A24" s="32" t="s">
        <v>172</v>
      </c>
      <c r="B24" s="32" t="s">
        <v>179</v>
      </c>
      <c r="C24" s="32" t="s">
        <v>180</v>
      </c>
      <c r="D24" s="32">
        <v>2</v>
      </c>
      <c r="E24" s="54" t="s">
        <v>29</v>
      </c>
      <c r="F24" s="32">
        <v>6</v>
      </c>
      <c r="G24" s="54">
        <v>0.25</v>
      </c>
      <c r="H24" s="32">
        <v>0</v>
      </c>
      <c r="I24" s="167">
        <v>0.9</v>
      </c>
    </row>
    <row r="25" spans="1:9" ht="12.75" customHeight="1" x14ac:dyDescent="0.2">
      <c r="A25" s="32" t="s">
        <v>172</v>
      </c>
      <c r="B25" s="32" t="s">
        <v>181</v>
      </c>
      <c r="C25" s="32" t="s">
        <v>182</v>
      </c>
      <c r="D25" s="32">
        <v>1</v>
      </c>
      <c r="E25" s="54" t="s">
        <v>29</v>
      </c>
      <c r="F25" s="32">
        <v>12</v>
      </c>
      <c r="G25" s="54">
        <v>1</v>
      </c>
      <c r="H25" s="32">
        <v>1</v>
      </c>
      <c r="I25" s="167">
        <v>1</v>
      </c>
    </row>
    <row r="26" spans="1:9" ht="12.75" customHeight="1" x14ac:dyDescent="0.2">
      <c r="A26" s="32" t="s">
        <v>172</v>
      </c>
      <c r="B26" s="32" t="s">
        <v>183</v>
      </c>
      <c r="C26" s="32" t="s">
        <v>184</v>
      </c>
      <c r="D26" s="32">
        <v>1</v>
      </c>
      <c r="E26" s="54" t="s">
        <v>29</v>
      </c>
      <c r="F26" s="32">
        <v>12</v>
      </c>
      <c r="G26" s="54">
        <v>1</v>
      </c>
      <c r="H26" s="32">
        <v>1</v>
      </c>
      <c r="I26" s="167">
        <v>0.9</v>
      </c>
    </row>
    <row r="27" spans="1:9" ht="12.75" customHeight="1" x14ac:dyDescent="0.2">
      <c r="A27" s="32" t="s">
        <v>172</v>
      </c>
      <c r="B27" s="32" t="s">
        <v>185</v>
      </c>
      <c r="C27" s="32" t="s">
        <v>186</v>
      </c>
      <c r="D27" s="32">
        <v>1</v>
      </c>
      <c r="E27" s="54" t="s">
        <v>29</v>
      </c>
      <c r="F27" s="32">
        <v>12</v>
      </c>
      <c r="G27" s="54">
        <v>1</v>
      </c>
      <c r="H27" s="32">
        <v>1</v>
      </c>
      <c r="I27" s="167">
        <v>0.9</v>
      </c>
    </row>
    <row r="28" spans="1:9" ht="12.75" customHeight="1" x14ac:dyDescent="0.2">
      <c r="A28" s="32" t="s">
        <v>172</v>
      </c>
      <c r="B28" s="32" t="s">
        <v>187</v>
      </c>
      <c r="C28" s="32" t="s">
        <v>188</v>
      </c>
      <c r="D28" s="32">
        <v>1</v>
      </c>
      <c r="E28" s="54" t="s">
        <v>29</v>
      </c>
      <c r="F28" s="32">
        <v>12</v>
      </c>
      <c r="G28" s="54">
        <v>1</v>
      </c>
      <c r="H28" s="32">
        <v>1</v>
      </c>
      <c r="I28" s="167">
        <v>1.95</v>
      </c>
    </row>
    <row r="29" spans="1:9" ht="12.75" customHeight="1" x14ac:dyDescent="0.2">
      <c r="A29" s="32" t="s">
        <v>172</v>
      </c>
      <c r="B29" s="32" t="s">
        <v>189</v>
      </c>
      <c r="C29" s="32" t="s">
        <v>190</v>
      </c>
      <c r="D29" s="32">
        <v>1</v>
      </c>
      <c r="E29" s="54" t="s">
        <v>29</v>
      </c>
      <c r="F29" s="32">
        <v>12</v>
      </c>
      <c r="G29" s="54">
        <v>1</v>
      </c>
      <c r="H29" s="32">
        <v>1</v>
      </c>
      <c r="I29" s="167">
        <v>4</v>
      </c>
    </row>
    <row r="30" spans="1:9" ht="12.75" customHeight="1" x14ac:dyDescent="0.2">
      <c r="A30" s="32" t="s">
        <v>172</v>
      </c>
      <c r="B30" s="135" t="s">
        <v>191</v>
      </c>
      <c r="C30" s="135" t="s">
        <v>192</v>
      </c>
      <c r="D30" s="32">
        <v>3</v>
      </c>
      <c r="E30" s="54"/>
      <c r="F30" s="32">
        <v>6</v>
      </c>
      <c r="G30" s="135">
        <v>0</v>
      </c>
      <c r="H30" s="32">
        <v>0</v>
      </c>
      <c r="I30" s="167">
        <v>8</v>
      </c>
    </row>
    <row r="31" spans="1:9" ht="12.75" customHeight="1" x14ac:dyDescent="0.2">
      <c r="A31" s="32" t="s">
        <v>172</v>
      </c>
      <c r="B31" s="32" t="s">
        <v>193</v>
      </c>
      <c r="C31" s="32" t="s">
        <v>194</v>
      </c>
      <c r="D31" s="32">
        <v>1</v>
      </c>
      <c r="E31" s="54" t="s">
        <v>29</v>
      </c>
      <c r="F31" s="32">
        <v>12</v>
      </c>
      <c r="G31" s="54">
        <v>1</v>
      </c>
      <c r="H31" s="32">
        <v>1</v>
      </c>
      <c r="I31" s="167">
        <v>0.5</v>
      </c>
    </row>
    <row r="32" spans="1:9" ht="12.75" customHeight="1" x14ac:dyDescent="0.2">
      <c r="A32" s="32" t="s">
        <v>172</v>
      </c>
      <c r="B32" s="135" t="s">
        <v>195</v>
      </c>
      <c r="C32" s="135" t="s">
        <v>196</v>
      </c>
      <c r="D32" s="32">
        <v>3</v>
      </c>
      <c r="E32" s="54"/>
      <c r="F32" s="32">
        <v>12</v>
      </c>
      <c r="G32" s="135">
        <v>0</v>
      </c>
      <c r="H32" s="32">
        <v>0</v>
      </c>
      <c r="I32" s="167">
        <v>3</v>
      </c>
    </row>
    <row r="33" spans="1:9" ht="12.75" customHeight="1" x14ac:dyDescent="0.2">
      <c r="A33" s="32" t="s">
        <v>172</v>
      </c>
      <c r="B33" s="135" t="s">
        <v>197</v>
      </c>
      <c r="C33" s="135" t="s">
        <v>198</v>
      </c>
      <c r="D33" s="32">
        <v>3</v>
      </c>
      <c r="E33" s="54"/>
      <c r="F33" s="32">
        <v>12</v>
      </c>
      <c r="G33" s="135">
        <v>0</v>
      </c>
      <c r="H33" s="32">
        <v>0</v>
      </c>
      <c r="I33" s="167">
        <v>0.4</v>
      </c>
    </row>
    <row r="34" spans="1:9" ht="12.75" customHeight="1" x14ac:dyDescent="0.2">
      <c r="A34" s="32" t="s">
        <v>172</v>
      </c>
      <c r="B34" s="32" t="s">
        <v>199</v>
      </c>
      <c r="C34" s="32" t="s">
        <v>200</v>
      </c>
      <c r="D34" s="32">
        <v>2</v>
      </c>
      <c r="E34" s="54" t="s">
        <v>29</v>
      </c>
      <c r="F34" s="32">
        <v>6</v>
      </c>
      <c r="G34" s="54">
        <v>0.25</v>
      </c>
      <c r="H34" s="32">
        <v>0</v>
      </c>
      <c r="I34" s="167">
        <v>0.3</v>
      </c>
    </row>
    <row r="35" spans="1:9" ht="12.75" customHeight="1" x14ac:dyDescent="0.2">
      <c r="A35" s="32" t="s">
        <v>172</v>
      </c>
      <c r="B35" s="32" t="s">
        <v>201</v>
      </c>
      <c r="C35" s="32" t="s">
        <v>202</v>
      </c>
      <c r="D35" s="32">
        <v>2</v>
      </c>
      <c r="E35" s="54" t="s">
        <v>29</v>
      </c>
      <c r="F35" s="32">
        <v>12</v>
      </c>
      <c r="G35" s="54">
        <v>0.25</v>
      </c>
      <c r="H35" s="32">
        <v>0</v>
      </c>
      <c r="I35" s="167">
        <v>2.6</v>
      </c>
    </row>
    <row r="36" spans="1:9" ht="12.75" customHeight="1" x14ac:dyDescent="0.2">
      <c r="A36" s="32" t="s">
        <v>172</v>
      </c>
      <c r="B36" s="32" t="s">
        <v>203</v>
      </c>
      <c r="C36" s="32" t="s">
        <v>204</v>
      </c>
      <c r="D36" s="32">
        <v>2</v>
      </c>
      <c r="E36" s="54" t="s">
        <v>29</v>
      </c>
      <c r="F36" s="32">
        <v>12</v>
      </c>
      <c r="G36" s="54">
        <v>0.25</v>
      </c>
      <c r="H36" s="32">
        <v>0</v>
      </c>
      <c r="I36" s="167">
        <v>2.9</v>
      </c>
    </row>
    <row r="37" spans="1:9" ht="12.75" customHeight="1" x14ac:dyDescent="0.2">
      <c r="A37" s="32" t="s">
        <v>172</v>
      </c>
      <c r="B37" s="32" t="s">
        <v>205</v>
      </c>
      <c r="C37" s="32" t="s">
        <v>206</v>
      </c>
      <c r="D37" s="32">
        <v>1</v>
      </c>
      <c r="E37" s="54" t="s">
        <v>29</v>
      </c>
      <c r="F37" s="32">
        <v>12</v>
      </c>
      <c r="G37" s="54">
        <v>1</v>
      </c>
      <c r="H37" s="32">
        <v>1</v>
      </c>
      <c r="I37" s="167">
        <v>1.4</v>
      </c>
    </row>
    <row r="38" spans="1:9" ht="12.75" customHeight="1" x14ac:dyDescent="0.2">
      <c r="A38" s="32" t="s">
        <v>172</v>
      </c>
      <c r="B38" s="32" t="s">
        <v>207</v>
      </c>
      <c r="C38" s="32" t="s">
        <v>208</v>
      </c>
      <c r="D38" s="32">
        <v>1</v>
      </c>
      <c r="E38" s="54" t="s">
        <v>29</v>
      </c>
      <c r="F38" s="32">
        <v>12</v>
      </c>
      <c r="G38" s="54">
        <v>1</v>
      </c>
      <c r="H38" s="32">
        <v>1</v>
      </c>
      <c r="I38" s="167">
        <v>0.8</v>
      </c>
    </row>
    <row r="39" spans="1:9" ht="12.75" customHeight="1" x14ac:dyDescent="0.2">
      <c r="A39" s="132" t="s">
        <v>172</v>
      </c>
      <c r="B39" s="132" t="s">
        <v>209</v>
      </c>
      <c r="C39" s="132" t="s">
        <v>210</v>
      </c>
      <c r="D39" s="132">
        <v>1</v>
      </c>
      <c r="E39" s="128" t="s">
        <v>29</v>
      </c>
      <c r="F39" s="132">
        <v>12</v>
      </c>
      <c r="G39" s="128">
        <v>1</v>
      </c>
      <c r="H39" s="132">
        <v>1</v>
      </c>
      <c r="I39" s="171">
        <v>1.5</v>
      </c>
    </row>
    <row r="40" spans="1:9" x14ac:dyDescent="0.2">
      <c r="A40" s="30"/>
      <c r="B40" s="20">
        <f>COUNTA(B21:B39)</f>
        <v>19</v>
      </c>
      <c r="C40" s="20"/>
      <c r="D40" s="71"/>
      <c r="E40" s="29">
        <f>COUNTIF(E21:E39, "Yes")</f>
        <v>16</v>
      </c>
      <c r="F40" s="31"/>
      <c r="G40" s="20"/>
      <c r="H40" s="29"/>
      <c r="I40" s="168">
        <f>SUM(I21:I39)</f>
        <v>33.65</v>
      </c>
    </row>
    <row r="41" spans="1:9" x14ac:dyDescent="0.2">
      <c r="A41" s="30"/>
      <c r="B41" s="20"/>
      <c r="C41" s="20"/>
      <c r="D41" s="71"/>
      <c r="E41" s="20"/>
      <c r="F41" s="31"/>
      <c r="G41" s="20"/>
      <c r="H41" s="29"/>
      <c r="I41" s="168"/>
    </row>
    <row r="42" spans="1:9" ht="12.75" customHeight="1" x14ac:dyDescent="0.2">
      <c r="A42" s="132" t="s">
        <v>211</v>
      </c>
      <c r="B42" s="134" t="s">
        <v>212</v>
      </c>
      <c r="C42" s="134" t="s">
        <v>213</v>
      </c>
      <c r="D42" s="132">
        <v>3</v>
      </c>
      <c r="E42" s="128"/>
      <c r="F42" s="132">
        <v>12</v>
      </c>
      <c r="G42" s="134">
        <v>0</v>
      </c>
      <c r="H42" s="132">
        <v>0</v>
      </c>
      <c r="I42" s="171">
        <v>13.2</v>
      </c>
    </row>
    <row r="43" spans="1:9" x14ac:dyDescent="0.2">
      <c r="A43" s="30"/>
      <c r="B43" s="20">
        <f>COUNTA(B42:B42)</f>
        <v>1</v>
      </c>
      <c r="C43" s="20"/>
      <c r="D43" s="71"/>
      <c r="E43" s="29">
        <f>COUNTIF(E42:E42, "Yes")</f>
        <v>0</v>
      </c>
      <c r="F43" s="31"/>
      <c r="G43" s="20"/>
      <c r="H43" s="29"/>
      <c r="I43" s="168">
        <f>SUM(I42:I42)</f>
        <v>13.2</v>
      </c>
    </row>
    <row r="44" spans="1:9" x14ac:dyDescent="0.2">
      <c r="A44" s="30"/>
      <c r="B44" s="20"/>
      <c r="C44" s="20"/>
      <c r="D44" s="71"/>
      <c r="E44" s="20"/>
      <c r="F44" s="31"/>
      <c r="G44" s="20"/>
      <c r="H44" s="29"/>
      <c r="I44" s="168"/>
    </row>
    <row r="45" spans="1:9" ht="12.75" customHeight="1" x14ac:dyDescent="0.2">
      <c r="A45" s="32" t="s">
        <v>214</v>
      </c>
      <c r="B45" s="135" t="s">
        <v>215</v>
      </c>
      <c r="C45" s="135" t="s">
        <v>216</v>
      </c>
      <c r="D45" s="32">
        <v>3</v>
      </c>
      <c r="E45" s="54"/>
      <c r="F45" s="32">
        <v>6</v>
      </c>
      <c r="G45" s="135">
        <v>0</v>
      </c>
      <c r="H45" s="32">
        <v>0</v>
      </c>
      <c r="I45" s="167">
        <v>8.9</v>
      </c>
    </row>
    <row r="46" spans="1:9" ht="12.75" customHeight="1" x14ac:dyDescent="0.2">
      <c r="A46" s="32" t="s">
        <v>214</v>
      </c>
      <c r="B46" s="135" t="s">
        <v>217</v>
      </c>
      <c r="C46" s="135" t="s">
        <v>218</v>
      </c>
      <c r="D46" s="32">
        <v>3</v>
      </c>
      <c r="E46" s="54"/>
      <c r="F46" s="32">
        <v>12</v>
      </c>
      <c r="G46" s="135">
        <v>0</v>
      </c>
      <c r="H46" s="32">
        <v>0</v>
      </c>
      <c r="I46" s="167">
        <v>2.6</v>
      </c>
    </row>
    <row r="47" spans="1:9" ht="12.75" customHeight="1" x14ac:dyDescent="0.2">
      <c r="A47" s="32" t="s">
        <v>214</v>
      </c>
      <c r="B47" s="32" t="s">
        <v>219</v>
      </c>
      <c r="C47" s="32" t="s">
        <v>220</v>
      </c>
      <c r="D47" s="32">
        <v>2</v>
      </c>
      <c r="E47" s="54" t="s">
        <v>29</v>
      </c>
      <c r="F47" s="32">
        <v>6</v>
      </c>
      <c r="G47" s="54">
        <v>0.25</v>
      </c>
      <c r="H47" s="32">
        <v>0</v>
      </c>
      <c r="I47" s="167">
        <v>0.5</v>
      </c>
    </row>
    <row r="48" spans="1:9" ht="12.75" customHeight="1" x14ac:dyDescent="0.2">
      <c r="A48" s="32" t="s">
        <v>214</v>
      </c>
      <c r="B48" s="32" t="s">
        <v>221</v>
      </c>
      <c r="C48" s="32" t="s">
        <v>222</v>
      </c>
      <c r="D48" s="32">
        <v>2</v>
      </c>
      <c r="E48" s="54" t="s">
        <v>29</v>
      </c>
      <c r="F48" s="32">
        <v>6</v>
      </c>
      <c r="G48" s="54">
        <v>0.25</v>
      </c>
      <c r="H48" s="32">
        <v>0</v>
      </c>
      <c r="I48" s="167">
        <v>0.4</v>
      </c>
    </row>
    <row r="49" spans="1:9" ht="12.75" customHeight="1" x14ac:dyDescent="0.2">
      <c r="A49" s="32" t="s">
        <v>214</v>
      </c>
      <c r="B49" s="135" t="s">
        <v>223</v>
      </c>
      <c r="C49" s="135" t="s">
        <v>224</v>
      </c>
      <c r="D49" s="32">
        <v>3</v>
      </c>
      <c r="E49" s="54"/>
      <c r="F49" s="32">
        <v>12</v>
      </c>
      <c r="G49" s="135">
        <v>0</v>
      </c>
      <c r="H49" s="32">
        <v>0</v>
      </c>
      <c r="I49" s="167">
        <v>3.6</v>
      </c>
    </row>
    <row r="50" spans="1:9" ht="12.75" customHeight="1" x14ac:dyDescent="0.2">
      <c r="A50" s="132" t="s">
        <v>214</v>
      </c>
      <c r="B50" s="134" t="s">
        <v>225</v>
      </c>
      <c r="C50" s="134" t="s">
        <v>226</v>
      </c>
      <c r="D50" s="132">
        <v>3</v>
      </c>
      <c r="E50" s="128"/>
      <c r="F50" s="132">
        <v>6</v>
      </c>
      <c r="G50" s="134">
        <v>0</v>
      </c>
      <c r="H50" s="132">
        <v>0</v>
      </c>
      <c r="I50" s="171">
        <v>3</v>
      </c>
    </row>
    <row r="51" spans="1:9" x14ac:dyDescent="0.2">
      <c r="A51" s="30"/>
      <c r="B51" s="20">
        <f>COUNTA(B45:B50)</f>
        <v>6</v>
      </c>
      <c r="C51" s="20"/>
      <c r="D51" s="20"/>
      <c r="E51" s="29">
        <f>COUNTIF(E45:E50, "Yes")</f>
        <v>2</v>
      </c>
      <c r="F51" s="31"/>
      <c r="G51" s="20"/>
      <c r="H51" s="29"/>
      <c r="I51" s="168">
        <f>SUM(I45:I50)</f>
        <v>19</v>
      </c>
    </row>
    <row r="52" spans="1:9" x14ac:dyDescent="0.2">
      <c r="A52" s="30"/>
      <c r="B52" s="20"/>
      <c r="C52" s="20"/>
      <c r="D52" s="20"/>
      <c r="E52" s="20"/>
      <c r="F52" s="31"/>
      <c r="G52" s="20"/>
      <c r="H52" s="29"/>
      <c r="I52" s="129"/>
    </row>
    <row r="53" spans="1:9" x14ac:dyDescent="0.2">
      <c r="A53" s="30"/>
      <c r="B53" s="145"/>
      <c r="C53" s="5" t="s">
        <v>231</v>
      </c>
      <c r="G53" s="20"/>
      <c r="H53" s="29"/>
      <c r="I53" s="129"/>
    </row>
    <row r="54" spans="1:9" x14ac:dyDescent="0.2">
      <c r="A54" s="30"/>
      <c r="B54" s="151"/>
      <c r="C54" s="152" t="s">
        <v>249</v>
      </c>
      <c r="D54" s="20"/>
      <c r="E54" s="20"/>
      <c r="F54" s="31"/>
      <c r="G54" s="20"/>
      <c r="H54" s="29"/>
      <c r="I54" s="129"/>
    </row>
    <row r="55" spans="1:9" x14ac:dyDescent="0.2">
      <c r="A55" s="30"/>
      <c r="B55" s="29"/>
      <c r="C55" s="29"/>
      <c r="D55" s="29"/>
      <c r="E55" s="29"/>
      <c r="F55" s="30"/>
      <c r="G55" s="29"/>
      <c r="H55" s="29"/>
      <c r="I55" s="52"/>
    </row>
    <row r="56" spans="1:9" x14ac:dyDescent="0.2">
      <c r="A56" s="66"/>
      <c r="B56" s="66"/>
      <c r="C56" s="89"/>
      <c r="D56" s="115" t="s">
        <v>99</v>
      </c>
      <c r="E56" s="89"/>
      <c r="F56" s="90"/>
      <c r="G56" s="66"/>
      <c r="H56" s="66"/>
    </row>
    <row r="57" spans="1:9" x14ac:dyDescent="0.2">
      <c r="A57" s="66"/>
      <c r="B57" s="66"/>
      <c r="C57" s="91"/>
      <c r="D57" s="103" t="s">
        <v>94</v>
      </c>
      <c r="E57" s="92">
        <f>SUM(B4+B19+B40+B43+B51)</f>
        <v>41</v>
      </c>
      <c r="G57" s="66"/>
      <c r="H57" s="66"/>
      <c r="I57" s="2"/>
    </row>
    <row r="58" spans="1:9" x14ac:dyDescent="0.2">
      <c r="C58" s="91"/>
      <c r="D58" s="103" t="s">
        <v>97</v>
      </c>
      <c r="E58" s="92">
        <f>SUM(E4+E19+E40+E43+E51)</f>
        <v>26</v>
      </c>
      <c r="I58" s="83"/>
    </row>
    <row r="59" spans="1:9" x14ac:dyDescent="0.2">
      <c r="C59" s="103"/>
      <c r="D59" s="103" t="s">
        <v>138</v>
      </c>
      <c r="E59" s="121">
        <f>E58/E57</f>
        <v>0.63414634146341464</v>
      </c>
    </row>
    <row r="60" spans="1:9" x14ac:dyDescent="0.2">
      <c r="C60" s="91"/>
      <c r="D60" s="103" t="s">
        <v>98</v>
      </c>
      <c r="E60" s="130">
        <f>SUM(I4+I19+I40+I43+I51)</f>
        <v>120.45</v>
      </c>
    </row>
    <row r="62" spans="1:9" x14ac:dyDescent="0.2">
      <c r="D62" s="115" t="s">
        <v>236</v>
      </c>
      <c r="E62" s="153" t="s">
        <v>237</v>
      </c>
      <c r="F62" s="153" t="s">
        <v>103</v>
      </c>
    </row>
    <row r="63" spans="1:9" x14ac:dyDescent="0.2">
      <c r="D63" s="103" t="s">
        <v>238</v>
      </c>
      <c r="E63" s="154">
        <f>COUNTIF(G2:G50, "0.25")</f>
        <v>9</v>
      </c>
      <c r="F63" s="155">
        <f>E63/E58</f>
        <v>0.34615384615384615</v>
      </c>
    </row>
    <row r="64" spans="1:9" x14ac:dyDescent="0.2">
      <c r="D64" s="103" t="s">
        <v>239</v>
      </c>
      <c r="E64" s="154">
        <f>COUNTIF(G2:G50, "0.5")</f>
        <v>0</v>
      </c>
      <c r="F64" s="155">
        <f>E64/E58</f>
        <v>0</v>
      </c>
    </row>
    <row r="65" spans="4:6" x14ac:dyDescent="0.2">
      <c r="D65" s="103" t="s">
        <v>240</v>
      </c>
      <c r="E65" s="154">
        <f>COUNTIF(G2:G50, "1")</f>
        <v>17</v>
      </c>
      <c r="F65" s="155">
        <f>E65/E58</f>
        <v>0.65384615384615385</v>
      </c>
    </row>
    <row r="66" spans="4:6" x14ac:dyDescent="0.2">
      <c r="D66" s="103" t="s">
        <v>241</v>
      </c>
      <c r="E66" s="154">
        <f>COUNTIF(G2:G50, "1.25")</f>
        <v>0</v>
      </c>
      <c r="F66" s="155">
        <f>E66/E58</f>
        <v>0</v>
      </c>
    </row>
    <row r="67" spans="4:6" x14ac:dyDescent="0.2">
      <c r="D67" s="103" t="s">
        <v>242</v>
      </c>
      <c r="E67" s="154">
        <f>COUNTIF(G2:G50, "1.50")</f>
        <v>0</v>
      </c>
      <c r="F67" s="155">
        <f>E67/E58</f>
        <v>0</v>
      </c>
    </row>
    <row r="68" spans="4:6" x14ac:dyDescent="0.2">
      <c r="D68" s="103" t="s">
        <v>243</v>
      </c>
      <c r="E68" s="154">
        <f>COUNTIF(G2:G50, "2")</f>
        <v>0</v>
      </c>
      <c r="F68" s="155">
        <f>E68/E58</f>
        <v>0</v>
      </c>
    </row>
    <row r="69" spans="4:6" x14ac:dyDescent="0.2">
      <c r="D69" s="103" t="s">
        <v>244</v>
      </c>
      <c r="E69" s="154">
        <f>COUNTIF(G2:G50, "2.5")</f>
        <v>0</v>
      </c>
      <c r="F69" s="155">
        <f>E69/E58</f>
        <v>0</v>
      </c>
    </row>
    <row r="70" spans="4:6" x14ac:dyDescent="0.2">
      <c r="D70" s="103" t="s">
        <v>245</v>
      </c>
      <c r="E70" s="154">
        <f>COUNTIF(G2:G50, "3")</f>
        <v>0</v>
      </c>
      <c r="F70" s="155">
        <f>E70/E58</f>
        <v>0</v>
      </c>
    </row>
    <row r="71" spans="4:6" x14ac:dyDescent="0.2">
      <c r="D71" s="103" t="s">
        <v>246</v>
      </c>
      <c r="E71" s="154">
        <f>COUNTIF(G2:G50, "4")</f>
        <v>0</v>
      </c>
      <c r="F71" s="155">
        <f>E71/E58</f>
        <v>0</v>
      </c>
    </row>
    <row r="72" spans="4:6" x14ac:dyDescent="0.2">
      <c r="D72" s="103" t="s">
        <v>247</v>
      </c>
      <c r="E72" s="154">
        <f>COUNTIF(G2:G50, "5")</f>
        <v>0</v>
      </c>
      <c r="F72" s="155">
        <f>E72/E58</f>
        <v>0</v>
      </c>
    </row>
    <row r="73" spans="4:6" x14ac:dyDescent="0.2">
      <c r="D73" s="103" t="s">
        <v>248</v>
      </c>
      <c r="E73" s="154">
        <f>COUNTIF(G2:G50, "7")</f>
        <v>0</v>
      </c>
      <c r="F73" s="155">
        <f>E73/E58</f>
        <v>0</v>
      </c>
    </row>
    <row r="74" spans="4:6" x14ac:dyDescent="0.2">
      <c r="D74" s="34"/>
      <c r="F74" s="154"/>
    </row>
  </sheetData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 2012 Swimming Season
Georgia Beach Monitoring</oddHeader>
    <oddFooter>&amp;R&amp;P of &amp;N</oddFooter>
  </headerFooter>
  <rowBreaks count="1" manualBreakCount="1">
    <brk id="4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55"/>
  <sheetViews>
    <sheetView zoomScaleNormal="10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11.42578125" customWidth="1"/>
    <col min="2" max="2" width="7.28515625" customWidth="1"/>
    <col min="3" max="3" width="24.140625" customWidth="1"/>
    <col min="4" max="4" width="5.5703125" customWidth="1"/>
    <col min="5" max="5" width="8" customWidth="1"/>
    <col min="6" max="6" width="7.7109375" customWidth="1"/>
    <col min="7" max="8" width="7.85546875" customWidth="1"/>
    <col min="9" max="9" width="8.85546875" customWidth="1"/>
    <col min="10" max="19" width="7.85546875" customWidth="1"/>
  </cols>
  <sheetData>
    <row r="1" spans="1:34" x14ac:dyDescent="0.2">
      <c r="A1" s="59"/>
      <c r="B1" s="179" t="s">
        <v>36</v>
      </c>
      <c r="C1" s="179"/>
      <c r="D1" s="149"/>
      <c r="E1" s="59"/>
      <c r="F1" s="59"/>
      <c r="G1" s="180" t="s">
        <v>139</v>
      </c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</row>
    <row r="2" spans="1:34" s="24" customFormat="1" ht="39" customHeight="1" x14ac:dyDescent="0.15">
      <c r="A2" s="25" t="s">
        <v>12</v>
      </c>
      <c r="B2" s="25" t="s">
        <v>13</v>
      </c>
      <c r="C2" s="25" t="s">
        <v>64</v>
      </c>
      <c r="D2" s="3" t="s">
        <v>67</v>
      </c>
      <c r="E2" s="25" t="s">
        <v>72</v>
      </c>
      <c r="F2" s="25" t="s">
        <v>73</v>
      </c>
      <c r="G2" s="25" t="s">
        <v>74</v>
      </c>
      <c r="H2" s="25" t="s">
        <v>75</v>
      </c>
      <c r="I2" s="3" t="s">
        <v>76</v>
      </c>
      <c r="J2" s="25" t="s">
        <v>77</v>
      </c>
      <c r="K2" s="25" t="s">
        <v>21</v>
      </c>
      <c r="L2" s="25" t="s">
        <v>19</v>
      </c>
      <c r="M2" s="25" t="s">
        <v>20</v>
      </c>
      <c r="N2" s="25" t="s">
        <v>22</v>
      </c>
      <c r="O2" s="25" t="s">
        <v>78</v>
      </c>
      <c r="P2" s="25" t="s">
        <v>79</v>
      </c>
      <c r="Q2" s="25" t="s">
        <v>80</v>
      </c>
      <c r="R2" s="25" t="s">
        <v>81</v>
      </c>
      <c r="S2" s="25" t="s">
        <v>82</v>
      </c>
    </row>
    <row r="3" spans="1:34" ht="12.75" customHeight="1" x14ac:dyDescent="0.2">
      <c r="A3" s="32" t="s">
        <v>145</v>
      </c>
      <c r="B3" s="32" t="s">
        <v>146</v>
      </c>
      <c r="C3" s="32" t="s">
        <v>147</v>
      </c>
      <c r="D3" s="32">
        <v>2</v>
      </c>
      <c r="E3" s="54" t="s">
        <v>29</v>
      </c>
      <c r="F3" s="54" t="s">
        <v>29</v>
      </c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 t="s">
        <v>29</v>
      </c>
      <c r="T3" s="3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</row>
    <row r="4" spans="1:34" ht="12.75" customHeight="1" x14ac:dyDescent="0.2">
      <c r="A4" s="32" t="s">
        <v>145</v>
      </c>
      <c r="B4" s="32" t="s">
        <v>154</v>
      </c>
      <c r="C4" s="32" t="s">
        <v>155</v>
      </c>
      <c r="D4" s="32">
        <v>2</v>
      </c>
      <c r="E4" s="54" t="s">
        <v>29</v>
      </c>
      <c r="F4" s="54" t="s">
        <v>29</v>
      </c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 t="s">
        <v>29</v>
      </c>
      <c r="T4" s="3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</row>
    <row r="5" spans="1:34" ht="12.75" customHeight="1" x14ac:dyDescent="0.2">
      <c r="A5" s="32" t="s">
        <v>145</v>
      </c>
      <c r="B5" s="32" t="s">
        <v>156</v>
      </c>
      <c r="C5" s="32" t="s">
        <v>157</v>
      </c>
      <c r="D5" s="32">
        <v>2</v>
      </c>
      <c r="E5" s="54" t="s">
        <v>29</v>
      </c>
      <c r="F5" s="54" t="s">
        <v>29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 t="s">
        <v>29</v>
      </c>
      <c r="T5" s="3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</row>
    <row r="6" spans="1:34" ht="12.75" customHeight="1" x14ac:dyDescent="0.2">
      <c r="A6" s="32" t="s">
        <v>145</v>
      </c>
      <c r="B6" s="32" t="s">
        <v>158</v>
      </c>
      <c r="C6" s="32" t="s">
        <v>159</v>
      </c>
      <c r="D6" s="32">
        <v>1</v>
      </c>
      <c r="E6" s="54" t="s">
        <v>29</v>
      </c>
      <c r="F6" s="54" t="s">
        <v>29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 t="s">
        <v>29</v>
      </c>
      <c r="T6" s="3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</row>
    <row r="7" spans="1:34" ht="12.75" customHeight="1" x14ac:dyDescent="0.2">
      <c r="A7" s="32" t="s">
        <v>145</v>
      </c>
      <c r="B7" s="32" t="s">
        <v>160</v>
      </c>
      <c r="C7" s="32" t="s">
        <v>161</v>
      </c>
      <c r="D7" s="32">
        <v>1</v>
      </c>
      <c r="E7" s="54" t="s">
        <v>29</v>
      </c>
      <c r="F7" s="54" t="s">
        <v>29</v>
      </c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 t="s">
        <v>29</v>
      </c>
      <c r="T7" s="3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</row>
    <row r="8" spans="1:34" ht="12.75" customHeight="1" x14ac:dyDescent="0.2">
      <c r="A8" s="32" t="s">
        <v>145</v>
      </c>
      <c r="B8" s="32" t="s">
        <v>162</v>
      </c>
      <c r="C8" s="32" t="s">
        <v>163</v>
      </c>
      <c r="D8" s="32">
        <v>1</v>
      </c>
      <c r="E8" s="54" t="s">
        <v>29</v>
      </c>
      <c r="F8" s="54" t="s">
        <v>29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 t="s">
        <v>29</v>
      </c>
      <c r="T8" s="3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</row>
    <row r="9" spans="1:34" ht="12.75" customHeight="1" x14ac:dyDescent="0.2">
      <c r="A9" s="32" t="s">
        <v>145</v>
      </c>
      <c r="B9" s="32" t="s">
        <v>164</v>
      </c>
      <c r="C9" s="32" t="s">
        <v>165</v>
      </c>
      <c r="D9" s="32">
        <v>1</v>
      </c>
      <c r="E9" s="54" t="s">
        <v>29</v>
      </c>
      <c r="F9" s="54" t="s">
        <v>29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 t="s">
        <v>29</v>
      </c>
      <c r="T9" s="3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</row>
    <row r="10" spans="1:34" ht="12.75" customHeight="1" x14ac:dyDescent="0.2">
      <c r="A10" s="132" t="s">
        <v>145</v>
      </c>
      <c r="B10" s="132" t="s">
        <v>166</v>
      </c>
      <c r="C10" s="132" t="s">
        <v>167</v>
      </c>
      <c r="D10" s="132">
        <v>1</v>
      </c>
      <c r="E10" s="128" t="s">
        <v>29</v>
      </c>
      <c r="F10" s="128" t="s">
        <v>29</v>
      </c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 t="s">
        <v>29</v>
      </c>
      <c r="T10" s="3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</row>
    <row r="11" spans="1:34" x14ac:dyDescent="0.2">
      <c r="A11" s="32"/>
      <c r="B11" s="33">
        <f>COUNTA(B3:B10)</f>
        <v>8</v>
      </c>
      <c r="C11" s="59"/>
      <c r="D11" s="148"/>
      <c r="E11" s="33">
        <f t="shared" ref="E11:S11" si="0">COUNTIF(E3:E10,"Yes")</f>
        <v>8</v>
      </c>
      <c r="F11" s="33">
        <f t="shared" si="0"/>
        <v>8</v>
      </c>
      <c r="G11" s="33">
        <f t="shared" si="0"/>
        <v>0</v>
      </c>
      <c r="H11" s="33">
        <f t="shared" si="0"/>
        <v>0</v>
      </c>
      <c r="I11" s="33">
        <f t="shared" si="0"/>
        <v>0</v>
      </c>
      <c r="J11" s="33">
        <f t="shared" si="0"/>
        <v>0</v>
      </c>
      <c r="K11" s="33">
        <f t="shared" si="0"/>
        <v>0</v>
      </c>
      <c r="L11" s="33">
        <f t="shared" si="0"/>
        <v>0</v>
      </c>
      <c r="M11" s="33">
        <f t="shared" si="0"/>
        <v>0</v>
      </c>
      <c r="N11" s="33">
        <f t="shared" si="0"/>
        <v>0</v>
      </c>
      <c r="O11" s="33">
        <f t="shared" si="0"/>
        <v>0</v>
      </c>
      <c r="P11" s="33">
        <f t="shared" si="0"/>
        <v>0</v>
      </c>
      <c r="Q11" s="33">
        <f t="shared" si="0"/>
        <v>0</v>
      </c>
      <c r="R11" s="33">
        <f t="shared" si="0"/>
        <v>0</v>
      </c>
      <c r="S11" s="33">
        <f t="shared" si="0"/>
        <v>8</v>
      </c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</row>
    <row r="12" spans="1:34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</row>
    <row r="13" spans="1:34" x14ac:dyDescent="0.2">
      <c r="A13" s="32" t="s">
        <v>172</v>
      </c>
      <c r="B13" s="32" t="s">
        <v>173</v>
      </c>
      <c r="C13" s="32" t="s">
        <v>174</v>
      </c>
      <c r="D13" s="32">
        <v>1</v>
      </c>
      <c r="E13" s="54" t="s">
        <v>29</v>
      </c>
      <c r="F13" s="54" t="s">
        <v>29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 t="s">
        <v>29</v>
      </c>
    </row>
    <row r="14" spans="1:34" x14ac:dyDescent="0.2">
      <c r="A14" s="32" t="s">
        <v>172</v>
      </c>
      <c r="B14" s="32" t="s">
        <v>175</v>
      </c>
      <c r="C14" s="32" t="s">
        <v>176</v>
      </c>
      <c r="D14" s="32">
        <v>1</v>
      </c>
      <c r="E14" s="54" t="s">
        <v>29</v>
      </c>
      <c r="F14" s="54" t="s">
        <v>29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 t="s">
        <v>29</v>
      </c>
    </row>
    <row r="15" spans="1:34" x14ac:dyDescent="0.2">
      <c r="A15" s="32" t="s">
        <v>172</v>
      </c>
      <c r="B15" s="32" t="s">
        <v>177</v>
      </c>
      <c r="C15" s="32" t="s">
        <v>178</v>
      </c>
      <c r="D15" s="32">
        <v>1</v>
      </c>
      <c r="E15" s="54" t="s">
        <v>29</v>
      </c>
      <c r="F15" s="54" t="s">
        <v>29</v>
      </c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 t="s">
        <v>29</v>
      </c>
    </row>
    <row r="16" spans="1:34" ht="18" x14ac:dyDescent="0.2">
      <c r="A16" s="32" t="s">
        <v>172</v>
      </c>
      <c r="B16" s="32" t="s">
        <v>179</v>
      </c>
      <c r="C16" s="32" t="s">
        <v>180</v>
      </c>
      <c r="D16" s="32">
        <v>2</v>
      </c>
      <c r="E16" s="54" t="s">
        <v>29</v>
      </c>
      <c r="F16" s="54" t="s">
        <v>29</v>
      </c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 t="s">
        <v>29</v>
      </c>
    </row>
    <row r="17" spans="1:19" ht="18" x14ac:dyDescent="0.2">
      <c r="A17" s="32" t="s">
        <v>172</v>
      </c>
      <c r="B17" s="32" t="s">
        <v>181</v>
      </c>
      <c r="C17" s="32" t="s">
        <v>182</v>
      </c>
      <c r="D17" s="32">
        <v>1</v>
      </c>
      <c r="E17" s="54" t="s">
        <v>29</v>
      </c>
      <c r="F17" s="54" t="s">
        <v>29</v>
      </c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 t="s">
        <v>29</v>
      </c>
    </row>
    <row r="18" spans="1:19" x14ac:dyDescent="0.2">
      <c r="A18" s="32" t="s">
        <v>172</v>
      </c>
      <c r="B18" s="32" t="s">
        <v>183</v>
      </c>
      <c r="C18" s="32" t="s">
        <v>184</v>
      </c>
      <c r="D18" s="32">
        <v>1</v>
      </c>
      <c r="E18" s="54" t="s">
        <v>29</v>
      </c>
      <c r="F18" s="54" t="s">
        <v>29</v>
      </c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 t="s">
        <v>29</v>
      </c>
    </row>
    <row r="19" spans="1:19" ht="18" x14ac:dyDescent="0.2">
      <c r="A19" s="32" t="s">
        <v>172</v>
      </c>
      <c r="B19" s="32" t="s">
        <v>185</v>
      </c>
      <c r="C19" s="32" t="s">
        <v>186</v>
      </c>
      <c r="D19" s="32">
        <v>1</v>
      </c>
      <c r="E19" s="54" t="s">
        <v>29</v>
      </c>
      <c r="F19" s="54" t="s">
        <v>29</v>
      </c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 t="s">
        <v>29</v>
      </c>
    </row>
    <row r="20" spans="1:19" x14ac:dyDescent="0.2">
      <c r="A20" s="32" t="s">
        <v>172</v>
      </c>
      <c r="B20" s="32" t="s">
        <v>187</v>
      </c>
      <c r="C20" s="32" t="s">
        <v>188</v>
      </c>
      <c r="D20" s="32">
        <v>1</v>
      </c>
      <c r="E20" s="54" t="s">
        <v>29</v>
      </c>
      <c r="F20" s="54" t="s">
        <v>29</v>
      </c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 t="s">
        <v>29</v>
      </c>
    </row>
    <row r="21" spans="1:19" x14ac:dyDescent="0.2">
      <c r="A21" s="32" t="s">
        <v>172</v>
      </c>
      <c r="B21" s="32" t="s">
        <v>189</v>
      </c>
      <c r="C21" s="32" t="s">
        <v>190</v>
      </c>
      <c r="D21" s="32">
        <v>1</v>
      </c>
      <c r="E21" s="54" t="s">
        <v>29</v>
      </c>
      <c r="F21" s="54" t="s">
        <v>29</v>
      </c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 t="s">
        <v>29</v>
      </c>
    </row>
    <row r="22" spans="1:19" x14ac:dyDescent="0.2">
      <c r="A22" s="32" t="s">
        <v>172</v>
      </c>
      <c r="B22" s="32" t="s">
        <v>193</v>
      </c>
      <c r="C22" s="32" t="s">
        <v>194</v>
      </c>
      <c r="D22" s="32">
        <v>1</v>
      </c>
      <c r="E22" s="54" t="s">
        <v>29</v>
      </c>
      <c r="F22" s="54" t="s">
        <v>29</v>
      </c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 t="s">
        <v>29</v>
      </c>
    </row>
    <row r="23" spans="1:19" x14ac:dyDescent="0.2">
      <c r="A23" s="32" t="s">
        <v>172</v>
      </c>
      <c r="B23" s="32" t="s">
        <v>199</v>
      </c>
      <c r="C23" s="32" t="s">
        <v>200</v>
      </c>
      <c r="D23" s="32">
        <v>2</v>
      </c>
      <c r="E23" s="54" t="s">
        <v>29</v>
      </c>
      <c r="F23" s="54" t="s">
        <v>29</v>
      </c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 t="s">
        <v>29</v>
      </c>
    </row>
    <row r="24" spans="1:19" x14ac:dyDescent="0.2">
      <c r="A24" s="32" t="s">
        <v>172</v>
      </c>
      <c r="B24" s="32" t="s">
        <v>201</v>
      </c>
      <c r="C24" s="32" t="s">
        <v>202</v>
      </c>
      <c r="D24" s="32">
        <v>2</v>
      </c>
      <c r="E24" s="54" t="s">
        <v>29</v>
      </c>
      <c r="F24" s="54" t="s">
        <v>29</v>
      </c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 t="s">
        <v>29</v>
      </c>
    </row>
    <row r="25" spans="1:19" x14ac:dyDescent="0.2">
      <c r="A25" s="32" t="s">
        <v>172</v>
      </c>
      <c r="B25" s="32" t="s">
        <v>203</v>
      </c>
      <c r="C25" s="32" t="s">
        <v>204</v>
      </c>
      <c r="D25" s="32">
        <v>2</v>
      </c>
      <c r="E25" s="54" t="s">
        <v>29</v>
      </c>
      <c r="F25" s="54" t="s">
        <v>29</v>
      </c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 t="s">
        <v>29</v>
      </c>
    </row>
    <row r="26" spans="1:19" x14ac:dyDescent="0.2">
      <c r="A26" s="32" t="s">
        <v>172</v>
      </c>
      <c r="B26" s="32" t="s">
        <v>205</v>
      </c>
      <c r="C26" s="32" t="s">
        <v>206</v>
      </c>
      <c r="D26" s="32">
        <v>1</v>
      </c>
      <c r="E26" s="54" t="s">
        <v>29</v>
      </c>
      <c r="F26" s="54" t="s">
        <v>29</v>
      </c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 t="s">
        <v>29</v>
      </c>
    </row>
    <row r="27" spans="1:19" ht="18" x14ac:dyDescent="0.2">
      <c r="A27" s="32" t="s">
        <v>172</v>
      </c>
      <c r="B27" s="32" t="s">
        <v>207</v>
      </c>
      <c r="C27" s="32" t="s">
        <v>208</v>
      </c>
      <c r="D27" s="32">
        <v>1</v>
      </c>
      <c r="E27" s="54" t="s">
        <v>29</v>
      </c>
      <c r="F27" s="54" t="s">
        <v>29</v>
      </c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 t="s">
        <v>29</v>
      </c>
    </row>
    <row r="28" spans="1:19" x14ac:dyDescent="0.2">
      <c r="A28" s="132" t="s">
        <v>172</v>
      </c>
      <c r="B28" s="132" t="s">
        <v>209</v>
      </c>
      <c r="C28" s="132" t="s">
        <v>210</v>
      </c>
      <c r="D28" s="132">
        <v>1</v>
      </c>
      <c r="E28" s="128" t="s">
        <v>29</v>
      </c>
      <c r="F28" s="128" t="s">
        <v>29</v>
      </c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 t="s">
        <v>29</v>
      </c>
    </row>
    <row r="29" spans="1:19" x14ac:dyDescent="0.2">
      <c r="A29" s="32"/>
      <c r="B29" s="33">
        <f>COUNTA(B13:B28)</f>
        <v>16</v>
      </c>
      <c r="C29" s="59"/>
      <c r="D29" s="148"/>
      <c r="E29" s="33">
        <f t="shared" ref="E29:S29" si="1">COUNTIF(E13:E28,"Yes")</f>
        <v>16</v>
      </c>
      <c r="F29" s="33">
        <f t="shared" si="1"/>
        <v>16</v>
      </c>
      <c r="G29" s="33">
        <f t="shared" si="1"/>
        <v>0</v>
      </c>
      <c r="H29" s="33">
        <f t="shared" si="1"/>
        <v>0</v>
      </c>
      <c r="I29" s="33">
        <f t="shared" si="1"/>
        <v>0</v>
      </c>
      <c r="J29" s="33">
        <f t="shared" si="1"/>
        <v>0</v>
      </c>
      <c r="K29" s="33">
        <f t="shared" si="1"/>
        <v>0</v>
      </c>
      <c r="L29" s="33">
        <f t="shared" si="1"/>
        <v>0</v>
      </c>
      <c r="M29" s="33">
        <f t="shared" si="1"/>
        <v>0</v>
      </c>
      <c r="N29" s="33">
        <f t="shared" si="1"/>
        <v>0</v>
      </c>
      <c r="O29" s="33">
        <f t="shared" si="1"/>
        <v>0</v>
      </c>
      <c r="P29" s="33">
        <f t="shared" si="1"/>
        <v>0</v>
      </c>
      <c r="Q29" s="33">
        <f t="shared" si="1"/>
        <v>0</v>
      </c>
      <c r="R29" s="33">
        <f t="shared" si="1"/>
        <v>0</v>
      </c>
      <c r="S29" s="33">
        <f t="shared" si="1"/>
        <v>16</v>
      </c>
    </row>
    <row r="30" spans="1:19" x14ac:dyDescent="0.2">
      <c r="A30" s="32"/>
      <c r="B30" s="45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</row>
    <row r="31" spans="1:19" ht="12.75" customHeight="1" x14ac:dyDescent="0.2">
      <c r="A31" s="32" t="s">
        <v>214</v>
      </c>
      <c r="B31" s="32" t="s">
        <v>219</v>
      </c>
      <c r="C31" s="32" t="s">
        <v>220</v>
      </c>
      <c r="D31" s="32">
        <v>2</v>
      </c>
      <c r="E31" s="54" t="s">
        <v>29</v>
      </c>
      <c r="F31" s="54" t="s">
        <v>29</v>
      </c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 t="s">
        <v>29</v>
      </c>
    </row>
    <row r="32" spans="1:19" ht="12.75" customHeight="1" x14ac:dyDescent="0.2">
      <c r="A32" s="132" t="s">
        <v>214</v>
      </c>
      <c r="B32" s="132" t="s">
        <v>221</v>
      </c>
      <c r="C32" s="132" t="s">
        <v>222</v>
      </c>
      <c r="D32" s="132">
        <v>2</v>
      </c>
      <c r="E32" s="128" t="s">
        <v>29</v>
      </c>
      <c r="F32" s="128" t="s">
        <v>29</v>
      </c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 t="s">
        <v>29</v>
      </c>
    </row>
    <row r="33" spans="1:19" x14ac:dyDescent="0.2">
      <c r="A33" s="32"/>
      <c r="B33" s="33">
        <f>COUNTA(B31:B32)</f>
        <v>2</v>
      </c>
      <c r="C33" s="59"/>
      <c r="D33" s="148"/>
      <c r="E33" s="33">
        <f t="shared" ref="E33:S33" si="2">COUNTIF(E31:E32,"Yes")</f>
        <v>2</v>
      </c>
      <c r="F33" s="33">
        <f t="shared" si="2"/>
        <v>2</v>
      </c>
      <c r="G33" s="33">
        <f t="shared" si="2"/>
        <v>0</v>
      </c>
      <c r="H33" s="33">
        <f t="shared" si="2"/>
        <v>0</v>
      </c>
      <c r="I33" s="33">
        <f t="shared" si="2"/>
        <v>0</v>
      </c>
      <c r="J33" s="33">
        <f t="shared" si="2"/>
        <v>0</v>
      </c>
      <c r="K33" s="33">
        <f t="shared" si="2"/>
        <v>0</v>
      </c>
      <c r="L33" s="33">
        <f t="shared" si="2"/>
        <v>0</v>
      </c>
      <c r="M33" s="33">
        <f t="shared" si="2"/>
        <v>0</v>
      </c>
      <c r="N33" s="33">
        <f t="shared" si="2"/>
        <v>0</v>
      </c>
      <c r="O33" s="33">
        <f t="shared" si="2"/>
        <v>0</v>
      </c>
      <c r="P33" s="33">
        <f t="shared" si="2"/>
        <v>0</v>
      </c>
      <c r="Q33" s="33">
        <f t="shared" si="2"/>
        <v>0</v>
      </c>
      <c r="R33" s="33">
        <f t="shared" si="2"/>
        <v>0</v>
      </c>
      <c r="S33" s="33">
        <f t="shared" si="2"/>
        <v>2</v>
      </c>
    </row>
    <row r="34" spans="1:19" x14ac:dyDescent="0.2">
      <c r="A34" s="50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</row>
    <row r="35" spans="1:19" x14ac:dyDescent="0.2">
      <c r="A35" s="50"/>
      <c r="D35" s="98"/>
      <c r="E35" s="99"/>
      <c r="F35" s="99"/>
      <c r="G35" s="115" t="s">
        <v>63</v>
      </c>
      <c r="H35" s="99"/>
      <c r="I35" s="99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1:19" x14ac:dyDescent="0.2">
      <c r="A36" s="50"/>
      <c r="B36" s="88"/>
      <c r="C36" s="100"/>
      <c r="D36" s="100"/>
      <c r="E36" s="101"/>
      <c r="F36" s="102"/>
      <c r="G36" s="103" t="s">
        <v>97</v>
      </c>
      <c r="H36" s="94">
        <f>SUM(B11+B29+B33)</f>
        <v>26</v>
      </c>
      <c r="I36" s="99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1:19" x14ac:dyDescent="0.2">
      <c r="B37" s="87"/>
      <c r="C37" s="100"/>
      <c r="D37" s="100"/>
      <c r="E37" s="101"/>
      <c r="F37" s="101"/>
      <c r="G37" s="104" t="s">
        <v>100</v>
      </c>
      <c r="H37" s="94">
        <f>SUM(E11+E29+E33)</f>
        <v>26</v>
      </c>
      <c r="I37" s="100"/>
    </row>
    <row r="38" spans="1:19" x14ac:dyDescent="0.2">
      <c r="B38" s="87"/>
      <c r="C38" s="100"/>
      <c r="D38" s="100"/>
      <c r="E38" s="101"/>
      <c r="F38" s="101"/>
      <c r="G38" s="104" t="s">
        <v>101</v>
      </c>
      <c r="H38" s="94">
        <f>SUM(F11+F29+F33)</f>
        <v>26</v>
      </c>
      <c r="I38" s="100"/>
    </row>
    <row r="39" spans="1:19" x14ac:dyDescent="0.2">
      <c r="B39" s="87"/>
      <c r="C39" s="100"/>
      <c r="D39" s="100"/>
      <c r="E39" s="101"/>
      <c r="F39" s="101"/>
      <c r="G39" s="104"/>
      <c r="H39" s="94"/>
      <c r="I39" s="100"/>
    </row>
    <row r="40" spans="1:19" x14ac:dyDescent="0.2">
      <c r="B40" s="87"/>
      <c r="C40" s="100"/>
      <c r="D40" s="100"/>
      <c r="E40" s="100"/>
      <c r="F40" s="100"/>
      <c r="G40" s="115" t="s">
        <v>102</v>
      </c>
      <c r="H40" s="100"/>
      <c r="I40" s="100"/>
    </row>
    <row r="41" spans="1:19" x14ac:dyDescent="0.2">
      <c r="B41" s="87"/>
      <c r="C41" s="98"/>
      <c r="D41" s="98"/>
      <c r="E41" s="100"/>
      <c r="F41" s="100"/>
      <c r="G41" s="100"/>
      <c r="H41" s="105" t="s">
        <v>92</v>
      </c>
      <c r="I41" s="105" t="s">
        <v>103</v>
      </c>
    </row>
    <row r="42" spans="1:19" x14ac:dyDescent="0.2">
      <c r="B42" s="87"/>
      <c r="C42" s="100"/>
      <c r="D42" s="100"/>
      <c r="E42" s="100"/>
      <c r="F42" s="100"/>
      <c r="G42" s="106" t="s">
        <v>108</v>
      </c>
      <c r="H42" s="94">
        <f>SUM(G11+G29+G33)</f>
        <v>0</v>
      </c>
      <c r="I42" s="108">
        <f>H42/(H55)</f>
        <v>0</v>
      </c>
    </row>
    <row r="43" spans="1:19" x14ac:dyDescent="0.2">
      <c r="B43" s="87"/>
      <c r="C43" s="100"/>
      <c r="D43" s="100"/>
      <c r="E43" s="100"/>
      <c r="F43" s="100"/>
      <c r="G43" s="106" t="s">
        <v>109</v>
      </c>
      <c r="H43" s="94">
        <f>SUM(H11+H29+H33)</f>
        <v>0</v>
      </c>
      <c r="I43" s="108">
        <f>H43/H55</f>
        <v>0</v>
      </c>
    </row>
    <row r="44" spans="1:19" x14ac:dyDescent="0.2">
      <c r="B44" s="87"/>
      <c r="C44" s="100"/>
      <c r="D44" s="100"/>
      <c r="E44" s="100"/>
      <c r="F44" s="100"/>
      <c r="G44" s="106" t="s">
        <v>110</v>
      </c>
      <c r="H44" s="94">
        <f>SUM(I11+I29+I33)</f>
        <v>0</v>
      </c>
      <c r="I44" s="108">
        <f>H44/H55</f>
        <v>0</v>
      </c>
    </row>
    <row r="45" spans="1:19" x14ac:dyDescent="0.2">
      <c r="B45" s="87"/>
      <c r="C45" s="100"/>
      <c r="D45" s="100"/>
      <c r="E45" s="100"/>
      <c r="F45" s="100"/>
      <c r="G45" s="106" t="s">
        <v>111</v>
      </c>
      <c r="H45" s="94">
        <f>SUM(J11+J29+J33)</f>
        <v>0</v>
      </c>
      <c r="I45" s="108">
        <f>H45/H55</f>
        <v>0</v>
      </c>
    </row>
    <row r="46" spans="1:19" x14ac:dyDescent="0.2">
      <c r="B46" s="87"/>
      <c r="C46" s="100"/>
      <c r="D46" s="100"/>
      <c r="E46" s="100"/>
      <c r="F46" s="100"/>
      <c r="G46" s="106" t="s">
        <v>112</v>
      </c>
      <c r="H46" s="94">
        <f>SUM(K11+K29+K33)</f>
        <v>0</v>
      </c>
      <c r="I46" s="108">
        <f>H46/H55</f>
        <v>0</v>
      </c>
    </row>
    <row r="47" spans="1:19" x14ac:dyDescent="0.2">
      <c r="B47" s="87"/>
      <c r="C47" s="100"/>
      <c r="D47" s="100"/>
      <c r="E47" s="100"/>
      <c r="F47" s="100"/>
      <c r="G47" s="106" t="s">
        <v>113</v>
      </c>
      <c r="H47" s="94">
        <f>SUM(L11+L29+L33)</f>
        <v>0</v>
      </c>
      <c r="I47" s="108">
        <f>H47/H55</f>
        <v>0</v>
      </c>
    </row>
    <row r="48" spans="1:19" x14ac:dyDescent="0.2">
      <c r="B48" s="87"/>
      <c r="C48" s="100"/>
      <c r="D48" s="100"/>
      <c r="E48" s="100"/>
      <c r="F48" s="100"/>
      <c r="G48" s="106" t="s">
        <v>114</v>
      </c>
      <c r="H48" s="94">
        <f>SUM(M11+M29+M33)</f>
        <v>0</v>
      </c>
      <c r="I48" s="108">
        <f>H48/H55</f>
        <v>0</v>
      </c>
    </row>
    <row r="49" spans="2:9" x14ac:dyDescent="0.2">
      <c r="B49" s="87"/>
      <c r="C49" s="100"/>
      <c r="D49" s="100"/>
      <c r="E49" s="100"/>
      <c r="F49" s="100"/>
      <c r="G49" s="106" t="s">
        <v>115</v>
      </c>
      <c r="H49" s="94">
        <f>SUM(N11+N29+N33)</f>
        <v>0</v>
      </c>
      <c r="I49" s="108">
        <f>H49/H55</f>
        <v>0</v>
      </c>
    </row>
    <row r="50" spans="2:9" x14ac:dyDescent="0.2">
      <c r="B50" s="87"/>
      <c r="C50" s="100"/>
      <c r="D50" s="100"/>
      <c r="E50" s="100"/>
      <c r="F50" s="100"/>
      <c r="G50" s="106" t="s">
        <v>116</v>
      </c>
      <c r="H50" s="94">
        <f>SUM(O11+O29+O33)</f>
        <v>0</v>
      </c>
      <c r="I50" s="108">
        <f>H50/H55</f>
        <v>0</v>
      </c>
    </row>
    <row r="51" spans="2:9" x14ac:dyDescent="0.2">
      <c r="B51" s="87"/>
      <c r="C51" s="100"/>
      <c r="D51" s="100"/>
      <c r="E51" s="100"/>
      <c r="F51" s="100"/>
      <c r="G51" s="106" t="s">
        <v>117</v>
      </c>
      <c r="H51" s="94">
        <f>SUM(P11+P29+P33)</f>
        <v>0</v>
      </c>
      <c r="I51" s="108">
        <f>H51/H55</f>
        <v>0</v>
      </c>
    </row>
    <row r="52" spans="2:9" x14ac:dyDescent="0.2">
      <c r="B52" s="87"/>
      <c r="C52" s="100"/>
      <c r="D52" s="100"/>
      <c r="E52" s="100"/>
      <c r="F52" s="100"/>
      <c r="G52" s="106" t="s">
        <v>118</v>
      </c>
      <c r="H52" s="94">
        <f>SUM(Q11+Q29+Q33)</f>
        <v>0</v>
      </c>
      <c r="I52" s="108">
        <f>H52/H55</f>
        <v>0</v>
      </c>
    </row>
    <row r="53" spans="2:9" x14ac:dyDescent="0.2">
      <c r="B53" s="87"/>
      <c r="C53" s="100"/>
      <c r="D53" s="100"/>
      <c r="E53" s="100"/>
      <c r="F53" s="100"/>
      <c r="G53" s="106" t="s">
        <v>119</v>
      </c>
      <c r="H53" s="94">
        <f>SUM(R11+R29+R33)</f>
        <v>0</v>
      </c>
      <c r="I53" s="108">
        <f>H53/H55</f>
        <v>0</v>
      </c>
    </row>
    <row r="54" spans="2:9" x14ac:dyDescent="0.2">
      <c r="B54" s="87"/>
      <c r="C54" s="100"/>
      <c r="D54" s="100"/>
      <c r="E54" s="100"/>
      <c r="F54" s="100"/>
      <c r="G54" s="106" t="s">
        <v>120</v>
      </c>
      <c r="H54" s="118">
        <f>SUM(S11+S29+S33)</f>
        <v>26</v>
      </c>
      <c r="I54" s="110">
        <f>H54/H55</f>
        <v>1</v>
      </c>
    </row>
    <row r="55" spans="2:9" x14ac:dyDescent="0.2">
      <c r="B55" s="87"/>
      <c r="C55" s="100"/>
      <c r="D55" s="100"/>
      <c r="E55" s="100"/>
      <c r="F55" s="100"/>
      <c r="G55" s="106"/>
      <c r="H55" s="117">
        <f>SUM(H42:H54)</f>
        <v>26</v>
      </c>
      <c r="I55" s="109">
        <f>SUM(I42:I54)</f>
        <v>1</v>
      </c>
    </row>
  </sheetData>
  <mergeCells count="2">
    <mergeCell ref="B1:C1"/>
    <mergeCell ref="G1:S1"/>
  </mergeCells>
  <phoneticPr fontId="3" type="noConversion"/>
  <printOptions gridLines="1"/>
  <pageMargins left="0.5" right="0.5" top="1.5" bottom="0.75" header="0.5" footer="0.5"/>
  <pageSetup scale="75" orientation="landscape" r:id="rId1"/>
  <headerFooter alignWithMargins="0">
    <oddHeader>&amp;C&amp;"Arial,Bold"&amp;16 2012 Swimming Season
Possible Pollution Sources for Monitored Georgia Beaches</oddHeader>
    <oddFooter>&amp;R&amp;P of &amp;N</oddFooter>
  </headerFooter>
  <rowBreaks count="1" manualBreakCount="1">
    <brk id="34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52"/>
  <sheetViews>
    <sheetView zoomScaleNormal="100" workbookViewId="0">
      <pane ySplit="1" topLeftCell="A2" activePane="bottomLeft" state="frozen"/>
      <selection pane="bottomLeft"/>
    </sheetView>
  </sheetViews>
  <sheetFormatPr defaultRowHeight="9" x14ac:dyDescent="0.15"/>
  <cols>
    <col min="1" max="1" width="12.7109375" style="1" customWidth="1"/>
    <col min="2" max="2" width="8.28515625" style="1" customWidth="1"/>
    <col min="3" max="3" width="39" style="21" customWidth="1"/>
    <col min="4" max="4" width="7.7109375" style="21" customWidth="1"/>
    <col min="5" max="5" width="16.7109375" style="1" customWidth="1"/>
    <col min="6" max="7" width="13" style="22" customWidth="1"/>
    <col min="8" max="8" width="9.28515625" style="23" customWidth="1"/>
    <col min="9" max="11" width="12.28515625" style="1" customWidth="1"/>
    <col min="12" max="16384" width="9.140625" style="1"/>
  </cols>
  <sheetData>
    <row r="1" spans="1:11" ht="38.25" customHeight="1" x14ac:dyDescent="0.15">
      <c r="A1" s="25" t="s">
        <v>12</v>
      </c>
      <c r="B1" s="25" t="s">
        <v>13</v>
      </c>
      <c r="C1" s="25" t="s">
        <v>64</v>
      </c>
      <c r="D1" s="3" t="s">
        <v>67</v>
      </c>
      <c r="E1" s="25" t="s">
        <v>83</v>
      </c>
      <c r="F1" s="26" t="s">
        <v>84</v>
      </c>
      <c r="G1" s="26" t="s">
        <v>85</v>
      </c>
      <c r="H1" s="27" t="s">
        <v>86</v>
      </c>
      <c r="I1" s="25" t="s">
        <v>87</v>
      </c>
      <c r="J1" s="25" t="s">
        <v>88</v>
      </c>
      <c r="K1" s="25" t="s">
        <v>89</v>
      </c>
    </row>
    <row r="2" spans="1:11" ht="12.75" customHeight="1" x14ac:dyDescent="0.15">
      <c r="A2" s="166" t="s">
        <v>145</v>
      </c>
      <c r="B2" s="166" t="s">
        <v>148</v>
      </c>
      <c r="C2" s="166" t="s">
        <v>149</v>
      </c>
      <c r="D2" s="166"/>
      <c r="E2" s="173" t="s">
        <v>33</v>
      </c>
      <c r="F2" s="174">
        <v>40909</v>
      </c>
      <c r="G2" s="174">
        <v>41274</v>
      </c>
      <c r="H2" s="166">
        <v>366</v>
      </c>
      <c r="I2" s="166" t="s">
        <v>31</v>
      </c>
      <c r="J2" s="166" t="s">
        <v>32</v>
      </c>
      <c r="K2" s="166" t="s">
        <v>23</v>
      </c>
    </row>
    <row r="3" spans="1:11" ht="12.75" customHeight="1" x14ac:dyDescent="0.15">
      <c r="A3" s="166" t="s">
        <v>145</v>
      </c>
      <c r="B3" s="166" t="s">
        <v>162</v>
      </c>
      <c r="C3" s="166" t="s">
        <v>163</v>
      </c>
      <c r="D3" s="166"/>
      <c r="E3" s="166" t="s">
        <v>33</v>
      </c>
      <c r="F3" s="172">
        <v>40933</v>
      </c>
      <c r="G3" s="172">
        <v>40935</v>
      </c>
      <c r="H3" s="166">
        <v>3</v>
      </c>
      <c r="I3" s="166" t="s">
        <v>31</v>
      </c>
      <c r="J3" s="166" t="s">
        <v>32</v>
      </c>
      <c r="K3" s="166" t="s">
        <v>23</v>
      </c>
    </row>
    <row r="4" spans="1:11" ht="12.75" customHeight="1" x14ac:dyDescent="0.15">
      <c r="A4" s="170" t="s">
        <v>145</v>
      </c>
      <c r="B4" s="170" t="s">
        <v>162</v>
      </c>
      <c r="C4" s="170" t="s">
        <v>163</v>
      </c>
      <c r="D4" s="170"/>
      <c r="E4" s="170" t="s">
        <v>33</v>
      </c>
      <c r="F4" s="175">
        <v>41073</v>
      </c>
      <c r="G4" s="175">
        <v>41075</v>
      </c>
      <c r="H4" s="170">
        <v>3</v>
      </c>
      <c r="I4" s="170" t="s">
        <v>31</v>
      </c>
      <c r="J4" s="170" t="s">
        <v>32</v>
      </c>
      <c r="K4" s="170" t="s">
        <v>23</v>
      </c>
    </row>
    <row r="5" spans="1:11" ht="12.75" customHeight="1" x14ac:dyDescent="0.15">
      <c r="A5" s="32"/>
      <c r="B5" s="61">
        <f>SUM(IF(FREQUENCY(MATCH(B2:B4,B2:B4,0),MATCH(B2:B4,B2:B4,0))&gt;0,1))-1</f>
        <v>1</v>
      </c>
      <c r="C5" s="61"/>
      <c r="D5" s="61"/>
      <c r="E5" s="29">
        <f>COUNTA(E2:E4)-1</f>
        <v>2</v>
      </c>
      <c r="F5" s="29"/>
      <c r="G5" s="29"/>
      <c r="H5" s="29">
        <f>SUM(H2:H4)-365</f>
        <v>7</v>
      </c>
      <c r="I5" s="32"/>
      <c r="J5" s="32"/>
      <c r="K5" s="32"/>
    </row>
    <row r="6" spans="1:11" ht="9" customHeight="1" x14ac:dyDescent="0.1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2.75" customHeight="1" x14ac:dyDescent="0.15">
      <c r="A7" s="166" t="s">
        <v>172</v>
      </c>
      <c r="B7" s="166" t="s">
        <v>173</v>
      </c>
      <c r="C7" s="166" t="s">
        <v>174</v>
      </c>
      <c r="D7" s="166"/>
      <c r="E7" s="166" t="s">
        <v>33</v>
      </c>
      <c r="F7" s="172">
        <v>40947</v>
      </c>
      <c r="G7" s="172">
        <v>40949</v>
      </c>
      <c r="H7" s="166">
        <v>2</v>
      </c>
      <c r="I7" s="166" t="s">
        <v>31</v>
      </c>
      <c r="J7" s="166" t="s">
        <v>32</v>
      </c>
      <c r="K7" s="166" t="s">
        <v>23</v>
      </c>
    </row>
    <row r="8" spans="1:11" ht="12.75" customHeight="1" x14ac:dyDescent="0.15">
      <c r="A8" s="166" t="s">
        <v>172</v>
      </c>
      <c r="B8" s="166" t="s">
        <v>173</v>
      </c>
      <c r="C8" s="166" t="s">
        <v>174</v>
      </c>
      <c r="D8" s="166"/>
      <c r="E8" s="166" t="s">
        <v>33</v>
      </c>
      <c r="F8" s="172">
        <v>41066</v>
      </c>
      <c r="G8" s="172">
        <v>41068</v>
      </c>
      <c r="H8" s="166">
        <v>2</v>
      </c>
      <c r="I8" s="166" t="s">
        <v>31</v>
      </c>
      <c r="J8" s="166" t="s">
        <v>32</v>
      </c>
      <c r="K8" s="166" t="s">
        <v>23</v>
      </c>
    </row>
    <row r="9" spans="1:11" ht="12.75" customHeight="1" x14ac:dyDescent="0.15">
      <c r="A9" s="166" t="s">
        <v>172</v>
      </c>
      <c r="B9" s="166" t="s">
        <v>177</v>
      </c>
      <c r="C9" s="166" t="s">
        <v>178</v>
      </c>
      <c r="D9" s="166"/>
      <c r="E9" s="166" t="s">
        <v>33</v>
      </c>
      <c r="F9" s="172">
        <v>40968</v>
      </c>
      <c r="G9" s="172">
        <v>40970</v>
      </c>
      <c r="H9" s="166">
        <v>2</v>
      </c>
      <c r="I9" s="166" t="s">
        <v>31</v>
      </c>
      <c r="J9" s="166" t="s">
        <v>32</v>
      </c>
      <c r="K9" s="166" t="s">
        <v>23</v>
      </c>
    </row>
    <row r="10" spans="1:11" ht="12.75" customHeight="1" x14ac:dyDescent="0.15">
      <c r="A10" s="166" t="s">
        <v>172</v>
      </c>
      <c r="B10" s="166" t="s">
        <v>177</v>
      </c>
      <c r="C10" s="166" t="s">
        <v>178</v>
      </c>
      <c r="D10" s="166"/>
      <c r="E10" s="166" t="s">
        <v>33</v>
      </c>
      <c r="F10" s="172">
        <v>41038</v>
      </c>
      <c r="G10" s="172">
        <v>41045</v>
      </c>
      <c r="H10" s="166">
        <v>7</v>
      </c>
      <c r="I10" s="166" t="s">
        <v>31</v>
      </c>
      <c r="J10" s="166" t="s">
        <v>32</v>
      </c>
      <c r="K10" s="166" t="s">
        <v>23</v>
      </c>
    </row>
    <row r="11" spans="1:11" ht="12.75" customHeight="1" x14ac:dyDescent="0.15">
      <c r="A11" s="166" t="s">
        <v>172</v>
      </c>
      <c r="B11" s="166" t="s">
        <v>177</v>
      </c>
      <c r="C11" s="166" t="s">
        <v>178</v>
      </c>
      <c r="D11" s="166"/>
      <c r="E11" s="166" t="s">
        <v>33</v>
      </c>
      <c r="F11" s="172">
        <v>41066</v>
      </c>
      <c r="G11" s="172">
        <v>41073</v>
      </c>
      <c r="H11" s="166">
        <v>8</v>
      </c>
      <c r="I11" s="166" t="s">
        <v>31</v>
      </c>
      <c r="J11" s="166" t="s">
        <v>32</v>
      </c>
      <c r="K11" s="166" t="s">
        <v>23</v>
      </c>
    </row>
    <row r="12" spans="1:11" ht="12.75" customHeight="1" x14ac:dyDescent="0.15">
      <c r="A12" s="166" t="s">
        <v>172</v>
      </c>
      <c r="B12" s="166" t="s">
        <v>187</v>
      </c>
      <c r="C12" s="166" t="s">
        <v>188</v>
      </c>
      <c r="D12" s="166"/>
      <c r="E12" s="166" t="s">
        <v>33</v>
      </c>
      <c r="F12" s="172">
        <v>40912</v>
      </c>
      <c r="G12" s="172">
        <v>40940</v>
      </c>
      <c r="H12" s="166">
        <v>29</v>
      </c>
      <c r="I12" s="166" t="s">
        <v>31</v>
      </c>
      <c r="J12" s="166" t="s">
        <v>32</v>
      </c>
      <c r="K12" s="166" t="s">
        <v>23</v>
      </c>
    </row>
    <row r="13" spans="1:11" ht="12.75" customHeight="1" x14ac:dyDescent="0.15">
      <c r="A13" s="166" t="s">
        <v>172</v>
      </c>
      <c r="B13" s="166" t="s">
        <v>187</v>
      </c>
      <c r="C13" s="166" t="s">
        <v>188</v>
      </c>
      <c r="D13" s="166"/>
      <c r="E13" s="166" t="s">
        <v>33</v>
      </c>
      <c r="F13" s="172">
        <v>41003</v>
      </c>
      <c r="G13" s="172">
        <v>41009</v>
      </c>
      <c r="H13" s="166">
        <v>6</v>
      </c>
      <c r="I13" s="166" t="s">
        <v>31</v>
      </c>
      <c r="J13" s="166" t="s">
        <v>32</v>
      </c>
      <c r="K13" s="166" t="s">
        <v>23</v>
      </c>
    </row>
    <row r="14" spans="1:11" ht="12.75" customHeight="1" x14ac:dyDescent="0.15">
      <c r="A14" s="166" t="s">
        <v>172</v>
      </c>
      <c r="B14" s="166" t="s">
        <v>187</v>
      </c>
      <c r="C14" s="166" t="s">
        <v>188</v>
      </c>
      <c r="D14" s="166"/>
      <c r="E14" s="166" t="s">
        <v>33</v>
      </c>
      <c r="F14" s="172">
        <v>41031</v>
      </c>
      <c r="G14" s="172">
        <v>41033</v>
      </c>
      <c r="H14" s="166">
        <v>3</v>
      </c>
      <c r="I14" s="166" t="s">
        <v>31</v>
      </c>
      <c r="J14" s="166" t="s">
        <v>32</v>
      </c>
      <c r="K14" s="166" t="s">
        <v>23</v>
      </c>
    </row>
    <row r="15" spans="1:11" ht="12.75" customHeight="1" x14ac:dyDescent="0.15">
      <c r="A15" s="166" t="s">
        <v>172</v>
      </c>
      <c r="B15" s="166" t="s">
        <v>187</v>
      </c>
      <c r="C15" s="166" t="s">
        <v>188</v>
      </c>
      <c r="D15" s="166"/>
      <c r="E15" s="166" t="s">
        <v>33</v>
      </c>
      <c r="F15" s="172">
        <v>41059</v>
      </c>
      <c r="G15" s="172">
        <v>41093</v>
      </c>
      <c r="H15" s="166">
        <v>34</v>
      </c>
      <c r="I15" s="166" t="s">
        <v>31</v>
      </c>
      <c r="J15" s="166" t="s">
        <v>32</v>
      </c>
      <c r="K15" s="166" t="s">
        <v>23</v>
      </c>
    </row>
    <row r="16" spans="1:11" ht="12.75" customHeight="1" x14ac:dyDescent="0.15">
      <c r="A16" s="166" t="s">
        <v>172</v>
      </c>
      <c r="B16" s="166" t="s">
        <v>187</v>
      </c>
      <c r="C16" s="166" t="s">
        <v>188</v>
      </c>
      <c r="D16" s="166"/>
      <c r="E16" s="166" t="s">
        <v>33</v>
      </c>
      <c r="F16" s="172">
        <v>41150</v>
      </c>
      <c r="G16" s="172">
        <v>41152</v>
      </c>
      <c r="H16" s="166">
        <v>2</v>
      </c>
      <c r="I16" s="166" t="s">
        <v>31</v>
      </c>
      <c r="J16" s="166" t="s">
        <v>32</v>
      </c>
      <c r="K16" s="166" t="s">
        <v>23</v>
      </c>
    </row>
    <row r="17" spans="1:11" ht="12.75" customHeight="1" x14ac:dyDescent="0.15">
      <c r="A17" s="166" t="s">
        <v>172</v>
      </c>
      <c r="B17" s="166" t="s">
        <v>187</v>
      </c>
      <c r="C17" s="166" t="s">
        <v>188</v>
      </c>
      <c r="D17" s="166"/>
      <c r="E17" s="166" t="s">
        <v>33</v>
      </c>
      <c r="F17" s="172">
        <v>41241</v>
      </c>
      <c r="G17" s="172">
        <v>41243</v>
      </c>
      <c r="H17" s="166">
        <v>2</v>
      </c>
      <c r="I17" s="166" t="s">
        <v>31</v>
      </c>
      <c r="J17" s="166" t="s">
        <v>32</v>
      </c>
      <c r="K17" s="166" t="s">
        <v>23</v>
      </c>
    </row>
    <row r="18" spans="1:11" ht="12.75" customHeight="1" x14ac:dyDescent="0.15">
      <c r="A18" s="166" t="s">
        <v>172</v>
      </c>
      <c r="B18" s="166" t="s">
        <v>187</v>
      </c>
      <c r="C18" s="166" t="s">
        <v>188</v>
      </c>
      <c r="D18" s="166"/>
      <c r="E18" s="166" t="s">
        <v>33</v>
      </c>
      <c r="F18" s="172">
        <v>41255</v>
      </c>
      <c r="G18" s="172">
        <v>41257</v>
      </c>
      <c r="H18" s="166">
        <v>2</v>
      </c>
      <c r="I18" s="166" t="s">
        <v>31</v>
      </c>
      <c r="J18" s="166" t="s">
        <v>32</v>
      </c>
      <c r="K18" s="166" t="s">
        <v>23</v>
      </c>
    </row>
    <row r="19" spans="1:11" ht="12.75" customHeight="1" x14ac:dyDescent="0.15">
      <c r="A19" s="166" t="s">
        <v>172</v>
      </c>
      <c r="B19" s="166" t="s">
        <v>193</v>
      </c>
      <c r="C19" s="166" t="s">
        <v>194</v>
      </c>
      <c r="D19" s="166"/>
      <c r="E19" s="166" t="s">
        <v>33</v>
      </c>
      <c r="F19" s="172">
        <v>40947</v>
      </c>
      <c r="G19" s="172">
        <v>40949</v>
      </c>
      <c r="H19" s="166">
        <v>2</v>
      </c>
      <c r="I19" s="166" t="s">
        <v>31</v>
      </c>
      <c r="J19" s="166" t="s">
        <v>32</v>
      </c>
      <c r="K19" s="166" t="s">
        <v>23</v>
      </c>
    </row>
    <row r="20" spans="1:11" ht="12.75" customHeight="1" x14ac:dyDescent="0.15">
      <c r="A20" s="166" t="s">
        <v>172</v>
      </c>
      <c r="B20" s="166" t="s">
        <v>207</v>
      </c>
      <c r="C20" s="166" t="s">
        <v>208</v>
      </c>
      <c r="D20" s="166"/>
      <c r="E20" s="166" t="s">
        <v>33</v>
      </c>
      <c r="F20" s="172">
        <v>40909</v>
      </c>
      <c r="G20" s="172">
        <v>40989</v>
      </c>
      <c r="H20" s="166">
        <v>81</v>
      </c>
      <c r="I20" s="166" t="s">
        <v>31</v>
      </c>
      <c r="J20" s="166" t="s">
        <v>32</v>
      </c>
      <c r="K20" s="166" t="s">
        <v>23</v>
      </c>
    </row>
    <row r="21" spans="1:11" ht="12.75" customHeight="1" x14ac:dyDescent="0.15">
      <c r="A21" s="166" t="s">
        <v>172</v>
      </c>
      <c r="B21" s="166" t="s">
        <v>207</v>
      </c>
      <c r="C21" s="166" t="s">
        <v>208</v>
      </c>
      <c r="D21" s="166"/>
      <c r="E21" s="166" t="s">
        <v>33</v>
      </c>
      <c r="F21" s="172">
        <v>41003</v>
      </c>
      <c r="G21" s="172">
        <v>41009</v>
      </c>
      <c r="H21" s="166">
        <v>6</v>
      </c>
      <c r="I21" s="166" t="s">
        <v>31</v>
      </c>
      <c r="J21" s="166" t="s">
        <v>32</v>
      </c>
      <c r="K21" s="166" t="s">
        <v>23</v>
      </c>
    </row>
    <row r="22" spans="1:11" ht="12.75" customHeight="1" x14ac:dyDescent="0.15">
      <c r="A22" s="166" t="s">
        <v>172</v>
      </c>
      <c r="B22" s="166" t="s">
        <v>207</v>
      </c>
      <c r="C22" s="166" t="s">
        <v>208</v>
      </c>
      <c r="D22" s="166"/>
      <c r="E22" s="166" t="s">
        <v>33</v>
      </c>
      <c r="F22" s="172">
        <v>41017</v>
      </c>
      <c r="G22" s="172">
        <v>41026</v>
      </c>
      <c r="H22" s="166">
        <v>9</v>
      </c>
      <c r="I22" s="166" t="s">
        <v>31</v>
      </c>
      <c r="J22" s="166" t="s">
        <v>32</v>
      </c>
      <c r="K22" s="166" t="s">
        <v>23</v>
      </c>
    </row>
    <row r="23" spans="1:11" ht="12.75" customHeight="1" x14ac:dyDescent="0.15">
      <c r="A23" s="166" t="s">
        <v>172</v>
      </c>
      <c r="B23" s="166" t="s">
        <v>207</v>
      </c>
      <c r="C23" s="166" t="s">
        <v>208</v>
      </c>
      <c r="D23" s="166"/>
      <c r="E23" s="166" t="s">
        <v>33</v>
      </c>
      <c r="F23" s="172">
        <v>41059</v>
      </c>
      <c r="G23" s="172">
        <v>41108</v>
      </c>
      <c r="H23" s="166">
        <v>49</v>
      </c>
      <c r="I23" s="166" t="s">
        <v>31</v>
      </c>
      <c r="J23" s="166" t="s">
        <v>32</v>
      </c>
      <c r="K23" s="166" t="s">
        <v>23</v>
      </c>
    </row>
    <row r="24" spans="1:11" ht="12.75" customHeight="1" x14ac:dyDescent="0.15">
      <c r="A24" s="166" t="s">
        <v>172</v>
      </c>
      <c r="B24" s="166" t="s">
        <v>207</v>
      </c>
      <c r="C24" s="166" t="s">
        <v>208</v>
      </c>
      <c r="D24" s="166"/>
      <c r="E24" s="166" t="s">
        <v>33</v>
      </c>
      <c r="F24" s="172">
        <v>41143</v>
      </c>
      <c r="G24" s="172">
        <v>41274</v>
      </c>
      <c r="H24" s="166">
        <v>132</v>
      </c>
      <c r="I24" s="166" t="s">
        <v>31</v>
      </c>
      <c r="J24" s="166" t="s">
        <v>32</v>
      </c>
      <c r="K24" s="166" t="s">
        <v>23</v>
      </c>
    </row>
    <row r="25" spans="1:11" ht="12.75" customHeight="1" x14ac:dyDescent="0.15">
      <c r="A25" s="170" t="s">
        <v>172</v>
      </c>
      <c r="B25" s="170" t="s">
        <v>209</v>
      </c>
      <c r="C25" s="170" t="s">
        <v>256</v>
      </c>
      <c r="D25" s="170"/>
      <c r="E25" s="170" t="s">
        <v>33</v>
      </c>
      <c r="F25" s="175">
        <v>41038</v>
      </c>
      <c r="G25" s="175">
        <v>41040</v>
      </c>
      <c r="H25" s="170">
        <v>2</v>
      </c>
      <c r="I25" s="170" t="s">
        <v>31</v>
      </c>
      <c r="J25" s="170" t="s">
        <v>32</v>
      </c>
      <c r="K25" s="170" t="s">
        <v>23</v>
      </c>
    </row>
    <row r="26" spans="1:11" ht="12.75" customHeight="1" x14ac:dyDescent="0.15">
      <c r="A26" s="32"/>
      <c r="B26" s="61">
        <f>SUM(IF(FREQUENCY(MATCH(B7:B25,B7:B25,0),MATCH(B7:B25,B7:B25,0))&gt;0,1))</f>
        <v>6</v>
      </c>
      <c r="C26" s="61"/>
      <c r="D26" s="61"/>
      <c r="E26" s="29">
        <f>COUNTA(E7:E25)</f>
        <v>19</v>
      </c>
      <c r="F26" s="29"/>
      <c r="G26" s="29"/>
      <c r="H26" s="29">
        <f>SUM(H7:H25)</f>
        <v>380</v>
      </c>
      <c r="I26" s="32"/>
      <c r="J26" s="54"/>
      <c r="K26" s="54"/>
    </row>
    <row r="27" spans="1:11" ht="12.75" customHeight="1" x14ac:dyDescent="0.15">
      <c r="A27" s="32"/>
      <c r="B27" s="32"/>
      <c r="C27" s="32"/>
      <c r="D27" s="32"/>
      <c r="E27" s="32"/>
      <c r="F27" s="32"/>
      <c r="G27" s="32"/>
      <c r="H27" s="32"/>
      <c r="I27" s="32"/>
      <c r="J27" s="54"/>
      <c r="K27" s="54"/>
    </row>
    <row r="28" spans="1:11" ht="12.75" customHeight="1" x14ac:dyDescent="0.2">
      <c r="A28" s="32"/>
      <c r="B28" s="156"/>
      <c r="C28" s="147" t="s">
        <v>229</v>
      </c>
      <c r="D28" s="147"/>
      <c r="E28" s="157"/>
      <c r="F28" s="158"/>
      <c r="G28" s="32"/>
      <c r="H28" s="32"/>
      <c r="I28" s="32"/>
      <c r="J28" s="54"/>
      <c r="K28" s="54"/>
    </row>
    <row r="29" spans="1:11" ht="12.75" customHeight="1" x14ac:dyDescent="0.2">
      <c r="A29" s="32"/>
      <c r="B29" s="136"/>
      <c r="C29" s="146" t="s">
        <v>250</v>
      </c>
      <c r="D29" s="146"/>
      <c r="E29" s="164"/>
      <c r="F29" s="165"/>
      <c r="G29" s="32"/>
      <c r="H29" s="32"/>
      <c r="I29" s="32"/>
      <c r="J29" s="54"/>
      <c r="K29" s="54"/>
    </row>
    <row r="30" spans="1:11" ht="12.75" customHeight="1" x14ac:dyDescent="0.15">
      <c r="A30" s="32"/>
      <c r="B30" s="61"/>
      <c r="C30" s="33"/>
      <c r="D30" s="33"/>
      <c r="E30" s="29"/>
      <c r="F30" s="29"/>
      <c r="G30" s="29"/>
      <c r="H30" s="29"/>
      <c r="I30" s="32"/>
      <c r="J30" s="32"/>
      <c r="K30" s="32"/>
    </row>
    <row r="31" spans="1:11" ht="12.75" customHeight="1" x14ac:dyDescent="0.2">
      <c r="A31" s="32"/>
      <c r="C31" s="1"/>
      <c r="D31" s="115" t="s">
        <v>252</v>
      </c>
      <c r="E31" s="112"/>
      <c r="F31" s="112"/>
      <c r="G31" s="29"/>
      <c r="H31" s="29"/>
      <c r="I31" s="32"/>
      <c r="J31" s="32"/>
      <c r="K31" s="32"/>
    </row>
    <row r="32" spans="1:11" ht="12.75" customHeight="1" x14ac:dyDescent="0.2">
      <c r="A32" s="32"/>
      <c r="B32" s="113"/>
      <c r="C32" s="1"/>
      <c r="D32" s="114" t="s">
        <v>124</v>
      </c>
      <c r="E32" s="94">
        <f>SUM(B5+B26)</f>
        <v>7</v>
      </c>
      <c r="F32" s="112"/>
      <c r="G32" s="29"/>
      <c r="H32" s="29"/>
      <c r="I32" s="32"/>
      <c r="J32" s="32"/>
      <c r="K32" s="32"/>
    </row>
    <row r="33" spans="1:12" ht="12.75" customHeight="1" x14ac:dyDescent="0.2">
      <c r="A33" s="32"/>
      <c r="B33" s="113"/>
      <c r="C33" s="1"/>
      <c r="D33" s="114" t="s">
        <v>125</v>
      </c>
      <c r="E33" s="94">
        <f>SUM(E5+E26)</f>
        <v>21</v>
      </c>
      <c r="F33" s="112"/>
      <c r="G33" s="29"/>
      <c r="H33" s="29"/>
      <c r="I33" s="32"/>
      <c r="J33" s="32"/>
      <c r="K33" s="32"/>
    </row>
    <row r="34" spans="1:12" ht="12.75" customHeight="1" x14ac:dyDescent="0.2">
      <c r="A34" s="32"/>
      <c r="B34" s="113"/>
      <c r="C34" s="1"/>
      <c r="D34" s="114" t="s">
        <v>126</v>
      </c>
      <c r="E34" s="93">
        <f>SUM(H5+H26)</f>
        <v>387</v>
      </c>
      <c r="F34" s="112"/>
      <c r="G34" s="29"/>
      <c r="H34" s="29"/>
      <c r="I34" s="32"/>
      <c r="J34" s="32"/>
      <c r="K34" s="32"/>
    </row>
    <row r="35" spans="1:12" ht="12.75" customHeight="1" x14ac:dyDescent="0.2">
      <c r="A35" s="32"/>
      <c r="B35" s="113"/>
      <c r="C35" s="1"/>
      <c r="D35" s="107"/>
      <c r="E35" s="112"/>
      <c r="F35" s="112"/>
      <c r="G35" s="29"/>
      <c r="H35" s="29"/>
      <c r="I35" s="32"/>
      <c r="J35" s="32"/>
      <c r="K35" s="32"/>
    </row>
    <row r="36" spans="1:12" ht="12.75" customHeight="1" x14ac:dyDescent="0.2">
      <c r="A36" s="32"/>
      <c r="B36" s="159"/>
      <c r="C36" s="1"/>
      <c r="D36" s="115" t="s">
        <v>106</v>
      </c>
      <c r="E36" s="112"/>
      <c r="F36" s="112"/>
      <c r="G36" s="29"/>
      <c r="H36" s="29"/>
      <c r="I36" s="32"/>
      <c r="J36" s="32"/>
      <c r="K36" s="32"/>
    </row>
    <row r="37" spans="1:12" ht="12.75" customHeight="1" x14ac:dyDescent="0.2">
      <c r="A37" s="32"/>
      <c r="B37" s="113"/>
      <c r="C37" s="1"/>
      <c r="D37" s="94"/>
      <c r="E37" s="105" t="s">
        <v>92</v>
      </c>
      <c r="F37" s="105" t="s">
        <v>93</v>
      </c>
      <c r="G37" s="29"/>
      <c r="H37" s="29"/>
      <c r="I37" s="32"/>
      <c r="J37" s="32"/>
      <c r="K37" s="32"/>
    </row>
    <row r="38" spans="1:12" ht="12.75" customHeight="1" x14ac:dyDescent="0.2">
      <c r="A38" s="79"/>
      <c r="B38" s="159"/>
      <c r="C38" s="1"/>
      <c r="D38" s="116" t="s">
        <v>121</v>
      </c>
      <c r="E38" s="96"/>
      <c r="F38" s="96"/>
      <c r="G38" s="30"/>
      <c r="H38" s="80"/>
      <c r="I38" s="32"/>
      <c r="J38" s="32"/>
      <c r="K38" s="54"/>
    </row>
    <row r="39" spans="1:12" ht="12.75" customHeight="1" x14ac:dyDescent="0.15">
      <c r="A39" s="29"/>
      <c r="B39" s="107"/>
      <c r="C39" s="1"/>
      <c r="D39" s="160" t="s">
        <v>90</v>
      </c>
      <c r="E39" s="118">
        <f>COUNTIF(I3:I27, "*ELEV_BACT*")</f>
        <v>21</v>
      </c>
      <c r="F39" s="110">
        <f>E39/E40</f>
        <v>1</v>
      </c>
      <c r="G39" s="32"/>
      <c r="H39" s="46"/>
      <c r="I39" s="32"/>
      <c r="J39" s="32"/>
      <c r="K39" s="32"/>
    </row>
    <row r="40" spans="1:12" ht="12.75" customHeight="1" x14ac:dyDescent="0.2">
      <c r="B40" s="159"/>
      <c r="C40" s="1"/>
      <c r="D40" s="119"/>
      <c r="E40" s="120">
        <f>SUM(E39:E39)</f>
        <v>21</v>
      </c>
      <c r="F40" s="108">
        <f>SUM(F39:F39)</f>
        <v>1</v>
      </c>
      <c r="G40" s="32"/>
      <c r="I40" s="78"/>
      <c r="J40" s="32"/>
      <c r="K40" s="32"/>
    </row>
    <row r="41" spans="1:12" ht="12.75" customHeight="1" x14ac:dyDescent="0.2">
      <c r="B41" s="159"/>
      <c r="C41" s="1"/>
      <c r="D41" s="116" t="s">
        <v>122</v>
      </c>
      <c r="E41" s="96"/>
      <c r="F41" s="117"/>
      <c r="H41" s="76"/>
      <c r="I41" s="77"/>
      <c r="J41" s="45"/>
      <c r="K41" s="84"/>
    </row>
    <row r="42" spans="1:12" ht="12.75" customHeight="1" x14ac:dyDescent="0.2">
      <c r="B42" s="159"/>
      <c r="C42" s="1"/>
      <c r="D42" s="160" t="s">
        <v>91</v>
      </c>
      <c r="E42" s="118">
        <f>COUNTIF(J3:J27, "*ENTERO*")</f>
        <v>21</v>
      </c>
      <c r="F42" s="110">
        <f>E42/E43</f>
        <v>1</v>
      </c>
      <c r="I42" s="85"/>
      <c r="J42" s="45"/>
      <c r="K42" s="84"/>
      <c r="L42" s="69"/>
    </row>
    <row r="43" spans="1:12" ht="12.75" customHeight="1" x14ac:dyDescent="0.2">
      <c r="B43" s="159"/>
      <c r="C43" s="1"/>
      <c r="D43" s="119"/>
      <c r="E43" s="120">
        <f>SUM(E42:E42)</f>
        <v>21</v>
      </c>
      <c r="F43" s="108">
        <f>SUM(F42:F42)</f>
        <v>1</v>
      </c>
      <c r="I43" s="78"/>
      <c r="J43" s="32"/>
      <c r="K43" s="45"/>
      <c r="L43" s="69"/>
    </row>
    <row r="44" spans="1:12" ht="12.75" customHeight="1" x14ac:dyDescent="0.2">
      <c r="B44" s="159"/>
      <c r="C44" s="1"/>
      <c r="D44" s="116" t="s">
        <v>123</v>
      </c>
      <c r="E44" s="96"/>
      <c r="F44" s="117"/>
      <c r="I44" s="77"/>
      <c r="J44" s="45"/>
      <c r="K44" s="84"/>
      <c r="L44" s="69"/>
    </row>
    <row r="45" spans="1:12" ht="12.75" customHeight="1" x14ac:dyDescent="0.2">
      <c r="B45" s="159"/>
      <c r="C45" s="1"/>
      <c r="D45" s="160" t="s">
        <v>107</v>
      </c>
      <c r="E45" s="118">
        <f>COUNTIF(K3:K27, "*UNKNOWN*")</f>
        <v>21</v>
      </c>
      <c r="F45" s="110">
        <f>E45/E46</f>
        <v>1</v>
      </c>
      <c r="I45" s="69"/>
      <c r="J45" s="45"/>
      <c r="K45" s="84"/>
    </row>
    <row r="46" spans="1:12" ht="12.75" customHeight="1" x14ac:dyDescent="0.2">
      <c r="B46" s="100"/>
      <c r="C46" s="100"/>
      <c r="D46" s="100"/>
      <c r="E46" s="120">
        <f>SUM(E45:E45)</f>
        <v>21</v>
      </c>
      <c r="F46" s="108">
        <f>SUM(F45:F45)</f>
        <v>1</v>
      </c>
      <c r="I46" s="69"/>
      <c r="J46" s="45"/>
      <c r="K46" s="84"/>
    </row>
    <row r="47" spans="1:12" ht="12.75" customHeight="1" x14ac:dyDescent="0.15">
      <c r="I47" s="69"/>
      <c r="J47" s="45"/>
      <c r="K47" s="84"/>
    </row>
    <row r="48" spans="1:12" ht="12.75" customHeight="1" x14ac:dyDescent="0.15">
      <c r="C48" s="1"/>
      <c r="D48" s="1"/>
      <c r="F48" s="1"/>
      <c r="I48" s="69"/>
      <c r="J48" s="45"/>
      <c r="K48" s="84"/>
    </row>
    <row r="49" spans="3:11" ht="12" customHeight="1" x14ac:dyDescent="0.15">
      <c r="C49" s="1"/>
      <c r="D49" s="1"/>
      <c r="F49" s="1"/>
      <c r="I49" s="24"/>
      <c r="J49" s="86"/>
      <c r="K49" s="24"/>
    </row>
    <row r="50" spans="3:11" x14ac:dyDescent="0.15">
      <c r="C50" s="1"/>
      <c r="D50" s="1"/>
      <c r="F50" s="1"/>
    </row>
    <row r="51" spans="3:11" x14ac:dyDescent="0.15">
      <c r="C51" s="1"/>
      <c r="D51" s="1"/>
      <c r="F51" s="1"/>
    </row>
    <row r="52" spans="3:11" x14ac:dyDescent="0.15">
      <c r="C52" s="1"/>
      <c r="D52" s="1"/>
      <c r="F52" s="1"/>
    </row>
  </sheetData>
  <phoneticPr fontId="3" type="noConversion"/>
  <printOptions horizontalCentered="1" gridLines="1"/>
  <pageMargins left="0.5" right="0.5" top="1.5" bottom="0.75" header="0.5" footer="0.5"/>
  <pageSetup scale="74" orientation="landscape" r:id="rId1"/>
  <headerFooter alignWithMargins="0">
    <oddHeader>&amp;C&amp;"Arial,Bold"&amp;16 2012 Swimming Season
Georgia Beach Actions</oddHeader>
    <oddFooter>&amp;R&amp;P of &amp;N</oddFooter>
  </headerFooter>
  <rowBreaks count="1" manualBreakCount="1">
    <brk id="29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R25"/>
  <sheetViews>
    <sheetView workbookViewId="0">
      <pane ySplit="2" topLeftCell="A3" activePane="bottomLeft" state="frozen"/>
      <selection pane="bottomLeft"/>
    </sheetView>
  </sheetViews>
  <sheetFormatPr defaultRowHeight="9" customHeight="1" x14ac:dyDescent="0.2"/>
  <cols>
    <col min="1" max="1" width="11.7109375" style="5" customWidth="1"/>
    <col min="2" max="2" width="9.140625" style="5"/>
    <col min="3" max="3" width="39.28515625" style="34" customWidth="1"/>
    <col min="4" max="4" width="6.7109375" style="34" customWidth="1"/>
    <col min="5" max="6" width="9.140625" style="6"/>
    <col min="7" max="7" width="0.5703125" style="6" customWidth="1"/>
    <col min="8" max="12" width="9.140625" style="6"/>
    <col min="13" max="16384" width="9.140625" style="5"/>
  </cols>
  <sheetData>
    <row r="1" spans="1:148" s="2" customFormat="1" ht="12" customHeight="1" x14ac:dyDescent="0.2">
      <c r="A1" s="9"/>
      <c r="B1" s="184" t="s">
        <v>25</v>
      </c>
      <c r="C1" s="185"/>
      <c r="D1" s="185"/>
      <c r="E1" s="185"/>
      <c r="F1" s="185"/>
      <c r="G1" s="31"/>
      <c r="H1" s="182" t="s">
        <v>24</v>
      </c>
      <c r="I1" s="183"/>
      <c r="J1" s="183"/>
      <c r="K1" s="183"/>
      <c r="L1" s="183"/>
    </row>
    <row r="2" spans="1:148" s="8" customFormat="1" ht="48" customHeight="1" x14ac:dyDescent="0.2">
      <c r="A2" s="4" t="s">
        <v>12</v>
      </c>
      <c r="B2" s="3" t="s">
        <v>13</v>
      </c>
      <c r="C2" s="3" t="s">
        <v>11</v>
      </c>
      <c r="D2" s="3" t="s">
        <v>67</v>
      </c>
      <c r="E2" s="3" t="s">
        <v>3</v>
      </c>
      <c r="F2" s="3" t="s">
        <v>18</v>
      </c>
      <c r="G2" s="31"/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</row>
    <row r="3" spans="1:148" s="7" customFormat="1" ht="12.75" customHeight="1" x14ac:dyDescent="0.2">
      <c r="A3" s="170" t="s">
        <v>145</v>
      </c>
      <c r="B3" s="170" t="s">
        <v>162</v>
      </c>
      <c r="C3" s="170" t="s">
        <v>163</v>
      </c>
      <c r="D3" s="170"/>
      <c r="E3" s="170">
        <v>2</v>
      </c>
      <c r="F3" s="170">
        <v>6</v>
      </c>
      <c r="G3" s="170"/>
      <c r="H3" s="170"/>
      <c r="I3" s="170"/>
      <c r="J3" s="170">
        <v>2</v>
      </c>
      <c r="K3" s="170"/>
      <c r="L3" s="170"/>
    </row>
    <row r="4" spans="1:148" ht="12.75" customHeight="1" x14ac:dyDescent="0.2">
      <c r="A4" s="32"/>
      <c r="B4" s="33">
        <f>COUNTA(B3:B3)</f>
        <v>1</v>
      </c>
      <c r="C4" s="33"/>
      <c r="D4" s="33"/>
      <c r="E4" s="44">
        <f>SUM(E3:E3)</f>
        <v>2</v>
      </c>
      <c r="F4" s="44">
        <f>SUM(F3:F3)</f>
        <v>6</v>
      </c>
      <c r="G4" s="44"/>
      <c r="H4" s="44">
        <f>SUM(H3:H3)</f>
        <v>0</v>
      </c>
      <c r="I4" s="44">
        <f>SUM(I3:I3)</f>
        <v>0</v>
      </c>
      <c r="J4" s="44">
        <f>SUM(J3:J3)</f>
        <v>2</v>
      </c>
      <c r="K4" s="44">
        <f>SUM(K3:K3)</f>
        <v>0</v>
      </c>
      <c r="L4" s="44">
        <f>SUM(L3:L3)</f>
        <v>0</v>
      </c>
    </row>
    <row r="5" spans="1:148" ht="9" customHeight="1" x14ac:dyDescent="0.2">
      <c r="A5" s="32"/>
      <c r="B5" s="32"/>
      <c r="C5" s="32"/>
      <c r="D5" s="32"/>
      <c r="E5" s="35"/>
      <c r="F5" s="35"/>
      <c r="G5" s="35"/>
      <c r="H5" s="35"/>
      <c r="I5" s="35"/>
      <c r="J5" s="35"/>
      <c r="K5" s="35"/>
      <c r="L5" s="35"/>
    </row>
    <row r="6" spans="1:148" ht="12.75" customHeight="1" x14ac:dyDescent="0.2">
      <c r="A6" s="166" t="s">
        <v>172</v>
      </c>
      <c r="B6" s="166" t="s">
        <v>173</v>
      </c>
      <c r="C6" s="166" t="s">
        <v>174</v>
      </c>
      <c r="D6" s="166"/>
      <c r="E6" s="166">
        <v>2</v>
      </c>
      <c r="F6" s="166">
        <v>4</v>
      </c>
      <c r="G6" s="166"/>
      <c r="H6" s="166"/>
      <c r="I6" s="166">
        <v>2</v>
      </c>
      <c r="J6" s="166"/>
      <c r="K6" s="166"/>
      <c r="L6" s="166"/>
    </row>
    <row r="7" spans="1:148" ht="12.75" customHeight="1" x14ac:dyDescent="0.2">
      <c r="A7" s="166" t="s">
        <v>172</v>
      </c>
      <c r="B7" s="166" t="s">
        <v>177</v>
      </c>
      <c r="C7" s="166" t="s">
        <v>178</v>
      </c>
      <c r="D7" s="166"/>
      <c r="E7" s="166">
        <v>3</v>
      </c>
      <c r="F7" s="166">
        <v>17</v>
      </c>
      <c r="G7" s="166"/>
      <c r="H7" s="166"/>
      <c r="I7" s="166">
        <v>1</v>
      </c>
      <c r="J7" s="166">
        <v>1</v>
      </c>
      <c r="K7" s="166">
        <v>1</v>
      </c>
      <c r="L7" s="166"/>
    </row>
    <row r="8" spans="1:148" ht="12.75" customHeight="1" x14ac:dyDescent="0.2">
      <c r="A8" s="166" t="s">
        <v>172</v>
      </c>
      <c r="B8" s="166" t="s">
        <v>187</v>
      </c>
      <c r="C8" s="166" t="s">
        <v>188</v>
      </c>
      <c r="D8" s="166"/>
      <c r="E8" s="166">
        <v>7</v>
      </c>
      <c r="F8" s="166">
        <v>78</v>
      </c>
      <c r="G8" s="166"/>
      <c r="H8" s="166"/>
      <c r="I8" s="166">
        <v>3</v>
      </c>
      <c r="J8" s="166">
        <v>2</v>
      </c>
      <c r="K8" s="166">
        <v>1</v>
      </c>
      <c r="L8" s="166">
        <v>1</v>
      </c>
    </row>
    <row r="9" spans="1:148" ht="12.75" customHeight="1" x14ac:dyDescent="0.2">
      <c r="A9" s="166" t="s">
        <v>172</v>
      </c>
      <c r="B9" s="166" t="s">
        <v>193</v>
      </c>
      <c r="C9" s="166" t="s">
        <v>194</v>
      </c>
      <c r="D9" s="166"/>
      <c r="E9" s="166">
        <v>1</v>
      </c>
      <c r="F9" s="166">
        <v>2</v>
      </c>
      <c r="G9" s="166"/>
      <c r="H9" s="166"/>
      <c r="I9" s="166">
        <v>1</v>
      </c>
      <c r="J9" s="166"/>
      <c r="K9" s="166"/>
      <c r="L9" s="166"/>
    </row>
    <row r="10" spans="1:148" ht="12.75" customHeight="1" x14ac:dyDescent="0.2">
      <c r="A10" s="166" t="s">
        <v>172</v>
      </c>
      <c r="B10" s="166" t="s">
        <v>207</v>
      </c>
      <c r="C10" s="166" t="s">
        <v>208</v>
      </c>
      <c r="D10" s="166"/>
      <c r="E10" s="166">
        <v>5</v>
      </c>
      <c r="F10" s="166">
        <v>277</v>
      </c>
      <c r="G10" s="166"/>
      <c r="H10" s="166"/>
      <c r="I10" s="166"/>
      <c r="J10" s="166">
        <v>1</v>
      </c>
      <c r="K10" s="166">
        <v>1</v>
      </c>
      <c r="L10" s="166">
        <v>3</v>
      </c>
    </row>
    <row r="11" spans="1:148" ht="12.75" customHeight="1" x14ac:dyDescent="0.2">
      <c r="A11" s="170" t="s">
        <v>172</v>
      </c>
      <c r="B11" s="170" t="s">
        <v>209</v>
      </c>
      <c r="C11" s="170" t="s">
        <v>256</v>
      </c>
      <c r="D11" s="170"/>
      <c r="E11" s="170">
        <v>1</v>
      </c>
      <c r="F11" s="170">
        <v>2</v>
      </c>
      <c r="G11" s="170"/>
      <c r="H11" s="170"/>
      <c r="I11" s="170">
        <v>1</v>
      </c>
      <c r="J11" s="170"/>
      <c r="K11" s="170"/>
      <c r="L11" s="170"/>
    </row>
    <row r="12" spans="1:148" ht="12.75" customHeight="1" x14ac:dyDescent="0.2">
      <c r="A12" s="32"/>
      <c r="B12" s="33">
        <f>COUNTA(B6:B11)</f>
        <v>6</v>
      </c>
      <c r="C12" s="33"/>
      <c r="D12" s="33"/>
      <c r="E12" s="29">
        <f>SUM(E6:E11)</f>
        <v>19</v>
      </c>
      <c r="F12" s="29">
        <f>SUM(F6:F11)</f>
        <v>380</v>
      </c>
      <c r="G12" s="35"/>
      <c r="H12" s="29">
        <f>SUM(H6:H11)</f>
        <v>0</v>
      </c>
      <c r="I12" s="29">
        <f>SUM(I6:I11)</f>
        <v>8</v>
      </c>
      <c r="J12" s="29">
        <f>SUM(J6:J11)</f>
        <v>4</v>
      </c>
      <c r="K12" s="29">
        <f>SUM(K6:K11)</f>
        <v>3</v>
      </c>
      <c r="L12" s="29">
        <f>SUM(L6:L11)</f>
        <v>4</v>
      </c>
    </row>
    <row r="13" spans="1:148" ht="12" customHeight="1" x14ac:dyDescent="0.2">
      <c r="A13" s="32"/>
      <c r="B13" s="32"/>
      <c r="C13" s="32"/>
      <c r="D13" s="32"/>
      <c r="E13" s="35"/>
      <c r="F13" s="35"/>
      <c r="G13" s="35"/>
      <c r="H13" s="35"/>
      <c r="I13" s="35"/>
      <c r="J13" s="35"/>
      <c r="K13" s="35"/>
      <c r="L13" s="35"/>
    </row>
    <row r="14" spans="1:148" ht="12.75" customHeight="1" x14ac:dyDescent="0.2">
      <c r="B14" s="95"/>
      <c r="C14" s="111"/>
      <c r="D14" s="115" t="s">
        <v>253</v>
      </c>
      <c r="E14" s="112"/>
    </row>
    <row r="15" spans="1:148" ht="12.75" customHeight="1" x14ac:dyDescent="0.2">
      <c r="B15" s="113"/>
      <c r="C15" s="114"/>
      <c r="D15" s="114" t="s">
        <v>124</v>
      </c>
      <c r="E15" s="94">
        <f>SUM(B4+B12)</f>
        <v>7</v>
      </c>
    </row>
    <row r="16" spans="1:148" ht="12.75" customHeight="1" x14ac:dyDescent="0.2">
      <c r="B16" s="113"/>
      <c r="C16" s="114"/>
      <c r="D16" s="114" t="s">
        <v>104</v>
      </c>
      <c r="E16" s="94">
        <f>SUM(E4+E12)</f>
        <v>21</v>
      </c>
    </row>
    <row r="17" spans="2:9" ht="12.75" customHeight="1" x14ac:dyDescent="0.2">
      <c r="B17" s="113"/>
      <c r="C17" s="114"/>
      <c r="D17" s="114" t="s">
        <v>105</v>
      </c>
      <c r="E17" s="93">
        <f>SUM(F4+F12)</f>
        <v>386</v>
      </c>
    </row>
    <row r="18" spans="2:9" ht="12.75" customHeight="1" x14ac:dyDescent="0.2"/>
    <row r="19" spans="2:9" ht="12.75" customHeight="1" x14ac:dyDescent="0.2">
      <c r="C19" s="5"/>
      <c r="D19" s="98"/>
      <c r="E19" s="98" t="s">
        <v>132</v>
      </c>
      <c r="F19" s="100"/>
      <c r="G19" s="100"/>
      <c r="H19" s="105" t="s">
        <v>92</v>
      </c>
      <c r="I19" s="105" t="s">
        <v>103</v>
      </c>
    </row>
    <row r="20" spans="2:9" ht="12.75" customHeight="1" x14ac:dyDescent="0.2">
      <c r="C20" s="119"/>
      <c r="D20" s="119"/>
      <c r="E20" s="119"/>
      <c r="F20" s="103" t="s">
        <v>127</v>
      </c>
      <c r="H20" s="94">
        <f>SUM(H4+H12)</f>
        <v>0</v>
      </c>
      <c r="I20" s="108">
        <f>H20/(H25)</f>
        <v>0</v>
      </c>
    </row>
    <row r="21" spans="2:9" ht="12.75" customHeight="1" x14ac:dyDescent="0.2">
      <c r="C21" s="119"/>
      <c r="D21" s="119"/>
      <c r="E21" s="119"/>
      <c r="F21" s="103" t="s">
        <v>128</v>
      </c>
      <c r="H21" s="94">
        <f>SUM(I4+I12)</f>
        <v>8</v>
      </c>
      <c r="I21" s="108">
        <f>H21/H25</f>
        <v>0.38095238095238093</v>
      </c>
    </row>
    <row r="22" spans="2:9" ht="12.75" customHeight="1" x14ac:dyDescent="0.2">
      <c r="C22" s="119"/>
      <c r="D22" s="119"/>
      <c r="E22" s="119"/>
      <c r="F22" s="103" t="s">
        <v>129</v>
      </c>
      <c r="H22" s="94">
        <f>SUM(J4+J12)</f>
        <v>6</v>
      </c>
      <c r="I22" s="108">
        <f>H22/H25</f>
        <v>0.2857142857142857</v>
      </c>
    </row>
    <row r="23" spans="2:9" ht="12.75" customHeight="1" x14ac:dyDescent="0.2">
      <c r="C23" s="119"/>
      <c r="D23" s="119"/>
      <c r="E23" s="119"/>
      <c r="F23" s="103" t="s">
        <v>130</v>
      </c>
      <c r="H23" s="94">
        <f>SUM(K4+K12)</f>
        <v>3</v>
      </c>
      <c r="I23" s="108">
        <f>H23/H25</f>
        <v>0.14285714285714285</v>
      </c>
    </row>
    <row r="24" spans="2:9" ht="12.75" customHeight="1" x14ac:dyDescent="0.2">
      <c r="C24" s="119"/>
      <c r="D24" s="119"/>
      <c r="E24" s="119"/>
      <c r="F24" s="103" t="s">
        <v>131</v>
      </c>
      <c r="H24" s="118">
        <f>SUM(L4+L12)</f>
        <v>4</v>
      </c>
      <c r="I24" s="110">
        <f>H24/H25</f>
        <v>0.19047619047619047</v>
      </c>
    </row>
    <row r="25" spans="2:9" ht="12.75" customHeight="1" x14ac:dyDescent="0.2">
      <c r="C25" s="119"/>
      <c r="D25" s="119"/>
      <c r="E25" s="119"/>
      <c r="F25" s="119"/>
      <c r="G25" s="103"/>
      <c r="H25" s="117">
        <f>SUM(H20:H24)</f>
        <v>21</v>
      </c>
      <c r="I25" s="108">
        <f>SUM(I20:I24)</f>
        <v>1</v>
      </c>
    </row>
  </sheetData>
  <mergeCells count="2">
    <mergeCell ref="H1:L1"/>
    <mergeCell ref="B1:F1"/>
  </mergeCells>
  <phoneticPr fontId="3" type="noConversion"/>
  <printOptions horizontalCentered="1" gridLines="1"/>
  <pageMargins left="0.5" right="0.5" top="1.5" bottom="1" header="0.5" footer="0.5"/>
  <pageSetup scale="80" orientation="landscape" r:id="rId1"/>
  <headerFooter alignWithMargins="0">
    <oddHeader>&amp;C&amp;"Arial,Bold"&amp;16 2012 Swimming Season
Georgia Beach Action Durations</oddHeader>
    <oddFooter>&amp;R&amp;P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47"/>
  <sheetViews>
    <sheetView zoomScaleNormal="100" workbookViewId="0">
      <pane ySplit="2" topLeftCell="A3" activePane="bottomLeft" state="frozen"/>
      <selection pane="bottomLeft" activeCell="G22" sqref="G22"/>
    </sheetView>
  </sheetViews>
  <sheetFormatPr defaultRowHeight="12.75" x14ac:dyDescent="0.2"/>
  <cols>
    <col min="1" max="1" width="11.42578125" style="6" customWidth="1"/>
    <col min="2" max="2" width="9" style="6" customWidth="1"/>
    <col min="3" max="3" width="41" style="6" customWidth="1"/>
    <col min="4" max="4" width="6.7109375" style="6" customWidth="1"/>
    <col min="5" max="5" width="9.140625" style="57"/>
    <col min="6" max="6" width="0.85546875" style="6" customWidth="1"/>
    <col min="7" max="9" width="9.140625" style="6"/>
    <col min="10" max="10" width="0.85546875" style="6" customWidth="1"/>
    <col min="11" max="16384" width="9.140625" style="6"/>
  </cols>
  <sheetData>
    <row r="1" spans="1:12" s="53" customFormat="1" ht="12" customHeight="1" x14ac:dyDescent="0.2">
      <c r="B1" s="187" t="s">
        <v>26</v>
      </c>
      <c r="C1" s="187"/>
      <c r="D1" s="163"/>
      <c r="E1" s="68"/>
      <c r="F1" s="67"/>
      <c r="G1" s="186" t="s">
        <v>28</v>
      </c>
      <c r="H1" s="186"/>
      <c r="I1" s="186"/>
      <c r="J1" s="67"/>
      <c r="K1" s="187" t="s">
        <v>34</v>
      </c>
      <c r="L1" s="187"/>
    </row>
    <row r="2" spans="1:12" s="56" customFormat="1" ht="48.75" customHeight="1" x14ac:dyDescent="0.15">
      <c r="A2" s="3" t="s">
        <v>12</v>
      </c>
      <c r="B2" s="3" t="s">
        <v>13</v>
      </c>
      <c r="C2" s="3" t="s">
        <v>11</v>
      </c>
      <c r="D2" s="3" t="s">
        <v>67</v>
      </c>
      <c r="E2" s="15" t="s">
        <v>27</v>
      </c>
      <c r="F2" s="3"/>
      <c r="G2" s="3" t="s">
        <v>255</v>
      </c>
      <c r="H2" s="3" t="s">
        <v>14</v>
      </c>
      <c r="I2" s="3" t="s">
        <v>15</v>
      </c>
      <c r="J2" s="3"/>
      <c r="K2" s="3" t="s">
        <v>16</v>
      </c>
      <c r="L2" s="3" t="s">
        <v>17</v>
      </c>
    </row>
    <row r="3" spans="1:12" ht="12.75" customHeight="1" x14ac:dyDescent="0.2">
      <c r="A3" s="32" t="s">
        <v>145</v>
      </c>
      <c r="B3" s="32" t="s">
        <v>146</v>
      </c>
      <c r="C3" s="32" t="s">
        <v>147</v>
      </c>
      <c r="D3" s="32">
        <v>2</v>
      </c>
      <c r="E3" s="166">
        <v>360</v>
      </c>
      <c r="F3" s="5"/>
      <c r="G3" s="13"/>
      <c r="H3" s="125"/>
      <c r="I3" s="38">
        <f t="shared" ref="I3:I10" si="0">H3/E3</f>
        <v>0</v>
      </c>
      <c r="J3" s="62"/>
      <c r="K3" s="39">
        <f t="shared" ref="K3:K10" si="1">E3-H3</f>
        <v>360</v>
      </c>
      <c r="L3" s="38">
        <f t="shared" ref="L3:L10" si="2">K3/E3</f>
        <v>1</v>
      </c>
    </row>
    <row r="4" spans="1:12" ht="12.75" customHeight="1" x14ac:dyDescent="0.2">
      <c r="A4" s="32" t="s">
        <v>145</v>
      </c>
      <c r="B4" s="32" t="s">
        <v>154</v>
      </c>
      <c r="C4" s="32" t="s">
        <v>155</v>
      </c>
      <c r="D4" s="32">
        <v>2</v>
      </c>
      <c r="E4" s="166">
        <v>180</v>
      </c>
      <c r="F4" s="5"/>
      <c r="G4" s="13"/>
      <c r="H4" s="131"/>
      <c r="I4" s="38">
        <f t="shared" si="0"/>
        <v>0</v>
      </c>
      <c r="J4" s="62"/>
      <c r="K4" s="39">
        <f t="shared" si="1"/>
        <v>180</v>
      </c>
      <c r="L4" s="38">
        <f t="shared" si="2"/>
        <v>1</v>
      </c>
    </row>
    <row r="5" spans="1:12" ht="12.75" customHeight="1" x14ac:dyDescent="0.2">
      <c r="A5" s="32" t="s">
        <v>145</v>
      </c>
      <c r="B5" s="32" t="s">
        <v>156</v>
      </c>
      <c r="C5" s="32" t="s">
        <v>157</v>
      </c>
      <c r="D5" s="32">
        <v>2</v>
      </c>
      <c r="E5" s="166">
        <v>360</v>
      </c>
      <c r="F5" s="5"/>
      <c r="G5" s="13"/>
      <c r="H5" s="131"/>
      <c r="I5" s="38">
        <f t="shared" si="0"/>
        <v>0</v>
      </c>
      <c r="J5" s="62"/>
      <c r="K5" s="39">
        <f t="shared" si="1"/>
        <v>360</v>
      </c>
      <c r="L5" s="38">
        <f t="shared" si="2"/>
        <v>1</v>
      </c>
    </row>
    <row r="6" spans="1:12" ht="12.75" customHeight="1" x14ac:dyDescent="0.2">
      <c r="A6" s="32" t="s">
        <v>145</v>
      </c>
      <c r="B6" s="32" t="s">
        <v>158</v>
      </c>
      <c r="C6" s="32" t="s">
        <v>159</v>
      </c>
      <c r="D6" s="32">
        <v>1</v>
      </c>
      <c r="E6" s="166">
        <v>360</v>
      </c>
      <c r="F6" s="5"/>
      <c r="G6" s="13"/>
      <c r="H6" s="131"/>
      <c r="I6" s="38">
        <f t="shared" si="0"/>
        <v>0</v>
      </c>
      <c r="J6" s="62"/>
      <c r="K6" s="39">
        <f t="shared" si="1"/>
        <v>360</v>
      </c>
      <c r="L6" s="38">
        <f t="shared" si="2"/>
        <v>1</v>
      </c>
    </row>
    <row r="7" spans="1:12" ht="12.75" customHeight="1" x14ac:dyDescent="0.2">
      <c r="A7" s="32" t="s">
        <v>145</v>
      </c>
      <c r="B7" s="32" t="s">
        <v>160</v>
      </c>
      <c r="C7" s="32" t="s">
        <v>161</v>
      </c>
      <c r="D7" s="32">
        <v>1</v>
      </c>
      <c r="E7" s="166">
        <v>360</v>
      </c>
      <c r="F7" s="5"/>
      <c r="G7" s="133"/>
      <c r="H7" s="31"/>
      <c r="I7" s="38">
        <f>H7/E7</f>
        <v>0</v>
      </c>
      <c r="J7" s="62"/>
      <c r="K7" s="39">
        <f>E7-H7</f>
        <v>360</v>
      </c>
      <c r="L7" s="38">
        <f t="shared" si="2"/>
        <v>1</v>
      </c>
    </row>
    <row r="8" spans="1:12" ht="12.75" customHeight="1" x14ac:dyDescent="0.2">
      <c r="A8" s="32" t="s">
        <v>145</v>
      </c>
      <c r="B8" s="32" t="s">
        <v>162</v>
      </c>
      <c r="C8" s="32" t="s">
        <v>163</v>
      </c>
      <c r="D8" s="32">
        <v>1</v>
      </c>
      <c r="E8" s="166">
        <v>360</v>
      </c>
      <c r="F8" s="5"/>
      <c r="G8" s="166" t="s">
        <v>29</v>
      </c>
      <c r="H8" s="31">
        <v>6</v>
      </c>
      <c r="I8" s="38">
        <f>H8/E8</f>
        <v>1.6666666666666666E-2</v>
      </c>
      <c r="J8" s="62"/>
      <c r="K8" s="39">
        <f>E8-H8</f>
        <v>354</v>
      </c>
      <c r="L8" s="38">
        <f t="shared" si="2"/>
        <v>0.98333333333333328</v>
      </c>
    </row>
    <row r="9" spans="1:12" ht="12.75" customHeight="1" x14ac:dyDescent="0.2">
      <c r="A9" s="32" t="s">
        <v>145</v>
      </c>
      <c r="B9" s="32" t="s">
        <v>164</v>
      </c>
      <c r="C9" s="32" t="s">
        <v>165</v>
      </c>
      <c r="D9" s="32">
        <v>1</v>
      </c>
      <c r="E9" s="166">
        <v>360</v>
      </c>
      <c r="F9" s="5"/>
      <c r="G9" s="133"/>
      <c r="H9" s="133"/>
      <c r="I9" s="38">
        <f t="shared" si="0"/>
        <v>0</v>
      </c>
      <c r="J9" s="62"/>
      <c r="K9" s="39">
        <f t="shared" si="1"/>
        <v>360</v>
      </c>
      <c r="L9" s="38">
        <f t="shared" si="2"/>
        <v>1</v>
      </c>
    </row>
    <row r="10" spans="1:12" ht="12.75" customHeight="1" x14ac:dyDescent="0.2">
      <c r="A10" s="132" t="s">
        <v>145</v>
      </c>
      <c r="B10" s="132" t="s">
        <v>166</v>
      </c>
      <c r="C10" s="132" t="s">
        <v>167</v>
      </c>
      <c r="D10" s="132">
        <v>1</v>
      </c>
      <c r="E10" s="170">
        <v>360</v>
      </c>
      <c r="F10" s="63"/>
      <c r="G10" s="65"/>
      <c r="H10" s="65"/>
      <c r="I10" s="40">
        <f t="shared" si="0"/>
        <v>0</v>
      </c>
      <c r="J10" s="64"/>
      <c r="K10" s="41">
        <f t="shared" si="1"/>
        <v>360</v>
      </c>
      <c r="L10" s="40">
        <f t="shared" si="2"/>
        <v>1</v>
      </c>
    </row>
    <row r="11" spans="1:12" x14ac:dyDescent="0.2">
      <c r="A11" s="32"/>
      <c r="B11" s="33">
        <f>COUNTA(B3:B10)</f>
        <v>8</v>
      </c>
      <c r="C11" s="32"/>
      <c r="D11" s="162"/>
      <c r="E11" s="36">
        <f>SUM(E3:E10)</f>
        <v>2700</v>
      </c>
      <c r="F11" s="42"/>
      <c r="G11" s="33">
        <f>COUNTA(G3:G10)</f>
        <v>1</v>
      </c>
      <c r="H11" s="36">
        <f>SUM(H3:H10)</f>
        <v>6</v>
      </c>
      <c r="I11" s="43">
        <f>H11/E11</f>
        <v>2.2222222222222222E-3</v>
      </c>
      <c r="J11" s="44"/>
      <c r="K11" s="36">
        <f>SUM(K3:K10)</f>
        <v>2694</v>
      </c>
      <c r="L11" s="43">
        <f>K11/E11</f>
        <v>0.99777777777777776</v>
      </c>
    </row>
    <row r="12" spans="1:12" ht="12.75" customHeight="1" x14ac:dyDescent="0.2">
      <c r="A12" s="32"/>
      <c r="B12" s="33"/>
      <c r="C12" s="32"/>
      <c r="D12" s="32"/>
      <c r="E12" s="36"/>
      <c r="F12" s="42"/>
      <c r="G12" s="33"/>
      <c r="H12" s="36"/>
      <c r="I12" s="43"/>
      <c r="J12" s="44"/>
      <c r="K12" s="36"/>
      <c r="L12" s="43"/>
    </row>
    <row r="13" spans="1:12" x14ac:dyDescent="0.2">
      <c r="A13" s="32" t="s">
        <v>172</v>
      </c>
      <c r="B13" s="32" t="s">
        <v>173</v>
      </c>
      <c r="C13" s="32" t="s">
        <v>174</v>
      </c>
      <c r="D13" s="32">
        <v>1</v>
      </c>
      <c r="E13" s="166">
        <v>360</v>
      </c>
      <c r="F13" s="5"/>
      <c r="G13" s="166" t="s">
        <v>29</v>
      </c>
      <c r="H13" s="161">
        <v>4</v>
      </c>
      <c r="I13" s="38">
        <f t="shared" ref="I13:I29" si="3">H13/E13</f>
        <v>1.1111111111111112E-2</v>
      </c>
      <c r="J13" s="62"/>
      <c r="K13" s="39">
        <f t="shared" ref="K13:K29" si="4">E13-H13</f>
        <v>356</v>
      </c>
      <c r="L13" s="38">
        <f t="shared" ref="L13:L28" si="5">K13/E13</f>
        <v>0.98888888888888893</v>
      </c>
    </row>
    <row r="14" spans="1:12" x14ac:dyDescent="0.2">
      <c r="A14" s="32" t="s">
        <v>172</v>
      </c>
      <c r="B14" s="32" t="s">
        <v>175</v>
      </c>
      <c r="C14" s="32" t="s">
        <v>176</v>
      </c>
      <c r="D14" s="32">
        <v>1</v>
      </c>
      <c r="E14" s="166">
        <v>360</v>
      </c>
      <c r="F14" s="5"/>
      <c r="G14" s="166"/>
      <c r="H14" s="137"/>
      <c r="I14" s="38">
        <f t="shared" si="3"/>
        <v>0</v>
      </c>
      <c r="J14" s="62"/>
      <c r="K14" s="39">
        <f t="shared" si="4"/>
        <v>360</v>
      </c>
      <c r="L14" s="38">
        <f t="shared" ref="L14:L25" si="6">K14/E14</f>
        <v>1</v>
      </c>
    </row>
    <row r="15" spans="1:12" x14ac:dyDescent="0.2">
      <c r="A15" s="32" t="s">
        <v>172</v>
      </c>
      <c r="B15" s="32" t="s">
        <v>177</v>
      </c>
      <c r="C15" s="32" t="s">
        <v>178</v>
      </c>
      <c r="D15" s="32">
        <v>1</v>
      </c>
      <c r="E15" s="166">
        <v>360</v>
      </c>
      <c r="F15" s="5"/>
      <c r="G15" s="166" t="s">
        <v>29</v>
      </c>
      <c r="H15" s="161">
        <v>17</v>
      </c>
      <c r="I15" s="38">
        <f t="shared" si="3"/>
        <v>4.7222222222222221E-2</v>
      </c>
      <c r="J15" s="62"/>
      <c r="K15" s="39">
        <f t="shared" si="4"/>
        <v>343</v>
      </c>
      <c r="L15" s="38">
        <f t="shared" si="6"/>
        <v>0.95277777777777772</v>
      </c>
    </row>
    <row r="16" spans="1:12" x14ac:dyDescent="0.2">
      <c r="A16" s="32" t="s">
        <v>172</v>
      </c>
      <c r="B16" s="32" t="s">
        <v>179</v>
      </c>
      <c r="C16" s="32" t="s">
        <v>180</v>
      </c>
      <c r="D16" s="32">
        <v>2</v>
      </c>
      <c r="E16" s="166">
        <v>180</v>
      </c>
      <c r="F16" s="5"/>
      <c r="G16" s="166"/>
      <c r="H16" s="161"/>
      <c r="I16" s="38">
        <f t="shared" si="3"/>
        <v>0</v>
      </c>
      <c r="J16" s="62"/>
      <c r="K16" s="39">
        <f t="shared" si="4"/>
        <v>180</v>
      </c>
      <c r="L16" s="38">
        <f t="shared" si="6"/>
        <v>1</v>
      </c>
    </row>
    <row r="17" spans="1:12" x14ac:dyDescent="0.2">
      <c r="A17" s="32" t="s">
        <v>172</v>
      </c>
      <c r="B17" s="32" t="s">
        <v>181</v>
      </c>
      <c r="C17" s="32" t="s">
        <v>182</v>
      </c>
      <c r="D17" s="32">
        <v>1</v>
      </c>
      <c r="E17" s="166">
        <v>360</v>
      </c>
      <c r="F17" s="5"/>
      <c r="G17" s="166"/>
      <c r="H17" s="137"/>
      <c r="I17" s="38">
        <f t="shared" si="3"/>
        <v>0</v>
      </c>
      <c r="J17" s="62"/>
      <c r="K17" s="39">
        <f t="shared" si="4"/>
        <v>360</v>
      </c>
      <c r="L17" s="38">
        <f t="shared" si="6"/>
        <v>1</v>
      </c>
    </row>
    <row r="18" spans="1:12" x14ac:dyDescent="0.2">
      <c r="A18" s="32" t="s">
        <v>172</v>
      </c>
      <c r="B18" s="32" t="s">
        <v>183</v>
      </c>
      <c r="C18" s="32" t="s">
        <v>184</v>
      </c>
      <c r="D18" s="32">
        <v>1</v>
      </c>
      <c r="E18" s="166">
        <v>360</v>
      </c>
      <c r="F18" s="5"/>
      <c r="G18" s="166"/>
      <c r="H18" s="137"/>
      <c r="I18" s="38">
        <f t="shared" si="3"/>
        <v>0</v>
      </c>
      <c r="J18" s="62"/>
      <c r="K18" s="39">
        <f t="shared" si="4"/>
        <v>360</v>
      </c>
      <c r="L18" s="38">
        <f t="shared" si="6"/>
        <v>1</v>
      </c>
    </row>
    <row r="19" spans="1:12" x14ac:dyDescent="0.2">
      <c r="A19" s="32" t="s">
        <v>172</v>
      </c>
      <c r="B19" s="32" t="s">
        <v>185</v>
      </c>
      <c r="C19" s="32" t="s">
        <v>186</v>
      </c>
      <c r="D19" s="32">
        <v>1</v>
      </c>
      <c r="E19" s="166">
        <v>360</v>
      </c>
      <c r="F19" s="5"/>
      <c r="G19" s="166"/>
      <c r="H19" s="161"/>
      <c r="I19" s="38">
        <f t="shared" si="3"/>
        <v>0</v>
      </c>
      <c r="J19" s="62"/>
      <c r="K19" s="39">
        <f t="shared" si="4"/>
        <v>360</v>
      </c>
      <c r="L19" s="38">
        <f t="shared" si="6"/>
        <v>1</v>
      </c>
    </row>
    <row r="20" spans="1:12" x14ac:dyDescent="0.2">
      <c r="A20" s="32" t="s">
        <v>172</v>
      </c>
      <c r="B20" s="32" t="s">
        <v>187</v>
      </c>
      <c r="C20" s="32" t="s">
        <v>188</v>
      </c>
      <c r="D20" s="32">
        <v>1</v>
      </c>
      <c r="E20" s="166">
        <v>360</v>
      </c>
      <c r="F20" s="5"/>
      <c r="G20" s="166" t="s">
        <v>29</v>
      </c>
      <c r="H20" s="161">
        <v>78</v>
      </c>
      <c r="I20" s="38">
        <f t="shared" si="3"/>
        <v>0.21666666666666667</v>
      </c>
      <c r="J20" s="62"/>
      <c r="K20" s="39">
        <f t="shared" si="4"/>
        <v>282</v>
      </c>
      <c r="L20" s="38">
        <f t="shared" si="6"/>
        <v>0.78333333333333333</v>
      </c>
    </row>
    <row r="21" spans="1:12" x14ac:dyDescent="0.2">
      <c r="A21" s="32" t="s">
        <v>172</v>
      </c>
      <c r="B21" s="32" t="s">
        <v>189</v>
      </c>
      <c r="C21" s="32" t="s">
        <v>190</v>
      </c>
      <c r="D21" s="32">
        <v>1</v>
      </c>
      <c r="E21" s="166">
        <v>360</v>
      </c>
      <c r="F21" s="5"/>
      <c r="G21" s="166"/>
      <c r="H21" s="161"/>
      <c r="I21" s="38">
        <f t="shared" si="3"/>
        <v>0</v>
      </c>
      <c r="J21" s="62"/>
      <c r="K21" s="39">
        <f t="shared" si="4"/>
        <v>360</v>
      </c>
      <c r="L21" s="38">
        <f t="shared" si="6"/>
        <v>1</v>
      </c>
    </row>
    <row r="22" spans="1:12" x14ac:dyDescent="0.2">
      <c r="A22" s="32" t="s">
        <v>172</v>
      </c>
      <c r="B22" s="32" t="s">
        <v>193</v>
      </c>
      <c r="C22" s="32" t="s">
        <v>194</v>
      </c>
      <c r="D22" s="32">
        <v>1</v>
      </c>
      <c r="E22" s="166">
        <v>360</v>
      </c>
      <c r="F22" s="5"/>
      <c r="G22" s="166" t="s">
        <v>29</v>
      </c>
      <c r="H22" s="137">
        <v>2</v>
      </c>
      <c r="I22" s="38">
        <f t="shared" si="3"/>
        <v>5.5555555555555558E-3</v>
      </c>
      <c r="J22" s="62"/>
      <c r="K22" s="39">
        <f t="shared" si="4"/>
        <v>358</v>
      </c>
      <c r="L22" s="38">
        <f t="shared" si="6"/>
        <v>0.99444444444444446</v>
      </c>
    </row>
    <row r="23" spans="1:12" x14ac:dyDescent="0.2">
      <c r="A23" s="32" t="s">
        <v>172</v>
      </c>
      <c r="B23" s="32" t="s">
        <v>199</v>
      </c>
      <c r="C23" s="32" t="s">
        <v>200</v>
      </c>
      <c r="D23" s="32">
        <v>2</v>
      </c>
      <c r="E23" s="166">
        <v>180</v>
      </c>
      <c r="F23" s="5"/>
      <c r="G23" s="166"/>
      <c r="H23" s="137"/>
      <c r="I23" s="38">
        <f t="shared" si="3"/>
        <v>0</v>
      </c>
      <c r="J23" s="62"/>
      <c r="K23" s="39">
        <f t="shared" si="4"/>
        <v>180</v>
      </c>
      <c r="L23" s="38">
        <f t="shared" si="6"/>
        <v>1</v>
      </c>
    </row>
    <row r="24" spans="1:12" x14ac:dyDescent="0.2">
      <c r="A24" s="32" t="s">
        <v>172</v>
      </c>
      <c r="B24" s="32" t="s">
        <v>201</v>
      </c>
      <c r="C24" s="32" t="s">
        <v>202</v>
      </c>
      <c r="D24" s="32">
        <v>2</v>
      </c>
      <c r="E24" s="166">
        <v>360</v>
      </c>
      <c r="F24" s="5"/>
      <c r="G24" s="166"/>
      <c r="H24" s="137"/>
      <c r="I24" s="38">
        <f t="shared" si="3"/>
        <v>0</v>
      </c>
      <c r="J24" s="62"/>
      <c r="K24" s="39">
        <f t="shared" si="4"/>
        <v>360</v>
      </c>
      <c r="L24" s="38">
        <f t="shared" si="6"/>
        <v>1</v>
      </c>
    </row>
    <row r="25" spans="1:12" x14ac:dyDescent="0.2">
      <c r="A25" s="32" t="s">
        <v>172</v>
      </c>
      <c r="B25" s="32" t="s">
        <v>203</v>
      </c>
      <c r="C25" s="32" t="s">
        <v>204</v>
      </c>
      <c r="D25" s="32">
        <v>2</v>
      </c>
      <c r="E25" s="166">
        <v>360</v>
      </c>
      <c r="F25" s="5"/>
      <c r="G25" s="166"/>
      <c r="H25" s="137"/>
      <c r="I25" s="38">
        <f t="shared" si="3"/>
        <v>0</v>
      </c>
      <c r="J25" s="62"/>
      <c r="K25" s="39">
        <f t="shared" si="4"/>
        <v>360</v>
      </c>
      <c r="L25" s="38">
        <f t="shared" si="6"/>
        <v>1</v>
      </c>
    </row>
    <row r="26" spans="1:12" x14ac:dyDescent="0.2">
      <c r="A26" s="32" t="s">
        <v>172</v>
      </c>
      <c r="B26" s="32" t="s">
        <v>205</v>
      </c>
      <c r="C26" s="32" t="s">
        <v>206</v>
      </c>
      <c r="D26" s="32">
        <v>1</v>
      </c>
      <c r="E26" s="166">
        <v>360</v>
      </c>
      <c r="F26" s="5"/>
      <c r="G26" s="166"/>
      <c r="H26" s="161"/>
      <c r="I26" s="38">
        <f t="shared" si="3"/>
        <v>0</v>
      </c>
      <c r="J26" s="62"/>
      <c r="K26" s="39">
        <f t="shared" si="4"/>
        <v>360</v>
      </c>
      <c r="L26" s="38">
        <f t="shared" si="5"/>
        <v>1</v>
      </c>
    </row>
    <row r="27" spans="1:12" x14ac:dyDescent="0.2">
      <c r="A27" s="32" t="s">
        <v>172</v>
      </c>
      <c r="B27" s="32" t="s">
        <v>207</v>
      </c>
      <c r="C27" s="32" t="s">
        <v>208</v>
      </c>
      <c r="D27" s="32">
        <v>1</v>
      </c>
      <c r="E27" s="166">
        <v>360</v>
      </c>
      <c r="F27" s="5"/>
      <c r="G27" s="166" t="s">
        <v>29</v>
      </c>
      <c r="H27" s="161">
        <v>277</v>
      </c>
      <c r="I27" s="38">
        <f t="shared" si="3"/>
        <v>0.76944444444444449</v>
      </c>
      <c r="J27" s="62"/>
      <c r="K27" s="39">
        <f t="shared" si="4"/>
        <v>83</v>
      </c>
      <c r="L27" s="38">
        <f t="shared" si="5"/>
        <v>0.23055555555555557</v>
      </c>
    </row>
    <row r="28" spans="1:12" x14ac:dyDescent="0.2">
      <c r="A28" s="132" t="s">
        <v>172</v>
      </c>
      <c r="B28" s="132" t="s">
        <v>209</v>
      </c>
      <c r="C28" s="132" t="s">
        <v>210</v>
      </c>
      <c r="D28" s="132">
        <v>1</v>
      </c>
      <c r="E28" s="170">
        <v>360</v>
      </c>
      <c r="F28" s="63"/>
      <c r="G28" s="170" t="s">
        <v>29</v>
      </c>
      <c r="H28" s="65">
        <v>2</v>
      </c>
      <c r="I28" s="40">
        <f t="shared" si="3"/>
        <v>5.5555555555555558E-3</v>
      </c>
      <c r="J28" s="64"/>
      <c r="K28" s="41">
        <f t="shared" si="4"/>
        <v>358</v>
      </c>
      <c r="L28" s="40">
        <f t="shared" si="5"/>
        <v>0.99444444444444446</v>
      </c>
    </row>
    <row r="29" spans="1:12" x14ac:dyDescent="0.2">
      <c r="A29" s="32"/>
      <c r="B29" s="33">
        <f>COUNTA(B13:B28)</f>
        <v>16</v>
      </c>
      <c r="C29" s="32"/>
      <c r="D29" s="162"/>
      <c r="E29" s="36">
        <f>SUM(E13:E28)</f>
        <v>5400</v>
      </c>
      <c r="F29" s="42"/>
      <c r="G29" s="33">
        <f>COUNTA(G13:G28)</f>
        <v>6</v>
      </c>
      <c r="H29" s="36">
        <f>SUM(H13:H28)</f>
        <v>380</v>
      </c>
      <c r="I29" s="43">
        <f t="shared" si="3"/>
        <v>7.0370370370370375E-2</v>
      </c>
      <c r="J29" s="44"/>
      <c r="K29" s="52">
        <f t="shared" si="4"/>
        <v>5020</v>
      </c>
      <c r="L29" s="43">
        <f>K29/E29</f>
        <v>0.92962962962962958</v>
      </c>
    </row>
    <row r="30" spans="1:12" ht="8.25" customHeight="1" x14ac:dyDescent="0.2">
      <c r="A30" s="32"/>
      <c r="B30" s="32"/>
      <c r="C30" s="32"/>
      <c r="D30" s="32"/>
      <c r="G30" s="127"/>
      <c r="H30" s="35"/>
      <c r="I30" s="37"/>
      <c r="J30" s="37"/>
      <c r="K30" s="37"/>
      <c r="L30" s="37"/>
    </row>
    <row r="31" spans="1:12" x14ac:dyDescent="0.2">
      <c r="A31" s="32" t="s">
        <v>214</v>
      </c>
      <c r="B31" s="32" t="s">
        <v>219</v>
      </c>
      <c r="C31" s="32" t="s">
        <v>220</v>
      </c>
      <c r="D31" s="32">
        <v>2</v>
      </c>
      <c r="E31" s="166">
        <v>180</v>
      </c>
      <c r="F31" s="5"/>
      <c r="G31" s="133"/>
      <c r="H31" s="133"/>
      <c r="I31" s="38">
        <f t="shared" ref="I31:I32" si="7">H31/E31</f>
        <v>0</v>
      </c>
      <c r="J31" s="62"/>
      <c r="K31" s="39">
        <f t="shared" ref="K31:K32" si="8">E31-H31</f>
        <v>180</v>
      </c>
      <c r="L31" s="38">
        <f t="shared" ref="L31:L32" si="9">K31/E31</f>
        <v>1</v>
      </c>
    </row>
    <row r="32" spans="1:12" x14ac:dyDescent="0.2">
      <c r="A32" s="132" t="s">
        <v>214</v>
      </c>
      <c r="B32" s="132" t="s">
        <v>221</v>
      </c>
      <c r="C32" s="132" t="s">
        <v>222</v>
      </c>
      <c r="D32" s="132">
        <v>2</v>
      </c>
      <c r="E32" s="170">
        <v>180</v>
      </c>
      <c r="F32" s="63"/>
      <c r="G32" s="65"/>
      <c r="H32" s="65"/>
      <c r="I32" s="40">
        <f t="shared" si="7"/>
        <v>0</v>
      </c>
      <c r="J32" s="64"/>
      <c r="K32" s="41">
        <f t="shared" si="8"/>
        <v>180</v>
      </c>
      <c r="L32" s="40">
        <f t="shared" si="9"/>
        <v>1</v>
      </c>
    </row>
    <row r="33" spans="1:12" x14ac:dyDescent="0.2">
      <c r="A33" s="32"/>
      <c r="B33" s="33">
        <f>COUNTA(B31:B32)</f>
        <v>2</v>
      </c>
      <c r="C33" s="32"/>
      <c r="E33" s="36">
        <f>SUM(E31:E32)</f>
        <v>360</v>
      </c>
      <c r="F33" s="42"/>
      <c r="G33" s="33">
        <f>COUNTA(G31:G32)</f>
        <v>0</v>
      </c>
      <c r="H33" s="36">
        <f>SUM(H31:H32)</f>
        <v>0</v>
      </c>
      <c r="I33" s="43">
        <f>H33/E33</f>
        <v>0</v>
      </c>
      <c r="J33" s="44"/>
      <c r="K33" s="52">
        <f>E33-H33</f>
        <v>360</v>
      </c>
      <c r="L33" s="43">
        <f>K33/E33</f>
        <v>1</v>
      </c>
    </row>
    <row r="34" spans="1:12" x14ac:dyDescent="0.2">
      <c r="A34" s="32"/>
      <c r="B34" s="33"/>
      <c r="C34" s="32"/>
      <c r="E34" s="36"/>
      <c r="F34" s="42"/>
      <c r="G34" s="33"/>
      <c r="H34" s="36"/>
      <c r="I34" s="43"/>
      <c r="J34" s="124"/>
      <c r="K34" s="52"/>
      <c r="L34" s="43"/>
    </row>
    <row r="35" spans="1:12" x14ac:dyDescent="0.2">
      <c r="C35" s="111"/>
      <c r="D35" s="115" t="s">
        <v>254</v>
      </c>
      <c r="G35" s="37"/>
      <c r="H35" s="37"/>
    </row>
    <row r="36" spans="1:12" x14ac:dyDescent="0.2">
      <c r="B36" s="95"/>
      <c r="D36" s="114" t="s">
        <v>97</v>
      </c>
      <c r="E36" s="94">
        <f>SUM(B11+B29+B33)</f>
        <v>26</v>
      </c>
      <c r="G36" s="37"/>
      <c r="H36" s="37"/>
    </row>
    <row r="37" spans="1:12" x14ac:dyDescent="0.2">
      <c r="B37" s="95"/>
      <c r="D37" s="114" t="s">
        <v>133</v>
      </c>
      <c r="E37" s="93">
        <f>SUM(E11+E29+E33)</f>
        <v>8460</v>
      </c>
      <c r="G37" s="37"/>
      <c r="H37" s="37"/>
    </row>
    <row r="38" spans="1:12" x14ac:dyDescent="0.2">
      <c r="B38" s="113"/>
      <c r="D38" s="114" t="s">
        <v>124</v>
      </c>
      <c r="E38" s="94">
        <f>SUM(G11+G29+G33)</f>
        <v>7</v>
      </c>
      <c r="G38" s="37"/>
      <c r="H38" s="37"/>
    </row>
    <row r="39" spans="1:12" x14ac:dyDescent="0.2">
      <c r="B39" s="113"/>
      <c r="D39" s="114" t="s">
        <v>134</v>
      </c>
      <c r="E39" s="93">
        <f>SUM(H11+H29+H33)</f>
        <v>386</v>
      </c>
      <c r="G39" s="37"/>
      <c r="H39" s="37"/>
    </row>
    <row r="40" spans="1:12" x14ac:dyDescent="0.2">
      <c r="B40" s="113"/>
      <c r="D40" s="114" t="s">
        <v>135</v>
      </c>
      <c r="E40" s="121">
        <f>E39/E37</f>
        <v>4.5626477541371162E-2</v>
      </c>
      <c r="G40" s="37"/>
      <c r="H40" s="37"/>
    </row>
    <row r="41" spans="1:12" x14ac:dyDescent="0.2">
      <c r="D41" s="114" t="s">
        <v>136</v>
      </c>
      <c r="E41" s="93">
        <f>SUM(K11+K29+K33)</f>
        <v>8074</v>
      </c>
      <c r="G41" s="37"/>
      <c r="H41" s="37"/>
    </row>
    <row r="42" spans="1:12" x14ac:dyDescent="0.2">
      <c r="D42" s="114" t="s">
        <v>137</v>
      </c>
      <c r="E42" s="121">
        <f>E41/E37</f>
        <v>0.95437352245862883</v>
      </c>
      <c r="G42" s="37"/>
      <c r="H42" s="37"/>
    </row>
    <row r="43" spans="1:12" x14ac:dyDescent="0.2">
      <c r="G43" s="37"/>
      <c r="H43" s="37"/>
    </row>
    <row r="44" spans="1:12" x14ac:dyDescent="0.2">
      <c r="G44" s="37"/>
      <c r="H44" s="37"/>
    </row>
    <row r="45" spans="1:12" x14ac:dyDescent="0.2">
      <c r="G45" s="37"/>
      <c r="H45" s="37"/>
    </row>
    <row r="46" spans="1:12" x14ac:dyDescent="0.2">
      <c r="G46" s="37"/>
      <c r="H46" s="37"/>
    </row>
    <row r="47" spans="1:12" x14ac:dyDescent="0.2">
      <c r="G47" s="37"/>
      <c r="H47" s="37"/>
    </row>
  </sheetData>
  <mergeCells count="3">
    <mergeCell ref="G1:I1"/>
    <mergeCell ref="K1:L1"/>
    <mergeCell ref="B1:C1"/>
  </mergeCells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2012 Swimming Season
Georgia Beach Days at Monitored Beaches</oddHead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Summary</vt:lpstr>
      <vt:lpstr>Attributes</vt:lpstr>
      <vt:lpstr>Monitoring</vt:lpstr>
      <vt:lpstr>Pollution Sources</vt:lpstr>
      <vt:lpstr>2012 Actions</vt:lpstr>
      <vt:lpstr>Action Durations</vt:lpstr>
      <vt:lpstr>Beach Days</vt:lpstr>
      <vt:lpstr>'2012 Actions'!Print_Area</vt:lpstr>
      <vt:lpstr>'Action Durations'!Print_Area</vt:lpstr>
      <vt:lpstr>Attributes!Print_Area</vt:lpstr>
      <vt:lpstr>'Beach Days'!Print_Area</vt:lpstr>
      <vt:lpstr>Monitoring!Print_Area</vt:lpstr>
      <vt:lpstr>'Pollution Sources'!Print_Area</vt:lpstr>
      <vt:lpstr>Summary!Print_Area</vt:lpstr>
      <vt:lpstr>'2012 Actions'!Print_Titles</vt:lpstr>
      <vt:lpstr>'Action Durations'!Print_Titles</vt:lpstr>
      <vt:lpstr>Attributes!Print_Titles</vt:lpstr>
      <vt:lpstr>'Beach Days'!Print_Titles</vt:lpstr>
      <vt:lpstr>Monitoring!Print_Titles</vt:lpstr>
      <vt:lpstr>'Pollution Sources'!Print_Titles</vt:lpstr>
      <vt:lpstr>Summary!Print_Titles</vt:lpstr>
    </vt:vector>
  </TitlesOfParts>
  <Company>Tetra Tech,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Simpson, Jonathan</cp:lastModifiedBy>
  <cp:lastPrinted>2013-09-16T17:59:24Z</cp:lastPrinted>
  <dcterms:created xsi:type="dcterms:W3CDTF">2006-12-12T20:37:17Z</dcterms:created>
  <dcterms:modified xsi:type="dcterms:W3CDTF">2013-09-16T18:01:34Z</dcterms:modified>
</cp:coreProperties>
</file>