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975" yWindow="15" windowWidth="18825" windowHeight="6360"/>
  </bookViews>
  <sheets>
    <sheet name="Summary" sheetId="8" r:id="rId1"/>
    <sheet name="Attributes" sheetId="2" r:id="rId2"/>
    <sheet name="Monitoring" sheetId="10" r:id="rId3"/>
    <sheet name="Pollution Sources" sheetId="11" r:id="rId4"/>
    <sheet name="2012 Actions" sheetId="4" r:id="rId5"/>
    <sheet name="Action Durations" sheetId="9" r:id="rId6"/>
    <sheet name="Beach Days" sheetId="7" r:id="rId7"/>
  </sheets>
  <definedNames>
    <definedName name="_xlnm.Print_Area" localSheetId="4">'2012 Actions'!$A$1:$K$303</definedName>
    <definedName name="_xlnm.Print_Area" localSheetId="5">'Action Durations'!$A$1:$L$130</definedName>
    <definedName name="_xlnm.Print_Area" localSheetId="1">Attributes!$A$1:$J$645</definedName>
    <definedName name="_xlnm.Print_Area" localSheetId="6">'Beach Days'!$A$1:$L$331</definedName>
    <definedName name="_xlnm.Print_Area" localSheetId="2">Monitoring!$A$1:$I$650</definedName>
    <definedName name="_xlnm.Print_Area" localSheetId="3">'Pollution Sources'!$A$1:$S$342</definedName>
    <definedName name="_xlnm.Print_Area" localSheetId="0">Summary!$A$1:$U$52</definedName>
    <definedName name="_xlnm.Print_Titles" localSheetId="4">'2012 Actions'!$1:$1</definedName>
    <definedName name="_xlnm.Print_Titles" localSheetId="5">'Action Durations'!$1:$2</definedName>
    <definedName name="_xlnm.Print_Titles" localSheetId="1">Attributes!$1:$1</definedName>
    <definedName name="_xlnm.Print_Titles" localSheetId="6">'Beach Days'!$1:$2</definedName>
    <definedName name="_xlnm.Print_Titles" localSheetId="2">Monitoring!$1:$1</definedName>
    <definedName name="_xlnm.Print_Titles" localSheetId="3">'Pollution Sources'!$1:$2</definedName>
    <definedName name="_xlnm.Print_Titles" localSheetId="0">Summary!$1:$2</definedName>
  </definedNames>
  <calcPr calcId="145621"/>
</workbook>
</file>

<file path=xl/calcChain.xml><?xml version="1.0" encoding="utf-8"?>
<calcChain xmlns="http://schemas.openxmlformats.org/spreadsheetml/2006/main">
  <c r="K171" i="7" l="1"/>
  <c r="L171" i="7" s="1"/>
  <c r="I171" i="7"/>
  <c r="K82" i="7"/>
  <c r="L82" i="7" s="1"/>
  <c r="I82" i="7"/>
  <c r="H129" i="9" l="1"/>
  <c r="H128" i="9"/>
  <c r="H127" i="9"/>
  <c r="H126" i="9"/>
  <c r="H125" i="9"/>
  <c r="E122" i="9"/>
  <c r="E121" i="9"/>
  <c r="E120" i="9"/>
  <c r="E284" i="4"/>
  <c r="E279" i="4"/>
  <c r="E278" i="4"/>
  <c r="E277" i="4"/>
  <c r="F36" i="8" l="1"/>
  <c r="F35" i="8"/>
  <c r="F34" i="8"/>
  <c r="F33" i="8"/>
  <c r="F32" i="8"/>
  <c r="F31" i="8"/>
  <c r="F30" i="8"/>
  <c r="F29" i="8"/>
  <c r="F28" i="8"/>
  <c r="F27" i="8"/>
  <c r="F26" i="8"/>
  <c r="F24" i="8"/>
  <c r="F21" i="8"/>
  <c r="F20" i="8"/>
  <c r="F19" i="8"/>
  <c r="E647" i="10" l="1"/>
  <c r="F18" i="8"/>
  <c r="F25" i="8"/>
  <c r="D25" i="8"/>
  <c r="D18" i="8"/>
  <c r="C18" i="8"/>
  <c r="C25" i="8"/>
  <c r="K240" i="7" l="1"/>
  <c r="L240" i="7" s="1"/>
  <c r="I240" i="7"/>
  <c r="K238" i="7"/>
  <c r="L238" i="7" s="1"/>
  <c r="I238" i="7"/>
  <c r="K208" i="7"/>
  <c r="L208" i="7" s="1"/>
  <c r="I208" i="7"/>
  <c r="K207" i="7"/>
  <c r="L207" i="7" s="1"/>
  <c r="I207" i="7"/>
  <c r="I188" i="7"/>
  <c r="K188" i="7"/>
  <c r="L188" i="7" s="1"/>
  <c r="E320" i="11" l="1"/>
  <c r="E311" i="11"/>
  <c r="E307" i="11"/>
  <c r="E292" i="11"/>
  <c r="E286" i="11"/>
  <c r="E278" i="11"/>
  <c r="E260" i="11"/>
  <c r="E253" i="11"/>
  <c r="E241" i="11"/>
  <c r="E234" i="11"/>
  <c r="E219" i="11"/>
  <c r="E203" i="11"/>
  <c r="E191" i="11"/>
  <c r="E178" i="11"/>
  <c r="E160" i="11"/>
  <c r="E150" i="11"/>
  <c r="E141" i="11"/>
  <c r="E126" i="11"/>
  <c r="E118" i="11"/>
  <c r="E107" i="11"/>
  <c r="E99" i="11"/>
  <c r="E92" i="11"/>
  <c r="E84" i="11"/>
  <c r="E72" i="11"/>
  <c r="E60" i="11"/>
  <c r="E48" i="11"/>
  <c r="E38" i="11"/>
  <c r="E23" i="11"/>
  <c r="E13" i="11"/>
  <c r="L30" i="9" l="1"/>
  <c r="Q13" i="8" s="1"/>
  <c r="K30" i="9"/>
  <c r="P13" i="8" s="1"/>
  <c r="J30" i="9"/>
  <c r="O13" i="8" s="1"/>
  <c r="I30" i="9"/>
  <c r="N13" i="8" s="1"/>
  <c r="H30" i="9"/>
  <c r="M13" i="8" s="1"/>
  <c r="F30" i="9"/>
  <c r="E30" i="9"/>
  <c r="L13" i="8" s="1"/>
  <c r="B30" i="9"/>
  <c r="L18" i="9"/>
  <c r="Q5" i="8" s="1"/>
  <c r="K18" i="9"/>
  <c r="P5" i="8" s="1"/>
  <c r="J18" i="9"/>
  <c r="O5" i="8" s="1"/>
  <c r="I18" i="9"/>
  <c r="N5" i="8" s="1"/>
  <c r="H18" i="9"/>
  <c r="M5" i="8" s="1"/>
  <c r="F18" i="9"/>
  <c r="E18" i="9"/>
  <c r="L5" i="8" s="1"/>
  <c r="B18" i="9"/>
  <c r="H118" i="4" l="1"/>
  <c r="E118" i="4"/>
  <c r="B118" i="4"/>
  <c r="H21" i="8" s="1"/>
  <c r="H115" i="4"/>
  <c r="E115" i="4"/>
  <c r="B115" i="4"/>
  <c r="H20" i="8" s="1"/>
  <c r="H54" i="4"/>
  <c r="E54" i="4"/>
  <c r="B54" i="4"/>
  <c r="H13" i="8" s="1"/>
  <c r="E428" i="10" l="1"/>
  <c r="B428" i="10"/>
  <c r="I264" i="10"/>
  <c r="E264" i="10"/>
  <c r="B264" i="10"/>
  <c r="I641" i="10"/>
  <c r="I627" i="10"/>
  <c r="I623" i="10"/>
  <c r="I605" i="10"/>
  <c r="I598" i="10"/>
  <c r="I571" i="10"/>
  <c r="I561" i="10"/>
  <c r="I525" i="10"/>
  <c r="I513" i="10"/>
  <c r="I463" i="10"/>
  <c r="I454" i="10"/>
  <c r="I428" i="10"/>
  <c r="I399" i="10"/>
  <c r="I367" i="10"/>
  <c r="F23" i="8" s="1"/>
  <c r="I326" i="10"/>
  <c r="I305" i="10"/>
  <c r="I282" i="10"/>
  <c r="I268" i="10"/>
  <c r="I239" i="10"/>
  <c r="I220" i="10"/>
  <c r="I209" i="10"/>
  <c r="I206" i="10"/>
  <c r="I197" i="10"/>
  <c r="I188" i="10"/>
  <c r="I177" i="10"/>
  <c r="I157" i="10"/>
  <c r="I145" i="10"/>
  <c r="I142" i="10"/>
  <c r="I84" i="10"/>
  <c r="I81" i="10"/>
  <c r="I68" i="10"/>
  <c r="I47" i="10"/>
  <c r="I18" i="10"/>
  <c r="B264" i="2"/>
  <c r="F264" i="2"/>
  <c r="E650" i="10" l="1"/>
  <c r="F22" i="8"/>
  <c r="H311" i="7"/>
  <c r="T35" i="8" s="1"/>
  <c r="G311" i="7"/>
  <c r="E311" i="7"/>
  <c r="S35" i="8" s="1"/>
  <c r="B311" i="7"/>
  <c r="K310" i="7"/>
  <c r="L310" i="7" s="1"/>
  <c r="I310" i="7"/>
  <c r="K309" i="7"/>
  <c r="L309" i="7" s="1"/>
  <c r="I309" i="7"/>
  <c r="K311" i="7" l="1"/>
  <c r="L311" i="7" s="1"/>
  <c r="U35" i="8"/>
  <c r="I311" i="7"/>
  <c r="E289" i="4" l="1"/>
  <c r="E288" i="4"/>
  <c r="E287" i="4"/>
  <c r="K319" i="7" l="1"/>
  <c r="L319" i="7" s="1"/>
  <c r="I319" i="7"/>
  <c r="K9" i="7"/>
  <c r="L9" i="7" s="1"/>
  <c r="I9" i="7"/>
  <c r="H13" i="7"/>
  <c r="G13" i="7"/>
  <c r="E13" i="7"/>
  <c r="B13" i="7"/>
  <c r="K3" i="7"/>
  <c r="L3" i="7" s="1"/>
  <c r="I3" i="7"/>
  <c r="E25" i="4" l="1"/>
  <c r="L105" i="9"/>
  <c r="Q30" i="8" s="1"/>
  <c r="K105" i="9"/>
  <c r="P30" i="8" s="1"/>
  <c r="J105" i="9"/>
  <c r="O30" i="8" s="1"/>
  <c r="I105" i="9"/>
  <c r="N30" i="8" s="1"/>
  <c r="H105" i="9"/>
  <c r="M30" i="8" s="1"/>
  <c r="F105" i="9"/>
  <c r="E105" i="9"/>
  <c r="L30" i="8" s="1"/>
  <c r="B105" i="9"/>
  <c r="L84" i="9"/>
  <c r="Q26" i="8" s="1"/>
  <c r="K84" i="9"/>
  <c r="P26" i="8" s="1"/>
  <c r="J84" i="9"/>
  <c r="O26" i="8" s="1"/>
  <c r="I84" i="9"/>
  <c r="N26" i="8" s="1"/>
  <c r="H84" i="9"/>
  <c r="M26" i="8" s="1"/>
  <c r="F84" i="9"/>
  <c r="E84" i="9"/>
  <c r="L26" i="8" s="1"/>
  <c r="B84" i="9"/>
  <c r="L51" i="9" l="1"/>
  <c r="Q20" i="8" s="1"/>
  <c r="K51" i="9"/>
  <c r="P20" i="8" s="1"/>
  <c r="J51" i="9"/>
  <c r="O20" i="8" s="1"/>
  <c r="I51" i="9"/>
  <c r="N20" i="8" s="1"/>
  <c r="H51" i="9"/>
  <c r="M20" i="8" s="1"/>
  <c r="F51" i="9"/>
  <c r="E51" i="9"/>
  <c r="L20" i="8" s="1"/>
  <c r="B51" i="9"/>
  <c r="E292" i="4" l="1"/>
  <c r="B207" i="4" l="1"/>
  <c r="E207" i="4"/>
  <c r="H207" i="4"/>
  <c r="B211" i="4"/>
  <c r="E211" i="4"/>
  <c r="H211" i="4"/>
  <c r="B217" i="4"/>
  <c r="E217" i="4"/>
  <c r="H217" i="4"/>
  <c r="B226" i="4"/>
  <c r="E226" i="4"/>
  <c r="H226" i="4"/>
  <c r="E367" i="10" l="1"/>
  <c r="D23" i="8" s="1"/>
  <c r="E81" i="10"/>
  <c r="D6" i="8" s="1"/>
  <c r="E84" i="10"/>
  <c r="D7" i="8" s="1"/>
  <c r="E641" i="10"/>
  <c r="D36" i="8" s="1"/>
  <c r="E627" i="10"/>
  <c r="D35" i="8" s="1"/>
  <c r="E623" i="10"/>
  <c r="D34" i="8" s="1"/>
  <c r="E605" i="10"/>
  <c r="D33" i="8" s="1"/>
  <c r="E598" i="10"/>
  <c r="D32" i="8" s="1"/>
  <c r="E571" i="10"/>
  <c r="D31" i="8" s="1"/>
  <c r="E561" i="10"/>
  <c r="D30" i="8" s="1"/>
  <c r="E525" i="10"/>
  <c r="D29" i="8" s="1"/>
  <c r="E513" i="10"/>
  <c r="D28" i="8" s="1"/>
  <c r="E463" i="10"/>
  <c r="D27" i="8" s="1"/>
  <c r="E454" i="10"/>
  <c r="D26" i="8" s="1"/>
  <c r="E399" i="10"/>
  <c r="D24" i="8" s="1"/>
  <c r="E326" i="10"/>
  <c r="D22" i="8" s="1"/>
  <c r="E305" i="10"/>
  <c r="D21" i="8" s="1"/>
  <c r="E282" i="10"/>
  <c r="D20" i="8" s="1"/>
  <c r="E268" i="10"/>
  <c r="D19" i="8" s="1"/>
  <c r="E239" i="10"/>
  <c r="D17" i="8" s="1"/>
  <c r="E220" i="10"/>
  <c r="D16" i="8" s="1"/>
  <c r="E206" i="10"/>
  <c r="D14" i="8" s="1"/>
  <c r="E209" i="10"/>
  <c r="D15" i="8" s="1"/>
  <c r="E197" i="10"/>
  <c r="D13" i="8" s="1"/>
  <c r="E188" i="10"/>
  <c r="D12" i="8" s="1"/>
  <c r="E177" i="10"/>
  <c r="E157" i="10"/>
  <c r="D10" i="8" s="1"/>
  <c r="E145" i="10"/>
  <c r="D9" i="8" s="1"/>
  <c r="E142" i="10"/>
  <c r="D8" i="8" s="1"/>
  <c r="E68" i="10"/>
  <c r="D5" i="8" s="1"/>
  <c r="E47" i="10"/>
  <c r="D4" i="8" s="1"/>
  <c r="J4" i="8" s="1"/>
  <c r="E18" i="10"/>
  <c r="D11" i="8" l="1"/>
  <c r="E648" i="10"/>
  <c r="D3" i="8"/>
  <c r="K102" i="7" l="1"/>
  <c r="L102" i="7" s="1"/>
  <c r="I102" i="7"/>
  <c r="E302" i="4"/>
  <c r="E301" i="4"/>
  <c r="B51" i="4"/>
  <c r="H51" i="4"/>
  <c r="E51" i="4"/>
  <c r="K177" i="7" l="1"/>
  <c r="L177" i="7" s="1"/>
  <c r="I177" i="7"/>
  <c r="K169" i="7"/>
  <c r="L169" i="7" s="1"/>
  <c r="I169" i="7"/>
  <c r="K165" i="7"/>
  <c r="L165" i="7" s="1"/>
  <c r="I165" i="7"/>
  <c r="H11" i="8" l="1"/>
  <c r="K318" i="7" l="1"/>
  <c r="L318" i="7" s="1"/>
  <c r="I318" i="7"/>
  <c r="K317" i="7"/>
  <c r="L317" i="7" s="1"/>
  <c r="I317" i="7"/>
  <c r="K316" i="7"/>
  <c r="L316" i="7" s="1"/>
  <c r="I316" i="7"/>
  <c r="K315" i="7"/>
  <c r="L315" i="7" s="1"/>
  <c r="I315" i="7"/>
  <c r="K314" i="7"/>
  <c r="L314" i="7" s="1"/>
  <c r="I314" i="7"/>
  <c r="K313" i="7"/>
  <c r="L313" i="7" s="1"/>
  <c r="I313" i="7"/>
  <c r="K306" i="7"/>
  <c r="L306" i="7" s="1"/>
  <c r="I306" i="7"/>
  <c r="K305" i="7"/>
  <c r="L305" i="7" s="1"/>
  <c r="I305" i="7"/>
  <c r="K304" i="7"/>
  <c r="L304" i="7" s="1"/>
  <c r="I304" i="7"/>
  <c r="K303" i="7"/>
  <c r="L303" i="7" s="1"/>
  <c r="I303" i="7"/>
  <c r="K302" i="7"/>
  <c r="L302" i="7" s="1"/>
  <c r="I302" i="7"/>
  <c r="K301" i="7"/>
  <c r="L301" i="7" s="1"/>
  <c r="I301" i="7"/>
  <c r="K300" i="7"/>
  <c r="L300" i="7" s="1"/>
  <c r="I300" i="7"/>
  <c r="K299" i="7"/>
  <c r="L299" i="7" s="1"/>
  <c r="I299" i="7"/>
  <c r="K298" i="7"/>
  <c r="L298" i="7" s="1"/>
  <c r="I298" i="7"/>
  <c r="K297" i="7"/>
  <c r="L297" i="7" s="1"/>
  <c r="I297" i="7"/>
  <c r="K296" i="7"/>
  <c r="L296" i="7" s="1"/>
  <c r="I296" i="7"/>
  <c r="K295" i="7"/>
  <c r="L295" i="7" s="1"/>
  <c r="I295" i="7"/>
  <c r="K294" i="7"/>
  <c r="L294" i="7" s="1"/>
  <c r="I294" i="7"/>
  <c r="K291" i="7"/>
  <c r="L291" i="7" s="1"/>
  <c r="I291" i="7"/>
  <c r="K290" i="7"/>
  <c r="L290" i="7" s="1"/>
  <c r="I290" i="7"/>
  <c r="K289" i="7"/>
  <c r="L289" i="7" s="1"/>
  <c r="I289" i="7"/>
  <c r="K288" i="7"/>
  <c r="L288" i="7" s="1"/>
  <c r="I288" i="7"/>
  <c r="K285" i="7"/>
  <c r="L285" i="7" s="1"/>
  <c r="I285" i="7"/>
  <c r="K284" i="7"/>
  <c r="L284" i="7" s="1"/>
  <c r="I284" i="7"/>
  <c r="K283" i="7"/>
  <c r="L283" i="7" s="1"/>
  <c r="I283" i="7"/>
  <c r="K282" i="7"/>
  <c r="L282" i="7" s="1"/>
  <c r="I282" i="7"/>
  <c r="K281" i="7"/>
  <c r="L281" i="7" s="1"/>
  <c r="I281" i="7"/>
  <c r="K280" i="7"/>
  <c r="L280" i="7" s="1"/>
  <c r="I280" i="7"/>
  <c r="K277" i="7"/>
  <c r="L277" i="7" s="1"/>
  <c r="I277" i="7"/>
  <c r="K276" i="7"/>
  <c r="L276" i="7" s="1"/>
  <c r="I276" i="7"/>
  <c r="K275" i="7"/>
  <c r="L275" i="7" s="1"/>
  <c r="I275" i="7"/>
  <c r="K274" i="7"/>
  <c r="L274" i="7" s="1"/>
  <c r="I274" i="7"/>
  <c r="K273" i="7"/>
  <c r="L273" i="7" s="1"/>
  <c r="I273" i="7"/>
  <c r="K272" i="7"/>
  <c r="L272" i="7" s="1"/>
  <c r="I272" i="7"/>
  <c r="K271" i="7"/>
  <c r="L271" i="7" s="1"/>
  <c r="I271" i="7"/>
  <c r="K270" i="7"/>
  <c r="L270" i="7" s="1"/>
  <c r="I270" i="7"/>
  <c r="K269" i="7"/>
  <c r="L269" i="7" s="1"/>
  <c r="I269" i="7"/>
  <c r="K268" i="7"/>
  <c r="L268" i="7" s="1"/>
  <c r="I268" i="7"/>
  <c r="K267" i="7"/>
  <c r="L267" i="7" s="1"/>
  <c r="I267" i="7"/>
  <c r="K266" i="7"/>
  <c r="L266" i="7" s="1"/>
  <c r="I266" i="7"/>
  <c r="K265" i="7"/>
  <c r="L265" i="7" s="1"/>
  <c r="I265" i="7"/>
  <c r="K264" i="7"/>
  <c r="L264" i="7" s="1"/>
  <c r="I264" i="7"/>
  <c r="K263" i="7"/>
  <c r="L263" i="7" s="1"/>
  <c r="I263" i="7"/>
  <c r="K262" i="7"/>
  <c r="L262" i="7" s="1"/>
  <c r="I262" i="7"/>
  <c r="K259" i="7"/>
  <c r="L259" i="7" s="1"/>
  <c r="I259" i="7"/>
  <c r="K258" i="7"/>
  <c r="L258" i="7" s="1"/>
  <c r="I258" i="7"/>
  <c r="K257" i="7"/>
  <c r="L257" i="7" s="1"/>
  <c r="I257" i="7"/>
  <c r="K256" i="7"/>
  <c r="L256" i="7" s="1"/>
  <c r="I256" i="7"/>
  <c r="K255" i="7"/>
  <c r="L255" i="7" s="1"/>
  <c r="I255" i="7"/>
  <c r="K252" i="7"/>
  <c r="L252" i="7" s="1"/>
  <c r="I252" i="7"/>
  <c r="K251" i="7"/>
  <c r="L251" i="7" s="1"/>
  <c r="I251" i="7"/>
  <c r="K250" i="7"/>
  <c r="L250" i="7" s="1"/>
  <c r="I250" i="7"/>
  <c r="K249" i="7"/>
  <c r="L249" i="7" s="1"/>
  <c r="I249" i="7"/>
  <c r="K248" i="7"/>
  <c r="L248" i="7" s="1"/>
  <c r="I248" i="7"/>
  <c r="K247" i="7"/>
  <c r="L247" i="7" s="1"/>
  <c r="I247" i="7"/>
  <c r="K246" i="7"/>
  <c r="L246" i="7" s="1"/>
  <c r="I246" i="7"/>
  <c r="K245" i="7"/>
  <c r="L245" i="7" s="1"/>
  <c r="I245" i="7"/>
  <c r="K244" i="7"/>
  <c r="L244" i="7" s="1"/>
  <c r="I244" i="7"/>
  <c r="K243" i="7"/>
  <c r="L243" i="7" s="1"/>
  <c r="I243" i="7"/>
  <c r="K239" i="7"/>
  <c r="L239" i="7" s="1"/>
  <c r="I239" i="7"/>
  <c r="K237" i="7"/>
  <c r="L237" i="7" s="1"/>
  <c r="I237" i="7"/>
  <c r="K236" i="7"/>
  <c r="L236" i="7" s="1"/>
  <c r="I236" i="7"/>
  <c r="K233" i="7"/>
  <c r="L233" i="7" s="1"/>
  <c r="I233" i="7"/>
  <c r="K232" i="7"/>
  <c r="L232" i="7" s="1"/>
  <c r="I232" i="7"/>
  <c r="K231" i="7"/>
  <c r="L231" i="7" s="1"/>
  <c r="I231" i="7"/>
  <c r="K230" i="7"/>
  <c r="L230" i="7" s="1"/>
  <c r="I230" i="7"/>
  <c r="K229" i="7"/>
  <c r="L229" i="7" s="1"/>
  <c r="I229" i="7"/>
  <c r="K228" i="7"/>
  <c r="L228" i="7" s="1"/>
  <c r="I228" i="7"/>
  <c r="K227" i="7"/>
  <c r="L227" i="7" s="1"/>
  <c r="I227" i="7"/>
  <c r="K226" i="7"/>
  <c r="L226" i="7" s="1"/>
  <c r="I226" i="7"/>
  <c r="K225" i="7"/>
  <c r="L225" i="7" s="1"/>
  <c r="I225" i="7"/>
  <c r="K224" i="7"/>
  <c r="L224" i="7" s="1"/>
  <c r="I224" i="7"/>
  <c r="K223" i="7"/>
  <c r="L223" i="7" s="1"/>
  <c r="I223" i="7"/>
  <c r="K222" i="7"/>
  <c r="L222" i="7" s="1"/>
  <c r="I222" i="7"/>
  <c r="K221" i="7"/>
  <c r="L221" i="7" s="1"/>
  <c r="I221" i="7"/>
  <c r="K218" i="7"/>
  <c r="L218" i="7" s="1"/>
  <c r="I218" i="7"/>
  <c r="K217" i="7"/>
  <c r="L217" i="7" s="1"/>
  <c r="I217" i="7"/>
  <c r="K216" i="7"/>
  <c r="L216" i="7" s="1"/>
  <c r="I216" i="7"/>
  <c r="K215" i="7"/>
  <c r="L215" i="7" s="1"/>
  <c r="I215" i="7"/>
  <c r="K214" i="7"/>
  <c r="L214" i="7" s="1"/>
  <c r="I214" i="7"/>
  <c r="K213" i="7"/>
  <c r="L213" i="7" s="1"/>
  <c r="I213" i="7"/>
  <c r="K212" i="7"/>
  <c r="L212" i="7" s="1"/>
  <c r="I212" i="7"/>
  <c r="K211" i="7"/>
  <c r="L211" i="7" s="1"/>
  <c r="I211" i="7"/>
  <c r="K210" i="7"/>
  <c r="L210" i="7" s="1"/>
  <c r="I210" i="7"/>
  <c r="K209" i="7"/>
  <c r="L209" i="7" s="1"/>
  <c r="I209" i="7"/>
  <c r="K206" i="7"/>
  <c r="L206" i="7" s="1"/>
  <c r="I206" i="7"/>
  <c r="K205" i="7"/>
  <c r="L205" i="7" s="1"/>
  <c r="I205" i="7"/>
  <c r="K202" i="7"/>
  <c r="L202" i="7" s="1"/>
  <c r="I202" i="7"/>
  <c r="K201" i="7"/>
  <c r="L201" i="7" s="1"/>
  <c r="I201" i="7"/>
  <c r="K200" i="7"/>
  <c r="L200" i="7" s="1"/>
  <c r="I200" i="7"/>
  <c r="K199" i="7"/>
  <c r="L199" i="7" s="1"/>
  <c r="I199" i="7"/>
  <c r="K198" i="7"/>
  <c r="L198" i="7" s="1"/>
  <c r="I198" i="7"/>
  <c r="K197" i="7"/>
  <c r="L197" i="7" s="1"/>
  <c r="I197" i="7"/>
  <c r="K196" i="7"/>
  <c r="L196" i="7" s="1"/>
  <c r="I196" i="7"/>
  <c r="K195" i="7"/>
  <c r="L195" i="7" s="1"/>
  <c r="I195" i="7"/>
  <c r="K194" i="7"/>
  <c r="L194" i="7" s="1"/>
  <c r="I194" i="7"/>
  <c r="K193" i="7"/>
  <c r="L193" i="7" s="1"/>
  <c r="I193" i="7"/>
  <c r="K190" i="7"/>
  <c r="L190" i="7" s="1"/>
  <c r="I190" i="7"/>
  <c r="K189" i="7"/>
  <c r="L189" i="7" s="1"/>
  <c r="I189" i="7"/>
  <c r="K187" i="7"/>
  <c r="L187" i="7" s="1"/>
  <c r="I187" i="7"/>
  <c r="K186" i="7"/>
  <c r="L186" i="7" s="1"/>
  <c r="I186" i="7"/>
  <c r="K185" i="7"/>
  <c r="L185" i="7" s="1"/>
  <c r="I185" i="7"/>
  <c r="K184" i="7"/>
  <c r="L184" i="7" s="1"/>
  <c r="I184" i="7"/>
  <c r="K183" i="7"/>
  <c r="L183" i="7" s="1"/>
  <c r="I183" i="7"/>
  <c r="K182" i="7"/>
  <c r="L182" i="7" s="1"/>
  <c r="I182" i="7"/>
  <c r="K181" i="7"/>
  <c r="L181" i="7" s="1"/>
  <c r="I181" i="7"/>
  <c r="K180" i="7"/>
  <c r="L180" i="7" s="1"/>
  <c r="I180" i="7"/>
  <c r="K176" i="7"/>
  <c r="L176" i="7" s="1"/>
  <c r="I176" i="7"/>
  <c r="K175" i="7"/>
  <c r="L175" i="7" s="1"/>
  <c r="I175" i="7"/>
  <c r="K174" i="7"/>
  <c r="L174" i="7" s="1"/>
  <c r="I174" i="7"/>
  <c r="K173" i="7"/>
  <c r="L173" i="7" s="1"/>
  <c r="I173" i="7"/>
  <c r="K172" i="7"/>
  <c r="L172" i="7" s="1"/>
  <c r="I172" i="7"/>
  <c r="K170" i="7"/>
  <c r="L170" i="7" s="1"/>
  <c r="I170" i="7"/>
  <c r="K168" i="7"/>
  <c r="L168" i="7" s="1"/>
  <c r="I168" i="7"/>
  <c r="K167" i="7"/>
  <c r="L167" i="7" s="1"/>
  <c r="I167" i="7"/>
  <c r="K166" i="7"/>
  <c r="L166" i="7" s="1"/>
  <c r="I166" i="7"/>
  <c r="K164" i="7"/>
  <c r="L164" i="7" s="1"/>
  <c r="I164" i="7"/>
  <c r="K163" i="7"/>
  <c r="L163" i="7" s="1"/>
  <c r="I163" i="7"/>
  <c r="K162" i="7"/>
  <c r="L162" i="7" s="1"/>
  <c r="I162" i="7"/>
  <c r="K159" i="7"/>
  <c r="L159" i="7" s="1"/>
  <c r="I159" i="7"/>
  <c r="K158" i="7"/>
  <c r="L158" i="7" s="1"/>
  <c r="I158" i="7"/>
  <c r="K157" i="7"/>
  <c r="L157" i="7" s="1"/>
  <c r="I157" i="7"/>
  <c r="K156" i="7"/>
  <c r="L156" i="7" s="1"/>
  <c r="I156" i="7"/>
  <c r="K155" i="7"/>
  <c r="L155" i="7" s="1"/>
  <c r="I155" i="7"/>
  <c r="K154" i="7"/>
  <c r="L154" i="7" s="1"/>
  <c r="I154" i="7"/>
  <c r="K153" i="7"/>
  <c r="L153" i="7" s="1"/>
  <c r="I153" i="7"/>
  <c r="K152" i="7"/>
  <c r="L152" i="7" s="1"/>
  <c r="I152" i="7"/>
  <c r="K149" i="7"/>
  <c r="L149" i="7" s="1"/>
  <c r="I149" i="7"/>
  <c r="K148" i="7"/>
  <c r="L148" i="7" s="1"/>
  <c r="I148" i="7"/>
  <c r="K147" i="7"/>
  <c r="L147" i="7" s="1"/>
  <c r="I147" i="7"/>
  <c r="K146" i="7"/>
  <c r="L146" i="7" s="1"/>
  <c r="I146" i="7"/>
  <c r="K145" i="7"/>
  <c r="L145" i="7" s="1"/>
  <c r="I145" i="7"/>
  <c r="K144" i="7"/>
  <c r="L144" i="7" s="1"/>
  <c r="I144" i="7"/>
  <c r="K143" i="7"/>
  <c r="L143" i="7" s="1"/>
  <c r="I143" i="7"/>
  <c r="K140" i="7"/>
  <c r="L140" i="7" s="1"/>
  <c r="I140" i="7"/>
  <c r="K139" i="7"/>
  <c r="L139" i="7" s="1"/>
  <c r="I139" i="7"/>
  <c r="K138" i="7"/>
  <c r="L138" i="7" s="1"/>
  <c r="I138" i="7"/>
  <c r="K137" i="7"/>
  <c r="L137" i="7" s="1"/>
  <c r="I137" i="7"/>
  <c r="K136" i="7"/>
  <c r="L136" i="7" s="1"/>
  <c r="I136" i="7"/>
  <c r="K135" i="7"/>
  <c r="L135" i="7" s="1"/>
  <c r="I135" i="7"/>
  <c r="K134" i="7"/>
  <c r="L134" i="7" s="1"/>
  <c r="I134" i="7"/>
  <c r="K133" i="7"/>
  <c r="L133" i="7" s="1"/>
  <c r="I133" i="7"/>
  <c r="K132" i="7"/>
  <c r="L132" i="7" s="1"/>
  <c r="I132" i="7"/>
  <c r="K131" i="7"/>
  <c r="L131" i="7" s="1"/>
  <c r="I131" i="7"/>
  <c r="K130" i="7"/>
  <c r="L130" i="7" s="1"/>
  <c r="I130" i="7"/>
  <c r="K129" i="7"/>
  <c r="L129" i="7" s="1"/>
  <c r="I129" i="7"/>
  <c r="K128" i="7"/>
  <c r="L128" i="7" s="1"/>
  <c r="I128" i="7"/>
  <c r="K125" i="7"/>
  <c r="L125" i="7" s="1"/>
  <c r="I125" i="7"/>
  <c r="K124" i="7"/>
  <c r="L124" i="7" s="1"/>
  <c r="I124" i="7"/>
  <c r="K123" i="7"/>
  <c r="L123" i="7" s="1"/>
  <c r="I123" i="7"/>
  <c r="K122" i="7"/>
  <c r="L122" i="7" s="1"/>
  <c r="I122" i="7"/>
  <c r="K121" i="7"/>
  <c r="L121" i="7" s="1"/>
  <c r="I121" i="7"/>
  <c r="K120" i="7"/>
  <c r="L120" i="7" s="1"/>
  <c r="I120" i="7"/>
  <c r="K117" i="7"/>
  <c r="L117" i="7" s="1"/>
  <c r="I117" i="7"/>
  <c r="K116" i="7"/>
  <c r="L116" i="7" s="1"/>
  <c r="I116" i="7"/>
  <c r="K115" i="7"/>
  <c r="L115" i="7" s="1"/>
  <c r="I115" i="7"/>
  <c r="K114" i="7"/>
  <c r="L114" i="7" s="1"/>
  <c r="I114" i="7"/>
  <c r="K113" i="7"/>
  <c r="L113" i="7" s="1"/>
  <c r="I113" i="7"/>
  <c r="K112" i="7"/>
  <c r="L112" i="7" s="1"/>
  <c r="I112" i="7"/>
  <c r="K111" i="7"/>
  <c r="L111" i="7" s="1"/>
  <c r="I111" i="7"/>
  <c r="K110" i="7"/>
  <c r="L110" i="7" s="1"/>
  <c r="I110" i="7"/>
  <c r="K109" i="7"/>
  <c r="L109" i="7" s="1"/>
  <c r="I109" i="7"/>
  <c r="K106" i="7"/>
  <c r="L106" i="7" s="1"/>
  <c r="I106" i="7"/>
  <c r="K105" i="7"/>
  <c r="L105" i="7" s="1"/>
  <c r="I105" i="7"/>
  <c r="K104" i="7"/>
  <c r="L104" i="7" s="1"/>
  <c r="I104" i="7"/>
  <c r="K103" i="7"/>
  <c r="L103" i="7" s="1"/>
  <c r="I103" i="7"/>
  <c r="K101" i="7"/>
  <c r="L101" i="7" s="1"/>
  <c r="I101" i="7"/>
  <c r="K98" i="7"/>
  <c r="L98" i="7" s="1"/>
  <c r="I98" i="7"/>
  <c r="K97" i="7"/>
  <c r="L97" i="7" s="1"/>
  <c r="I97" i="7"/>
  <c r="K96" i="7"/>
  <c r="L96" i="7" s="1"/>
  <c r="I96" i="7"/>
  <c r="K95" i="7"/>
  <c r="L95" i="7" s="1"/>
  <c r="I95" i="7"/>
  <c r="K94" i="7"/>
  <c r="L94" i="7" s="1"/>
  <c r="I94" i="7"/>
  <c r="K91" i="7"/>
  <c r="L91" i="7" s="1"/>
  <c r="I91" i="7"/>
  <c r="K90" i="7"/>
  <c r="L90" i="7" s="1"/>
  <c r="I90" i="7"/>
  <c r="K89" i="7"/>
  <c r="L89" i="7" s="1"/>
  <c r="I89" i="7"/>
  <c r="K88" i="7"/>
  <c r="L88" i="7" s="1"/>
  <c r="I88" i="7"/>
  <c r="K87" i="7"/>
  <c r="L87" i="7" s="1"/>
  <c r="I87" i="7"/>
  <c r="K86" i="7"/>
  <c r="L86" i="7" s="1"/>
  <c r="I86" i="7"/>
  <c r="K83" i="7"/>
  <c r="L83" i="7" s="1"/>
  <c r="I83" i="7"/>
  <c r="K81" i="7"/>
  <c r="L81" i="7" s="1"/>
  <c r="I81" i="7"/>
  <c r="K80" i="7"/>
  <c r="L80" i="7" s="1"/>
  <c r="I80" i="7"/>
  <c r="K78" i="7"/>
  <c r="L78" i="7" s="1"/>
  <c r="I78" i="7"/>
  <c r="K77" i="7"/>
  <c r="L77" i="7" s="1"/>
  <c r="I77" i="7"/>
  <c r="K76" i="7"/>
  <c r="L76" i="7" s="1"/>
  <c r="I76" i="7"/>
  <c r="K75" i="7"/>
  <c r="L75" i="7" s="1"/>
  <c r="I75" i="7"/>
  <c r="K74" i="7"/>
  <c r="L74" i="7" s="1"/>
  <c r="I74" i="7"/>
  <c r="K71" i="7"/>
  <c r="L71" i="7" s="1"/>
  <c r="I71" i="7"/>
  <c r="K70" i="7"/>
  <c r="L70" i="7" s="1"/>
  <c r="I70" i="7"/>
  <c r="K69" i="7"/>
  <c r="L69" i="7" s="1"/>
  <c r="I69" i="7"/>
  <c r="K68" i="7"/>
  <c r="L68" i="7" s="1"/>
  <c r="I68" i="7"/>
  <c r="K67" i="7"/>
  <c r="L67" i="7" s="1"/>
  <c r="I67" i="7"/>
  <c r="K66" i="7"/>
  <c r="L66" i="7" s="1"/>
  <c r="I66" i="7"/>
  <c r="K65" i="7"/>
  <c r="L65" i="7" s="1"/>
  <c r="I65" i="7"/>
  <c r="K64" i="7"/>
  <c r="L64" i="7" s="1"/>
  <c r="I64" i="7"/>
  <c r="K63" i="7"/>
  <c r="L63" i="7" s="1"/>
  <c r="I63" i="7"/>
  <c r="K62" i="7"/>
  <c r="L62" i="7" s="1"/>
  <c r="I62" i="7"/>
  <c r="K59" i="7"/>
  <c r="L59" i="7" s="1"/>
  <c r="I59" i="7"/>
  <c r="K58" i="7"/>
  <c r="L58" i="7" s="1"/>
  <c r="I58" i="7"/>
  <c r="K57" i="7"/>
  <c r="L57" i="7" s="1"/>
  <c r="I57" i="7"/>
  <c r="K56" i="7"/>
  <c r="L56" i="7" s="1"/>
  <c r="I56" i="7"/>
  <c r="K55" i="7"/>
  <c r="L55" i="7" s="1"/>
  <c r="I55" i="7"/>
  <c r="K54" i="7"/>
  <c r="L54" i="7" s="1"/>
  <c r="I54" i="7"/>
  <c r="K53" i="7"/>
  <c r="L53" i="7" s="1"/>
  <c r="I53" i="7"/>
  <c r="K52" i="7"/>
  <c r="L52" i="7" s="1"/>
  <c r="I52" i="7"/>
  <c r="K51" i="7"/>
  <c r="L51" i="7" s="1"/>
  <c r="I51" i="7"/>
  <c r="K50" i="7"/>
  <c r="L50" i="7" s="1"/>
  <c r="I50" i="7"/>
  <c r="K34" i="7"/>
  <c r="L34" i="7" s="1"/>
  <c r="I34" i="7"/>
  <c r="K33" i="7"/>
  <c r="L33" i="7" s="1"/>
  <c r="I33" i="7"/>
  <c r="K32" i="7"/>
  <c r="L32" i="7" s="1"/>
  <c r="I32" i="7"/>
  <c r="K31" i="7"/>
  <c r="L31" i="7" s="1"/>
  <c r="I31" i="7"/>
  <c r="K30" i="7"/>
  <c r="L30" i="7" s="1"/>
  <c r="I30" i="7"/>
  <c r="K29" i="7"/>
  <c r="L29" i="7" s="1"/>
  <c r="I29" i="7"/>
  <c r="K28" i="7"/>
  <c r="L28" i="7" s="1"/>
  <c r="I28" i="7"/>
  <c r="K27" i="7"/>
  <c r="L27" i="7" s="1"/>
  <c r="I27" i="7"/>
  <c r="K26" i="7"/>
  <c r="L26" i="7" s="1"/>
  <c r="I26" i="7"/>
  <c r="K19" i="7"/>
  <c r="L19" i="7" s="1"/>
  <c r="I19" i="7"/>
  <c r="K18" i="7"/>
  <c r="L18" i="7" s="1"/>
  <c r="I18" i="7"/>
  <c r="K17" i="7"/>
  <c r="L17" i="7" s="1"/>
  <c r="I17" i="7"/>
  <c r="K16" i="7"/>
  <c r="L16" i="7" s="1"/>
  <c r="I16" i="7"/>
  <c r="K12" i="7"/>
  <c r="L12" i="7" s="1"/>
  <c r="I12" i="7"/>
  <c r="K11" i="7"/>
  <c r="L11" i="7" s="1"/>
  <c r="I11" i="7"/>
  <c r="K10" i="7"/>
  <c r="L10" i="7" s="1"/>
  <c r="I10" i="7"/>
  <c r="K8" i="7"/>
  <c r="L8" i="7" s="1"/>
  <c r="I8" i="7"/>
  <c r="K7" i="7"/>
  <c r="L7" i="7" s="1"/>
  <c r="I7" i="7"/>
  <c r="K6" i="7"/>
  <c r="L6" i="7" s="1"/>
  <c r="I6" i="7"/>
  <c r="K5" i="7"/>
  <c r="L5" i="7" s="1"/>
  <c r="I5" i="7"/>
  <c r="E300" i="4"/>
  <c r="E295" i="4"/>
  <c r="E293" i="4"/>
  <c r="L114" i="9" l="1"/>
  <c r="Q36" i="8" s="1"/>
  <c r="K114" i="9"/>
  <c r="P36" i="8" s="1"/>
  <c r="J114" i="9"/>
  <c r="O36" i="8" s="1"/>
  <c r="I114" i="9"/>
  <c r="N36" i="8" s="1"/>
  <c r="H114" i="9"/>
  <c r="M36" i="8" s="1"/>
  <c r="F114" i="9"/>
  <c r="E114" i="9"/>
  <c r="L36" i="8" s="1"/>
  <c r="B114" i="9"/>
  <c r="L98" i="9"/>
  <c r="Q28" i="8" s="1"/>
  <c r="K98" i="9"/>
  <c r="P28" i="8" s="1"/>
  <c r="J98" i="9"/>
  <c r="O28" i="8" s="1"/>
  <c r="I98" i="9"/>
  <c r="N28" i="8" s="1"/>
  <c r="H98" i="9"/>
  <c r="M28" i="8" s="1"/>
  <c r="F98" i="9"/>
  <c r="E98" i="9"/>
  <c r="L28" i="8" s="1"/>
  <c r="B98" i="9"/>
  <c r="L90" i="9"/>
  <c r="Q27" i="8" s="1"/>
  <c r="K90" i="9"/>
  <c r="P27" i="8" s="1"/>
  <c r="J90" i="9"/>
  <c r="O27" i="8" s="1"/>
  <c r="I90" i="9"/>
  <c r="N27" i="8" s="1"/>
  <c r="H90" i="9"/>
  <c r="M27" i="8" s="1"/>
  <c r="F90" i="9"/>
  <c r="E90" i="9"/>
  <c r="L27" i="8" s="1"/>
  <c r="B90" i="9"/>
  <c r="E299" i="4" l="1"/>
  <c r="E298" i="4"/>
  <c r="E297" i="4"/>
  <c r="E296" i="4"/>
  <c r="E294" i="4"/>
  <c r="H271" i="4"/>
  <c r="E271" i="4"/>
  <c r="B271" i="4"/>
  <c r="H36" i="8" s="1"/>
  <c r="H235" i="4"/>
  <c r="E235" i="4"/>
  <c r="B235" i="4"/>
  <c r="H30" i="8" s="1"/>
  <c r="H28" i="8"/>
  <c r="H27" i="8"/>
  <c r="H26" i="8"/>
  <c r="H25" i="8"/>
  <c r="J25" i="8" s="1"/>
  <c r="H132" i="4"/>
  <c r="E132" i="4"/>
  <c r="B132" i="4"/>
  <c r="H23" i="8" s="1"/>
  <c r="E290" i="4" l="1"/>
  <c r="F288" i="4" s="1"/>
  <c r="F287" i="4" l="1"/>
  <c r="B47" i="10"/>
  <c r="F454" i="2" l="1"/>
  <c r="F220" i="2"/>
  <c r="F157" i="2"/>
  <c r="H320" i="7"/>
  <c r="T36" i="8" s="1"/>
  <c r="G320" i="7"/>
  <c r="E320" i="7"/>
  <c r="B320" i="7"/>
  <c r="H307" i="7"/>
  <c r="T34" i="8" s="1"/>
  <c r="G307" i="7"/>
  <c r="E307" i="7"/>
  <c r="B307" i="7"/>
  <c r="H292" i="7"/>
  <c r="T32" i="8" s="1"/>
  <c r="G292" i="7"/>
  <c r="E292" i="7"/>
  <c r="B292" i="7"/>
  <c r="H286" i="7"/>
  <c r="T31" i="8" s="1"/>
  <c r="G286" i="7"/>
  <c r="E286" i="7"/>
  <c r="B286" i="7"/>
  <c r="H278" i="7"/>
  <c r="T30" i="8" s="1"/>
  <c r="G278" i="7"/>
  <c r="E278" i="7"/>
  <c r="B278" i="7"/>
  <c r="H260" i="7"/>
  <c r="G260" i="7"/>
  <c r="E260" i="7"/>
  <c r="B260" i="7"/>
  <c r="H253" i="7"/>
  <c r="T28" i="8" s="1"/>
  <c r="G253" i="7"/>
  <c r="E253" i="7"/>
  <c r="B253" i="7"/>
  <c r="H241" i="7"/>
  <c r="T27" i="8" s="1"/>
  <c r="G241" i="7"/>
  <c r="E241" i="7"/>
  <c r="B241" i="7"/>
  <c r="H234" i="7"/>
  <c r="T26" i="8" s="1"/>
  <c r="G234" i="7"/>
  <c r="E234" i="7"/>
  <c r="B234" i="7"/>
  <c r="H219" i="7"/>
  <c r="T25" i="8" s="1"/>
  <c r="G219" i="7"/>
  <c r="E219" i="7"/>
  <c r="B219" i="7"/>
  <c r="H203" i="7"/>
  <c r="T24" i="8" s="1"/>
  <c r="G203" i="7"/>
  <c r="E203" i="7"/>
  <c r="B203" i="7"/>
  <c r="H191" i="7"/>
  <c r="T23" i="8" s="1"/>
  <c r="G191" i="7"/>
  <c r="E191" i="7"/>
  <c r="B191" i="7"/>
  <c r="H178" i="7"/>
  <c r="G178" i="7"/>
  <c r="E178" i="7"/>
  <c r="B178" i="7"/>
  <c r="H160" i="7"/>
  <c r="T21" i="8" s="1"/>
  <c r="G160" i="7"/>
  <c r="E160" i="7"/>
  <c r="B160" i="7"/>
  <c r="H150" i="7"/>
  <c r="T20" i="8" s="1"/>
  <c r="G150" i="7"/>
  <c r="E150" i="7"/>
  <c r="B150" i="7"/>
  <c r="H141" i="7"/>
  <c r="T18" i="8" s="1"/>
  <c r="G141" i="7"/>
  <c r="E141" i="7"/>
  <c r="B141" i="7"/>
  <c r="H126" i="7"/>
  <c r="T17" i="8" s="1"/>
  <c r="G126" i="7"/>
  <c r="E126" i="7"/>
  <c r="B126" i="7"/>
  <c r="H118" i="7"/>
  <c r="T16" i="8" s="1"/>
  <c r="G118" i="7"/>
  <c r="E118" i="7"/>
  <c r="B118" i="7"/>
  <c r="K37" i="7"/>
  <c r="L37" i="7" s="1"/>
  <c r="K36" i="7"/>
  <c r="L36" i="7" s="1"/>
  <c r="K35" i="7"/>
  <c r="L35" i="7" s="1"/>
  <c r="I37" i="7"/>
  <c r="I36" i="7"/>
  <c r="I35" i="7"/>
  <c r="T29" i="8" l="1"/>
  <c r="K286" i="7"/>
  <c r="L286" i="7" s="1"/>
  <c r="K278" i="7"/>
  <c r="L278" i="7" s="1"/>
  <c r="K260" i="7"/>
  <c r="K241" i="7"/>
  <c r="L241" i="7" s="1"/>
  <c r="K203" i="7"/>
  <c r="L203" i="7" s="1"/>
  <c r="K126" i="7"/>
  <c r="L126" i="7" s="1"/>
  <c r="K292" i="7"/>
  <c r="L292" i="7" s="1"/>
  <c r="S32" i="8"/>
  <c r="U32" i="8" s="1"/>
  <c r="K307" i="7"/>
  <c r="L307" i="7" s="1"/>
  <c r="S34" i="8"/>
  <c r="U34" i="8" s="1"/>
  <c r="K320" i="7"/>
  <c r="L320" i="7" s="1"/>
  <c r="S36" i="8"/>
  <c r="U36" i="8" s="1"/>
  <c r="T22" i="8"/>
  <c r="K253" i="7"/>
  <c r="L253" i="7" s="1"/>
  <c r="K234" i="7"/>
  <c r="L234" i="7" s="1"/>
  <c r="K219" i="7"/>
  <c r="L219" i="7" s="1"/>
  <c r="K191" i="7"/>
  <c r="L191" i="7" s="1"/>
  <c r="K160" i="7"/>
  <c r="L160" i="7" s="1"/>
  <c r="K150" i="7"/>
  <c r="L150" i="7" s="1"/>
  <c r="K141" i="7"/>
  <c r="L141" i="7" s="1"/>
  <c r="K118" i="7"/>
  <c r="L118" i="7" s="1"/>
  <c r="K178" i="7"/>
  <c r="S16" i="8"/>
  <c r="U16" i="8" s="1"/>
  <c r="S17" i="8"/>
  <c r="U17" i="8" s="1"/>
  <c r="S18" i="8"/>
  <c r="U18" i="8" s="1"/>
  <c r="S20" i="8"/>
  <c r="S21" i="8"/>
  <c r="U21" i="8" s="1"/>
  <c r="S22" i="8"/>
  <c r="S23" i="8"/>
  <c r="U23" i="8" s="1"/>
  <c r="S24" i="8"/>
  <c r="U24" i="8" s="1"/>
  <c r="S25" i="8"/>
  <c r="U25" i="8" s="1"/>
  <c r="S26" i="8"/>
  <c r="U26" i="8" s="1"/>
  <c r="S27" i="8"/>
  <c r="U27" i="8" s="1"/>
  <c r="S28" i="8"/>
  <c r="U28" i="8" s="1"/>
  <c r="S29" i="8"/>
  <c r="U29" i="8" s="1"/>
  <c r="S30" i="8"/>
  <c r="U30" i="8" s="1"/>
  <c r="S31" i="8"/>
  <c r="U31" i="8" s="1"/>
  <c r="U20" i="8"/>
  <c r="I253" i="7"/>
  <c r="I286" i="7"/>
  <c r="I292" i="7"/>
  <c r="I307" i="7"/>
  <c r="I320" i="7"/>
  <c r="I260" i="7"/>
  <c r="I278" i="7"/>
  <c r="I126" i="7"/>
  <c r="I141" i="7"/>
  <c r="I178" i="7"/>
  <c r="I191" i="7"/>
  <c r="I234" i="7"/>
  <c r="I241" i="7"/>
  <c r="I118" i="7"/>
  <c r="I150" i="7"/>
  <c r="I160" i="7"/>
  <c r="I203" i="7"/>
  <c r="I219" i="7"/>
  <c r="L260" i="7" l="1"/>
  <c r="U22" i="8"/>
  <c r="L178" i="7"/>
  <c r="S320" i="11"/>
  <c r="R320" i="11"/>
  <c r="Q320" i="11"/>
  <c r="P320" i="11"/>
  <c r="O320" i="11"/>
  <c r="N320" i="11"/>
  <c r="M320" i="11"/>
  <c r="L320" i="11"/>
  <c r="K320" i="11"/>
  <c r="J320" i="11"/>
  <c r="I320" i="11"/>
  <c r="H320" i="11"/>
  <c r="G320" i="11"/>
  <c r="F320" i="11"/>
  <c r="B320" i="11"/>
  <c r="S311" i="11"/>
  <c r="R311" i="11"/>
  <c r="Q311" i="11"/>
  <c r="P311" i="11"/>
  <c r="O311" i="11"/>
  <c r="N311" i="11"/>
  <c r="M311" i="11"/>
  <c r="L311" i="11"/>
  <c r="K311" i="11"/>
  <c r="J311" i="11"/>
  <c r="I311" i="11"/>
  <c r="H311" i="11"/>
  <c r="G311" i="11"/>
  <c r="F311" i="11"/>
  <c r="B311" i="11"/>
  <c r="S307" i="11"/>
  <c r="R307" i="11"/>
  <c r="Q307" i="11"/>
  <c r="P307" i="11"/>
  <c r="O307" i="11"/>
  <c r="N307" i="11"/>
  <c r="M307" i="11"/>
  <c r="L307" i="11"/>
  <c r="K307" i="11"/>
  <c r="J307" i="11"/>
  <c r="I307" i="11"/>
  <c r="H307" i="11"/>
  <c r="G307" i="11"/>
  <c r="F307" i="11"/>
  <c r="B307" i="11"/>
  <c r="S292" i="11"/>
  <c r="R292" i="11"/>
  <c r="Q292" i="11"/>
  <c r="P292" i="11"/>
  <c r="O292" i="11"/>
  <c r="N292" i="11"/>
  <c r="M292" i="11"/>
  <c r="L292" i="11"/>
  <c r="K292" i="11"/>
  <c r="J292" i="11"/>
  <c r="I292" i="11"/>
  <c r="H292" i="11"/>
  <c r="G292" i="11"/>
  <c r="F292" i="11"/>
  <c r="B292" i="11"/>
  <c r="S286" i="11"/>
  <c r="R286" i="11"/>
  <c r="Q286" i="11"/>
  <c r="P286" i="11"/>
  <c r="O286" i="11"/>
  <c r="N286" i="11"/>
  <c r="M286" i="11"/>
  <c r="L286" i="11"/>
  <c r="K286" i="11"/>
  <c r="J286" i="11"/>
  <c r="I286" i="11"/>
  <c r="H286" i="11"/>
  <c r="G286" i="11"/>
  <c r="F286" i="11"/>
  <c r="B286" i="11"/>
  <c r="S278" i="11"/>
  <c r="R278" i="11"/>
  <c r="Q278" i="11"/>
  <c r="P278" i="11"/>
  <c r="O278" i="11"/>
  <c r="N278" i="11"/>
  <c r="M278" i="11"/>
  <c r="L278" i="11"/>
  <c r="K278" i="11"/>
  <c r="J278" i="11"/>
  <c r="I278" i="11"/>
  <c r="H278" i="11"/>
  <c r="G278" i="11"/>
  <c r="F278" i="11"/>
  <c r="B278" i="11"/>
  <c r="S260" i="11"/>
  <c r="R260" i="11"/>
  <c r="Q260" i="11"/>
  <c r="P260" i="11"/>
  <c r="O260" i="11"/>
  <c r="N260" i="11"/>
  <c r="M260" i="11"/>
  <c r="L260" i="11"/>
  <c r="K260" i="11"/>
  <c r="J260" i="11"/>
  <c r="I260" i="11"/>
  <c r="H260" i="11"/>
  <c r="G260" i="11"/>
  <c r="F260" i="11"/>
  <c r="B260" i="11"/>
  <c r="S253" i="11"/>
  <c r="R253" i="11"/>
  <c r="Q253" i="11"/>
  <c r="P253" i="11"/>
  <c r="O253" i="11"/>
  <c r="N253" i="11"/>
  <c r="M253" i="11"/>
  <c r="L253" i="11"/>
  <c r="K253" i="11"/>
  <c r="J253" i="11"/>
  <c r="I253" i="11"/>
  <c r="H253" i="11"/>
  <c r="G253" i="11"/>
  <c r="F253" i="11"/>
  <c r="B253" i="11"/>
  <c r="S241" i="11"/>
  <c r="R241" i="11"/>
  <c r="Q241" i="11"/>
  <c r="P241" i="11"/>
  <c r="O241" i="11"/>
  <c r="N241" i="11"/>
  <c r="M241" i="11"/>
  <c r="L241" i="11"/>
  <c r="K241" i="11"/>
  <c r="J241" i="11"/>
  <c r="I241" i="11"/>
  <c r="H241" i="11"/>
  <c r="G241" i="11"/>
  <c r="F241" i="11"/>
  <c r="B241" i="11"/>
  <c r="S234" i="11"/>
  <c r="R234" i="11"/>
  <c r="Q234" i="11"/>
  <c r="P234" i="11"/>
  <c r="O234" i="11"/>
  <c r="N234" i="11"/>
  <c r="M234" i="11"/>
  <c r="L234" i="11"/>
  <c r="K234" i="11"/>
  <c r="J234" i="11"/>
  <c r="I234" i="11"/>
  <c r="H234" i="11"/>
  <c r="G234" i="11"/>
  <c r="F234" i="11"/>
  <c r="B234" i="11"/>
  <c r="S219" i="11"/>
  <c r="R219" i="11"/>
  <c r="Q219" i="11"/>
  <c r="P219" i="11"/>
  <c r="O219" i="11"/>
  <c r="N219" i="11"/>
  <c r="M219" i="11"/>
  <c r="L219" i="11"/>
  <c r="K219" i="11"/>
  <c r="J219" i="11"/>
  <c r="I219" i="11"/>
  <c r="H219" i="11"/>
  <c r="G219" i="11"/>
  <c r="F219" i="11"/>
  <c r="B219" i="11"/>
  <c r="S203" i="11"/>
  <c r="R203" i="11"/>
  <c r="Q203" i="11"/>
  <c r="P203" i="11"/>
  <c r="O203" i="11"/>
  <c r="N203" i="11"/>
  <c r="M203" i="11"/>
  <c r="L203" i="11"/>
  <c r="K203" i="11"/>
  <c r="J203" i="11"/>
  <c r="I203" i="11"/>
  <c r="H203" i="11"/>
  <c r="G203" i="11"/>
  <c r="F203" i="11"/>
  <c r="B203" i="11"/>
  <c r="S191" i="11"/>
  <c r="R191" i="11"/>
  <c r="Q191" i="11"/>
  <c r="P191" i="11"/>
  <c r="O191" i="11"/>
  <c r="N191" i="11"/>
  <c r="M191" i="11"/>
  <c r="L191" i="11"/>
  <c r="K191" i="11"/>
  <c r="J191" i="11"/>
  <c r="I191" i="11"/>
  <c r="H191" i="11"/>
  <c r="G191" i="11"/>
  <c r="F191" i="11"/>
  <c r="B191" i="11"/>
  <c r="S178" i="11"/>
  <c r="R178" i="11"/>
  <c r="Q178" i="11"/>
  <c r="P178" i="11"/>
  <c r="O178" i="11"/>
  <c r="N178" i="11"/>
  <c r="M178" i="11"/>
  <c r="L178" i="11"/>
  <c r="K178" i="11"/>
  <c r="J178" i="11"/>
  <c r="I178" i="11"/>
  <c r="H178" i="11"/>
  <c r="G178" i="11"/>
  <c r="F178" i="11"/>
  <c r="B178" i="11"/>
  <c r="S160" i="11"/>
  <c r="R160" i="11"/>
  <c r="Q160" i="11"/>
  <c r="P160" i="11"/>
  <c r="O160" i="11"/>
  <c r="N160" i="11"/>
  <c r="M160" i="11"/>
  <c r="L160" i="11"/>
  <c r="K160" i="11"/>
  <c r="J160" i="11"/>
  <c r="I160" i="11"/>
  <c r="H160" i="11"/>
  <c r="G160" i="11"/>
  <c r="F160" i="11"/>
  <c r="B160" i="11"/>
  <c r="S150" i="11"/>
  <c r="R150" i="11"/>
  <c r="Q150" i="11"/>
  <c r="P150" i="11"/>
  <c r="O150" i="11"/>
  <c r="N150" i="11"/>
  <c r="M150" i="11"/>
  <c r="L150" i="11"/>
  <c r="K150" i="11"/>
  <c r="J150" i="11"/>
  <c r="I150" i="11"/>
  <c r="H150" i="11"/>
  <c r="G150" i="11"/>
  <c r="F150" i="11"/>
  <c r="B150" i="11"/>
  <c r="S141" i="11"/>
  <c r="R141" i="11"/>
  <c r="Q141" i="11"/>
  <c r="P141" i="11"/>
  <c r="O141" i="11"/>
  <c r="N141" i="11"/>
  <c r="M141" i="11"/>
  <c r="L141" i="11"/>
  <c r="K141" i="11"/>
  <c r="J141" i="11"/>
  <c r="I141" i="11"/>
  <c r="H141" i="11"/>
  <c r="G141" i="11"/>
  <c r="F141" i="11"/>
  <c r="B141" i="11"/>
  <c r="S126" i="11"/>
  <c r="R126" i="11"/>
  <c r="Q126" i="11"/>
  <c r="P126" i="11"/>
  <c r="O126" i="11"/>
  <c r="N126" i="11"/>
  <c r="M126" i="11"/>
  <c r="L126" i="11"/>
  <c r="K126" i="11"/>
  <c r="J126" i="11"/>
  <c r="I126" i="11"/>
  <c r="H126" i="11"/>
  <c r="G126" i="11"/>
  <c r="F126" i="11"/>
  <c r="B126" i="11"/>
  <c r="S118" i="11"/>
  <c r="R118" i="11"/>
  <c r="Q118" i="11"/>
  <c r="P118" i="11"/>
  <c r="O118" i="11"/>
  <c r="N118" i="11"/>
  <c r="M118" i="11"/>
  <c r="L118" i="11"/>
  <c r="K118" i="11"/>
  <c r="J118" i="11"/>
  <c r="I118" i="11"/>
  <c r="H118" i="11"/>
  <c r="G118" i="11"/>
  <c r="F118" i="11"/>
  <c r="B118" i="11"/>
  <c r="L80" i="9"/>
  <c r="Q25" i="8" s="1"/>
  <c r="K80" i="9"/>
  <c r="P25" i="8" s="1"/>
  <c r="J80" i="9"/>
  <c r="O25" i="8" s="1"/>
  <c r="I80" i="9"/>
  <c r="N25" i="8" s="1"/>
  <c r="H80" i="9"/>
  <c r="M25" i="8" s="1"/>
  <c r="F80" i="9"/>
  <c r="E80" i="9"/>
  <c r="L25" i="8" s="1"/>
  <c r="B80" i="9"/>
  <c r="L64" i="9"/>
  <c r="Q23" i="8" s="1"/>
  <c r="K64" i="9"/>
  <c r="P23" i="8" s="1"/>
  <c r="J64" i="9"/>
  <c r="O23" i="8" s="1"/>
  <c r="I64" i="9"/>
  <c r="N23" i="8" s="1"/>
  <c r="H64" i="9"/>
  <c r="M23" i="8" s="1"/>
  <c r="F64" i="9"/>
  <c r="E64" i="9"/>
  <c r="L23" i="8" s="1"/>
  <c r="B64" i="9"/>
  <c r="L54" i="9"/>
  <c r="Q21" i="8" s="1"/>
  <c r="K54" i="9"/>
  <c r="P21" i="8" s="1"/>
  <c r="J54" i="9"/>
  <c r="O21" i="8" s="1"/>
  <c r="I54" i="9"/>
  <c r="N21" i="8" s="1"/>
  <c r="H54" i="9"/>
  <c r="M21" i="8" s="1"/>
  <c r="F54" i="9"/>
  <c r="E54" i="9"/>
  <c r="L21" i="8" s="1"/>
  <c r="B54" i="9"/>
  <c r="J18" i="8" l="1"/>
  <c r="B641" i="10"/>
  <c r="C36" i="8" s="1"/>
  <c r="B627" i="10"/>
  <c r="C35" i="8" s="1"/>
  <c r="B623" i="10"/>
  <c r="C34" i="8" s="1"/>
  <c r="B605" i="10"/>
  <c r="C33" i="8" s="1"/>
  <c r="B598" i="10"/>
  <c r="B571" i="10"/>
  <c r="C31" i="8" s="1"/>
  <c r="B561" i="10"/>
  <c r="C30" i="8" s="1"/>
  <c r="B525" i="10"/>
  <c r="C29" i="8" s="1"/>
  <c r="B513" i="10"/>
  <c r="C28" i="8" s="1"/>
  <c r="B463" i="10"/>
  <c r="C27" i="8" s="1"/>
  <c r="B454" i="10"/>
  <c r="C26" i="8" s="1"/>
  <c r="B399" i="10"/>
  <c r="C24" i="8" s="1"/>
  <c r="B367" i="10"/>
  <c r="C23" i="8" s="1"/>
  <c r="B326" i="10"/>
  <c r="C22" i="8" s="1"/>
  <c r="B305" i="10"/>
  <c r="C21" i="8" s="1"/>
  <c r="B282" i="10"/>
  <c r="C20" i="8" s="1"/>
  <c r="B268" i="10"/>
  <c r="C19" i="8" s="1"/>
  <c r="F17" i="8"/>
  <c r="B239" i="10"/>
  <c r="C17" i="8" s="1"/>
  <c r="F641" i="2"/>
  <c r="B641" i="2"/>
  <c r="F627" i="2"/>
  <c r="B627" i="2"/>
  <c r="F623" i="2"/>
  <c r="B623" i="2"/>
  <c r="F605" i="2"/>
  <c r="B605" i="2"/>
  <c r="F598" i="2"/>
  <c r="B598" i="2"/>
  <c r="F571" i="2"/>
  <c r="B571" i="2"/>
  <c r="F561" i="2"/>
  <c r="B561" i="2"/>
  <c r="F525" i="2"/>
  <c r="B525" i="2"/>
  <c r="F513" i="2"/>
  <c r="B513" i="2"/>
  <c r="F463" i="2"/>
  <c r="B463" i="2"/>
  <c r="B454" i="2"/>
  <c r="F428" i="2"/>
  <c r="B428" i="2"/>
  <c r="F399" i="2"/>
  <c r="B399" i="2"/>
  <c r="F367" i="2"/>
  <c r="B367" i="2"/>
  <c r="F326" i="2"/>
  <c r="B326" i="2"/>
  <c r="F305" i="2"/>
  <c r="B305" i="2"/>
  <c r="F282" i="2"/>
  <c r="B282" i="2"/>
  <c r="F268" i="2"/>
  <c r="B268" i="2"/>
  <c r="F239" i="2"/>
  <c r="B239" i="2"/>
  <c r="B47" i="2"/>
  <c r="F47" i="2"/>
  <c r="I25" i="8" l="1"/>
  <c r="I18" i="8"/>
  <c r="J29" i="8"/>
  <c r="I29" i="8"/>
  <c r="I33" i="8"/>
  <c r="E22" i="8"/>
  <c r="E26" i="8"/>
  <c r="J26" i="8"/>
  <c r="I26" i="8"/>
  <c r="E30" i="8"/>
  <c r="J30" i="8"/>
  <c r="I30" i="8"/>
  <c r="I34" i="8"/>
  <c r="J34" i="8"/>
  <c r="J23" i="8"/>
  <c r="I23" i="8"/>
  <c r="J31" i="8"/>
  <c r="I31" i="8"/>
  <c r="I35" i="8"/>
  <c r="J35" i="8"/>
  <c r="J20" i="8"/>
  <c r="I20" i="8"/>
  <c r="J24" i="8"/>
  <c r="I24" i="8"/>
  <c r="E28" i="8"/>
  <c r="J28" i="8"/>
  <c r="I28" i="8"/>
  <c r="E36" i="8"/>
  <c r="J36" i="8"/>
  <c r="I36" i="8"/>
  <c r="C32" i="8"/>
  <c r="E17" i="8"/>
  <c r="E25" i="8"/>
  <c r="E18" i="8"/>
  <c r="E34" i="8"/>
  <c r="E20" i="8"/>
  <c r="E19" i="8"/>
  <c r="E23" i="8"/>
  <c r="E27" i="8"/>
  <c r="E31" i="8"/>
  <c r="E35" i="8"/>
  <c r="J17" i="8"/>
  <c r="E21" i="8"/>
  <c r="E29" i="8"/>
  <c r="E33" i="8"/>
  <c r="I17" i="8"/>
  <c r="E24" i="8"/>
  <c r="E32" i="8" l="1"/>
  <c r="K42" i="7"/>
  <c r="L42" i="7" s="1"/>
  <c r="I42" i="7"/>
  <c r="K25" i="7"/>
  <c r="L25" i="7" s="1"/>
  <c r="I25" i="7"/>
  <c r="K22" i="7"/>
  <c r="L22" i="7" s="1"/>
  <c r="I22" i="7"/>
  <c r="K21" i="7"/>
  <c r="L21" i="7" s="1"/>
  <c r="I21" i="7"/>
  <c r="K20" i="7"/>
  <c r="L20" i="7" s="1"/>
  <c r="I20" i="7"/>
  <c r="K15" i="7"/>
  <c r="L15" i="7" s="1"/>
  <c r="I15" i="7"/>
  <c r="K4" i="7"/>
  <c r="L4" i="7" s="1"/>
  <c r="I4" i="7"/>
  <c r="K79" i="7"/>
  <c r="L79" i="7" s="1"/>
  <c r="I79" i="7"/>
  <c r="H107" i="7"/>
  <c r="T14" i="8" s="1"/>
  <c r="G107" i="7"/>
  <c r="E107" i="7"/>
  <c r="B107" i="7"/>
  <c r="H99" i="7"/>
  <c r="T13" i="8" s="1"/>
  <c r="G99" i="7"/>
  <c r="E99" i="7"/>
  <c r="S13" i="8" s="1"/>
  <c r="B99" i="7"/>
  <c r="H92" i="7"/>
  <c r="T12" i="8" s="1"/>
  <c r="G92" i="7"/>
  <c r="E92" i="7"/>
  <c r="S12" i="8" s="1"/>
  <c r="B92" i="7"/>
  <c r="H84" i="7"/>
  <c r="G84" i="7"/>
  <c r="E84" i="7"/>
  <c r="B84" i="7"/>
  <c r="H72" i="7"/>
  <c r="T10" i="8" s="1"/>
  <c r="G72" i="7"/>
  <c r="E72" i="7"/>
  <c r="S10" i="8" s="1"/>
  <c r="B72" i="7"/>
  <c r="H60" i="7"/>
  <c r="T8" i="8" s="1"/>
  <c r="G60" i="7"/>
  <c r="E60" i="7"/>
  <c r="S8" i="8" s="1"/>
  <c r="B60" i="7"/>
  <c r="H48" i="7"/>
  <c r="G48" i="7"/>
  <c r="E48" i="7"/>
  <c r="S6" i="8" s="1"/>
  <c r="B48" i="7"/>
  <c r="K47" i="7"/>
  <c r="L47" i="7" s="1"/>
  <c r="I47" i="7"/>
  <c r="K46" i="7"/>
  <c r="L46" i="7" s="1"/>
  <c r="I46" i="7"/>
  <c r="K45" i="7"/>
  <c r="L45" i="7" s="1"/>
  <c r="I45" i="7"/>
  <c r="K44" i="7"/>
  <c r="L44" i="7" s="1"/>
  <c r="I44" i="7"/>
  <c r="K43" i="7"/>
  <c r="L43" i="7" s="1"/>
  <c r="I43" i="7"/>
  <c r="K41" i="7"/>
  <c r="L41" i="7" s="1"/>
  <c r="I41" i="7"/>
  <c r="K40" i="7"/>
  <c r="L40" i="7" s="1"/>
  <c r="I40" i="7"/>
  <c r="H38" i="7"/>
  <c r="T5" i="8" s="1"/>
  <c r="G38" i="7"/>
  <c r="E38" i="7"/>
  <c r="S5" i="8" s="1"/>
  <c r="B38" i="7"/>
  <c r="S11" i="8" l="1"/>
  <c r="T6" i="8"/>
  <c r="U10" i="8"/>
  <c r="S14" i="8"/>
  <c r="U14" i="8" s="1"/>
  <c r="T11" i="8"/>
  <c r="U6" i="8"/>
  <c r="U8" i="8"/>
  <c r="U12" i="8"/>
  <c r="U13" i="8"/>
  <c r="U5" i="8"/>
  <c r="I107" i="7"/>
  <c r="I92" i="7"/>
  <c r="K60" i="7"/>
  <c r="L60" i="7" s="1"/>
  <c r="K84" i="7"/>
  <c r="K72" i="7"/>
  <c r="L72" i="7" s="1"/>
  <c r="I38" i="7"/>
  <c r="I48" i="7"/>
  <c r="I60" i="7"/>
  <c r="I84" i="7"/>
  <c r="K107" i="7"/>
  <c r="L107" i="7" s="1"/>
  <c r="I72" i="7"/>
  <c r="K92" i="7"/>
  <c r="L92" i="7" s="1"/>
  <c r="I99" i="7"/>
  <c r="K99" i="7"/>
  <c r="L99" i="7" s="1"/>
  <c r="K48" i="7"/>
  <c r="L48" i="7" s="1"/>
  <c r="K38" i="7"/>
  <c r="L38" i="7" s="1"/>
  <c r="L48" i="9"/>
  <c r="Q16" i="8" s="1"/>
  <c r="K48" i="9"/>
  <c r="P16" i="8" s="1"/>
  <c r="J48" i="9"/>
  <c r="I48" i="9"/>
  <c r="N16" i="8" s="1"/>
  <c r="H48" i="9"/>
  <c r="M16" i="8" s="1"/>
  <c r="F48" i="9"/>
  <c r="E48" i="9"/>
  <c r="L16" i="8" s="1"/>
  <c r="B48" i="9"/>
  <c r="L37" i="9"/>
  <c r="Q14" i="8" s="1"/>
  <c r="K37" i="9"/>
  <c r="P14" i="8" s="1"/>
  <c r="J37" i="9"/>
  <c r="O14" i="8" s="1"/>
  <c r="I37" i="9"/>
  <c r="N14" i="8" s="1"/>
  <c r="H37" i="9"/>
  <c r="M14" i="8" s="1"/>
  <c r="F37" i="9"/>
  <c r="E37" i="9"/>
  <c r="L14" i="8" s="1"/>
  <c r="B37" i="9"/>
  <c r="L27" i="9"/>
  <c r="Q11" i="8" s="1"/>
  <c r="K27" i="9"/>
  <c r="P11" i="8" s="1"/>
  <c r="J27" i="9"/>
  <c r="O11" i="8" s="1"/>
  <c r="I27" i="9"/>
  <c r="N11" i="8" s="1"/>
  <c r="H27" i="9"/>
  <c r="M11" i="8" s="1"/>
  <c r="F27" i="9"/>
  <c r="E27" i="9"/>
  <c r="L11" i="8" s="1"/>
  <c r="B27" i="9"/>
  <c r="L21" i="9"/>
  <c r="Q6" i="8" s="1"/>
  <c r="K21" i="9"/>
  <c r="P6" i="8" s="1"/>
  <c r="J21" i="9"/>
  <c r="O6" i="8" s="1"/>
  <c r="I21" i="9"/>
  <c r="H21" i="9"/>
  <c r="F21" i="9"/>
  <c r="E21" i="9"/>
  <c r="L6" i="8" s="1"/>
  <c r="B21" i="9"/>
  <c r="U11" i="8" l="1"/>
  <c r="O16" i="8"/>
  <c r="N6" i="8"/>
  <c r="M6" i="8"/>
  <c r="L84" i="7"/>
  <c r="H112" i="4"/>
  <c r="E112" i="4"/>
  <c r="B112" i="4"/>
  <c r="H16" i="8" s="1"/>
  <c r="J16" i="8" s="1"/>
  <c r="H75" i="4"/>
  <c r="E75" i="4"/>
  <c r="B75" i="4"/>
  <c r="H14" i="8" s="1"/>
  <c r="H34" i="4"/>
  <c r="E34" i="4"/>
  <c r="B34" i="4"/>
  <c r="H6" i="8" s="1"/>
  <c r="I21" i="8" l="1"/>
  <c r="J21" i="8"/>
  <c r="J27" i="8"/>
  <c r="I27" i="8"/>
  <c r="I19" i="8"/>
  <c r="J22" i="8"/>
  <c r="I22" i="8"/>
  <c r="I32" i="8"/>
  <c r="J32" i="8"/>
  <c r="S107" i="11"/>
  <c r="R107" i="11"/>
  <c r="Q107" i="11"/>
  <c r="P107" i="11"/>
  <c r="O107" i="11"/>
  <c r="N107" i="11"/>
  <c r="M107" i="11"/>
  <c r="L107" i="11"/>
  <c r="K107" i="11"/>
  <c r="J107" i="11"/>
  <c r="I107" i="11"/>
  <c r="H107" i="11"/>
  <c r="G107" i="11"/>
  <c r="F107" i="11"/>
  <c r="B107" i="11"/>
  <c r="S99" i="11"/>
  <c r="R99" i="11"/>
  <c r="Q99" i="11"/>
  <c r="P99" i="11"/>
  <c r="O99" i="11"/>
  <c r="N99" i="11"/>
  <c r="M99" i="11"/>
  <c r="L99" i="11"/>
  <c r="K99" i="11"/>
  <c r="J99" i="11"/>
  <c r="I99" i="11"/>
  <c r="H99" i="11"/>
  <c r="G99" i="11"/>
  <c r="F99" i="11"/>
  <c r="B99" i="11"/>
  <c r="S92" i="11"/>
  <c r="R92" i="11"/>
  <c r="Q92" i="11"/>
  <c r="P92" i="11"/>
  <c r="O92" i="11"/>
  <c r="N92" i="11"/>
  <c r="M92" i="11"/>
  <c r="L92" i="11"/>
  <c r="K92" i="11"/>
  <c r="J92" i="11"/>
  <c r="I92" i="11"/>
  <c r="H92" i="11"/>
  <c r="G92" i="11"/>
  <c r="F92" i="11"/>
  <c r="B92" i="11"/>
  <c r="S84" i="11"/>
  <c r="R84" i="11"/>
  <c r="Q84" i="11"/>
  <c r="P84" i="11"/>
  <c r="O84" i="11"/>
  <c r="N84" i="11"/>
  <c r="M84" i="11"/>
  <c r="L84" i="11"/>
  <c r="K84" i="11"/>
  <c r="J84" i="11"/>
  <c r="I84" i="11"/>
  <c r="H84" i="11"/>
  <c r="G84" i="11"/>
  <c r="F84" i="11"/>
  <c r="B84" i="11"/>
  <c r="S72" i="11"/>
  <c r="R72" i="11"/>
  <c r="Q72" i="11"/>
  <c r="P72" i="11"/>
  <c r="O72" i="11"/>
  <c r="N72" i="11"/>
  <c r="M72" i="11"/>
  <c r="L72" i="11"/>
  <c r="K72" i="11"/>
  <c r="J72" i="11"/>
  <c r="I72" i="11"/>
  <c r="H72" i="11"/>
  <c r="G72" i="11"/>
  <c r="F72" i="11"/>
  <c r="B72" i="11"/>
  <c r="S60" i="11"/>
  <c r="R60" i="11"/>
  <c r="Q60" i="11"/>
  <c r="P60" i="11"/>
  <c r="O60" i="11"/>
  <c r="N60" i="11"/>
  <c r="M60" i="11"/>
  <c r="L60" i="11"/>
  <c r="K60" i="11"/>
  <c r="J60" i="11"/>
  <c r="I60" i="11"/>
  <c r="H60" i="11"/>
  <c r="G60" i="11"/>
  <c r="F60" i="11"/>
  <c r="B60" i="11"/>
  <c r="S48" i="11"/>
  <c r="R48" i="11"/>
  <c r="Q48" i="11"/>
  <c r="P48" i="11"/>
  <c r="O48" i="11"/>
  <c r="N48" i="11"/>
  <c r="M48" i="11"/>
  <c r="L48" i="11"/>
  <c r="K48" i="11"/>
  <c r="J48" i="11"/>
  <c r="I48" i="11"/>
  <c r="H48" i="11"/>
  <c r="G48" i="11"/>
  <c r="F48" i="11"/>
  <c r="B48" i="11"/>
  <c r="S38" i="11"/>
  <c r="R38" i="11"/>
  <c r="Q38" i="11"/>
  <c r="P38" i="11"/>
  <c r="O38" i="11"/>
  <c r="N38" i="11"/>
  <c r="M38" i="11"/>
  <c r="L38" i="11"/>
  <c r="K38" i="11"/>
  <c r="J38" i="11"/>
  <c r="I38" i="11"/>
  <c r="H38" i="11"/>
  <c r="G38" i="11"/>
  <c r="F38" i="11"/>
  <c r="B38" i="11"/>
  <c r="F16" i="8"/>
  <c r="F15" i="8"/>
  <c r="F14" i="8"/>
  <c r="F13" i="8"/>
  <c r="F12" i="8"/>
  <c r="F11" i="8"/>
  <c r="F37" i="8" s="1"/>
  <c r="F10" i="8"/>
  <c r="F9" i="8"/>
  <c r="F8" i="8"/>
  <c r="F7" i="8"/>
  <c r="F6" i="8"/>
  <c r="F5" i="8"/>
  <c r="F4" i="8"/>
  <c r="B220" i="10"/>
  <c r="C16" i="8" s="1"/>
  <c r="B209" i="10"/>
  <c r="C15" i="8" s="1"/>
  <c r="B206" i="10"/>
  <c r="C14" i="8" s="1"/>
  <c r="B197" i="10"/>
  <c r="C13" i="8" s="1"/>
  <c r="B188" i="10"/>
  <c r="C12" i="8" s="1"/>
  <c r="B177" i="10"/>
  <c r="C11" i="8" s="1"/>
  <c r="B157" i="10"/>
  <c r="C10" i="8" s="1"/>
  <c r="B145" i="10"/>
  <c r="C9" i="8" s="1"/>
  <c r="B142" i="10"/>
  <c r="C8" i="8" s="1"/>
  <c r="G84" i="10"/>
  <c r="B84" i="10"/>
  <c r="C7" i="8" s="1"/>
  <c r="B81" i="10"/>
  <c r="C6" i="8" s="1"/>
  <c r="B220" i="2"/>
  <c r="F209" i="2"/>
  <c r="B209" i="2"/>
  <c r="F206" i="2"/>
  <c r="B206" i="2"/>
  <c r="F197" i="2"/>
  <c r="B197" i="2"/>
  <c r="F188" i="2"/>
  <c r="B188" i="2"/>
  <c r="F177" i="2"/>
  <c r="B177" i="2"/>
  <c r="B157" i="2"/>
  <c r="F145" i="2"/>
  <c r="B145" i="2"/>
  <c r="F142" i="2"/>
  <c r="B142" i="2"/>
  <c r="F84" i="2"/>
  <c r="B84" i="2"/>
  <c r="F81" i="2"/>
  <c r="B81" i="2"/>
  <c r="E662" i="10" l="1"/>
  <c r="F662" i="10" s="1"/>
  <c r="E658" i="10"/>
  <c r="F658" i="10" s="1"/>
  <c r="E654" i="10"/>
  <c r="F654" i="10" s="1"/>
  <c r="E661" i="10"/>
  <c r="F661" i="10" s="1"/>
  <c r="E657" i="10"/>
  <c r="F657" i="10" s="1"/>
  <c r="E660" i="10"/>
  <c r="F660" i="10" s="1"/>
  <c r="E656" i="10"/>
  <c r="F656" i="10" s="1"/>
  <c r="E663" i="10"/>
  <c r="F663" i="10" s="1"/>
  <c r="E659" i="10"/>
  <c r="F659" i="10" s="1"/>
  <c r="E655" i="10"/>
  <c r="F655" i="10" s="1"/>
  <c r="E653" i="10"/>
  <c r="F653" i="10" s="1"/>
  <c r="J14" i="8"/>
  <c r="E7" i="8"/>
  <c r="E9" i="8"/>
  <c r="E11" i="8"/>
  <c r="E13" i="8"/>
  <c r="E15" i="8"/>
  <c r="E6" i="8"/>
  <c r="E8" i="8"/>
  <c r="E12" i="8"/>
  <c r="E14" i="8"/>
  <c r="E16" i="8"/>
  <c r="I7" i="8"/>
  <c r="I9" i="8"/>
  <c r="I11" i="8"/>
  <c r="J11" i="8"/>
  <c r="J13" i="8"/>
  <c r="I13" i="8"/>
  <c r="J12" i="8"/>
  <c r="I12" i="8"/>
  <c r="I14" i="8"/>
  <c r="I15" i="8"/>
  <c r="I16" i="8"/>
  <c r="E285" i="4"/>
  <c r="E303" i="4"/>
  <c r="F3" i="8"/>
  <c r="F68" i="2"/>
  <c r="F18" i="2"/>
  <c r="D645" i="2" s="1"/>
  <c r="H31" i="4"/>
  <c r="E31" i="4"/>
  <c r="B31" i="4"/>
  <c r="H5" i="8" s="1"/>
  <c r="B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F13" i="11"/>
  <c r="H326" i="11" s="1"/>
  <c r="B25" i="4"/>
  <c r="H25" i="4"/>
  <c r="S13" i="11"/>
  <c r="H341" i="11" s="1"/>
  <c r="R13" i="11"/>
  <c r="H340" i="11" s="1"/>
  <c r="Q13" i="11"/>
  <c r="H339" i="11" s="1"/>
  <c r="P13" i="11"/>
  <c r="O13" i="11"/>
  <c r="H337" i="11" s="1"/>
  <c r="N13" i="11"/>
  <c r="H336" i="11" s="1"/>
  <c r="M13" i="11"/>
  <c r="H335" i="11" s="1"/>
  <c r="L13" i="11"/>
  <c r="K13" i="11"/>
  <c r="H333" i="11" s="1"/>
  <c r="J13" i="11"/>
  <c r="H332" i="11" s="1"/>
  <c r="I13" i="11"/>
  <c r="H331" i="11" s="1"/>
  <c r="H13" i="11"/>
  <c r="G13" i="11"/>
  <c r="H329" i="11" s="1"/>
  <c r="B13" i="11"/>
  <c r="H23" i="7"/>
  <c r="E328" i="7" s="1"/>
  <c r="E23" i="7"/>
  <c r="E326" i="7" s="1"/>
  <c r="G23" i="7"/>
  <c r="E327" i="7" s="1"/>
  <c r="B23" i="7"/>
  <c r="E325" i="7" s="1"/>
  <c r="H12" i="9"/>
  <c r="F12" i="9"/>
  <c r="E12" i="9"/>
  <c r="B12" i="9"/>
  <c r="B68" i="10"/>
  <c r="C5" i="8" s="1"/>
  <c r="C4" i="8"/>
  <c r="I12" i="9"/>
  <c r="J12" i="9"/>
  <c r="K12" i="9"/>
  <c r="L12" i="9"/>
  <c r="B18" i="10"/>
  <c r="B18" i="2"/>
  <c r="B68" i="2"/>
  <c r="H334" i="11" l="1"/>
  <c r="H330" i="11"/>
  <c r="H338" i="11"/>
  <c r="H325" i="11"/>
  <c r="H324" i="11"/>
  <c r="D644" i="2"/>
  <c r="T4" i="8"/>
  <c r="M3" i="8"/>
  <c r="M37" i="8" s="1"/>
  <c r="L3" i="8"/>
  <c r="P3" i="8"/>
  <c r="P37" i="8" s="1"/>
  <c r="N3" i="8"/>
  <c r="N37" i="8" s="1"/>
  <c r="Q3" i="8"/>
  <c r="Q37" i="8" s="1"/>
  <c r="O3" i="8"/>
  <c r="O37" i="8" s="1"/>
  <c r="H3" i="8"/>
  <c r="E10" i="8"/>
  <c r="S3" i="8"/>
  <c r="F292" i="4"/>
  <c r="F293" i="4"/>
  <c r="F299" i="4"/>
  <c r="F297" i="4"/>
  <c r="F294" i="4"/>
  <c r="J5" i="8"/>
  <c r="J8" i="8"/>
  <c r="J10" i="8"/>
  <c r="I10" i="8"/>
  <c r="T3" i="8"/>
  <c r="S4" i="8"/>
  <c r="E5" i="8"/>
  <c r="F295" i="4"/>
  <c r="F296" i="4"/>
  <c r="F289" i="4"/>
  <c r="F290" i="4" s="1"/>
  <c r="I8" i="8"/>
  <c r="F284" i="4"/>
  <c r="F300" i="4"/>
  <c r="I6" i="8"/>
  <c r="J6" i="8"/>
  <c r="I5" i="8"/>
  <c r="C3" i="8"/>
  <c r="K23" i="7"/>
  <c r="L23" i="7" s="1"/>
  <c r="I13" i="7"/>
  <c r="F301" i="4"/>
  <c r="F302" i="4"/>
  <c r="F298" i="4"/>
  <c r="I23" i="7"/>
  <c r="I4" i="8"/>
  <c r="E4" i="8"/>
  <c r="K13" i="7"/>
  <c r="E330" i="7" s="1"/>
  <c r="U4" i="8" l="1"/>
  <c r="S37" i="8"/>
  <c r="U3" i="8"/>
  <c r="T37" i="8"/>
  <c r="L13" i="7"/>
  <c r="F285" i="4"/>
  <c r="E649" i="10"/>
  <c r="E3" i="8"/>
  <c r="L37" i="8"/>
  <c r="F303" i="4"/>
  <c r="C37" i="8"/>
  <c r="E329" i="7"/>
  <c r="H342" i="11"/>
  <c r="H130" i="9"/>
  <c r="I129" i="9" s="1"/>
  <c r="D37" i="8"/>
  <c r="H37" i="8"/>
  <c r="J3" i="8"/>
  <c r="I3" i="8"/>
  <c r="E331" i="7" l="1"/>
  <c r="U37" i="8"/>
  <c r="E37" i="8"/>
  <c r="I126" i="9"/>
  <c r="I128" i="9"/>
  <c r="I127" i="9"/>
  <c r="I125" i="9"/>
  <c r="J37" i="8"/>
  <c r="I37" i="8"/>
  <c r="I130" i="9" l="1"/>
</calcChain>
</file>

<file path=xl/sharedStrings.xml><?xml version="1.0" encoding="utf-8"?>
<sst xmlns="http://schemas.openxmlformats.org/spreadsheetml/2006/main" count="8733" uniqueCount="1407">
  <si>
    <t>No. of monitored beaches with actions</t>
  </si>
  <si>
    <t>No. of monitored beaches without actions</t>
  </si>
  <si>
    <t>Percent of monitored beaches affected by a beach action</t>
  </si>
  <si>
    <t>No. of beach actions</t>
  </si>
  <si>
    <t>No. of actions of 1 day duration</t>
  </si>
  <si>
    <t>No. of actions of 2 day duration</t>
  </si>
  <si>
    <t>No. of actions of 3 - 7 day duration</t>
  </si>
  <si>
    <t>No. of actions of 8 - 30 day duration</t>
  </si>
  <si>
    <t>No. of actions greater than 30 day duration</t>
  </si>
  <si>
    <t>No. of beach days (monitored beaches)</t>
  </si>
  <si>
    <t>No. of days under a beach action (monitored beaches)</t>
  </si>
  <si>
    <t>Beach Name</t>
  </si>
  <si>
    <t>OTHER</t>
  </si>
  <si>
    <t>County</t>
  </si>
  <si>
    <t>Beach ID</t>
  </si>
  <si>
    <t>No. of days under a beach action</t>
  </si>
  <si>
    <t>Percent days under a beach action</t>
  </si>
  <si>
    <t>No. of days not under a beach action</t>
  </si>
  <si>
    <t>Percent days not under a beach action</t>
  </si>
  <si>
    <t>No. of days under an action</t>
  </si>
  <si>
    <t>CSO</t>
  </si>
  <si>
    <t>SSO</t>
  </si>
  <si>
    <t>CAFO</t>
  </si>
  <si>
    <t>POTW</t>
  </si>
  <si>
    <t>UNKNOWN</t>
  </si>
  <si>
    <t>Swim Season Actions Sorted by Duration</t>
  </si>
  <si>
    <t>Monitored Beaches with Actions During Swim Season</t>
  </si>
  <si>
    <t>Monitored Beaches</t>
  </si>
  <si>
    <t>No. of beach days</t>
  </si>
  <si>
    <t>Under a Beach Action</t>
  </si>
  <si>
    <t>Yes</t>
  </si>
  <si>
    <t>Public/Public</t>
  </si>
  <si>
    <t>ELEV_BACT</t>
  </si>
  <si>
    <t>Contamination Advisory</t>
  </si>
  <si>
    <t>Not Under an Action</t>
  </si>
  <si>
    <t>No</t>
  </si>
  <si>
    <t>BEACH Act Beaches</t>
  </si>
  <si>
    <t>MONITORED BEACHES</t>
  </si>
  <si>
    <t>Actions During Swim Season</t>
  </si>
  <si>
    <t>---</t>
  </si>
  <si>
    <t>No. of BEACH Act beaches</t>
  </si>
  <si>
    <t>Swim Season Beach Days</t>
  </si>
  <si>
    <t>Actions Sorted by Duration</t>
  </si>
  <si>
    <t>Total no. of beach actions</t>
  </si>
  <si>
    <t>No. of monitored beaches</t>
  </si>
  <si>
    <t>Percent of beaches monitored</t>
  </si>
  <si>
    <t xml:space="preserve">BEACH Act Beaches: </t>
  </si>
  <si>
    <t xml:space="preserve">Tier 1 beaches: </t>
  </si>
  <si>
    <t xml:space="preserve">Beach actions: </t>
  </si>
  <si>
    <t>Definitions</t>
  </si>
  <si>
    <t xml:space="preserve">Monitored beaches: </t>
  </si>
  <si>
    <t xml:space="preserve">Swim season: </t>
  </si>
  <si>
    <t xml:space="preserve">Action duration: </t>
  </si>
  <si>
    <t xml:space="preserve">Beach days: </t>
  </si>
  <si>
    <t>States indicate to EPA the period of time they consider to be the swim (or recreational) season for each beach. See "Monitoring" tab for swim season lengths.</t>
  </si>
  <si>
    <t>The number of days in the swim season. See "Beach Days" tab for the number of beach days under an action.</t>
  </si>
  <si>
    <t>Beaches that are monitored at regular intervals. See "Monitoring" tab for monitoring frequency information.</t>
  </si>
  <si>
    <t>BEACH Act refers to the Beaches Environmental Assessment, Closure, and Health Act of 2000 which focuses on coastal recreational waters. States/territories provide EPA with a list of their</t>
  </si>
  <si>
    <t>coastal recreational beaches.</t>
  </si>
  <si>
    <t>States and territories designate their significant public beaches as Tier 1 beaches (requirement of BEACH Act grant program).  These are the beaches that have the highest risk. See "Attributes" tab</t>
  </si>
  <si>
    <t>for Tier designations.</t>
  </si>
  <si>
    <t>for action information.</t>
  </si>
  <si>
    <t>Action duration is based on the times an action begins and ends. One "day" is considered the 24-hour period following the time an action is issued. Additional "days" are recorded when an action</t>
  </si>
  <si>
    <t>extends into any portion of subsequent 24-hour period(s). For example, an action that lasts 26 hours is recorded as a two-day action. See "Action Durations" tab for duration breakdowns.</t>
  </si>
  <si>
    <t>POLLUTION SOURCES SUMMARY</t>
  </si>
  <si>
    <t xml:space="preserve">Beach Name </t>
  </si>
  <si>
    <t xml:space="preserve">Beach name </t>
  </si>
  <si>
    <t>Beach accessibility</t>
  </si>
  <si>
    <t xml:space="preserve">Beach tier rank </t>
  </si>
  <si>
    <t>Start latitude</t>
  </si>
  <si>
    <t>Start longitude</t>
  </si>
  <si>
    <t>End latitude</t>
  </si>
  <si>
    <t>End longitude</t>
  </si>
  <si>
    <t>Pollution sources investigated?</t>
  </si>
  <si>
    <t>Pollution sources found?</t>
  </si>
  <si>
    <t>Runoff</t>
  </si>
  <si>
    <t>Storm</t>
  </si>
  <si>
    <t>Agriculture</t>
  </si>
  <si>
    <t>Boat</t>
  </si>
  <si>
    <t>Sewer line</t>
  </si>
  <si>
    <t>Septic</t>
  </si>
  <si>
    <t>Wildlife</t>
  </si>
  <si>
    <t>Other</t>
  </si>
  <si>
    <t>Unknown</t>
  </si>
  <si>
    <t xml:space="preserve">Action type </t>
  </si>
  <si>
    <t xml:space="preserve">Action start date/time </t>
  </si>
  <si>
    <t xml:space="preserve">Action end date/time </t>
  </si>
  <si>
    <t xml:space="preserve">Action duration (Days) </t>
  </si>
  <si>
    <t xml:space="preserve">Action reason(s) </t>
  </si>
  <si>
    <t>Action indicator(s)</t>
  </si>
  <si>
    <t>Action source(s)</t>
  </si>
  <si>
    <t>ELEV_BACT:</t>
  </si>
  <si>
    <t>Totals</t>
  </si>
  <si>
    <t>Percentages</t>
  </si>
  <si>
    <t>No. of BEACH Act beaches:</t>
  </si>
  <si>
    <t>Total length of BEACH Act beaches:</t>
  </si>
  <si>
    <t xml:space="preserve"> ATTRIBUTE SUMMARY</t>
  </si>
  <si>
    <t>No. of monitored beaches:</t>
  </si>
  <si>
    <t>Total length of monitored beaches:</t>
  </si>
  <si>
    <t xml:space="preserve"> MONITORING SUMMARY</t>
  </si>
  <si>
    <t>No. of investigated monitored beaches:</t>
  </si>
  <si>
    <t>No. of investigated monitored beaches with possible pollution sources:</t>
  </si>
  <si>
    <t>POLLUTION SOURCE TALLY</t>
  </si>
  <si>
    <t>Percent</t>
  </si>
  <si>
    <t>No. of actions during the swim season:</t>
  </si>
  <si>
    <t>No. of days under an action during the swim season:</t>
  </si>
  <si>
    <t>ACTION REASON, INDICATOR, AND SOURCE TALLY</t>
  </si>
  <si>
    <t>STORM:</t>
  </si>
  <si>
    <t>WILDLIFE:</t>
  </si>
  <si>
    <t>OTHER:</t>
  </si>
  <si>
    <t>UNKNOWN:</t>
  </si>
  <si>
    <r>
      <rPr>
        <b/>
        <sz val="9"/>
        <rFont val="Arial"/>
        <family val="2"/>
      </rPr>
      <t>Runoff</t>
    </r>
    <r>
      <rPr>
        <sz val="9"/>
        <rFont val="Arial"/>
        <family val="2"/>
      </rPr>
      <t xml:space="preserve"> (Non-storm related, dryweather runoff):</t>
    </r>
  </si>
  <si>
    <r>
      <rPr>
        <b/>
        <sz val="9"/>
        <rFont val="Arial"/>
        <family val="2"/>
      </rPr>
      <t>Storm</t>
    </r>
    <r>
      <rPr>
        <sz val="9"/>
        <rFont val="Arial"/>
        <family val="2"/>
      </rPr>
      <t xml:space="preserve"> (Storm related, wet-weather runoff):</t>
    </r>
  </si>
  <si>
    <r>
      <rPr>
        <b/>
        <sz val="9"/>
        <rFont val="Arial"/>
        <family val="2"/>
      </rPr>
      <t>Agriculture</t>
    </r>
    <r>
      <rPr>
        <sz val="9"/>
        <rFont val="Arial"/>
        <family val="2"/>
      </rPr>
      <t xml:space="preserve"> (Agricultural runoff):</t>
    </r>
  </si>
  <si>
    <r>
      <rPr>
        <b/>
        <sz val="9"/>
        <rFont val="Arial"/>
        <family val="2"/>
      </rPr>
      <t>Boat</t>
    </r>
    <r>
      <rPr>
        <sz val="9"/>
        <rFont val="Arial"/>
        <family val="2"/>
      </rPr>
      <t xml:space="preserve"> (Boat discharge):</t>
    </r>
  </si>
  <si>
    <r>
      <rPr>
        <b/>
        <sz val="9"/>
        <rFont val="Arial"/>
        <family val="2"/>
      </rPr>
      <t>CAFO</t>
    </r>
    <r>
      <rPr>
        <sz val="9"/>
        <rFont val="Arial"/>
        <family val="2"/>
      </rPr>
      <t xml:space="preserve"> (Concentrated animal feeding operation):</t>
    </r>
  </si>
  <si>
    <r>
      <rPr>
        <b/>
        <sz val="9"/>
        <rFont val="Arial"/>
        <family val="2"/>
      </rPr>
      <t>CSO</t>
    </r>
    <r>
      <rPr>
        <sz val="9"/>
        <rFont val="Arial"/>
        <family val="2"/>
      </rPr>
      <t xml:space="preserve"> (Combined sewer overflow):</t>
    </r>
  </si>
  <si>
    <r>
      <rPr>
        <b/>
        <sz val="9"/>
        <rFont val="Arial"/>
        <family val="2"/>
      </rPr>
      <t>SSO</t>
    </r>
    <r>
      <rPr>
        <sz val="9"/>
        <rFont val="Arial"/>
        <family val="2"/>
      </rPr>
      <t xml:space="preserve"> (Sanitary sewer overflow):</t>
    </r>
  </si>
  <si>
    <r>
      <rPr>
        <b/>
        <sz val="9"/>
        <rFont val="Arial"/>
        <family val="2"/>
      </rPr>
      <t>POTW</t>
    </r>
    <r>
      <rPr>
        <sz val="9"/>
        <rFont val="Arial"/>
        <family val="2"/>
      </rPr>
      <t xml:space="preserve"> (Publicly-owned treatment works):</t>
    </r>
  </si>
  <si>
    <r>
      <rPr>
        <b/>
        <sz val="9"/>
        <rFont val="Arial"/>
        <family val="2"/>
      </rPr>
      <t>Sewer line</t>
    </r>
    <r>
      <rPr>
        <sz val="9"/>
        <rFont val="Arial"/>
        <family val="2"/>
      </rPr>
      <t xml:space="preserve"> (Sewer line leak, blockage, or break):</t>
    </r>
  </si>
  <si>
    <r>
      <rPr>
        <b/>
        <sz val="9"/>
        <rFont val="Arial"/>
        <family val="2"/>
      </rPr>
      <t>Septic</t>
    </r>
    <r>
      <rPr>
        <sz val="9"/>
        <rFont val="Arial"/>
        <family val="2"/>
      </rPr>
      <t xml:space="preserve"> (Septic system leakage):</t>
    </r>
  </si>
  <si>
    <r>
      <rPr>
        <b/>
        <sz val="9"/>
        <rFont val="Arial"/>
        <family val="2"/>
      </rPr>
      <t>Wildlife</t>
    </r>
    <r>
      <rPr>
        <sz val="9"/>
        <rFont val="Arial"/>
        <family val="2"/>
      </rPr>
      <t xml:space="preserve"> (Wildlife pollution):</t>
    </r>
  </si>
  <si>
    <r>
      <rPr>
        <b/>
        <sz val="9"/>
        <rFont val="Arial"/>
        <family val="2"/>
      </rPr>
      <t>Other</t>
    </r>
    <r>
      <rPr>
        <sz val="9"/>
        <rFont val="Arial"/>
        <family val="2"/>
      </rPr>
      <t xml:space="preserve"> (Other source known but not listed above):</t>
    </r>
  </si>
  <si>
    <r>
      <rPr>
        <b/>
        <sz val="9"/>
        <rFont val="Arial"/>
        <family val="2"/>
      </rPr>
      <t>Unknown</t>
    </r>
    <r>
      <rPr>
        <sz val="9"/>
        <rFont val="Arial"/>
        <family val="2"/>
      </rPr>
      <t xml:space="preserve"> (Source exists but unidentified):</t>
    </r>
  </si>
  <si>
    <t>Action reasons summary:</t>
  </si>
  <si>
    <t>Action indicators summary:</t>
  </si>
  <si>
    <t>Action sources summary:</t>
  </si>
  <si>
    <t>No. of monitored beaches with actions during swim season:</t>
  </si>
  <si>
    <t>No. of actions during swim season:</t>
  </si>
  <si>
    <t>No. of days under an action during swim season:</t>
  </si>
  <si>
    <t>No. of actions of 1 day duration:</t>
  </si>
  <si>
    <t>No. of actions of 2 day duration:</t>
  </si>
  <si>
    <t>No. of actions of 3-7 day duration:</t>
  </si>
  <si>
    <t>No. of actions of 8-30 day duration:</t>
  </si>
  <si>
    <t>No. of actions of greater than 30 day duration:</t>
  </si>
  <si>
    <t>ACTION DURATION DAY TALLY</t>
  </si>
  <si>
    <t>No. of beach days in swim season:</t>
  </si>
  <si>
    <t>No. of beach days under an action during the swim season:</t>
  </si>
  <si>
    <t>Percent of beach days under an action during the swim season:</t>
  </si>
  <si>
    <t>No. of beach days not under an action during the swim season:</t>
  </si>
  <si>
    <t>Percent of beach days not under an action during the swim season:</t>
  </si>
  <si>
    <t>Percent of BEACH Act beaches monitored:</t>
  </si>
  <si>
    <t>POSSIBLE POLLUTION SOURCES</t>
  </si>
  <si>
    <t>MONROE</t>
  </si>
  <si>
    <t>WILDLIFE</t>
  </si>
  <si>
    <t xml:space="preserve"> = Beach is not monitored. It is not included in EPA's monitored beach summary statistics.</t>
  </si>
  <si>
    <t>BAY</t>
  </si>
  <si>
    <t>AGRICULTURAL:</t>
  </si>
  <si>
    <t>SSO:</t>
  </si>
  <si>
    <t>RUNOFF:</t>
  </si>
  <si>
    <t>Private/Private</t>
  </si>
  <si>
    <t>Beach length (M)</t>
  </si>
  <si>
    <t>FL289095</t>
  </si>
  <si>
    <t>8TH STREET, MEXICO BEACH</t>
  </si>
  <si>
    <t>FL309173</t>
  </si>
  <si>
    <t>BEACH DRIVE</t>
  </si>
  <si>
    <t>FL607825</t>
  </si>
  <si>
    <t>BECKRICH ROAD (EDGEWATER GULF BEACH)</t>
  </si>
  <si>
    <t>FL841281</t>
  </si>
  <si>
    <t>BID-A-WEE BEACH</t>
  </si>
  <si>
    <t>FL311193</t>
  </si>
  <si>
    <t>CARL GRAY PARK</t>
  </si>
  <si>
    <t>FL819911</t>
  </si>
  <si>
    <t>DELWOOD BEACH</t>
  </si>
  <si>
    <t>FL131708</t>
  </si>
  <si>
    <t>DUPONT BRIDGE</t>
  </si>
  <si>
    <t>FL183543</t>
  </si>
  <si>
    <t>EAST COUNTY LINE (MEXICO BEACH)</t>
  </si>
  <si>
    <t>FL751274</t>
  </si>
  <si>
    <t>LAGUNA BEACH</t>
  </si>
  <si>
    <t>FL414684</t>
  </si>
  <si>
    <t>PANAMA CITY BEACH PIER (EDGEWATER BEACH)</t>
  </si>
  <si>
    <t>FL888728</t>
  </si>
  <si>
    <t>SELTZER PARK (SILVER SANDS BEACH)</t>
  </si>
  <si>
    <t>FL154538</t>
  </si>
  <si>
    <t>SHELL ISLAND BEACH</t>
  </si>
  <si>
    <t>FL805924</t>
  </si>
  <si>
    <t>SPY GLASS DRIVE (BILTMORE BEACH)</t>
  </si>
  <si>
    <t>FL173494</t>
  </si>
  <si>
    <t>SUNSET PARK</t>
  </si>
  <si>
    <t>FL763253</t>
  </si>
  <si>
    <t>TYNDALL BEACH</t>
  </si>
  <si>
    <t>FL351066</t>
  </si>
  <si>
    <t>WEST COUNTY LINE (CARRILON BEACH)</t>
  </si>
  <si>
    <t>BREVARD</t>
  </si>
  <si>
    <t>FL033783</t>
  </si>
  <si>
    <t>AQUARINA BEACH</t>
  </si>
  <si>
    <t>Private/Public</t>
  </si>
  <si>
    <t>FL704382</t>
  </si>
  <si>
    <t>BICENTENNIAL BEACH PARK</t>
  </si>
  <si>
    <t>FL956721</t>
  </si>
  <si>
    <t>BONSTEEL PARK</t>
  </si>
  <si>
    <t>FL141824</t>
  </si>
  <si>
    <t>CANAVERAL NATIONAL SEASHORE/PLAYALINDA BEACH</t>
  </si>
  <si>
    <t>FL777120</t>
  </si>
  <si>
    <t>CANOVA BEACH PARK</t>
  </si>
  <si>
    <t>FL531160</t>
  </si>
  <si>
    <t>CHERRIE DOWN PARK</t>
  </si>
  <si>
    <t>FL808403</t>
  </si>
  <si>
    <t>COCOA BEACH MINUTEMAN CAUSEWAY</t>
  </si>
  <si>
    <t>FL741642</t>
  </si>
  <si>
    <t>COCOA BEACH PIER</t>
  </si>
  <si>
    <t>FL879531</t>
  </si>
  <si>
    <t>COCONUT POINT PARK</t>
  </si>
  <si>
    <t>FL858999</t>
  </si>
  <si>
    <t>FISCHER PARK</t>
  </si>
  <si>
    <t>FL953593</t>
  </si>
  <si>
    <t>HIGHTOWER BEACH PARK</t>
  </si>
  <si>
    <t>FL836546</t>
  </si>
  <si>
    <t>INDIALANTIC BOARDWALK</t>
  </si>
  <si>
    <t>FL969345</t>
  </si>
  <si>
    <t>JETTY PARK (CAPE CANAVERAL)</t>
  </si>
  <si>
    <t>FL966014</t>
  </si>
  <si>
    <t>LORI WILSON PARK</t>
  </si>
  <si>
    <t>FL421181</t>
  </si>
  <si>
    <t>MAIN ENTRANCE BEACH (PAFB)</t>
  </si>
  <si>
    <t>FL398079</t>
  </si>
  <si>
    <t>NCO CLUB BEACH (PAFB)</t>
  </si>
  <si>
    <t>FL631799</t>
  </si>
  <si>
    <t>NORTH AREA BEACH (PAFB)</t>
  </si>
  <si>
    <t>FL544573</t>
  </si>
  <si>
    <t>OCEAN PARK</t>
  </si>
  <si>
    <t>FL110496</t>
  </si>
  <si>
    <t>OFFICERS CLUB BEACH (PAFB)</t>
  </si>
  <si>
    <t>FL467501</t>
  </si>
  <si>
    <t>PARADISE BEACH</t>
  </si>
  <si>
    <t>FL859440</t>
  </si>
  <si>
    <t>PATRICK AIR FORCE BASE (PAFB) NORTH</t>
  </si>
  <si>
    <t>FL747247</t>
  </si>
  <si>
    <t>PELICAN BEACH PARK</t>
  </si>
  <si>
    <t>FL819481</t>
  </si>
  <si>
    <t>ROBERT P. MURKSHE MEMORIAL PARK</t>
  </si>
  <si>
    <t>FL501891</t>
  </si>
  <si>
    <t>SEAGULL PARK (PAFB)</t>
  </si>
  <si>
    <t>FL283121</t>
  </si>
  <si>
    <t>SEBASTIAN INLET NORTH</t>
  </si>
  <si>
    <t>FL749647</t>
  </si>
  <si>
    <t>SHEPARD PARK</t>
  </si>
  <si>
    <t>FL765043</t>
  </si>
  <si>
    <t>SPESSARD HOLLAND BEACH PARK (NORTH)</t>
  </si>
  <si>
    <t>BROWARD</t>
  </si>
  <si>
    <t>FL557837</t>
  </si>
  <si>
    <t>BAHIA MAR</t>
  </si>
  <si>
    <t>FL132276</t>
  </si>
  <si>
    <t>BIRCH STATE PARK</t>
  </si>
  <si>
    <t>FL541601</t>
  </si>
  <si>
    <t>COMMERCIAL BLVD</t>
  </si>
  <si>
    <t>FL604188</t>
  </si>
  <si>
    <t>CUSTER STREET</t>
  </si>
  <si>
    <t>FL467332</t>
  </si>
  <si>
    <t>DANIA BEACH</t>
  </si>
  <si>
    <t>FL968060</t>
  </si>
  <si>
    <t>DEERFIELD BEACH PIER</t>
  </si>
  <si>
    <t>FL154380</t>
  </si>
  <si>
    <t>DEERFIELD BEACH SE 10TH STREET</t>
  </si>
  <si>
    <t>FL738221</t>
  </si>
  <si>
    <t>GEORGE ENGLISH PARK</t>
  </si>
  <si>
    <t>FL287753</t>
  </si>
  <si>
    <t>HALLANDALE BEACH BLVD</t>
  </si>
  <si>
    <t>FL235962</t>
  </si>
  <si>
    <t>HARRISON STREET</t>
  </si>
  <si>
    <t>FL602741</t>
  </si>
  <si>
    <t>HILLSBORO INLET</t>
  </si>
  <si>
    <t>FL447738</t>
  </si>
  <si>
    <t>JOHN LLOYD STATE PARK</t>
  </si>
  <si>
    <t>FL732168</t>
  </si>
  <si>
    <t>MINNESOTA STREET</t>
  </si>
  <si>
    <t>FL265530</t>
  </si>
  <si>
    <t>NE 16 STREET, POMPANO</t>
  </si>
  <si>
    <t>FL840977</t>
  </si>
  <si>
    <t>NORTH BEACH PARK INTERCOASTAL</t>
  </si>
  <si>
    <t>FL053479</t>
  </si>
  <si>
    <t>OAKLAND PARK BOULEVARD</t>
  </si>
  <si>
    <t>FL436692</t>
  </si>
  <si>
    <t>POMPANO BEACH PIER</t>
  </si>
  <si>
    <t>FL294978</t>
  </si>
  <si>
    <t>SEBASTIAN STREET</t>
  </si>
  <si>
    <t>FL071986</t>
  </si>
  <si>
    <t>VAN BUREN STREET</t>
  </si>
  <si>
    <t>CHARLOTTE</t>
  </si>
  <si>
    <t>FL001972</t>
  </si>
  <si>
    <t>BOCA GRANDE</t>
  </si>
  <si>
    <t>FL815154</t>
  </si>
  <si>
    <t>DOTZLER BEACH</t>
  </si>
  <si>
    <t>FL682550</t>
  </si>
  <si>
    <t>ENGLEWOOD MID BEACH</t>
  </si>
  <si>
    <t>Public/Private</t>
  </si>
  <si>
    <t>FL535539</t>
  </si>
  <si>
    <t>ENGLEWOOD NORTH</t>
  </si>
  <si>
    <t>FL585528</t>
  </si>
  <si>
    <t>ENGLEWOOD SOUTH</t>
  </si>
  <si>
    <t>FL743808</t>
  </si>
  <si>
    <t>PALM ISLAND NORTH</t>
  </si>
  <si>
    <t>FL158390</t>
  </si>
  <si>
    <t>PALM ISLAND SOUTH</t>
  </si>
  <si>
    <t>FL181642</t>
  </si>
  <si>
    <t>PORT CHARLOTTE BEACH</t>
  </si>
  <si>
    <t>FL763821</t>
  </si>
  <si>
    <t>PORT CHARLOTTE BEACH EAST</t>
  </si>
  <si>
    <t>FL704083</t>
  </si>
  <si>
    <t>PORT CHARLOTTE BEACH WEST</t>
  </si>
  <si>
    <t>CITRUS</t>
  </si>
  <si>
    <t>FL760836</t>
  </si>
  <si>
    <t>FORT ISLAND GULF BEACH</t>
  </si>
  <si>
    <t>COLLIER</t>
  </si>
  <si>
    <t>FL751701</t>
  </si>
  <si>
    <t>10 THOUSAND ISLAND</t>
  </si>
  <si>
    <t>FL806716</t>
  </si>
  <si>
    <t>10TH AVENUE SOUTH BEACH</t>
  </si>
  <si>
    <t>FL378400</t>
  </si>
  <si>
    <t>11TH AVENUE SOUTH BEACH</t>
  </si>
  <si>
    <t>FL494654</t>
  </si>
  <si>
    <t>13TH AVENUE SOUTH BEACH</t>
  </si>
  <si>
    <t>FL961297</t>
  </si>
  <si>
    <t>14TH AVENUE SOUTH BEACH</t>
  </si>
  <si>
    <t>FL633873</t>
  </si>
  <si>
    <t>15TH AVENUE SOUTH BEACH</t>
  </si>
  <si>
    <t>FL147359</t>
  </si>
  <si>
    <t>16TH AVENUE SOUTH BEACH</t>
  </si>
  <si>
    <t>FL635161</t>
  </si>
  <si>
    <t>17TH AVENUE SOUTH BEACH</t>
  </si>
  <si>
    <t>FL566063</t>
  </si>
  <si>
    <t>18TH AVENUE SOUTH BEACH</t>
  </si>
  <si>
    <t>FL316290</t>
  </si>
  <si>
    <t>1ST AVENUE NORTH BEACH</t>
  </si>
  <si>
    <t>FL804957</t>
  </si>
  <si>
    <t>1ST AVENUE SOUTH BEACH</t>
  </si>
  <si>
    <t>FL153298</t>
  </si>
  <si>
    <t>2ND AVENUE NORTH BEACH</t>
  </si>
  <si>
    <t>FL782389</t>
  </si>
  <si>
    <t>2ND AVENUE SOUTH BEACH</t>
  </si>
  <si>
    <t>FL784638</t>
  </si>
  <si>
    <t>32ND AVENUE BEACH</t>
  </si>
  <si>
    <t>FL754567</t>
  </si>
  <si>
    <t>3RD AVENUE NORTH BEACH</t>
  </si>
  <si>
    <t>FL455607</t>
  </si>
  <si>
    <t>3RD AVENUE SOUTH BEACH</t>
  </si>
  <si>
    <t>FL676738</t>
  </si>
  <si>
    <t>4TH AVENUE NORTH BEACH</t>
  </si>
  <si>
    <t>FL736819</t>
  </si>
  <si>
    <t>4TH AVENUE SOUTH BEACH</t>
  </si>
  <si>
    <t>FL114526</t>
  </si>
  <si>
    <t>5TH AVENUE SOUTH BEACH</t>
  </si>
  <si>
    <t>FL317163</t>
  </si>
  <si>
    <t>6TH AVENUE SOUTH BEACH</t>
  </si>
  <si>
    <t>FL604489</t>
  </si>
  <si>
    <t>7TH AVENUE SOUTH BEACH</t>
  </si>
  <si>
    <t>FL471004</t>
  </si>
  <si>
    <t>8TH AVENUE SOUTH BEACH</t>
  </si>
  <si>
    <t>FL830802</t>
  </si>
  <si>
    <t>ADMIRALTY &amp; SHORES BEACH</t>
  </si>
  <si>
    <t>FL259969</t>
  </si>
  <si>
    <t>BAREFOOT BEACH STATE RESERVE</t>
  </si>
  <si>
    <t>FL248383</t>
  </si>
  <si>
    <t>BROAD AVENUE BEACH</t>
  </si>
  <si>
    <t>FL389543</t>
  </si>
  <si>
    <t>CAXAMBAS PARK</t>
  </si>
  <si>
    <t>FL542566</t>
  </si>
  <si>
    <t>CENTRAL AVENUE</t>
  </si>
  <si>
    <t>FL633080</t>
  </si>
  <si>
    <t>CLAM PASS</t>
  </si>
  <si>
    <t>FL112576</t>
  </si>
  <si>
    <t>CLAM PASS PARK NORTH</t>
  </si>
  <si>
    <t>FL202163</t>
  </si>
  <si>
    <t>CLAM PASS PARK SOUTH</t>
  </si>
  <si>
    <t>FL208555</t>
  </si>
  <si>
    <t>CUTLASS COVE BEACH &amp; CLUB</t>
  </si>
  <si>
    <t>FL257350</t>
  </si>
  <si>
    <t>DENOR-WIGGINS STATE RECREATION AREA</t>
  </si>
  <si>
    <t>FL468455</t>
  </si>
  <si>
    <t>DOCTOR'S PASS</t>
  </si>
  <si>
    <t>FL807481</t>
  </si>
  <si>
    <t>GORDON PASS BEACH</t>
  </si>
  <si>
    <t>FL765976</t>
  </si>
  <si>
    <t>HIDEAWAY BEACH</t>
  </si>
  <si>
    <t>FL448536</t>
  </si>
  <si>
    <t>HORIZON WAY BEACH (AKA PARKSHORE BEACH)</t>
  </si>
  <si>
    <t>FL365851</t>
  </si>
  <si>
    <t>KEEWAYDIN ISLAND</t>
  </si>
  <si>
    <t>FL415261</t>
  </si>
  <si>
    <t>LELY BAREFOOT BEACH</t>
  </si>
  <si>
    <t>FL280146</t>
  </si>
  <si>
    <t>LOWDERMILK PARK</t>
  </si>
  <si>
    <t>FL549492</t>
  </si>
  <si>
    <t>NAPLES BEACH CLUB</t>
  </si>
  <si>
    <t>FL673526</t>
  </si>
  <si>
    <t>NAPLES LAKE BEACH</t>
  </si>
  <si>
    <t>FL328004</t>
  </si>
  <si>
    <t>NAPLES PIER</t>
  </si>
  <si>
    <t>FL695323</t>
  </si>
  <si>
    <t>PELICAN BAY BEACH NORTH</t>
  </si>
  <si>
    <t>FL327882</t>
  </si>
  <si>
    <t>PELICAN BAY BEACH SOUTH</t>
  </si>
  <si>
    <t>FL690895</t>
  </si>
  <si>
    <t>PELICAN BAY RESTAURANT AND CLUB</t>
  </si>
  <si>
    <t>FL205061</t>
  </si>
  <si>
    <t>PORT ROYAL BEACH &amp; CLUB</t>
  </si>
  <si>
    <t>FL931344</t>
  </si>
  <si>
    <t>RESIDENCE BEACH</t>
  </si>
  <si>
    <t>FL845456</t>
  </si>
  <si>
    <t>SHORE DRIVE BEACH</t>
  </si>
  <si>
    <t>FL933023</t>
  </si>
  <si>
    <t>SOUTH MARCO BEACH (AKA. SMB Access)</t>
  </si>
  <si>
    <t>FL320003</t>
  </si>
  <si>
    <t>THE MOORINGS</t>
  </si>
  <si>
    <t>FL273724</t>
  </si>
  <si>
    <t>TIGERTAIL BEACH</t>
  </si>
  <si>
    <t>FL967234</t>
  </si>
  <si>
    <t>VANDERBILT BEACH</t>
  </si>
  <si>
    <t>FL961466</t>
  </si>
  <si>
    <t>VEDADO WAY BEACH</t>
  </si>
  <si>
    <t>FL278316</t>
  </si>
  <si>
    <t>VILLA MARE LN BEACH</t>
  </si>
  <si>
    <t>FL456028</t>
  </si>
  <si>
    <t>WIGGINS PASS NORTH</t>
  </si>
  <si>
    <t>FL272353</t>
  </si>
  <si>
    <t>WIGGINS PASS STATE PARK</t>
  </si>
  <si>
    <t>DIXIE</t>
  </si>
  <si>
    <t>FL552908</t>
  </si>
  <si>
    <t>SHIRED ISLAND</t>
  </si>
  <si>
    <t>DUVAL</t>
  </si>
  <si>
    <t>FL343225</t>
  </si>
  <si>
    <t>15TH STREET ACCESS</t>
  </si>
  <si>
    <t>FL197838</t>
  </si>
  <si>
    <t>19TH STREET ACCESS</t>
  </si>
  <si>
    <t>FL647467</t>
  </si>
  <si>
    <t>30TH AVENUE ACCESS</t>
  </si>
  <si>
    <t>FL723477</t>
  </si>
  <si>
    <t>ATLANTIC BLVD ACESS</t>
  </si>
  <si>
    <t>FL434940</t>
  </si>
  <si>
    <t>BEACH BLVD ACCESS</t>
  </si>
  <si>
    <t>FL134528</t>
  </si>
  <si>
    <t>HANNA PARK</t>
  </si>
  <si>
    <t>FL338134</t>
  </si>
  <si>
    <t>HOPKINS STREET ACCESS</t>
  </si>
  <si>
    <t>FL411872</t>
  </si>
  <si>
    <t>HUGUENOT PARK</t>
  </si>
  <si>
    <t>FL673250</t>
  </si>
  <si>
    <t>NORTH LITTLE TALBOT ISLAND</t>
  </si>
  <si>
    <t>FL714317</t>
  </si>
  <si>
    <t>SOUTH LITTLE TALBOT ISLAND</t>
  </si>
  <si>
    <t>ESCAMBIA</t>
  </si>
  <si>
    <t>FL869739</t>
  </si>
  <si>
    <t>BAYOU CHICO</t>
  </si>
  <si>
    <t>FL789000</t>
  </si>
  <si>
    <t>BAYVIEW PARK</t>
  </si>
  <si>
    <t>FL988248</t>
  </si>
  <si>
    <t>BIG LAGOON STATE PARK</t>
  </si>
  <si>
    <t>FL550991</t>
  </si>
  <si>
    <t>COUNTY PARK EAST</t>
  </si>
  <si>
    <t>FL298220</t>
  </si>
  <si>
    <t>COUNTY PARK WEST</t>
  </si>
  <si>
    <t>FL265569</t>
  </si>
  <si>
    <t>FORT MCREE AREA</t>
  </si>
  <si>
    <t>FL748119</t>
  </si>
  <si>
    <t>FORT PICKENS</t>
  </si>
  <si>
    <t>FL524842</t>
  </si>
  <si>
    <t>JOHNSON BEACH</t>
  </si>
  <si>
    <t>FL467913</t>
  </si>
  <si>
    <t>JOHNSON BEACH SOUND SIDE</t>
  </si>
  <si>
    <t>FL937233</t>
  </si>
  <si>
    <t>NAVY POINT (BAYOU GRANDE)</t>
  </si>
  <si>
    <t>FL112522</t>
  </si>
  <si>
    <t>OPAL BEACH</t>
  </si>
  <si>
    <t>FL423052</t>
  </si>
  <si>
    <t>PENSACOLA (CASINO) BEACH</t>
  </si>
  <si>
    <t>FL785378</t>
  </si>
  <si>
    <t>PERDIDO KEY STATE PARK</t>
  </si>
  <si>
    <t>FL412379</t>
  </si>
  <si>
    <t>QUIETWATER BEACH (SANTA ROSA SOUND)</t>
  </si>
  <si>
    <t>FL285699</t>
  </si>
  <si>
    <t>QUIETWATER BEACH PICNIC AREA</t>
  </si>
  <si>
    <t>FL551809</t>
  </si>
  <si>
    <t>SABINE YACHT AND RACKET</t>
  </si>
  <si>
    <t>FL186633</t>
  </si>
  <si>
    <t>SANDERS BEACH</t>
  </si>
  <si>
    <t>FL670943</t>
  </si>
  <si>
    <t>SANTA ROSA ISLAND</t>
  </si>
  <si>
    <t>FLAGLER</t>
  </si>
  <si>
    <t>FL673203</t>
  </si>
  <si>
    <t>GAMBLE ROGERS STATE PARK</t>
  </si>
  <si>
    <t>FL229547</t>
  </si>
  <si>
    <t>HAMMOCK</t>
  </si>
  <si>
    <t>FL384046</t>
  </si>
  <si>
    <t>MARINELAND</t>
  </si>
  <si>
    <t>FL240520</t>
  </si>
  <si>
    <t>NORTH FLAGLER PIER</t>
  </si>
  <si>
    <t>FL283799</t>
  </si>
  <si>
    <t>PICKNICKERS (BEVERLY BEACH)</t>
  </si>
  <si>
    <t>FL625046</t>
  </si>
  <si>
    <t>SOUTH BEACH</t>
  </si>
  <si>
    <t>FL401816</t>
  </si>
  <si>
    <t>SOUTH FLAGLER PIER</t>
  </si>
  <si>
    <t>FL493550</t>
  </si>
  <si>
    <t>VARN PARK</t>
  </si>
  <si>
    <t>FL401201</t>
  </si>
  <si>
    <t>WASHINGTON OAKS STATE PARK</t>
  </si>
  <si>
    <t>FRANKLIN</t>
  </si>
  <si>
    <t>FL154930</t>
  </si>
  <si>
    <t>ALLIGATOR POINT</t>
  </si>
  <si>
    <t>FL503591</t>
  </si>
  <si>
    <t>CARRABELLE BEACH</t>
  </si>
  <si>
    <t>FL952360</t>
  </si>
  <si>
    <t>ST. GEORGE ISLAND 11TH STREET EAST</t>
  </si>
  <si>
    <t>FL212836</t>
  </si>
  <si>
    <t>ST. GEORGE ISLAND 11TH STREET WEST</t>
  </si>
  <si>
    <t>FL171682</t>
  </si>
  <si>
    <t>ST. GEORGE ISLAND FRANKLIN STREET</t>
  </si>
  <si>
    <t>FL774157</t>
  </si>
  <si>
    <t>St. George Island State Park</t>
  </si>
  <si>
    <t>GULF</t>
  </si>
  <si>
    <t>FL356234</t>
  </si>
  <si>
    <t>BEACON HILL BEACH</t>
  </si>
  <si>
    <t>FL613557</t>
  </si>
  <si>
    <t>FL341602</t>
  </si>
  <si>
    <t>DIXIE BELLE BEACH</t>
  </si>
  <si>
    <t>FL493786</t>
  </si>
  <si>
    <t>HIGHWAY 98 BEACH</t>
  </si>
  <si>
    <t>FL841635</t>
  </si>
  <si>
    <t>LOOKOUT BEACH</t>
  </si>
  <si>
    <t>FL205383</t>
  </si>
  <si>
    <t>MONUMENT BEACH</t>
  </si>
  <si>
    <t>FL562671</t>
  </si>
  <si>
    <t>ST. JOE BEACH</t>
  </si>
  <si>
    <t>HERNANDO</t>
  </si>
  <si>
    <t>FL197589</t>
  </si>
  <si>
    <t>PINE ISLAND</t>
  </si>
  <si>
    <t>HILLSBOROUGH</t>
  </si>
  <si>
    <t>FL460387</t>
  </si>
  <si>
    <t>BAHIA BEACH</t>
  </si>
  <si>
    <t>FL173861</t>
  </si>
  <si>
    <t>BEN T. DAVIS NORTH</t>
  </si>
  <si>
    <t>FL626951</t>
  </si>
  <si>
    <t>BEN T. DAVIS SOUTH</t>
  </si>
  <si>
    <t>FL141600</t>
  </si>
  <si>
    <t>CYPRESS POINT NORTH</t>
  </si>
  <si>
    <t>FL796897</t>
  </si>
  <si>
    <t>CYPRESS POINT SOUTH</t>
  </si>
  <si>
    <t>FL662113</t>
  </si>
  <si>
    <t>DAVIS ISLAND</t>
  </si>
  <si>
    <t>FL408126</t>
  </si>
  <si>
    <t>PICNIC ISLAND NORTH</t>
  </si>
  <si>
    <t>FL690141</t>
  </si>
  <si>
    <t>PICNIC ISLAND SOUTH</t>
  </si>
  <si>
    <t>FL210748</t>
  </si>
  <si>
    <t>SIMMONS PARK</t>
  </si>
  <si>
    <t>INDIAN RIVER</t>
  </si>
  <si>
    <t>FL871768</t>
  </si>
  <si>
    <t>AMBER SANDS BEACH</t>
  </si>
  <si>
    <t>FL385975</t>
  </si>
  <si>
    <t>COCONUT POINT SEBASTIAN INLET</t>
  </si>
  <si>
    <t>FL373669</t>
  </si>
  <si>
    <t>CONN BEACH</t>
  </si>
  <si>
    <t>FL789556</t>
  </si>
  <si>
    <t>FLAME VINE BEACH</t>
  </si>
  <si>
    <t>FL889417</t>
  </si>
  <si>
    <t>GOLDEN SANDS BEACH PARK</t>
  </si>
  <si>
    <t>FL929672</t>
  </si>
  <si>
    <t>HUMISTON BEACH</t>
  </si>
  <si>
    <t>FL194230</t>
  </si>
  <si>
    <t>JAYCEE BEACH PARK</t>
  </si>
  <si>
    <t>FL263858</t>
  </si>
  <si>
    <t>RIOMAR BEACH</t>
  </si>
  <si>
    <t>FL509158</t>
  </si>
  <si>
    <t>ROUND ISLAND BEACH PARK</t>
  </si>
  <si>
    <t>FL595081</t>
  </si>
  <si>
    <t>SEAGRAPE BEACH</t>
  </si>
  <si>
    <t>FL133207</t>
  </si>
  <si>
    <t>SEXTON PLAZA</t>
  </si>
  <si>
    <t>FL614991</t>
  </si>
  <si>
    <t>SOUTH BEACH PARK</t>
  </si>
  <si>
    <t>FL256985</t>
  </si>
  <si>
    <t>TRACKING STATION BEACH PARK</t>
  </si>
  <si>
    <t>FL720001</t>
  </si>
  <si>
    <t>TREASURE SHORES BEACH PARK</t>
  </si>
  <si>
    <t>FL340563</t>
  </si>
  <si>
    <t>TURTLE TRAIL BEACH</t>
  </si>
  <si>
    <t>FL143238</t>
  </si>
  <si>
    <t>WABASSO BEACH PARK</t>
  </si>
  <si>
    <t>LEE</t>
  </si>
  <si>
    <t>FL909659</t>
  </si>
  <si>
    <t>BOCA GRANDE LIGHT HOUSE/SEAGRAPE BEACH</t>
  </si>
  <si>
    <t>FL611514</t>
  </si>
  <si>
    <t>BONITA BEACH PARK</t>
  </si>
  <si>
    <t>FL900134</t>
  </si>
  <si>
    <t>BOWDITCH POINT BEACH</t>
  </si>
  <si>
    <t>FL432446</t>
  </si>
  <si>
    <t>BOWMAN'S BEACH</t>
  </si>
  <si>
    <t>FL818380</t>
  </si>
  <si>
    <t>CAPE CORAL YACHT CLUB</t>
  </si>
  <si>
    <t>FL263071</t>
  </si>
  <si>
    <t>FULGAR ST BEACH ACCESS - SANIBEL</t>
  </si>
  <si>
    <t>FL720700</t>
  </si>
  <si>
    <t>HOLIDAY INN PUBLIC BEACH ACCESS FT MYERS BEACH</t>
  </si>
  <si>
    <t>FL513943</t>
  </si>
  <si>
    <t>LITTLE HICKORY BEACH PARK</t>
  </si>
  <si>
    <t>FL301381</t>
  </si>
  <si>
    <t>LOVERS KEY STATE PARK</t>
  </si>
  <si>
    <t>FL585716</t>
  </si>
  <si>
    <t>LYNN HALL MEMORIAL PARK</t>
  </si>
  <si>
    <t>FL313864</t>
  </si>
  <si>
    <t>PUBLIC ACCESS #34 - FT MYERS BEACH</t>
  </si>
  <si>
    <t>FL616767</t>
  </si>
  <si>
    <t>PUBLIC BEACH ACCESS #17 - FT MYERS BEACH</t>
  </si>
  <si>
    <t>FL297849</t>
  </si>
  <si>
    <t>PUBLIC BEACH ACCESS #23 - FT MYERS BEACH</t>
  </si>
  <si>
    <t>FL082227</t>
  </si>
  <si>
    <t>SANIBEL CAUSEWAY BEACH</t>
  </si>
  <si>
    <t>FL139299</t>
  </si>
  <si>
    <t>SANIBEL LIGHTHOUSE PARK BEACH</t>
  </si>
  <si>
    <t>FL654682</t>
  </si>
  <si>
    <t>SOUTH SEAS PLANTATION CAPTIVA - REDFISH PASS</t>
  </si>
  <si>
    <t>FL415038</t>
  </si>
  <si>
    <t>SOUTHERN TIP ACCESS FORT MYERS BEACH</t>
  </si>
  <si>
    <t>FL668421</t>
  </si>
  <si>
    <t>TARPON BAY ROAD BEACH</t>
  </si>
  <si>
    <t>FL376684</t>
  </si>
  <si>
    <t>TURNER BEACH/BLIND PASS BEACH</t>
  </si>
  <si>
    <t>LEVY</t>
  </si>
  <si>
    <t>FL764571</t>
  </si>
  <si>
    <t>CEDAR KEY BEACH</t>
  </si>
  <si>
    <t>FL206243</t>
  </si>
  <si>
    <t>YANKEETOWN BEACH</t>
  </si>
  <si>
    <t>MANATEE</t>
  </si>
  <si>
    <t>FL854179</t>
  </si>
  <si>
    <t>BAY FRONT PARK NORTH</t>
  </si>
  <si>
    <t>FL419331</t>
  </si>
  <si>
    <t>BAY FRONT PARK SOUTH</t>
  </si>
  <si>
    <t>FL394990</t>
  </si>
  <si>
    <t>BRADENTON BEACH</t>
  </si>
  <si>
    <t>FL905851</t>
  </si>
  <si>
    <t>CITY OF ANNA MARIA ACCESS (ANNA MARIA ISLAND)</t>
  </si>
  <si>
    <t>FL603507</t>
  </si>
  <si>
    <t>COQUINA BEACH NORTH</t>
  </si>
  <si>
    <t>FL865545</t>
  </si>
  <si>
    <t>COQUINA BEACH SOUTH</t>
  </si>
  <si>
    <t>FL857032</t>
  </si>
  <si>
    <t>MANATEE PUBLIC BEACH NORTH</t>
  </si>
  <si>
    <t>FL130280</t>
  </si>
  <si>
    <t>MANATEE PUBLIC BEACH SOUTH</t>
  </si>
  <si>
    <t>FL515545</t>
  </si>
  <si>
    <t>PALMA SOLA NORTH</t>
  </si>
  <si>
    <t>FL596846</t>
  </si>
  <si>
    <t>PALMA SOLA SOUTH</t>
  </si>
  <si>
    <t>FL553328</t>
  </si>
  <si>
    <t>WHITNEY BEACH</t>
  </si>
  <si>
    <t>MARTIN</t>
  </si>
  <si>
    <t>FL471313</t>
  </si>
  <si>
    <t>ALEX'S BEACH</t>
  </si>
  <si>
    <t>FL588467</t>
  </si>
  <si>
    <t>BATHTUB BEACH</t>
  </si>
  <si>
    <t>FL151765</t>
  </si>
  <si>
    <t>BATHTUB REEF</t>
  </si>
  <si>
    <t>FL609301</t>
  </si>
  <si>
    <t>BOB GRAHAM BEACH</t>
  </si>
  <si>
    <t>FL713156</t>
  </si>
  <si>
    <t>BRYAN MAWR</t>
  </si>
  <si>
    <t>FL151346</t>
  </si>
  <si>
    <t>CHASTAIN BEACH</t>
  </si>
  <si>
    <t>FL275629</t>
  </si>
  <si>
    <t>FLETCHER BEACH</t>
  </si>
  <si>
    <t>FL797445</t>
  </si>
  <si>
    <t>GLASSCOCK</t>
  </si>
  <si>
    <t>FL831746</t>
  </si>
  <si>
    <t>HOBE SOUND PUBLIC BEACH</t>
  </si>
  <si>
    <t>FL266040</t>
  </si>
  <si>
    <t>HOBE SOUND WILDLIFE REFUGE</t>
  </si>
  <si>
    <t>FL834143</t>
  </si>
  <si>
    <t>HOUSE OF REFUGE</t>
  </si>
  <si>
    <t>FL799244</t>
  </si>
  <si>
    <t>JENSEN BEACH CAUSEWAY</t>
  </si>
  <si>
    <t>FL348630</t>
  </si>
  <si>
    <t>JENSEN BEACH CAUSEWAY EAST</t>
  </si>
  <si>
    <t>FL214901</t>
  </si>
  <si>
    <t>JENSEN PUBLIC BEACH</t>
  </si>
  <si>
    <t>FL558068</t>
  </si>
  <si>
    <t>ROOSEVELT BRIDGE</t>
  </si>
  <si>
    <t>FL146530</t>
  </si>
  <si>
    <t>SANDSPRINT PARK</t>
  </si>
  <si>
    <t>FL568047</t>
  </si>
  <si>
    <t>STOKES</t>
  </si>
  <si>
    <t>FL065138</t>
  </si>
  <si>
    <t>STUART BEACH</t>
  </si>
  <si>
    <t>FL474715</t>
  </si>
  <si>
    <t>STUART CAUSEWAY</t>
  </si>
  <si>
    <t>FL367575</t>
  </si>
  <si>
    <t>TIGER SHORES BEACH</t>
  </si>
  <si>
    <t>FL307210</t>
  </si>
  <si>
    <t>VIRGINIA FOREST</t>
  </si>
  <si>
    <t>MIAMI-DADE</t>
  </si>
  <si>
    <t>FL487489</t>
  </si>
  <si>
    <t>53RD STREET - MIAMI BEACH</t>
  </si>
  <si>
    <t>FL815801</t>
  </si>
  <si>
    <t>CAPE FLORIDA PARK</t>
  </si>
  <si>
    <t>FL242074</t>
  </si>
  <si>
    <t>COLLINS PARK-21ST STREET</t>
  </si>
  <si>
    <t>FL193553</t>
  </si>
  <si>
    <t>FL102343</t>
  </si>
  <si>
    <t>GOLDEN BEACH</t>
  </si>
  <si>
    <t>FL329130</t>
  </si>
  <si>
    <t>HAULOVER BEACH</t>
  </si>
  <si>
    <t>FL822161</t>
  </si>
  <si>
    <t>HOBIE BEACH (AKA. Dog Beach)</t>
  </si>
  <si>
    <t>FL125792</t>
  </si>
  <si>
    <t>KEY BISCAYNE BEACH</t>
  </si>
  <si>
    <t>FL933232</t>
  </si>
  <si>
    <t>MATHESON HAMMOCK</t>
  </si>
  <si>
    <t>FL430522</t>
  </si>
  <si>
    <t>NORTH SHORE OCEAN TERRACE</t>
  </si>
  <si>
    <t>FL841817</t>
  </si>
  <si>
    <t>OLETA STATE PARK</t>
  </si>
  <si>
    <t>FL767859</t>
  </si>
  <si>
    <t>FL807457</t>
  </si>
  <si>
    <t>SUNNY ISLES BEACH-PIER PARK</t>
  </si>
  <si>
    <t>FL415346</t>
  </si>
  <si>
    <t>SURFSIDE BEACH - 93RD STREET</t>
  </si>
  <si>
    <t>FL635102</t>
  </si>
  <si>
    <t>VIRGINIA BEACH</t>
  </si>
  <si>
    <t>FL703004</t>
  </si>
  <si>
    <t>WINDSURFER BEACH</t>
  </si>
  <si>
    <t>FL931734</t>
  </si>
  <si>
    <t>ANNE'S BEACH</t>
  </si>
  <si>
    <t>FL866652</t>
  </si>
  <si>
    <t>ATLANTA SHORES</t>
  </si>
  <si>
    <t>FL030849</t>
  </si>
  <si>
    <t>BAHIA HONDA BAYSIDE</t>
  </si>
  <si>
    <t>FL187399</t>
  </si>
  <si>
    <t>BAHIA HONDA OCEANSIDE</t>
  </si>
  <si>
    <t>FL779433</t>
  </si>
  <si>
    <t>BAHIA HONDA SANDSPUR</t>
  </si>
  <si>
    <t>FL571921</t>
  </si>
  <si>
    <t>BANANA BAY RESORT - MARATHON</t>
  </si>
  <si>
    <t>FL635061</t>
  </si>
  <si>
    <t>BUCCANEER</t>
  </si>
  <si>
    <t>FL640960</t>
  </si>
  <si>
    <t>CASA CLARA</t>
  </si>
  <si>
    <t>FL189865</t>
  </si>
  <si>
    <t>CASA MARINA</t>
  </si>
  <si>
    <t>FL218869</t>
  </si>
  <si>
    <t>CHEECA LODGE BEACH</t>
  </si>
  <si>
    <t>FL658167</t>
  </si>
  <si>
    <t>COCO PLUM BEACH</t>
  </si>
  <si>
    <t>FL078289</t>
  </si>
  <si>
    <t>CURRY HAMMOCK</t>
  </si>
  <si>
    <t>FL437390</t>
  </si>
  <si>
    <t>DOG BEACH</t>
  </si>
  <si>
    <t>FL458817</t>
  </si>
  <si>
    <t>DOLPHIN RESEARCH CENTER</t>
  </si>
  <si>
    <t>FL609466</t>
  </si>
  <si>
    <t>FIESTA KEY CAMPGROUND</t>
  </si>
  <si>
    <t>FL687721</t>
  </si>
  <si>
    <t>FOUNDER'S PARK BEACH</t>
  </si>
  <si>
    <t>FL092123</t>
  </si>
  <si>
    <t>FT. ZACHARY TAYLOR</t>
  </si>
  <si>
    <t>FL955172</t>
  </si>
  <si>
    <t>HARRY HARRIS COUNTY PARK</t>
  </si>
  <si>
    <t>FL963834</t>
  </si>
  <si>
    <t>HIGGS BEACH</t>
  </si>
  <si>
    <t>FL962912</t>
  </si>
  <si>
    <t>HOLIDAY INN BEACHSIDE</t>
  </si>
  <si>
    <t>FL028189</t>
  </si>
  <si>
    <t>ISLAMORADA PUBLIC LIBRARY</t>
  </si>
  <si>
    <t>FL665068</t>
  </si>
  <si>
    <t>JOHN PENNECAMP STATE PARK FAR BEACH</t>
  </si>
  <si>
    <t>FL058417</t>
  </si>
  <si>
    <t>JOHN PENNEKAMP STATE PARK CANNON BEACH</t>
  </si>
  <si>
    <t>FL220059</t>
  </si>
  <si>
    <t>KENNEDY DR &amp; N ROOSEVELT</t>
  </si>
  <si>
    <t>FL525177</t>
  </si>
  <si>
    <t>KEY WEST BEACH CLUB</t>
  </si>
  <si>
    <t>FL357964</t>
  </si>
  <si>
    <t>N ROOSEVELT/COW KEY</t>
  </si>
  <si>
    <t>FL339917</t>
  </si>
  <si>
    <t>REACH RESORT</t>
  </si>
  <si>
    <t>FL853528</t>
  </si>
  <si>
    <t>REST BEACH</t>
  </si>
  <si>
    <t>FL928684</t>
  </si>
  <si>
    <t>SEA OATS BEACH</t>
  </si>
  <si>
    <t>FL145983</t>
  </si>
  <si>
    <t>SIMONTON BEACH</t>
  </si>
  <si>
    <t>FL817993</t>
  </si>
  <si>
    <t>SMATHERS BEACH</t>
  </si>
  <si>
    <t>FL824578</t>
  </si>
  <si>
    <t>SMATHERS BEACH EAST</t>
  </si>
  <si>
    <t>FL726184</t>
  </si>
  <si>
    <t>SOMBRERO BEACH</t>
  </si>
  <si>
    <t>FL138730</t>
  </si>
  <si>
    <t>FL320511</t>
  </si>
  <si>
    <t>FL204024</t>
  </si>
  <si>
    <t>THE ISLANDER BEACH RESORT</t>
  </si>
  <si>
    <t>FL961515</t>
  </si>
  <si>
    <t>FL308000</t>
  </si>
  <si>
    <t>VALHALLA BEACH RESORT</t>
  </si>
  <si>
    <t>FL067541</t>
  </si>
  <si>
    <t>VETERAN'S BEACH</t>
  </si>
  <si>
    <t>NASSAU</t>
  </si>
  <si>
    <t>FL835653</t>
  </si>
  <si>
    <t>ALACHUA BEACH ACCESS</t>
  </si>
  <si>
    <t>FL277655</t>
  </si>
  <si>
    <t>ALLEN BEACH ACCESS</t>
  </si>
  <si>
    <t>FL445936</t>
  </si>
  <si>
    <t>AMELIA ISLAND PLANTATION (AIP) BEACH CLUB</t>
  </si>
  <si>
    <t>FL841420</t>
  </si>
  <si>
    <t>AMERICAN BEACH</t>
  </si>
  <si>
    <t>FL501777</t>
  </si>
  <si>
    <t>BILL MELTON BEACH ACCESS</t>
  </si>
  <si>
    <t>FL397798</t>
  </si>
  <si>
    <t>BURNEY PARK BEACH FRONT</t>
  </si>
  <si>
    <t>FL538078</t>
  </si>
  <si>
    <t>FORT CLINCH BEACH</t>
  </si>
  <si>
    <t>FL716735</t>
  </si>
  <si>
    <t>FORT CLINCH RIVERSIDE</t>
  </si>
  <si>
    <t>FL322847</t>
  </si>
  <si>
    <t>HUTCHINS BEACH ACCESS</t>
  </si>
  <si>
    <t>FL861070</t>
  </si>
  <si>
    <t>JASMINE STREET</t>
  </si>
  <si>
    <t>FL744785</t>
  </si>
  <si>
    <t>JOHN ROBAS BEACH ACCESS</t>
  </si>
  <si>
    <t>FL741312</t>
  </si>
  <si>
    <t>KISSIMMEE BEACH ACCESS</t>
  </si>
  <si>
    <t>FL926978</t>
  </si>
  <si>
    <t>MAIN BEACH</t>
  </si>
  <si>
    <t>FL225316</t>
  </si>
  <si>
    <t>MANATEE BEACH ACCESS</t>
  </si>
  <si>
    <t>FL131114</t>
  </si>
  <si>
    <t>MIZELL BEACH ACCESS</t>
  </si>
  <si>
    <t>FL476780</t>
  </si>
  <si>
    <t>N. CASINO BEACH ACCESS</t>
  </si>
  <si>
    <t>FL639468</t>
  </si>
  <si>
    <t>NORTH BEACH PARK</t>
  </si>
  <si>
    <t>FL820516</t>
  </si>
  <si>
    <t>OCEAN STREET</t>
  </si>
  <si>
    <t>FL991022</t>
  </si>
  <si>
    <t>OZELLO BEACH ACCESS</t>
  </si>
  <si>
    <t>FL659605</t>
  </si>
  <si>
    <t>PETER'S POINT</t>
  </si>
  <si>
    <t>FL641364</t>
  </si>
  <si>
    <t>PIPER DUNES (AIP BEACH)</t>
  </si>
  <si>
    <t>FL178281</t>
  </si>
  <si>
    <t>S. CASINO BEACH ACCESS</t>
  </si>
  <si>
    <t>FL309128</t>
  </si>
  <si>
    <t>SADLER ROAD</t>
  </si>
  <si>
    <t>FL273786</t>
  </si>
  <si>
    <t>SCOTT ROAD BEACH ACCESS</t>
  </si>
  <si>
    <t>FL304446</t>
  </si>
  <si>
    <t>SIMMONS ROAD</t>
  </si>
  <si>
    <t>FL442454</t>
  </si>
  <si>
    <t>SOUTH END</t>
  </si>
  <si>
    <t>FL930004</t>
  </si>
  <si>
    <t>SOUTH END BRIDGE</t>
  </si>
  <si>
    <t>FL653856</t>
  </si>
  <si>
    <t>SUMMER BEACH</t>
  </si>
  <si>
    <t>FL980924</t>
  </si>
  <si>
    <t>SUWANNEE BEACH ACCESS</t>
  </si>
  <si>
    <t>OKALOOSA</t>
  </si>
  <si>
    <t>FL918883</t>
  </si>
  <si>
    <t>BRACKIN WAYSIDE</t>
  </si>
  <si>
    <t>FL444002</t>
  </si>
  <si>
    <t>CAMP TIMPOOCHEE</t>
  </si>
  <si>
    <t>FL629624</t>
  </si>
  <si>
    <t>EAST PASS</t>
  </si>
  <si>
    <t>FL139494</t>
  </si>
  <si>
    <t>EL MATADOR</t>
  </si>
  <si>
    <t>FL974854</t>
  </si>
  <si>
    <t>FLORIDA PARK</t>
  </si>
  <si>
    <t>FL752331</t>
  </si>
  <si>
    <t>GARNIERS</t>
  </si>
  <si>
    <t>FL705460</t>
  </si>
  <si>
    <t>GULF ISLAND NATIONAL SEASHORE</t>
  </si>
  <si>
    <t>FL862330</t>
  </si>
  <si>
    <t>HENDERSON STATE PARK BEACH</t>
  </si>
  <si>
    <t>FL269417</t>
  </si>
  <si>
    <t>HOLIDAY ISLE AEGEAN</t>
  </si>
  <si>
    <t>FL767236</t>
  </si>
  <si>
    <t>JAMES LEE PARK BEACH</t>
  </si>
  <si>
    <t>FL117765</t>
  </si>
  <si>
    <t>LINCOLN PARK</t>
  </si>
  <si>
    <t>FL587733</t>
  </si>
  <si>
    <t>LIZA JACKSON PARK</t>
  </si>
  <si>
    <t>FL337795</t>
  </si>
  <si>
    <t>MARLERS PARK</t>
  </si>
  <si>
    <t>FL851855</t>
  </si>
  <si>
    <t>NCO BEACH</t>
  </si>
  <si>
    <t>FL746426</t>
  </si>
  <si>
    <t>OKALOOSA ISLAND BEACH ACCESS #1</t>
  </si>
  <si>
    <t>FL847687</t>
  </si>
  <si>
    <t>OKALOOSA ISLAND BEACH ACCESS #2</t>
  </si>
  <si>
    <t>FL902928</t>
  </si>
  <si>
    <t>OKALOOSA ISLAND BEACH ACCESS #3</t>
  </si>
  <si>
    <t>FL674699</t>
  </si>
  <si>
    <t>OKALOOSA ISLAND BEACH ACCESS #4</t>
  </si>
  <si>
    <t>FL992414</t>
  </si>
  <si>
    <t>OKALOOSA ISLAND BEACH ACCESS #5</t>
  </si>
  <si>
    <t>FL101656</t>
  </si>
  <si>
    <t>OKALOOSA ISLAND BEACH ACCESS #6</t>
  </si>
  <si>
    <t>FL478499</t>
  </si>
  <si>
    <t>FL539127</t>
  </si>
  <si>
    <t>POQUITO PARK</t>
  </si>
  <si>
    <t>FL986946</t>
  </si>
  <si>
    <t>ROCKY BAYOU (FRED GANNON STATE PARK)</t>
  </si>
  <si>
    <t>FL977581</t>
  </si>
  <si>
    <t>ROCKY CREEK CAMPGROUND</t>
  </si>
  <si>
    <t>FL440363</t>
  </si>
  <si>
    <t>VALPARAISO BLVD</t>
  </si>
  <si>
    <t>FL355201</t>
  </si>
  <si>
    <t>WEEKLEY BAYOU</t>
  </si>
  <si>
    <t>PALM BEACH</t>
  </si>
  <si>
    <t>FL996489</t>
  </si>
  <si>
    <t>BOYNTON BEACH MUNICIPAL</t>
  </si>
  <si>
    <t>FL732971</t>
  </si>
  <si>
    <t>CARLIN PARK</t>
  </si>
  <si>
    <t>FL727631</t>
  </si>
  <si>
    <t>CORAL COVE</t>
  </si>
  <si>
    <t>FL278288</t>
  </si>
  <si>
    <t>DELRAY BEACH (AKA SANDOWAY PARK)</t>
  </si>
  <si>
    <t>FL286828</t>
  </si>
  <si>
    <t>DUBOIS PARK</t>
  </si>
  <si>
    <t>FL153449</t>
  </si>
  <si>
    <t>GULFSTREAM PARK</t>
  </si>
  <si>
    <t>FL235675</t>
  </si>
  <si>
    <t>JOHN D. MCARTHUR</t>
  </si>
  <si>
    <t>FL780281</t>
  </si>
  <si>
    <t>JUNO BEACH PARK</t>
  </si>
  <si>
    <t>FL352535</t>
  </si>
  <si>
    <t>JUPITER BEACH PARK</t>
  </si>
  <si>
    <t>FL477664</t>
  </si>
  <si>
    <t>LAKE WORTH (AKA KREUSLER)</t>
  </si>
  <si>
    <t>FL358291</t>
  </si>
  <si>
    <t>LANTANA MUNICIPAL</t>
  </si>
  <si>
    <t>FL988333</t>
  </si>
  <si>
    <t>LOGGERHEAD PARK</t>
  </si>
  <si>
    <t>FL638107</t>
  </si>
  <si>
    <t>OCEAN INLET PARK</t>
  </si>
  <si>
    <t>FL060729</t>
  </si>
  <si>
    <t>OCEAN REEF PARK</t>
  </si>
  <si>
    <t>FL637470</t>
  </si>
  <si>
    <t>FL805360</t>
  </si>
  <si>
    <t>PALM BEACH SHORES</t>
  </si>
  <si>
    <t>FL131963</t>
  </si>
  <si>
    <t>PEANUT ISLAND</t>
  </si>
  <si>
    <t>FL652920</t>
  </si>
  <si>
    <t>PHIL FOSTER PARK</t>
  </si>
  <si>
    <t>FL909181</t>
  </si>
  <si>
    <t>PHIPPS</t>
  </si>
  <si>
    <t>FL544054</t>
  </si>
  <si>
    <t>RED REEF PARK</t>
  </si>
  <si>
    <t>FL368024</t>
  </si>
  <si>
    <t>RIVIERA BEACH</t>
  </si>
  <si>
    <t>FL580198</t>
  </si>
  <si>
    <t>FL345451</t>
  </si>
  <si>
    <t>SOUTH INLET PARK</t>
  </si>
  <si>
    <t>FL889594</t>
  </si>
  <si>
    <t>SPANISH RIVER</t>
  </si>
  <si>
    <t>PASCO</t>
  </si>
  <si>
    <t>FL918942</t>
  </si>
  <si>
    <t>ANCLOTE RIVER PARK BEACH</t>
  </si>
  <si>
    <t>FL147445</t>
  </si>
  <si>
    <t>BRASHER PARK BEACH</t>
  </si>
  <si>
    <t>FL472700</t>
  </si>
  <si>
    <t>ENERGY AND MARINE CENTER</t>
  </si>
  <si>
    <t>FL602631</t>
  </si>
  <si>
    <t>GULF HARBORS BEACH</t>
  </si>
  <si>
    <t>FL039200</t>
  </si>
  <si>
    <t>OELSNER PARK BEACH</t>
  </si>
  <si>
    <t>FL200499</t>
  </si>
  <si>
    <t>ROBERT J. STRICKLAND</t>
  </si>
  <si>
    <t>FL316827</t>
  </si>
  <si>
    <t>ROBERT K. REES PARK BEACH</t>
  </si>
  <si>
    <t>PINELLAS</t>
  </si>
  <si>
    <t>FL310352</t>
  </si>
  <si>
    <t>BELLEAIR BEACH - MORGAN DRIVE</t>
  </si>
  <si>
    <t>FL907640</t>
  </si>
  <si>
    <t>BELLEAIR CAUSEWAY-INTERCOASTAL</t>
  </si>
  <si>
    <t>FL849899</t>
  </si>
  <si>
    <t>CLEARWATER BEACH (3RD ST)</t>
  </si>
  <si>
    <t>FL182973</t>
  </si>
  <si>
    <t>CLEARWATER BEACH - CARLOUEL PARK</t>
  </si>
  <si>
    <t>FL989880</t>
  </si>
  <si>
    <t>CLEARWATER BEACH - ROCKAWAY</t>
  </si>
  <si>
    <t>FL703116</t>
  </si>
  <si>
    <t>COURTNEY CAMPBELL CAUSEWAY</t>
  </si>
  <si>
    <t>FL627587</t>
  </si>
  <si>
    <t>CRYSTAL BEACH</t>
  </si>
  <si>
    <t>FL595749</t>
  </si>
  <si>
    <t>DUNEDIN MARINA BEACH</t>
  </si>
  <si>
    <t>FL190054</t>
  </si>
  <si>
    <t>FORT DESOTO - EAST BEACH</t>
  </si>
  <si>
    <t>FL130397</t>
  </si>
  <si>
    <t>FORT DESOTO 1/2 WAY B/N FORT &amp; N. BEACH</t>
  </si>
  <si>
    <t>FL242624</t>
  </si>
  <si>
    <t>FORT DESOTO NORTH BEACH</t>
  </si>
  <si>
    <t>FL111231</t>
  </si>
  <si>
    <t>FRED HOWARD BEACH</t>
  </si>
  <si>
    <t>FL170154</t>
  </si>
  <si>
    <t>FT DESOTO PARK - PIER/FORT</t>
  </si>
  <si>
    <t>FL687453</t>
  </si>
  <si>
    <t>GANDY BOULEVARD</t>
  </si>
  <si>
    <t>FL593976</t>
  </si>
  <si>
    <t>GULFPORT - EAST BEACH</t>
  </si>
  <si>
    <t>FL694057</t>
  </si>
  <si>
    <t>GULFPORT - OSGOOD BEACH</t>
  </si>
  <si>
    <t>FL555329</t>
  </si>
  <si>
    <t>GULFPORT - WEST BEACH</t>
  </si>
  <si>
    <t>FL875569</t>
  </si>
  <si>
    <t>HONEYMOON ISLAND BEACH</t>
  </si>
  <si>
    <t>FL839193</t>
  </si>
  <si>
    <t>HONEYMOON ISLAND CAUSEWAY (SOUTH)</t>
  </si>
  <si>
    <t>FL955720</t>
  </si>
  <si>
    <t>INDIAN ROCKS BEACH</t>
  </si>
  <si>
    <t>FL144840</t>
  </si>
  <si>
    <t>INDIAN ROCKS BEACH - CENTRAL AVE</t>
  </si>
  <si>
    <t>FL860652</t>
  </si>
  <si>
    <t>INDIAN SHORES BEACH</t>
  </si>
  <si>
    <t>FL575421</t>
  </si>
  <si>
    <t>MADEIRA BEACH</t>
  </si>
  <si>
    <t>FL939474</t>
  </si>
  <si>
    <t>MADEIRA BEACH - 129TH AVE</t>
  </si>
  <si>
    <t>FL423440</t>
  </si>
  <si>
    <t>MOBBLY BAYOU PRESERVE</t>
  </si>
  <si>
    <t>FL390082</t>
  </si>
  <si>
    <t>NORTH REDINGTON BEACH - 169TH AVE</t>
  </si>
  <si>
    <t>FL499417</t>
  </si>
  <si>
    <t>NORTH SHORE - NORTH BEACH</t>
  </si>
  <si>
    <t>FL350070</t>
  </si>
  <si>
    <t>NORTH SHORE BEACH</t>
  </si>
  <si>
    <t>FL321918</t>
  </si>
  <si>
    <t>PASS-A-GRILLE BEACH</t>
  </si>
  <si>
    <t>FL595521</t>
  </si>
  <si>
    <t>R.E. OLDS PARK</t>
  </si>
  <si>
    <t>FL274414</t>
  </si>
  <si>
    <t>REDINGTON BEACH - 158TH AVE</t>
  </si>
  <si>
    <t>FL857981</t>
  </si>
  <si>
    <t>REDINGTON SHORES - 175TH AVE</t>
  </si>
  <si>
    <t>FL164618</t>
  </si>
  <si>
    <t>REDINGTON SHORES - 182nd AVE</t>
  </si>
  <si>
    <t>FL978234</t>
  </si>
  <si>
    <t>SAFETY HARBOR PIER</t>
  </si>
  <si>
    <t>FL451040</t>
  </si>
  <si>
    <t>SAND KEY</t>
  </si>
  <si>
    <t>FL148124</t>
  </si>
  <si>
    <t>ST PETE BEACH - 34TH AVE (THE DON)</t>
  </si>
  <si>
    <t>FL725706</t>
  </si>
  <si>
    <t>ST PETE BEACH - 46TH AVE (PARK)</t>
  </si>
  <si>
    <t>FL393319</t>
  </si>
  <si>
    <t>SUNSET BEACH (TI) - 82ND AVE</t>
  </si>
  <si>
    <t>FL751103</t>
  </si>
  <si>
    <t>SUNSET BEACH (TI) - 89TH AVE</t>
  </si>
  <si>
    <t>FL144823</t>
  </si>
  <si>
    <t>SUNSET BEACH - TARPON SPRINGS</t>
  </si>
  <si>
    <t>FL292445</t>
  </si>
  <si>
    <t>TREASURE ISLAND - 103RD AVE</t>
  </si>
  <si>
    <t>FL891764</t>
  </si>
  <si>
    <t>TREASURE ISLAND BEACH</t>
  </si>
  <si>
    <t>SANTA ROSA</t>
  </si>
  <si>
    <t>FL782694</t>
  </si>
  <si>
    <t>FLORIDATOWN PARK</t>
  </si>
  <si>
    <t>FL319767</t>
  </si>
  <si>
    <t>GARCON POINT LOCATION 3</t>
  </si>
  <si>
    <t>FL603747</t>
  </si>
  <si>
    <t>HOMEPORT</t>
  </si>
  <si>
    <t>FL736305</t>
  </si>
  <si>
    <t>JUANA'S BEACH</t>
  </si>
  <si>
    <t>FL754740</t>
  </si>
  <si>
    <t>NAVARRE BEACH Pier</t>
  </si>
  <si>
    <t>FL390372</t>
  </si>
  <si>
    <t>NAVARRE BEACH WEST</t>
  </si>
  <si>
    <t>FL128788</t>
  </si>
  <si>
    <t>NAVARRE PARK</t>
  </si>
  <si>
    <t>FL677247</t>
  </si>
  <si>
    <t>REDFISH POINT</t>
  </si>
  <si>
    <t>FL352966</t>
  </si>
  <si>
    <t>SHORELINE PARK</t>
  </si>
  <si>
    <t>FL627338</t>
  </si>
  <si>
    <t>WOODLAWN BEACH</t>
  </si>
  <si>
    <t>SARASOTA</t>
  </si>
  <si>
    <t>FL687582</t>
  </si>
  <si>
    <t>AVENIDA DEL MARE ACCESS #11</t>
  </si>
  <si>
    <t>FL770173</t>
  </si>
  <si>
    <t>AVENIDA MESSINA ACCESS #2</t>
  </si>
  <si>
    <t>FL295087</t>
  </si>
  <si>
    <t>AVENIDA NAVARRA ACCESS #14</t>
  </si>
  <si>
    <t>FL964242</t>
  </si>
  <si>
    <t>BLACKBURN POINT PARK</t>
  </si>
  <si>
    <t>FL775409</t>
  </si>
  <si>
    <t>BLIND PASS BEACH</t>
  </si>
  <si>
    <t>FL506871</t>
  </si>
  <si>
    <t>BROHARD BEACH</t>
  </si>
  <si>
    <t>FL829639</t>
  </si>
  <si>
    <t>CALLE DE LA SIESTA, ACCESS #7</t>
  </si>
  <si>
    <t>FL703671</t>
  </si>
  <si>
    <t>CALLE DEL INVERNO ACCESS #10</t>
  </si>
  <si>
    <t>FL194507</t>
  </si>
  <si>
    <t>CASPERSEN PUBLIC BEACH</t>
  </si>
  <si>
    <t>FL363707</t>
  </si>
  <si>
    <t>LIDO CASINO BEACH</t>
  </si>
  <si>
    <t>FL937373</t>
  </si>
  <si>
    <t>LONGBOAT ACCESS #1</t>
  </si>
  <si>
    <t>FL739059</t>
  </si>
  <si>
    <t>LONGBOAT ACCESS #2</t>
  </si>
  <si>
    <t>FL495276</t>
  </si>
  <si>
    <t>LONGBOAT ACCESS #3</t>
  </si>
  <si>
    <t>FL596960</t>
  </si>
  <si>
    <t>LONGBOAT KEY ACCESS</t>
  </si>
  <si>
    <t>FL845492</t>
  </si>
  <si>
    <t>MANASOTA BEACH</t>
  </si>
  <si>
    <t>FL797743</t>
  </si>
  <si>
    <t>NOKOMIS PUBLIC BEACH</t>
  </si>
  <si>
    <t>FL845915</t>
  </si>
  <si>
    <t>NORTH JETTY PARK BEACH</t>
  </si>
  <si>
    <t>FL464579</t>
  </si>
  <si>
    <t>NORTH LIDO BEACH</t>
  </si>
  <si>
    <t>FL666524</t>
  </si>
  <si>
    <t>OCEAN BLVD ACCESS #5</t>
  </si>
  <si>
    <t>FL948272</t>
  </si>
  <si>
    <t>PALMER POINT BEACH</t>
  </si>
  <si>
    <t>FL579148</t>
  </si>
  <si>
    <t>PLAZA DE LAS PALMAS #9</t>
  </si>
  <si>
    <t>FL369636</t>
  </si>
  <si>
    <t>PLAZA DE LAS PALMAS 1, ACCESS #8</t>
  </si>
  <si>
    <t>FL439913</t>
  </si>
  <si>
    <t>POINT O' ROCKS</t>
  </si>
  <si>
    <t>FL209722</t>
  </si>
  <si>
    <t>RINGLING CAUSEWAY</t>
  </si>
  <si>
    <t>FL192551</t>
  </si>
  <si>
    <t>SERVICE CLUB PARK</t>
  </si>
  <si>
    <t>FL262332</t>
  </si>
  <si>
    <t>SHELL ROAD ACCESS #1</t>
  </si>
  <si>
    <t>FL256042</t>
  </si>
  <si>
    <t>SIESTA KEY PUBLIC BEACH</t>
  </si>
  <si>
    <t>FL808262</t>
  </si>
  <si>
    <t>SOUTH JETTY BEACH</t>
  </si>
  <si>
    <t>FL159008</t>
  </si>
  <si>
    <t>SOUTH LIDO BEACH</t>
  </si>
  <si>
    <t>FL826717</t>
  </si>
  <si>
    <t>STICKNEY POINT ACCESS #12</t>
  </si>
  <si>
    <t>FL838326</t>
  </si>
  <si>
    <t>TURTLE BEACH</t>
  </si>
  <si>
    <t>FL772326</t>
  </si>
  <si>
    <t>VENICE FISHING PIER</t>
  </si>
  <si>
    <t>FL416804</t>
  </si>
  <si>
    <t>VENICE PUBLIC BEACH</t>
  </si>
  <si>
    <t>ST JOHNS</t>
  </si>
  <si>
    <t>FL300583</t>
  </si>
  <si>
    <t>ANASTASIA STATE PARK (ST. AUGUSTINE BEACH)</t>
  </si>
  <si>
    <t>FL620625</t>
  </si>
  <si>
    <t>CRESCENT BEACH</t>
  </si>
  <si>
    <t>FL446186</t>
  </si>
  <si>
    <t>MATANZAS INLET</t>
  </si>
  <si>
    <t>FL881296</t>
  </si>
  <si>
    <t>MICKLER'S LANDING</t>
  </si>
  <si>
    <t>FL644388</t>
  </si>
  <si>
    <t>SOLANO (PONTE VEDRA BEACH)</t>
  </si>
  <si>
    <t>FL601572</t>
  </si>
  <si>
    <t>ST. AUGUSTINE BEACH A STREET</t>
  </si>
  <si>
    <t>FL192350</t>
  </si>
  <si>
    <t>ST. AUGUSTINE BEACH OCEAN TRACE</t>
  </si>
  <si>
    <t>FL156952</t>
  </si>
  <si>
    <t>VILANO BEACH</t>
  </si>
  <si>
    <t>ST LUCIE</t>
  </si>
  <si>
    <t>FL291808</t>
  </si>
  <si>
    <t>AVALON PARK</t>
  </si>
  <si>
    <t>FL865565</t>
  </si>
  <si>
    <t>BLIND CREEK</t>
  </si>
  <si>
    <t>FL253216</t>
  </si>
  <si>
    <t>BLIND CREEK PARK</t>
  </si>
  <si>
    <t>FL988253</t>
  </si>
  <si>
    <t>BLUE HERON BLVD ACCESS</t>
  </si>
  <si>
    <t>FL580383</t>
  </si>
  <si>
    <t>COCONUT DRIVE ACCESS</t>
  </si>
  <si>
    <t>FL538902</t>
  </si>
  <si>
    <t>F DOUGLASS MEMORIAL PARK</t>
  </si>
  <si>
    <t>FL404972</t>
  </si>
  <si>
    <t>FORT PIERCE INLET/NORTH JETTY PARK</t>
  </si>
  <si>
    <t>FL111739</t>
  </si>
  <si>
    <t>GULFSTREAM BEACH</t>
  </si>
  <si>
    <t>FL463023</t>
  </si>
  <si>
    <t>HERMANS BAY</t>
  </si>
  <si>
    <t>FL585273</t>
  </si>
  <si>
    <t>INLET STATE PARK @ OCEAN</t>
  </si>
  <si>
    <t>FL299390</t>
  </si>
  <si>
    <t>INLET STATE PARK @ RIVER</t>
  </si>
  <si>
    <t>FL853013</t>
  </si>
  <si>
    <t>JAYCEE PARK</t>
  </si>
  <si>
    <t>FL496667</t>
  </si>
  <si>
    <t>JOHN BROOKS PARK</t>
  </si>
  <si>
    <t>FL401884</t>
  </si>
  <si>
    <t>K BERGALIS MEMORIAL PARK</t>
  </si>
  <si>
    <t>FL353859</t>
  </si>
  <si>
    <t>LITTLE JIM BRIDGE</t>
  </si>
  <si>
    <t>FL304902</t>
  </si>
  <si>
    <t>MIDDLE COVE</t>
  </si>
  <si>
    <t>FL514799</t>
  </si>
  <si>
    <t>NORMANDY BEACH</t>
  </si>
  <si>
    <t>FL761005</t>
  </si>
  <si>
    <t>PEPPER PARK</t>
  </si>
  <si>
    <t>FL921370</t>
  </si>
  <si>
    <t>PORPOISE BEACH</t>
  </si>
  <si>
    <t>FL752183</t>
  </si>
  <si>
    <t>SOUTH BEACH BOARDWALK</t>
  </si>
  <si>
    <t>FL557056</t>
  </si>
  <si>
    <t>SOUTH CAUSEWAY AT BOAT RAMP</t>
  </si>
  <si>
    <t>FL331275</t>
  </si>
  <si>
    <t>SOUTH JETTY PARK BEACH</t>
  </si>
  <si>
    <t>FL871365</t>
  </si>
  <si>
    <t>SURFSIDE PARK</t>
  </si>
  <si>
    <t>FL743759</t>
  </si>
  <si>
    <t>WALTON ROCKS BEACH</t>
  </si>
  <si>
    <t>FL809584</t>
  </si>
  <si>
    <t>WAVELAND BEACH</t>
  </si>
  <si>
    <t>TAYLOR</t>
  </si>
  <si>
    <t>FL968787</t>
  </si>
  <si>
    <t>CEDAR ISLAND</t>
  </si>
  <si>
    <t>FL258693</t>
  </si>
  <si>
    <t>DARK ISLAND</t>
  </si>
  <si>
    <t>FL588133</t>
  </si>
  <si>
    <t>DEKLE BEACH</t>
  </si>
  <si>
    <t>FL222150</t>
  </si>
  <si>
    <t>HAGEN'S COVE</t>
  </si>
  <si>
    <t>FL798934</t>
  </si>
  <si>
    <t>KEATON BEACH</t>
  </si>
  <si>
    <t>VOLUSIA</t>
  </si>
  <si>
    <t>FL858156</t>
  </si>
  <si>
    <t>27TH STREET, NEW SMRYNA BEACH</t>
  </si>
  <si>
    <t>FL557152</t>
  </si>
  <si>
    <t>BEACH STREET</t>
  </si>
  <si>
    <t>FL441626</t>
  </si>
  <si>
    <t>BICENTENNIAL PARK, ORMOND BEACH</t>
  </si>
  <si>
    <t>FL150971</t>
  </si>
  <si>
    <t>DUNLAWTON, DAYTONA BEACH SHORES</t>
  </si>
  <si>
    <t>FL477804</t>
  </si>
  <si>
    <t>FLAGLER AVENUE, NEW SMRYNA BEACH</t>
  </si>
  <si>
    <t>FL894893</t>
  </si>
  <si>
    <t>FLORIDA SHORES BLVD</t>
  </si>
  <si>
    <t>FL750562</t>
  </si>
  <si>
    <t>GRANADA, ORMOND BEACH</t>
  </si>
  <si>
    <t>FL568720</t>
  </si>
  <si>
    <t>INTERNATIONAL SPEEDWAY, DAYTONA BEACH</t>
  </si>
  <si>
    <t>FL258263</t>
  </si>
  <si>
    <t>MAIN, DAYTONA BEACH</t>
  </si>
  <si>
    <t>FL974030</t>
  </si>
  <si>
    <t>NORTH JETTY, PONCE INLET</t>
  </si>
  <si>
    <t>FL392386</t>
  </si>
  <si>
    <t>OCEANVIEW WAY, PONCE INLET</t>
  </si>
  <si>
    <t>FL779322</t>
  </si>
  <si>
    <t>SEABREEZE, DAYTONA BEACH</t>
  </si>
  <si>
    <t>FL770421</t>
  </si>
  <si>
    <t>SILVER BEACH, DAYTONA BEACH</t>
  </si>
  <si>
    <t>FL489535</t>
  </si>
  <si>
    <t>SOUTH JETTY, NEW SMRYNA BEACH</t>
  </si>
  <si>
    <t>FL298308</t>
  </si>
  <si>
    <t>TORINITA, WILBUR BY THE SEA</t>
  </si>
  <si>
    <t>FL380018</t>
  </si>
  <si>
    <t>VILLA WAY</t>
  </si>
  <si>
    <t>WAKULLA</t>
  </si>
  <si>
    <t>FL605367</t>
  </si>
  <si>
    <t>MASH ISLAND</t>
  </si>
  <si>
    <t>FL437199</t>
  </si>
  <si>
    <t>SHELL POINT BEACH</t>
  </si>
  <si>
    <t>WALTON</t>
  </si>
  <si>
    <t>FL500531</t>
  </si>
  <si>
    <t>BLUE MOUNTAIN BEACH ACCESS</t>
  </si>
  <si>
    <t>FL311891</t>
  </si>
  <si>
    <t>CHOCTAW BEACH COUNTY PARK</t>
  </si>
  <si>
    <t>FL538865</t>
  </si>
  <si>
    <t>COUNTY PARK</t>
  </si>
  <si>
    <t>FL645810</t>
  </si>
  <si>
    <t>DUNE ALLEN BEACH ACCESS</t>
  </si>
  <si>
    <t>FL223233</t>
  </si>
  <si>
    <t>EASTERN LAKE BEACH ACCESS</t>
  </si>
  <si>
    <t>FL408572</t>
  </si>
  <si>
    <t>EASTERN LAKE OUTFALL</t>
  </si>
  <si>
    <t>FL435018</t>
  </si>
  <si>
    <t>GRAYTON BEACH ACCESS</t>
  </si>
  <si>
    <t>FL539529</t>
  </si>
  <si>
    <t>GRAYTON BEACH STATE RECREATION AREA</t>
  </si>
  <si>
    <t>FL484299</t>
  </si>
  <si>
    <t>HOLLY STREET BEACH ACCESS</t>
  </si>
  <si>
    <t>FL239001</t>
  </si>
  <si>
    <t>Inlet Beach Access (TDC Beach Access)</t>
  </si>
  <si>
    <t>FL190646</t>
  </si>
  <si>
    <t>SOUTH WALL STREET BEACH</t>
  </si>
  <si>
    <t>FL461466</t>
  </si>
  <si>
    <t>WHEELER POINT</t>
  </si>
  <si>
    <t>ENTERO</t>
  </si>
  <si>
    <t>SEPTIC</t>
  </si>
  <si>
    <t>Cape Palms Public Access (CAPE SAN BLAS)</t>
  </si>
  <si>
    <t>CRANDON PARK North -KEY BISCAYNE</t>
  </si>
  <si>
    <t>ENTERO:</t>
  </si>
  <si>
    <t>FECAL_COL:</t>
  </si>
  <si>
    <t>BOAT:</t>
  </si>
  <si>
    <t>POTW:</t>
  </si>
  <si>
    <t>SEPTIC:</t>
  </si>
  <si>
    <t>SEWER_LINE:</t>
  </si>
  <si>
    <t>FL468110</t>
  </si>
  <si>
    <t>Crandon Park - South</t>
  </si>
  <si>
    <t>FL169718</t>
  </si>
  <si>
    <t>Haulover Beach - North</t>
  </si>
  <si>
    <t>FL798162</t>
  </si>
  <si>
    <t>Sunny Isles Beach - Samson Park</t>
  </si>
  <si>
    <t>FL612266</t>
  </si>
  <si>
    <t>PONCE DE LEON BEACH</t>
  </si>
  <si>
    <t>FL303625</t>
  </si>
  <si>
    <t>PENINSULAR POINT BEACH</t>
  </si>
  <si>
    <t>FL986067</t>
  </si>
  <si>
    <t>SEBASTIAN INLET SOUTH SIDE</t>
  </si>
  <si>
    <t>FL981837</t>
  </si>
  <si>
    <t>Cayo Costa State Park</t>
  </si>
  <si>
    <t>FL315254</t>
  </si>
  <si>
    <t>SANIBEL BEACH ACCESS #4</t>
  </si>
  <si>
    <t>FL578948</t>
  </si>
  <si>
    <t>SOUTH SEAS CAPTIVA</t>
  </si>
  <si>
    <t>FL911633</t>
  </si>
  <si>
    <t>Emerson Point</t>
  </si>
  <si>
    <t>FL865033</t>
  </si>
  <si>
    <t>NEW YORK BEACH ACCESS</t>
  </si>
  <si>
    <t>FL675587</t>
  </si>
  <si>
    <t>BAY VISTA PARK</t>
  </si>
  <si>
    <t>FL744244</t>
  </si>
  <si>
    <t>BERMUDA BAY BEACH</t>
  </si>
  <si>
    <t>FL374333</t>
  </si>
  <si>
    <t>LASSING PARK - 19TH AVE SE</t>
  </si>
  <si>
    <t>FL649947</t>
  </si>
  <si>
    <t>MAXIMO PARK - EAST BEACH</t>
  </si>
  <si>
    <t>FL394508</t>
  </si>
  <si>
    <t>MAXIMO PARK - WEST BEACH</t>
  </si>
  <si>
    <t>FL707906</t>
  </si>
  <si>
    <t>PASS-A-GRILLE - 19TH AVE</t>
  </si>
  <si>
    <t>FL119848</t>
  </si>
  <si>
    <t>Quick Point</t>
  </si>
  <si>
    <t>Beach monitored?</t>
  </si>
  <si>
    <t>Swim season length (days)</t>
  </si>
  <si>
    <t>Swim season monitoring frequency (per week)</t>
  </si>
  <si>
    <t>Off season monitoring frequency (per week)</t>
  </si>
  <si>
    <t xml:space="preserve"> MONITORING FREQUENCY SUMMARY</t>
  </si>
  <si>
    <t>No.</t>
  </si>
  <si>
    <t>Monitored once per month</t>
  </si>
  <si>
    <t>Monitored twice per month</t>
  </si>
  <si>
    <t>Monitored once a week</t>
  </si>
  <si>
    <t>Monitored five times per month</t>
  </si>
  <si>
    <t>Monitored six times per month</t>
  </si>
  <si>
    <t>Monitored twice a week</t>
  </si>
  <si>
    <t>Monitored ten times per month</t>
  </si>
  <si>
    <t>Monitored three times a week</t>
  </si>
  <si>
    <t>Monitored four times a week</t>
  </si>
  <si>
    <t>Monitored five times a week</t>
  </si>
  <si>
    <t>Monitored seven times a week</t>
  </si>
  <si>
    <t>N/A</t>
  </si>
  <si>
    <t xml:space="preserve"> = Beach has an action indicating it is monitored even though there is a 0 in column G. It is included in EPA's monitored beach summary statistics.</t>
  </si>
  <si>
    <r>
      <t xml:space="preserve">Yes  </t>
    </r>
    <r>
      <rPr>
        <sz val="7"/>
        <rFont val="Arial"/>
        <family val="2"/>
      </rPr>
      <t>(in Column E)</t>
    </r>
  </si>
  <si>
    <t xml:space="preserve">Beach-specific advisories or closings issued by the reporting state or local governments. An action is recorded for a beach even if only a portion of the beach is affected. See "2012 Actions" tab </t>
  </si>
  <si>
    <t>2012 ACTIONS SUMMARY</t>
  </si>
  <si>
    <t>2012 ACTIONS DURATION SUMMARY</t>
  </si>
  <si>
    <t>2012 BEACH DAYS SUMMARY</t>
  </si>
  <si>
    <t>= 2012 PRAWN attribute data (see Monitoring worksheet) indicates this beach was not monitored yet there is one or more elevated bacteria advisories.</t>
  </si>
  <si>
    <t>Beach action in 2012?</t>
  </si>
  <si>
    <t>-</t>
  </si>
  <si>
    <t>FL864646</t>
  </si>
  <si>
    <t>NORTH CAPTIVA ISLAND</t>
  </si>
  <si>
    <t>FL247505</t>
  </si>
  <si>
    <t>Clement E. Taylor Park</t>
  </si>
  <si>
    <t>Emeralde Promenade</t>
  </si>
  <si>
    <t>Miles</t>
  </si>
  <si>
    <t>STORM</t>
  </si>
  <si>
    <t>BOAT, RUNOFF, STORM, WILDLIFE, UNKNOWN</t>
  </si>
  <si>
    <t>BOAT, STORM, WILDLIFE, UNKNOWN</t>
  </si>
  <si>
    <t>BOAT, RUNOFF, SSO, STORM, WILDLIFE, UNKNOWN</t>
  </si>
  <si>
    <t>SSO, SEWER_LINE, RUNOFF, STORM</t>
  </si>
  <si>
    <t>SSO, SEWER_LINE, BOAT, RUNOFF, STORM</t>
  </si>
  <si>
    <t>WILDLIFE, SSO, SEWER_LINE, BOAT, STORM</t>
  </si>
  <si>
    <t>WILDLIFE, SSO, SEWER_LINE, BOAT, STORM, SEPTIC</t>
  </si>
  <si>
    <t>ENTERO, OTHER</t>
  </si>
  <si>
    <t>WILDLIFE, SSO, SEWER_LINE, STORM</t>
  </si>
  <si>
    <t>WILDLIFE, SEWER_LINE, STORM</t>
  </si>
  <si>
    <t>WILDLIFE, SEPTIC, STORM, BOAT</t>
  </si>
  <si>
    <t>WILDLIFE, POTW, STORM, SEWER_LINE</t>
  </si>
  <si>
    <t>WILDLIFE, SEWER_LINE, STORM, UNKNOWN</t>
  </si>
  <si>
    <t>BOAT, WILDLIFE, SSO, SEWER_LINE, STORM, UNKNOWN</t>
  </si>
  <si>
    <t>WILDLIFE, SSO, SEPTIC, STORM, UNKNOWN</t>
  </si>
  <si>
    <t>WILDLIFE, SEPTIC, STORM, UNKNOWN</t>
  </si>
  <si>
    <t>STORM, SEWER_LINE, RUNOFF, WILDLIFE</t>
  </si>
  <si>
    <t>WILDLIFE, STORM, SSO, SEWER_LINE, AGRICULTURAL, RUNOFF, POTW, BOAT, SEPTIC</t>
  </si>
  <si>
    <t>BOAT, STORM, UNKNOWN</t>
  </si>
  <si>
    <t>WILDLIFE, STORM, SEPTIC</t>
  </si>
  <si>
    <t>WILDLIFE, STORM, BOAT</t>
  </si>
  <si>
    <t>WILDLIFE, STORM, RUNOFF, BOAT, SEPTIC, UNKNOWN</t>
  </si>
  <si>
    <t>ENTERO, FECAL_COL</t>
  </si>
  <si>
    <t>STORM, BOAT, SEWER_LINE, OTHER</t>
  </si>
  <si>
    <t>STORM, BOAT, WILDLIFE, OTHER</t>
  </si>
  <si>
    <t>STORM, SEWER_LINE, WILDLIFE, SSO</t>
  </si>
  <si>
    <t>STORM, RUNOFF</t>
  </si>
  <si>
    <t>STORM, RUNOFF, OTHER, WILDLIFE, SSO, BOAT</t>
  </si>
  <si>
    <t>STORM, WILDLIFE, BOAT</t>
  </si>
  <si>
    <t>STORM, WILDLIFE, BOAT, RUNOFF</t>
  </si>
  <si>
    <t>STORM, SEPTIC, BOAT, RUNOFF</t>
  </si>
  <si>
    <t>ENTERO, FECAL_COL, OTHER</t>
  </si>
  <si>
    <t>STORM, WILDLIFE, BOAT, RUNOFF, SSO, UNKNOWN</t>
  </si>
  <si>
    <t>STORM, WILDLIFE, BOAT, UNKNOWN</t>
  </si>
  <si>
    <t>STORM, WILDLIFE, RUNOFF, BOAT, UNKNOWN</t>
  </si>
  <si>
    <t>STORM, WILDLIFE, UNKNOWN</t>
  </si>
  <si>
    <t>WILDLIFE, STORM, SSO, SEWER_LINE, RUNOFF, POTW, BOAT, UNKNOWN</t>
  </si>
  <si>
    <t>WILDLIFE, STORM, SSO, SEWER_LINE, RUNOFF, BOAT, UNKNOWN</t>
  </si>
  <si>
    <t>WILDLIFE, STORM, SEWER_LINE</t>
  </si>
  <si>
    <t>WILDLIFE, STORM, SEWER_LINE, BOAT</t>
  </si>
  <si>
    <t>WILDLIFE, STORM, SSO</t>
  </si>
  <si>
    <t>WILDLIFE, STORM, SSO, SEPTIC, RUNOFF</t>
  </si>
  <si>
    <t>Total length of monitored beaches (MI)</t>
  </si>
  <si>
    <t>= 20112 PRAWN attribute data (see Monitoring worksheet) indicates this beach was not monitored yet there is one or more elevated bacteria advisories.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</si>
</sst>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[$-409]m/d/yy\ h:mm\ AM/PM;@"/>
    <numFmt numFmtId="166" formatCode="[$-409]mmmm\ d\,\ yyyy;@"/>
  </numFmts>
  <fonts count="24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i/>
      <sz val="7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7"/>
      <color theme="1"/>
      <name val="Arial"/>
      <family val="2"/>
    </font>
    <font>
      <b/>
      <sz val="7"/>
      <color rgb="FFFF0000"/>
      <name val="Arial"/>
      <family val="2"/>
    </font>
    <font>
      <sz val="7"/>
      <color theme="0"/>
      <name val="Arial"/>
      <family val="2"/>
    </font>
    <font>
      <sz val="8"/>
      <color rgb="FF151515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7"/>
      <color indexed="8"/>
      <name val="Arial"/>
      <family val="2"/>
    </font>
    <font>
      <strike/>
      <sz val="7"/>
      <color theme="1"/>
      <name val="Arial"/>
      <family val="2"/>
    </font>
    <font>
      <sz val="10"/>
      <name val="Arial"/>
      <family val="2"/>
    </font>
    <font>
      <sz val="7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2">
    <xf numFmtId="0" fontId="0" fillId="0" borderId="0" xfId="0"/>
    <xf numFmtId="0" fontId="5" fillId="0" borderId="0" xfId="0" applyFont="1" applyFill="1" applyBorder="1"/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3" fontId="4" fillId="0" borderId="0" xfId="0" applyNumberFormat="1" applyFont="1" applyFill="1" applyAlignment="1">
      <alignment horizontal="center"/>
    </xf>
    <xf numFmtId="0" fontId="5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right" wrapText="1"/>
    </xf>
    <xf numFmtId="1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3" fontId="0" fillId="0" borderId="0" xfId="0" applyNumberFormat="1" applyFill="1"/>
    <xf numFmtId="0" fontId="4" fillId="0" borderId="0" xfId="0" applyFont="1" applyFill="1" applyBorder="1" applyAlignment="1">
      <alignment horizontal="center" wrapText="1"/>
    </xf>
    <xf numFmtId="0" fontId="5" fillId="0" borderId="0" xfId="0" applyFont="1" applyBorder="1"/>
    <xf numFmtId="0" fontId="4" fillId="0" borderId="1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" fontId="5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3" fontId="5" fillId="0" borderId="0" xfId="0" applyNumberFormat="1" applyFont="1" applyFill="1" applyAlignment="1">
      <alignment horizontal="center"/>
    </xf>
    <xf numFmtId="0" fontId="0" fillId="0" borderId="0" xfId="0" applyBorder="1"/>
    <xf numFmtId="164" fontId="4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wrapText="1"/>
    </xf>
    <xf numFmtId="3" fontId="0" fillId="0" borderId="0" xfId="0" applyNumberForma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0" fontId="15" fillId="0" borderId="0" xfId="0" applyFont="1"/>
    <xf numFmtId="0" fontId="1" fillId="0" borderId="0" xfId="0" applyFont="1" applyFill="1" applyAlignment="1">
      <alignment horizontal="right"/>
    </xf>
    <xf numFmtId="0" fontId="7" fillId="0" borderId="0" xfId="0" applyFont="1" applyFill="1"/>
    <xf numFmtId="0" fontId="0" fillId="0" borderId="0" xfId="0" applyBorder="1" applyAlignment="1">
      <alignment horizontal="center" vertical="center"/>
    </xf>
    <xf numFmtId="0" fontId="2" fillId="0" borderId="0" xfId="0" applyFont="1"/>
    <xf numFmtId="0" fontId="2" fillId="0" borderId="0" xfId="0" applyFont="1" applyBorder="1"/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 vertical="center" wrapText="1"/>
    </xf>
    <xf numFmtId="1" fontId="17" fillId="0" borderId="0" xfId="0" applyNumberFormat="1" applyFont="1" applyBorder="1" applyAlignment="1">
      <alignment horizontal="center" vertical="center"/>
    </xf>
    <xf numFmtId="3" fontId="17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/>
    <xf numFmtId="0" fontId="17" fillId="0" borderId="0" xfId="0" applyFont="1"/>
    <xf numFmtId="0" fontId="18" fillId="0" borderId="0" xfId="0" applyFont="1"/>
    <xf numFmtId="0" fontId="18" fillId="0" borderId="0" xfId="0" applyFont="1" applyBorder="1"/>
    <xf numFmtId="0" fontId="17" fillId="0" borderId="0" xfId="0" applyFont="1" applyFill="1" applyBorder="1" applyAlignment="1">
      <alignment horizontal="right" vertical="center"/>
    </xf>
    <xf numFmtId="0" fontId="17" fillId="0" borderId="0" xfId="0" quotePrefix="1" applyFont="1" applyFill="1" applyBorder="1" applyAlignment="1">
      <alignment horizontal="right"/>
    </xf>
    <xf numFmtId="0" fontId="18" fillId="0" borderId="3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right"/>
    </xf>
    <xf numFmtId="0" fontId="18" fillId="0" borderId="0" xfId="0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17" fillId="0" borderId="0" xfId="0" quotePrefix="1" applyFont="1" applyFill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164" fontId="17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" fontId="5" fillId="0" borderId="0" xfId="0" quotePrefix="1" applyNumberFormat="1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" fontId="5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3" fontId="12" fillId="0" borderId="0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 wrapText="1"/>
    </xf>
    <xf numFmtId="1" fontId="17" fillId="0" borderId="0" xfId="0" applyNumberFormat="1" applyFont="1" applyFill="1" applyBorder="1" applyAlignment="1">
      <alignment horizontal="center" vertical="center"/>
    </xf>
    <xf numFmtId="164" fontId="17" fillId="0" borderId="0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1" fontId="5" fillId="0" borderId="1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1" fontId="1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9" fillId="2" borderId="0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164" fontId="17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8" fillId="0" borderId="3" xfId="0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12" fillId="4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2" fillId="0" borderId="0" xfId="0" quotePrefix="1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wrapText="1"/>
    </xf>
    <xf numFmtId="4" fontId="5" fillId="0" borderId="0" xfId="0" applyNumberFormat="1" applyFont="1" applyBorder="1"/>
    <xf numFmtId="4" fontId="5" fillId="0" borderId="0" xfId="0" applyNumberFormat="1" applyFont="1" applyFill="1" applyBorder="1"/>
    <xf numFmtId="4" fontId="4" fillId="0" borderId="0" xfId="0" applyNumberFormat="1" applyFont="1" applyBorder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4" fontId="17" fillId="0" borderId="0" xfId="0" applyNumberFormat="1" applyFont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wrapText="1"/>
    </xf>
    <xf numFmtId="0" fontId="18" fillId="0" borderId="0" xfId="0" applyFont="1" applyFill="1" applyAlignment="1">
      <alignment horizontal="center"/>
    </xf>
    <xf numFmtId="0" fontId="18" fillId="0" borderId="0" xfId="0" applyFont="1" applyFill="1" applyBorder="1" applyAlignment="1">
      <alignment horizontal="center" vertical="center" wrapText="1"/>
    </xf>
    <xf numFmtId="0" fontId="17" fillId="0" borderId="0" xfId="0" applyFont="1" applyFill="1"/>
    <xf numFmtId="0" fontId="13" fillId="0" borderId="0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right" vertical="center"/>
    </xf>
    <xf numFmtId="164" fontId="17" fillId="0" borderId="1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1" fontId="17" fillId="0" borderId="0" xfId="0" applyNumberFormat="1" applyFont="1" applyFill="1" applyAlignment="1">
      <alignment horizontal="center" vertical="center"/>
    </xf>
    <xf numFmtId="165" fontId="5" fillId="0" borderId="0" xfId="0" applyNumberFormat="1" applyFont="1" applyFill="1"/>
    <xf numFmtId="164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/>
    <xf numFmtId="0" fontId="13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 wrapText="1"/>
    </xf>
    <xf numFmtId="0" fontId="22" fillId="0" borderId="0" xfId="0" applyFont="1" applyFill="1"/>
    <xf numFmtId="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66" fontId="12" fillId="0" borderId="0" xfId="0" applyNumberFormat="1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66" fontId="12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" fontId="5" fillId="0" borderId="0" xfId="0" applyNumberFormat="1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center" wrapText="1"/>
    </xf>
    <xf numFmtId="4" fontId="4" fillId="0" borderId="0" xfId="0" applyNumberFormat="1" applyFont="1" applyFill="1" applyAlignment="1">
      <alignment horizontal="center"/>
    </xf>
    <xf numFmtId="4" fontId="17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4" fontId="9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/>
    </xf>
    <xf numFmtId="14" fontId="9" fillId="2" borderId="0" xfId="0" applyNumberFormat="1" applyFont="1" applyFill="1" applyBorder="1" applyAlignment="1">
      <alignment horizontal="center"/>
    </xf>
    <xf numFmtId="14" fontId="9" fillId="2" borderId="0" xfId="0" applyNumberFormat="1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51"/>
  <sheetViews>
    <sheetView tabSelected="1" workbookViewId="0"/>
  </sheetViews>
  <sheetFormatPr defaultRowHeight="12.75" x14ac:dyDescent="0.2"/>
  <cols>
    <col min="1" max="1" width="11.5703125" style="4" customWidth="1"/>
    <col min="2" max="2" width="0.5703125" style="4" customWidth="1"/>
    <col min="3" max="6" width="8.28515625" style="4" customWidth="1"/>
    <col min="7" max="7" width="0.5703125" style="4" customWidth="1"/>
    <col min="8" max="10" width="8.28515625" style="4" customWidth="1"/>
    <col min="11" max="11" width="0.5703125" style="4" customWidth="1"/>
    <col min="12" max="17" width="8.28515625" style="4" customWidth="1"/>
    <col min="18" max="18" width="0.5703125" style="4" customWidth="1"/>
    <col min="19" max="16384" width="9.140625" style="4"/>
  </cols>
  <sheetData>
    <row r="1" spans="1:21" x14ac:dyDescent="0.2">
      <c r="A1" s="10"/>
      <c r="B1" s="10"/>
      <c r="C1" s="215" t="s">
        <v>36</v>
      </c>
      <c r="D1" s="217"/>
      <c r="E1" s="217"/>
      <c r="F1" s="216"/>
      <c r="G1" s="63"/>
      <c r="H1" s="215" t="s">
        <v>38</v>
      </c>
      <c r="I1" s="215"/>
      <c r="J1" s="215"/>
      <c r="K1" s="52"/>
      <c r="L1" s="215" t="s">
        <v>42</v>
      </c>
      <c r="M1" s="216"/>
      <c r="N1" s="216"/>
      <c r="O1" s="216"/>
      <c r="P1" s="216"/>
      <c r="Q1" s="216"/>
      <c r="R1" s="52"/>
      <c r="S1" s="215" t="s">
        <v>41</v>
      </c>
      <c r="T1" s="216"/>
      <c r="U1" s="216"/>
    </row>
    <row r="2" spans="1:21" ht="88.5" customHeight="1" x14ac:dyDescent="0.2">
      <c r="A2" s="3" t="s">
        <v>13</v>
      </c>
      <c r="B2" s="3"/>
      <c r="C2" s="2" t="s">
        <v>40</v>
      </c>
      <c r="D2" s="2" t="s">
        <v>44</v>
      </c>
      <c r="E2" s="2" t="s">
        <v>45</v>
      </c>
      <c r="F2" s="2" t="s">
        <v>1405</v>
      </c>
      <c r="G2" s="2"/>
      <c r="H2" s="2" t="s">
        <v>0</v>
      </c>
      <c r="I2" s="2" t="s">
        <v>1</v>
      </c>
      <c r="J2" s="2" t="s">
        <v>2</v>
      </c>
      <c r="K2" s="2"/>
      <c r="L2" s="13" t="s">
        <v>43</v>
      </c>
      <c r="M2" s="2" t="s">
        <v>4</v>
      </c>
      <c r="N2" s="2" t="s">
        <v>5</v>
      </c>
      <c r="O2" s="2" t="s">
        <v>6</v>
      </c>
      <c r="P2" s="2" t="s">
        <v>7</v>
      </c>
      <c r="Q2" s="2" t="s">
        <v>8</v>
      </c>
      <c r="R2" s="2"/>
      <c r="S2" s="13" t="s">
        <v>9</v>
      </c>
      <c r="T2" s="14" t="s">
        <v>10</v>
      </c>
      <c r="U2" s="2" t="s">
        <v>16</v>
      </c>
    </row>
    <row r="3" spans="1:21" x14ac:dyDescent="0.2">
      <c r="A3" s="48" t="s">
        <v>146</v>
      </c>
      <c r="B3" s="15"/>
      <c r="C3" s="26">
        <f>Monitoring!$B$18</f>
        <v>16</v>
      </c>
      <c r="D3" s="24">
        <f>Monitoring!$E$18</f>
        <v>10</v>
      </c>
      <c r="E3" s="42">
        <f>D3/C3</f>
        <v>0.625</v>
      </c>
      <c r="F3" s="208">
        <f>Monitoring!$I$18</f>
        <v>35.132999999999996</v>
      </c>
      <c r="G3" s="12"/>
      <c r="H3" s="41">
        <f>'2012 Actions'!B25</f>
        <v>9</v>
      </c>
      <c r="I3" s="41">
        <f t="shared" ref="I3:I37" si="0">D3-H3</f>
        <v>1</v>
      </c>
      <c r="J3" s="42">
        <f t="shared" ref="J3:J37" si="1">H3/D3</f>
        <v>0.9</v>
      </c>
      <c r="K3" s="12"/>
      <c r="L3" s="123">
        <f>'Action Durations'!E12</f>
        <v>23</v>
      </c>
      <c r="M3" s="41">
        <f>'Action Durations'!H12</f>
        <v>0</v>
      </c>
      <c r="N3" s="41">
        <f>'Action Durations'!I12</f>
        <v>2</v>
      </c>
      <c r="O3" s="41">
        <f>'Action Durations'!J12</f>
        <v>15</v>
      </c>
      <c r="P3" s="41">
        <f>'Action Durations'!K12</f>
        <v>6</v>
      </c>
      <c r="Q3" s="41">
        <f>'Action Durations'!L12</f>
        <v>0</v>
      </c>
      <c r="R3" s="12"/>
      <c r="S3" s="43">
        <f>'Beach Days'!E13</f>
        <v>2440</v>
      </c>
      <c r="T3" s="43">
        <f>'Beach Days'!H13</f>
        <v>218</v>
      </c>
      <c r="U3" s="33">
        <f t="shared" ref="U3:U12" si="2">T3/S3</f>
        <v>8.9344262295081966E-2</v>
      </c>
    </row>
    <row r="4" spans="1:21" x14ac:dyDescent="0.2">
      <c r="A4" s="48" t="s">
        <v>184</v>
      </c>
      <c r="B4" s="15"/>
      <c r="C4" s="48">
        <f>Monitoring!$B$47</f>
        <v>27</v>
      </c>
      <c r="D4" s="24">
        <f>Monitoring!$E$47</f>
        <v>8</v>
      </c>
      <c r="E4" s="42">
        <f>D4/C4</f>
        <v>0.29629629629629628</v>
      </c>
      <c r="F4" s="208">
        <f>Monitoring!$I$47</f>
        <v>4.3650000000000002</v>
      </c>
      <c r="G4" s="12"/>
      <c r="H4" s="41">
        <v>0</v>
      </c>
      <c r="I4" s="41">
        <f t="shared" si="0"/>
        <v>8</v>
      </c>
      <c r="J4" s="42">
        <f t="shared" si="1"/>
        <v>0</v>
      </c>
      <c r="K4" s="12"/>
      <c r="L4" s="147">
        <v>0</v>
      </c>
      <c r="M4" s="105" t="s">
        <v>39</v>
      </c>
      <c r="N4" s="105" t="s">
        <v>39</v>
      </c>
      <c r="O4" s="105" t="s">
        <v>39</v>
      </c>
      <c r="P4" s="105" t="s">
        <v>39</v>
      </c>
      <c r="Q4" s="105" t="s">
        <v>39</v>
      </c>
      <c r="R4" s="12"/>
      <c r="S4" s="43">
        <f>'Beach Days'!E23</f>
        <v>1952</v>
      </c>
      <c r="T4" s="43">
        <f>'Beach Days'!H23</f>
        <v>0</v>
      </c>
      <c r="U4" s="33">
        <f t="shared" si="2"/>
        <v>0</v>
      </c>
    </row>
    <row r="5" spans="1:21" x14ac:dyDescent="0.2">
      <c r="A5" s="26" t="s">
        <v>240</v>
      </c>
      <c r="B5" s="15"/>
      <c r="C5" s="48">
        <f>Monitoring!$B$68</f>
        <v>19</v>
      </c>
      <c r="D5" s="24">
        <f>Monitoring!$E$68</f>
        <v>13</v>
      </c>
      <c r="E5" s="42">
        <f>D5/C5</f>
        <v>0.68421052631578949</v>
      </c>
      <c r="F5" s="208">
        <f>Monitoring!$I$68</f>
        <v>50.235000000000007</v>
      </c>
      <c r="G5" s="12"/>
      <c r="H5" s="41">
        <f>'2012 Actions'!B31</f>
        <v>4</v>
      </c>
      <c r="I5" s="41">
        <f t="shared" si="0"/>
        <v>9</v>
      </c>
      <c r="J5" s="42">
        <f t="shared" si="1"/>
        <v>0.30769230769230771</v>
      </c>
      <c r="K5" s="12"/>
      <c r="L5" s="207">
        <f>'Action Durations'!E18</f>
        <v>4</v>
      </c>
      <c r="M5" s="41">
        <f>'Action Durations'!H18</f>
        <v>0</v>
      </c>
      <c r="N5" s="41">
        <f>'Action Durations'!I18</f>
        <v>0</v>
      </c>
      <c r="O5" s="41">
        <f>'Action Durations'!J18</f>
        <v>4</v>
      </c>
      <c r="P5" s="41">
        <f>'Action Durations'!K18</f>
        <v>0</v>
      </c>
      <c r="Q5" s="41">
        <f>'Action Durations'!L18</f>
        <v>0</v>
      </c>
      <c r="R5" s="12"/>
      <c r="S5" s="43">
        <f>'Beach Days'!E38</f>
        <v>4624</v>
      </c>
      <c r="T5" s="43">
        <f>'Beach Days'!H38</f>
        <v>16</v>
      </c>
      <c r="U5" s="33">
        <f t="shared" si="2"/>
        <v>3.4602076124567475E-3</v>
      </c>
    </row>
    <row r="6" spans="1:21" x14ac:dyDescent="0.2">
      <c r="A6" s="26" t="s">
        <v>279</v>
      </c>
      <c r="B6" s="15"/>
      <c r="C6" s="48">
        <f>Monitoring!$B$81</f>
        <v>11</v>
      </c>
      <c r="D6" s="24">
        <f>Monitoring!$E$81</f>
        <v>8</v>
      </c>
      <c r="E6" s="42">
        <f>D6/C6</f>
        <v>0.72727272727272729</v>
      </c>
      <c r="F6" s="208">
        <f>Monitoring!$I$81</f>
        <v>17.436000000000003</v>
      </c>
      <c r="G6" s="12"/>
      <c r="H6" s="41">
        <f>'2012 Actions'!$B$34</f>
        <v>1</v>
      </c>
      <c r="I6" s="41">
        <f t="shared" si="0"/>
        <v>7</v>
      </c>
      <c r="J6" s="42">
        <f t="shared" si="1"/>
        <v>0.125</v>
      </c>
      <c r="K6" s="12"/>
      <c r="L6" s="123">
        <f>'Action Durations'!E21</f>
        <v>1</v>
      </c>
      <c r="M6" s="41">
        <f>'Action Durations'!H21</f>
        <v>0</v>
      </c>
      <c r="N6" s="41">
        <f>'Action Durations'!I21</f>
        <v>0</v>
      </c>
      <c r="O6" s="41">
        <f>'Action Durations'!J21</f>
        <v>1</v>
      </c>
      <c r="P6" s="41">
        <f>'Action Durations'!K21</f>
        <v>0</v>
      </c>
      <c r="Q6" s="41">
        <f>'Action Durations'!L21</f>
        <v>0</v>
      </c>
      <c r="R6" s="12"/>
      <c r="S6" s="43">
        <f>'Beach Days'!E48</f>
        <v>2920</v>
      </c>
      <c r="T6" s="43">
        <f>'Beach Days'!H48</f>
        <v>5</v>
      </c>
      <c r="U6" s="33">
        <f t="shared" si="2"/>
        <v>1.7123287671232876E-3</v>
      </c>
    </row>
    <row r="7" spans="1:21" x14ac:dyDescent="0.2">
      <c r="A7" s="26" t="s">
        <v>301</v>
      </c>
      <c r="B7" s="15"/>
      <c r="C7" s="48">
        <f>Monitoring!$B$84</f>
        <v>1</v>
      </c>
      <c r="D7" s="24">
        <f>Monitoring!$E$84</f>
        <v>0</v>
      </c>
      <c r="E7" s="42">
        <f t="shared" ref="E7:E16" si="3">D7/C7</f>
        <v>0</v>
      </c>
      <c r="F7" s="208">
        <f>Monitoring!$I$84</f>
        <v>0</v>
      </c>
      <c r="G7" s="12"/>
      <c r="H7" s="41">
        <v>0</v>
      </c>
      <c r="I7" s="41">
        <f t="shared" si="0"/>
        <v>0</v>
      </c>
      <c r="J7" s="105" t="s">
        <v>39</v>
      </c>
      <c r="K7" s="12"/>
      <c r="L7" s="207">
        <v>0</v>
      </c>
      <c r="M7" s="105" t="s">
        <v>39</v>
      </c>
      <c r="N7" s="105" t="s">
        <v>39</v>
      </c>
      <c r="O7" s="105" t="s">
        <v>39</v>
      </c>
      <c r="P7" s="105" t="s">
        <v>39</v>
      </c>
      <c r="Q7" s="105" t="s">
        <v>39</v>
      </c>
      <c r="R7" s="12"/>
      <c r="S7" s="105" t="s">
        <v>39</v>
      </c>
      <c r="T7" s="105" t="s">
        <v>39</v>
      </c>
      <c r="U7" s="105" t="s">
        <v>39</v>
      </c>
    </row>
    <row r="8" spans="1:21" x14ac:dyDescent="0.2">
      <c r="A8" s="26" t="s">
        <v>304</v>
      </c>
      <c r="B8" s="15"/>
      <c r="C8" s="48">
        <f>Monitoring!$B$142</f>
        <v>56</v>
      </c>
      <c r="D8" s="24">
        <f>Monitoring!$E$142</f>
        <v>10</v>
      </c>
      <c r="E8" s="42">
        <f t="shared" si="3"/>
        <v>0.17857142857142858</v>
      </c>
      <c r="F8" s="208">
        <f>Monitoring!$I$142</f>
        <v>10.526000000000002</v>
      </c>
      <c r="G8" s="12"/>
      <c r="H8" s="41">
        <v>0</v>
      </c>
      <c r="I8" s="41">
        <f t="shared" si="0"/>
        <v>10</v>
      </c>
      <c r="J8" s="42">
        <f t="shared" si="1"/>
        <v>0</v>
      </c>
      <c r="K8" s="12"/>
      <c r="L8" s="123">
        <v>0</v>
      </c>
      <c r="M8" s="105" t="s">
        <v>39</v>
      </c>
      <c r="N8" s="105" t="s">
        <v>39</v>
      </c>
      <c r="O8" s="105" t="s">
        <v>39</v>
      </c>
      <c r="P8" s="105" t="s">
        <v>39</v>
      </c>
      <c r="Q8" s="105" t="s">
        <v>39</v>
      </c>
      <c r="R8" s="12"/>
      <c r="S8" s="43">
        <f>'Beach Days'!E60</f>
        <v>3650</v>
      </c>
      <c r="T8" s="43">
        <f>'Beach Days'!H60</f>
        <v>0</v>
      </c>
      <c r="U8" s="33">
        <f t="shared" si="2"/>
        <v>0</v>
      </c>
    </row>
    <row r="9" spans="1:21" x14ac:dyDescent="0.2">
      <c r="A9" s="26" t="s">
        <v>417</v>
      </c>
      <c r="B9" s="15"/>
      <c r="C9" s="48">
        <f>Monitoring!$B$145</f>
        <v>1</v>
      </c>
      <c r="D9" s="24">
        <f>Monitoring!$E$145</f>
        <v>0</v>
      </c>
      <c r="E9" s="42">
        <f t="shared" si="3"/>
        <v>0</v>
      </c>
      <c r="F9" s="208">
        <f>Monitoring!$I$145</f>
        <v>0</v>
      </c>
      <c r="G9" s="12"/>
      <c r="H9" s="41">
        <v>0</v>
      </c>
      <c r="I9" s="41">
        <f t="shared" si="0"/>
        <v>0</v>
      </c>
      <c r="J9" s="105" t="s">
        <v>39</v>
      </c>
      <c r="K9" s="12"/>
      <c r="L9" s="207">
        <v>0</v>
      </c>
      <c r="M9" s="105" t="s">
        <v>39</v>
      </c>
      <c r="N9" s="105" t="s">
        <v>39</v>
      </c>
      <c r="O9" s="105" t="s">
        <v>39</v>
      </c>
      <c r="P9" s="105" t="s">
        <v>39</v>
      </c>
      <c r="Q9" s="105" t="s">
        <v>39</v>
      </c>
      <c r="R9" s="12"/>
      <c r="S9" s="105" t="s">
        <v>39</v>
      </c>
      <c r="T9" s="105" t="s">
        <v>39</v>
      </c>
      <c r="U9" s="105" t="s">
        <v>39</v>
      </c>
    </row>
    <row r="10" spans="1:21" x14ac:dyDescent="0.2">
      <c r="A10" s="26" t="s">
        <v>420</v>
      </c>
      <c r="B10" s="15"/>
      <c r="C10" s="48">
        <f>Monitoring!$B$157</f>
        <v>10</v>
      </c>
      <c r="D10" s="24">
        <f>Monitoring!$E$157</f>
        <v>10</v>
      </c>
      <c r="E10" s="42">
        <f t="shared" si="3"/>
        <v>1</v>
      </c>
      <c r="F10" s="208">
        <f>Monitoring!$I$157</f>
        <v>26.400999999999996</v>
      </c>
      <c r="G10" s="12"/>
      <c r="H10" s="41">
        <v>0</v>
      </c>
      <c r="I10" s="41">
        <f t="shared" si="0"/>
        <v>10</v>
      </c>
      <c r="J10" s="42">
        <f t="shared" si="1"/>
        <v>0</v>
      </c>
      <c r="K10" s="12"/>
      <c r="L10" s="123">
        <v>0</v>
      </c>
      <c r="M10" s="105" t="s">
        <v>39</v>
      </c>
      <c r="N10" s="105" t="s">
        <v>39</v>
      </c>
      <c r="O10" s="105" t="s">
        <v>39</v>
      </c>
      <c r="P10" s="105" t="s">
        <v>39</v>
      </c>
      <c r="Q10" s="105" t="s">
        <v>39</v>
      </c>
      <c r="R10" s="12"/>
      <c r="S10" s="43">
        <f>'Beach Days'!E72</f>
        <v>2440</v>
      </c>
      <c r="T10" s="43">
        <f>'Beach Days'!H72</f>
        <v>0</v>
      </c>
      <c r="U10" s="33">
        <f t="shared" si="2"/>
        <v>0</v>
      </c>
    </row>
    <row r="11" spans="1:21" x14ac:dyDescent="0.2">
      <c r="A11" s="26" t="s">
        <v>441</v>
      </c>
      <c r="B11" s="15"/>
      <c r="C11" s="48">
        <f>Monitoring!$B$177</f>
        <v>18</v>
      </c>
      <c r="D11" s="24">
        <f>Monitoring!$E$177</f>
        <v>10</v>
      </c>
      <c r="E11" s="42">
        <f t="shared" si="3"/>
        <v>0.55555555555555558</v>
      </c>
      <c r="F11" s="208">
        <f>Monitoring!$I$177</f>
        <v>14.9</v>
      </c>
      <c r="G11" s="12"/>
      <c r="H11" s="41">
        <f>'2012 Actions'!$B$51</f>
        <v>5</v>
      </c>
      <c r="I11" s="41">
        <f t="shared" si="0"/>
        <v>5</v>
      </c>
      <c r="J11" s="42">
        <f t="shared" si="1"/>
        <v>0.5</v>
      </c>
      <c r="K11" s="12"/>
      <c r="L11" s="123">
        <f>'Action Durations'!E27</f>
        <v>15</v>
      </c>
      <c r="M11" s="41">
        <f>'Action Durations'!H27</f>
        <v>0</v>
      </c>
      <c r="N11" s="41">
        <f>'Action Durations'!I27</f>
        <v>1</v>
      </c>
      <c r="O11" s="41">
        <f>'Action Durations'!J27</f>
        <v>3</v>
      </c>
      <c r="P11" s="41">
        <f>'Action Durations'!K27</f>
        <v>10</v>
      </c>
      <c r="Q11" s="41">
        <f>'Action Durations'!L27</f>
        <v>1</v>
      </c>
      <c r="R11" s="12"/>
      <c r="S11" s="43">
        <f>'Beach Days'!E84</f>
        <v>2440</v>
      </c>
      <c r="T11" s="43">
        <f>'Beach Days'!H84</f>
        <v>238</v>
      </c>
      <c r="U11" s="33">
        <f t="shared" si="2"/>
        <v>9.7540983606557372E-2</v>
      </c>
    </row>
    <row r="12" spans="1:21" x14ac:dyDescent="0.2">
      <c r="A12" s="26" t="s">
        <v>478</v>
      </c>
      <c r="B12" s="15"/>
      <c r="C12" s="48">
        <f>Monitoring!$B$188</f>
        <v>9</v>
      </c>
      <c r="D12" s="24">
        <f>Monitoring!$E$188</f>
        <v>6</v>
      </c>
      <c r="E12" s="42">
        <f t="shared" si="3"/>
        <v>0.66666666666666663</v>
      </c>
      <c r="F12" s="208">
        <f>Monitoring!$I$188</f>
        <v>49.096999999999994</v>
      </c>
      <c r="G12" s="12"/>
      <c r="H12" s="41">
        <v>0</v>
      </c>
      <c r="I12" s="41">
        <f t="shared" si="0"/>
        <v>6</v>
      </c>
      <c r="J12" s="42">
        <f t="shared" si="1"/>
        <v>0</v>
      </c>
      <c r="K12" s="12"/>
      <c r="L12" s="123">
        <v>0</v>
      </c>
      <c r="M12" s="105" t="s">
        <v>39</v>
      </c>
      <c r="N12" s="105" t="s">
        <v>39</v>
      </c>
      <c r="O12" s="105" t="s">
        <v>39</v>
      </c>
      <c r="P12" s="105" t="s">
        <v>39</v>
      </c>
      <c r="Q12" s="105" t="s">
        <v>39</v>
      </c>
      <c r="R12" s="12"/>
      <c r="S12" s="43">
        <f>'Beach Days'!E92</f>
        <v>1585</v>
      </c>
      <c r="T12" s="43">
        <f>'Beach Days'!H92</f>
        <v>0</v>
      </c>
      <c r="U12" s="33">
        <f t="shared" si="2"/>
        <v>0</v>
      </c>
    </row>
    <row r="13" spans="1:21" x14ac:dyDescent="0.2">
      <c r="A13" s="26" t="s">
        <v>497</v>
      </c>
      <c r="B13" s="15"/>
      <c r="C13" s="48">
        <f>Monitoring!$B$197</f>
        <v>7</v>
      </c>
      <c r="D13" s="24">
        <f>Monitoring!$E$197</f>
        <v>5</v>
      </c>
      <c r="E13" s="42">
        <f t="shared" si="3"/>
        <v>0.7142857142857143</v>
      </c>
      <c r="F13" s="208">
        <f>Monitoring!$I$197</f>
        <v>24.217000000000002</v>
      </c>
      <c r="G13" s="12"/>
      <c r="H13" s="41">
        <f>'2012 Actions'!$B$54</f>
        <v>1</v>
      </c>
      <c r="I13" s="41">
        <f t="shared" si="0"/>
        <v>4</v>
      </c>
      <c r="J13" s="42">
        <f t="shared" si="1"/>
        <v>0.2</v>
      </c>
      <c r="K13" s="12"/>
      <c r="L13" s="207">
        <f>'Action Durations'!E30</f>
        <v>1</v>
      </c>
      <c r="M13" s="41">
        <f>'Action Durations'!H30</f>
        <v>0</v>
      </c>
      <c r="N13" s="41">
        <f>'Action Durations'!I30</f>
        <v>0</v>
      </c>
      <c r="O13" s="41">
        <f>'Action Durations'!J30</f>
        <v>0</v>
      </c>
      <c r="P13" s="41">
        <f>'Action Durations'!K30</f>
        <v>1</v>
      </c>
      <c r="Q13" s="41">
        <f>'Action Durations'!L30</f>
        <v>0</v>
      </c>
      <c r="R13" s="12"/>
      <c r="S13" s="43">
        <f>'Beach Days'!E99</f>
        <v>1220</v>
      </c>
      <c r="T13" s="43">
        <f>'Beach Days'!H99</f>
        <v>13</v>
      </c>
      <c r="U13" s="33">
        <f t="shared" ref="U13" si="4">T13/S13</f>
        <v>1.0655737704918032E-2</v>
      </c>
    </row>
    <row r="14" spans="1:21" x14ac:dyDescent="0.2">
      <c r="A14" s="26" t="s">
        <v>510</v>
      </c>
      <c r="B14" s="15"/>
      <c r="C14" s="48">
        <f>Monitoring!$B$206</f>
        <v>7</v>
      </c>
      <c r="D14" s="24">
        <f>Monitoring!$E$206</f>
        <v>6</v>
      </c>
      <c r="E14" s="42">
        <f t="shared" si="3"/>
        <v>0.8571428571428571</v>
      </c>
      <c r="F14" s="208">
        <f>Monitoring!$I$206</f>
        <v>29.239000000000004</v>
      </c>
      <c r="G14" s="12"/>
      <c r="H14" s="41">
        <f>'2012 Actions'!$B$75</f>
        <v>5</v>
      </c>
      <c r="I14" s="41">
        <f t="shared" si="0"/>
        <v>1</v>
      </c>
      <c r="J14" s="42">
        <f t="shared" si="1"/>
        <v>0.83333333333333337</v>
      </c>
      <c r="K14" s="12"/>
      <c r="L14" s="123">
        <f>'Action Durations'!E37</f>
        <v>19</v>
      </c>
      <c r="M14" s="41">
        <f>'Action Durations'!H37</f>
        <v>0</v>
      </c>
      <c r="N14" s="41">
        <f>'Action Durations'!I37</f>
        <v>0</v>
      </c>
      <c r="O14" s="41">
        <f>'Action Durations'!J37</f>
        <v>3</v>
      </c>
      <c r="P14" s="41">
        <f>'Action Durations'!K37</f>
        <v>15</v>
      </c>
      <c r="Q14" s="41">
        <f>'Action Durations'!L37</f>
        <v>1</v>
      </c>
      <c r="R14" s="12"/>
      <c r="S14" s="43">
        <f>'Beach Days'!E107</f>
        <v>1464</v>
      </c>
      <c r="T14" s="43">
        <f>'Beach Days'!H107</f>
        <v>352</v>
      </c>
      <c r="U14" s="33">
        <f t="shared" ref="U14:U31" si="5">T14/S14</f>
        <v>0.24043715846994534</v>
      </c>
    </row>
    <row r="15" spans="1:21" x14ac:dyDescent="0.2">
      <c r="A15" s="26" t="s">
        <v>524</v>
      </c>
      <c r="B15" s="15"/>
      <c r="C15" s="48">
        <f>Monitoring!$B$209</f>
        <v>1</v>
      </c>
      <c r="D15" s="24">
        <f>Monitoring!$E$209</f>
        <v>0</v>
      </c>
      <c r="E15" s="42">
        <f t="shared" si="3"/>
        <v>0</v>
      </c>
      <c r="F15" s="208">
        <f>Monitoring!$I$209</f>
        <v>0</v>
      </c>
      <c r="G15" s="12"/>
      <c r="H15" s="41">
        <v>0</v>
      </c>
      <c r="I15" s="41">
        <f t="shared" si="0"/>
        <v>0</v>
      </c>
      <c r="J15" s="105" t="s">
        <v>39</v>
      </c>
      <c r="K15" s="12"/>
      <c r="L15" s="207">
        <v>0</v>
      </c>
      <c r="M15" s="105" t="s">
        <v>39</v>
      </c>
      <c r="N15" s="105" t="s">
        <v>39</v>
      </c>
      <c r="O15" s="105" t="s">
        <v>39</v>
      </c>
      <c r="P15" s="105" t="s">
        <v>39</v>
      </c>
      <c r="Q15" s="105" t="s">
        <v>39</v>
      </c>
      <c r="R15" s="12"/>
      <c r="S15" s="105" t="s">
        <v>39</v>
      </c>
      <c r="T15" s="105" t="s">
        <v>39</v>
      </c>
      <c r="U15" s="105" t="s">
        <v>39</v>
      </c>
    </row>
    <row r="16" spans="1:21" x14ac:dyDescent="0.2">
      <c r="A16" s="26" t="s">
        <v>527</v>
      </c>
      <c r="B16" s="15"/>
      <c r="C16" s="48">
        <f>Monitoring!$B$220</f>
        <v>9</v>
      </c>
      <c r="D16" s="24">
        <f>Monitoring!$E$220</f>
        <v>9</v>
      </c>
      <c r="E16" s="33">
        <f t="shared" si="3"/>
        <v>1</v>
      </c>
      <c r="F16" s="208">
        <f>Monitoring!$I$220</f>
        <v>15.263</v>
      </c>
      <c r="G16" s="12"/>
      <c r="H16" s="41">
        <f>'2012 Actions'!$B$112</f>
        <v>9</v>
      </c>
      <c r="I16" s="41">
        <f t="shared" si="0"/>
        <v>0</v>
      </c>
      <c r="J16" s="42">
        <f t="shared" si="1"/>
        <v>1</v>
      </c>
      <c r="K16" s="12"/>
      <c r="L16" s="123">
        <f>'Action Durations'!E48</f>
        <v>35</v>
      </c>
      <c r="M16" s="41">
        <f>'Action Durations'!H48</f>
        <v>0</v>
      </c>
      <c r="N16" s="41">
        <f>'Action Durations'!I48</f>
        <v>0</v>
      </c>
      <c r="O16" s="41">
        <f>'Action Durations'!J48</f>
        <v>29</v>
      </c>
      <c r="P16" s="41">
        <f>'Action Durations'!K48</f>
        <v>6</v>
      </c>
      <c r="Q16" s="41">
        <f>'Action Durations'!L48</f>
        <v>0</v>
      </c>
      <c r="R16" s="12"/>
      <c r="S16" s="43">
        <f>'Beach Days'!E118</f>
        <v>3285</v>
      </c>
      <c r="T16" s="43">
        <f>'Beach Days'!H118</f>
        <v>300</v>
      </c>
      <c r="U16" s="33">
        <f t="shared" si="5"/>
        <v>9.1324200913242004E-2</v>
      </c>
    </row>
    <row r="17" spans="1:21" x14ac:dyDescent="0.2">
      <c r="A17" s="26" t="s">
        <v>546</v>
      </c>
      <c r="B17" s="15"/>
      <c r="C17" s="48">
        <f>Monitoring!$B$239</f>
        <v>17</v>
      </c>
      <c r="D17" s="24">
        <f>Monitoring!$E$239</f>
        <v>6</v>
      </c>
      <c r="E17" s="33">
        <f t="shared" ref="E17" si="6">D17/C17</f>
        <v>0.35294117647058826</v>
      </c>
      <c r="F17" s="208">
        <f>Monitoring!$I$239</f>
        <v>4.8220000000000001</v>
      </c>
      <c r="G17" s="47"/>
      <c r="H17" s="41">
        <v>0</v>
      </c>
      <c r="I17" s="109">
        <f t="shared" si="0"/>
        <v>6</v>
      </c>
      <c r="J17" s="33">
        <f t="shared" si="1"/>
        <v>0</v>
      </c>
      <c r="K17" s="47"/>
      <c r="L17" s="207">
        <v>0</v>
      </c>
      <c r="M17" s="105" t="s">
        <v>39</v>
      </c>
      <c r="N17" s="105" t="s">
        <v>39</v>
      </c>
      <c r="O17" s="105" t="s">
        <v>39</v>
      </c>
      <c r="P17" s="105" t="s">
        <v>39</v>
      </c>
      <c r="Q17" s="105" t="s">
        <v>39</v>
      </c>
      <c r="R17" s="47"/>
      <c r="S17" s="43">
        <f>'Beach Days'!E126</f>
        <v>2190</v>
      </c>
      <c r="T17" s="43">
        <f>'Beach Days'!H126</f>
        <v>0</v>
      </c>
      <c r="U17" s="33">
        <f t="shared" si="5"/>
        <v>0</v>
      </c>
    </row>
    <row r="18" spans="1:21" x14ac:dyDescent="0.2">
      <c r="A18" s="26" t="s">
        <v>579</v>
      </c>
      <c r="B18" s="15"/>
      <c r="C18" s="48">
        <f>Monitoring!$B$264</f>
        <v>23</v>
      </c>
      <c r="D18" s="24">
        <f>Monitoring!$E$264</f>
        <v>13</v>
      </c>
      <c r="E18" s="33">
        <f t="shared" ref="E18:E36" si="7">D18/C18</f>
        <v>0.56521739130434778</v>
      </c>
      <c r="F18" s="208">
        <f>Monitoring!$I$264</f>
        <v>15.745999999999999</v>
      </c>
      <c r="G18" s="47"/>
      <c r="H18" s="41">
        <v>0</v>
      </c>
      <c r="I18" s="109">
        <f t="shared" si="0"/>
        <v>13</v>
      </c>
      <c r="J18" s="42">
        <f t="shared" si="1"/>
        <v>0</v>
      </c>
      <c r="K18" s="47"/>
      <c r="L18" s="207">
        <v>0</v>
      </c>
      <c r="M18" s="105" t="s">
        <v>39</v>
      </c>
      <c r="N18" s="105" t="s">
        <v>39</v>
      </c>
      <c r="O18" s="105" t="s">
        <v>39</v>
      </c>
      <c r="P18" s="105" t="s">
        <v>39</v>
      </c>
      <c r="Q18" s="105" t="s">
        <v>39</v>
      </c>
      <c r="R18" s="47"/>
      <c r="S18" s="43">
        <f>'Beach Days'!E141</f>
        <v>4745</v>
      </c>
      <c r="T18" s="43">
        <f>'Beach Days'!H141</f>
        <v>0</v>
      </c>
      <c r="U18" s="33">
        <f t="shared" si="5"/>
        <v>0</v>
      </c>
    </row>
    <row r="19" spans="1:21" x14ac:dyDescent="0.2">
      <c r="A19" s="26" t="s">
        <v>618</v>
      </c>
      <c r="B19" s="15"/>
      <c r="C19" s="48">
        <f>Monitoring!$B$268</f>
        <v>2</v>
      </c>
      <c r="D19" s="24">
        <f>Monitoring!$E$268</f>
        <v>0</v>
      </c>
      <c r="E19" s="33">
        <f t="shared" si="7"/>
        <v>0</v>
      </c>
      <c r="F19" s="208">
        <f>Monitoring!$I$268</f>
        <v>0</v>
      </c>
      <c r="G19" s="47"/>
      <c r="H19" s="41">
        <v>0</v>
      </c>
      <c r="I19" s="41">
        <f t="shared" si="0"/>
        <v>0</v>
      </c>
      <c r="J19" s="105" t="s">
        <v>39</v>
      </c>
      <c r="K19" s="47"/>
      <c r="L19" s="207">
        <v>0</v>
      </c>
      <c r="M19" s="105" t="s">
        <v>39</v>
      </c>
      <c r="N19" s="105" t="s">
        <v>39</v>
      </c>
      <c r="O19" s="105" t="s">
        <v>39</v>
      </c>
      <c r="P19" s="105" t="s">
        <v>39</v>
      </c>
      <c r="Q19" s="105" t="s">
        <v>39</v>
      </c>
      <c r="R19" s="47"/>
      <c r="S19" s="105" t="s">
        <v>39</v>
      </c>
      <c r="T19" s="105" t="s">
        <v>39</v>
      </c>
      <c r="U19" s="105" t="s">
        <v>39</v>
      </c>
    </row>
    <row r="20" spans="1:21" x14ac:dyDescent="0.2">
      <c r="A20" s="26" t="s">
        <v>623</v>
      </c>
      <c r="B20" s="15"/>
      <c r="C20" s="48">
        <f>Monitoring!$B$282</f>
        <v>12</v>
      </c>
      <c r="D20" s="24">
        <f>Monitoring!$E$282</f>
        <v>7</v>
      </c>
      <c r="E20" s="33">
        <f t="shared" si="7"/>
        <v>0.58333333333333337</v>
      </c>
      <c r="F20" s="208">
        <f>Monitoring!$I$282</f>
        <v>4.0990000000000002</v>
      </c>
      <c r="G20" s="47"/>
      <c r="H20" s="41">
        <f>'2012 Actions'!$B$115</f>
        <v>1</v>
      </c>
      <c r="I20" s="41">
        <f t="shared" si="0"/>
        <v>6</v>
      </c>
      <c r="J20" s="33">
        <f t="shared" si="1"/>
        <v>0.14285714285714285</v>
      </c>
      <c r="K20" s="47"/>
      <c r="L20" s="207">
        <f>'Action Durations'!E51</f>
        <v>1</v>
      </c>
      <c r="M20" s="41">
        <f>'Action Durations'!H51</f>
        <v>0</v>
      </c>
      <c r="N20" s="41">
        <f>'Action Durations'!I51</f>
        <v>0</v>
      </c>
      <c r="O20" s="41">
        <f>'Action Durations'!J51</f>
        <v>1</v>
      </c>
      <c r="P20" s="41">
        <f>'Action Durations'!K51</f>
        <v>0</v>
      </c>
      <c r="Q20" s="41">
        <f>'Action Durations'!L51</f>
        <v>0</v>
      </c>
      <c r="R20" s="47"/>
      <c r="S20" s="43">
        <f>'Beach Days'!E150</f>
        <v>2555</v>
      </c>
      <c r="T20" s="43">
        <f>'Beach Days'!H150</f>
        <v>5</v>
      </c>
      <c r="U20" s="33">
        <f t="shared" si="5"/>
        <v>1.9569471624266144E-3</v>
      </c>
    </row>
    <row r="21" spans="1:21" x14ac:dyDescent="0.2">
      <c r="A21" s="26" t="s">
        <v>646</v>
      </c>
      <c r="B21" s="15"/>
      <c r="C21" s="48">
        <f>Monitoring!$B$305</f>
        <v>21</v>
      </c>
      <c r="D21" s="24">
        <f>Monitoring!$E$305</f>
        <v>8</v>
      </c>
      <c r="E21" s="33">
        <f t="shared" si="7"/>
        <v>0.38095238095238093</v>
      </c>
      <c r="F21" s="208">
        <f>Monitoring!$I$305</f>
        <v>21.438000000000002</v>
      </c>
      <c r="G21" s="47"/>
      <c r="H21" s="41">
        <f>'2012 Actions'!$B$118</f>
        <v>1</v>
      </c>
      <c r="I21" s="41">
        <f t="shared" si="0"/>
        <v>7</v>
      </c>
      <c r="J21" s="33">
        <f t="shared" si="1"/>
        <v>0.125</v>
      </c>
      <c r="K21" s="47"/>
      <c r="L21" s="123">
        <f>'Action Durations'!E54</f>
        <v>1</v>
      </c>
      <c r="M21" s="41">
        <f>'Action Durations'!H54</f>
        <v>0</v>
      </c>
      <c r="N21" s="41">
        <f>'Action Durations'!I54</f>
        <v>0</v>
      </c>
      <c r="O21" s="41">
        <f>'Action Durations'!J54</f>
        <v>0</v>
      </c>
      <c r="P21" s="41">
        <f>'Action Durations'!K54</f>
        <v>0</v>
      </c>
      <c r="Q21" s="41">
        <f>'Action Durations'!L54</f>
        <v>1</v>
      </c>
      <c r="R21" s="47"/>
      <c r="S21" s="43">
        <f>'Beach Days'!E160</f>
        <v>2920</v>
      </c>
      <c r="T21" s="43">
        <f>'Beach Days'!H160</f>
        <v>84</v>
      </c>
      <c r="U21" s="33">
        <f t="shared" si="5"/>
        <v>2.8767123287671233E-2</v>
      </c>
    </row>
    <row r="22" spans="1:21" x14ac:dyDescent="0.2">
      <c r="A22" s="26" t="s">
        <v>689</v>
      </c>
      <c r="B22" s="15"/>
      <c r="C22" s="48">
        <f>Monitoring!$B$326</f>
        <v>19</v>
      </c>
      <c r="D22" s="24">
        <f>Monitoring!$E$326</f>
        <v>16</v>
      </c>
      <c r="E22" s="33">
        <f t="shared" si="7"/>
        <v>0.84210526315789469</v>
      </c>
      <c r="F22" s="208">
        <f>Monitoring!$I$326</f>
        <v>16.569000000000003</v>
      </c>
      <c r="G22" s="47"/>
      <c r="H22" s="41">
        <v>0</v>
      </c>
      <c r="I22" s="41">
        <f t="shared" si="0"/>
        <v>16</v>
      </c>
      <c r="J22" s="33">
        <f t="shared" si="1"/>
        <v>0</v>
      </c>
      <c r="K22" s="47"/>
      <c r="L22" s="207">
        <v>0</v>
      </c>
      <c r="M22" s="105" t="s">
        <v>39</v>
      </c>
      <c r="N22" s="105" t="s">
        <v>39</v>
      </c>
      <c r="O22" s="105" t="s">
        <v>39</v>
      </c>
      <c r="P22" s="105" t="s">
        <v>39</v>
      </c>
      <c r="Q22" s="105" t="s">
        <v>39</v>
      </c>
      <c r="R22" s="47"/>
      <c r="S22" s="43">
        <f>'Beach Days'!E178</f>
        <v>5719</v>
      </c>
      <c r="T22" s="43">
        <f>'Beach Days'!H178</f>
        <v>0</v>
      </c>
      <c r="U22" s="33">
        <f t="shared" si="5"/>
        <v>0</v>
      </c>
    </row>
    <row r="23" spans="1:21" x14ac:dyDescent="0.2">
      <c r="A23" s="26" t="s">
        <v>143</v>
      </c>
      <c r="B23" s="15"/>
      <c r="C23" s="48">
        <f>Monitoring!$B$367</f>
        <v>39</v>
      </c>
      <c r="D23" s="24">
        <f>Monitoring!$E$367</f>
        <v>11</v>
      </c>
      <c r="E23" s="33">
        <f t="shared" si="7"/>
        <v>0.28205128205128205</v>
      </c>
      <c r="F23" s="208">
        <f>Monitoring!$I$367</f>
        <v>4.3170000000000002</v>
      </c>
      <c r="G23" s="47"/>
      <c r="H23" s="41">
        <f>'2012 Actions'!$B$132</f>
        <v>8</v>
      </c>
      <c r="I23" s="41">
        <f t="shared" si="0"/>
        <v>3</v>
      </c>
      <c r="J23" s="33">
        <f t="shared" si="1"/>
        <v>0.72727272727272729</v>
      </c>
      <c r="K23" s="47"/>
      <c r="L23" s="123">
        <f>'Action Durations'!E64</f>
        <v>12</v>
      </c>
      <c r="M23" s="41">
        <f>'Action Durations'!H64</f>
        <v>0</v>
      </c>
      <c r="N23" s="41">
        <f>'Action Durations'!I64</f>
        <v>0</v>
      </c>
      <c r="O23" s="41">
        <f>'Action Durations'!J64</f>
        <v>0</v>
      </c>
      <c r="P23" s="41">
        <f>'Action Durations'!K64</f>
        <v>12</v>
      </c>
      <c r="Q23" s="41">
        <f>'Action Durations'!L64</f>
        <v>0</v>
      </c>
      <c r="R23" s="47"/>
      <c r="S23" s="43">
        <f>'Beach Days'!E191</f>
        <v>3894</v>
      </c>
      <c r="T23" s="43">
        <f>'Beach Days'!H191</f>
        <v>189</v>
      </c>
      <c r="U23" s="33">
        <f t="shared" si="5"/>
        <v>4.8536209553158703E-2</v>
      </c>
    </row>
    <row r="24" spans="1:21" x14ac:dyDescent="0.2">
      <c r="A24" s="26" t="s">
        <v>795</v>
      </c>
      <c r="B24" s="15"/>
      <c r="C24" s="48">
        <f>Monitoring!$B$399</f>
        <v>30</v>
      </c>
      <c r="D24" s="24">
        <f>Monitoring!$E$399</f>
        <v>10</v>
      </c>
      <c r="E24" s="33">
        <f t="shared" si="7"/>
        <v>0.33333333333333331</v>
      </c>
      <c r="F24" s="208">
        <f>Monitoring!$I$399</f>
        <v>72.326000000000008</v>
      </c>
      <c r="G24" s="47"/>
      <c r="H24" s="41">
        <v>0</v>
      </c>
      <c r="I24" s="41">
        <f t="shared" si="0"/>
        <v>10</v>
      </c>
      <c r="J24" s="33">
        <f t="shared" si="1"/>
        <v>0</v>
      </c>
      <c r="K24" s="47"/>
      <c r="L24" s="207">
        <v>0</v>
      </c>
      <c r="M24" s="105" t="s">
        <v>39</v>
      </c>
      <c r="N24" s="105" t="s">
        <v>39</v>
      </c>
      <c r="O24" s="105" t="s">
        <v>39</v>
      </c>
      <c r="P24" s="105" t="s">
        <v>39</v>
      </c>
      <c r="Q24" s="105" t="s">
        <v>39</v>
      </c>
      <c r="R24" s="47"/>
      <c r="S24" s="43">
        <f>'Beach Days'!E203</f>
        <v>2440</v>
      </c>
      <c r="T24" s="43">
        <f>'Beach Days'!H203</f>
        <v>0</v>
      </c>
      <c r="U24" s="33">
        <f t="shared" si="5"/>
        <v>0</v>
      </c>
    </row>
    <row r="25" spans="1:21" x14ac:dyDescent="0.2">
      <c r="A25" s="26" t="s">
        <v>854</v>
      </c>
      <c r="B25" s="15"/>
      <c r="C25" s="48">
        <f>Monitoring!$B$428</f>
        <v>27</v>
      </c>
      <c r="D25" s="24">
        <f>Monitoring!$E$428</f>
        <v>14</v>
      </c>
      <c r="E25" s="33">
        <f t="shared" si="7"/>
        <v>0.51851851851851849</v>
      </c>
      <c r="F25" s="208">
        <f>Monitoring!$I$428</f>
        <v>28.867000000000001</v>
      </c>
      <c r="G25" s="47"/>
      <c r="H25" s="41">
        <f>'2012 Actions'!$B$207</f>
        <v>14</v>
      </c>
      <c r="I25" s="41">
        <f t="shared" si="0"/>
        <v>0</v>
      </c>
      <c r="J25" s="42">
        <f t="shared" si="1"/>
        <v>1</v>
      </c>
      <c r="K25" s="47"/>
      <c r="L25" s="123">
        <f>'Action Durations'!E80</f>
        <v>73</v>
      </c>
      <c r="M25" s="41">
        <f>'Action Durations'!H80</f>
        <v>0</v>
      </c>
      <c r="N25" s="41">
        <f>'Action Durations'!I80</f>
        <v>3</v>
      </c>
      <c r="O25" s="41">
        <f>'Action Durations'!J80</f>
        <v>34</v>
      </c>
      <c r="P25" s="41">
        <f>'Action Durations'!K80</f>
        <v>25</v>
      </c>
      <c r="Q25" s="41">
        <f>'Action Durations'!L80</f>
        <v>11</v>
      </c>
      <c r="R25" s="47"/>
      <c r="S25" s="43">
        <f>'Beach Days'!E219</f>
        <v>3416</v>
      </c>
      <c r="T25" s="43">
        <f>'Beach Days'!H219</f>
        <v>1160</v>
      </c>
      <c r="U25" s="33">
        <f t="shared" si="5"/>
        <v>0.33957845433255268</v>
      </c>
    </row>
    <row r="26" spans="1:21" x14ac:dyDescent="0.2">
      <c r="A26" s="26" t="s">
        <v>906</v>
      </c>
      <c r="B26" s="15"/>
      <c r="C26" s="48">
        <f>Monitoring!$B$454</f>
        <v>24</v>
      </c>
      <c r="D26" s="24">
        <f>Monitoring!$E$454</f>
        <v>13</v>
      </c>
      <c r="E26" s="33">
        <f t="shared" si="7"/>
        <v>0.54166666666666663</v>
      </c>
      <c r="F26" s="208">
        <f>Monitoring!$I$454</f>
        <v>16.618000000000002</v>
      </c>
      <c r="G26" s="47"/>
      <c r="H26" s="41">
        <f>'2012 Actions'!$B$211</f>
        <v>2</v>
      </c>
      <c r="I26" s="41">
        <f t="shared" si="0"/>
        <v>11</v>
      </c>
      <c r="J26" s="33">
        <f t="shared" si="1"/>
        <v>0.15384615384615385</v>
      </c>
      <c r="K26" s="47"/>
      <c r="L26" s="147">
        <f>'Action Durations'!E84</f>
        <v>2</v>
      </c>
      <c r="M26" s="41">
        <f>'Action Durations'!H84</f>
        <v>0</v>
      </c>
      <c r="N26" s="41">
        <f>'Action Durations'!I84</f>
        <v>2</v>
      </c>
      <c r="O26" s="41">
        <f>'Action Durations'!J84</f>
        <v>0</v>
      </c>
      <c r="P26" s="41">
        <f>'Action Durations'!K84</f>
        <v>0</v>
      </c>
      <c r="Q26" s="41">
        <f>'Action Durations'!L84</f>
        <v>0</v>
      </c>
      <c r="R26" s="47"/>
      <c r="S26" s="43">
        <f>'Beach Days'!E234</f>
        <v>4624</v>
      </c>
      <c r="T26" s="43">
        <f>'Beach Days'!H234</f>
        <v>4</v>
      </c>
      <c r="U26" s="33">
        <f t="shared" si="5"/>
        <v>8.6505190311418688E-4</v>
      </c>
    </row>
    <row r="27" spans="1:21" x14ac:dyDescent="0.2">
      <c r="A27" s="26" t="s">
        <v>953</v>
      </c>
      <c r="B27" s="15"/>
      <c r="C27" s="48">
        <f>Monitoring!$B$463</f>
        <v>7</v>
      </c>
      <c r="D27" s="24">
        <f>Monitoring!$E$463</f>
        <v>5</v>
      </c>
      <c r="E27" s="33">
        <f t="shared" si="7"/>
        <v>0.7142857142857143</v>
      </c>
      <c r="F27" s="208">
        <f>Monitoring!$I$463</f>
        <v>2.19</v>
      </c>
      <c r="G27" s="47"/>
      <c r="H27" s="41">
        <f>'2012 Actions'!$B$217</f>
        <v>4</v>
      </c>
      <c r="I27" s="41">
        <f t="shared" si="0"/>
        <v>1</v>
      </c>
      <c r="J27" s="33">
        <f t="shared" si="1"/>
        <v>0.8</v>
      </c>
      <c r="K27" s="47"/>
      <c r="L27" s="123">
        <f>'Action Durations'!E90</f>
        <v>4</v>
      </c>
      <c r="M27" s="41">
        <f>'Action Durations'!H90</f>
        <v>0</v>
      </c>
      <c r="N27" s="41">
        <f>'Action Durations'!I90</f>
        <v>0</v>
      </c>
      <c r="O27" s="41">
        <f>'Action Durations'!J90</f>
        <v>1</v>
      </c>
      <c r="P27" s="41">
        <f>'Action Durations'!K90</f>
        <v>3</v>
      </c>
      <c r="Q27" s="41">
        <f>'Action Durations'!L90</f>
        <v>0</v>
      </c>
      <c r="R27" s="47"/>
      <c r="S27" s="43">
        <f>'Beach Days'!E241</f>
        <v>1220</v>
      </c>
      <c r="T27" s="43">
        <f>'Beach Days'!H241</f>
        <v>44</v>
      </c>
      <c r="U27" s="33">
        <f t="shared" si="5"/>
        <v>3.6065573770491806E-2</v>
      </c>
    </row>
    <row r="28" spans="1:21" x14ac:dyDescent="0.2">
      <c r="A28" s="26" t="s">
        <v>968</v>
      </c>
      <c r="B28" s="15"/>
      <c r="C28" s="48">
        <f>Monitoring!$B$513</f>
        <v>48</v>
      </c>
      <c r="D28" s="24">
        <f>Monitoring!$E$513</f>
        <v>10</v>
      </c>
      <c r="E28" s="33">
        <f t="shared" si="7"/>
        <v>0.20833333333333334</v>
      </c>
      <c r="F28" s="208">
        <f>Monitoring!$I$513</f>
        <v>13.329999999999998</v>
      </c>
      <c r="G28" s="47"/>
      <c r="H28" s="41">
        <f>'2012 Actions'!$B$226</f>
        <v>6</v>
      </c>
      <c r="I28" s="41">
        <f t="shared" si="0"/>
        <v>4</v>
      </c>
      <c r="J28" s="33">
        <f t="shared" si="1"/>
        <v>0.6</v>
      </c>
      <c r="K28" s="47"/>
      <c r="L28" s="123">
        <f>'Action Durations'!E98</f>
        <v>7</v>
      </c>
      <c r="M28" s="41">
        <f>'Action Durations'!H98</f>
        <v>0</v>
      </c>
      <c r="N28" s="41">
        <f>'Action Durations'!I98</f>
        <v>0</v>
      </c>
      <c r="O28" s="41">
        <f>'Action Durations'!J98</f>
        <v>6</v>
      </c>
      <c r="P28" s="41">
        <f>'Action Durations'!K98</f>
        <v>1</v>
      </c>
      <c r="Q28" s="41">
        <f>'Action Durations'!L98</f>
        <v>0</v>
      </c>
      <c r="R28" s="47"/>
      <c r="S28" s="43">
        <f>'Beach Days'!E253</f>
        <v>3650</v>
      </c>
      <c r="T28" s="43">
        <f>'Beach Days'!H253</f>
        <v>28</v>
      </c>
      <c r="U28" s="33">
        <f t="shared" si="5"/>
        <v>7.6712328767123287E-3</v>
      </c>
    </row>
    <row r="29" spans="1:21" x14ac:dyDescent="0.2">
      <c r="A29" s="26" t="s">
        <v>1053</v>
      </c>
      <c r="B29" s="15"/>
      <c r="C29" s="48">
        <f>Monitoring!$B$525</f>
        <v>10</v>
      </c>
      <c r="D29" s="24">
        <f>Monitoring!$E$525</f>
        <v>5</v>
      </c>
      <c r="E29" s="33">
        <f t="shared" si="7"/>
        <v>0.5</v>
      </c>
      <c r="F29" s="208">
        <f>Monitoring!$I$525</f>
        <v>27.645</v>
      </c>
      <c r="G29" s="47"/>
      <c r="H29" s="41">
        <v>0</v>
      </c>
      <c r="I29" s="41">
        <f t="shared" si="0"/>
        <v>5</v>
      </c>
      <c r="J29" s="33">
        <f t="shared" si="1"/>
        <v>0</v>
      </c>
      <c r="K29" s="47"/>
      <c r="L29" s="212">
        <v>0</v>
      </c>
      <c r="M29" s="105" t="s">
        <v>39</v>
      </c>
      <c r="N29" s="105" t="s">
        <v>39</v>
      </c>
      <c r="O29" s="105" t="s">
        <v>39</v>
      </c>
      <c r="P29" s="105" t="s">
        <v>39</v>
      </c>
      <c r="Q29" s="105" t="s">
        <v>39</v>
      </c>
      <c r="R29" s="47"/>
      <c r="S29" s="43">
        <f>'Beach Days'!E260</f>
        <v>1220</v>
      </c>
      <c r="T29" s="43">
        <f>'Beach Days'!H260</f>
        <v>0</v>
      </c>
      <c r="U29" s="33">
        <f t="shared" si="5"/>
        <v>0</v>
      </c>
    </row>
    <row r="30" spans="1:21" x14ac:dyDescent="0.2">
      <c r="A30" s="26" t="s">
        <v>1074</v>
      </c>
      <c r="B30" s="15"/>
      <c r="C30" s="48">
        <f>Monitoring!$B$561</f>
        <v>34</v>
      </c>
      <c r="D30" s="24">
        <f>Monitoring!$E$561</f>
        <v>16</v>
      </c>
      <c r="E30" s="33">
        <f t="shared" si="7"/>
        <v>0.47058823529411764</v>
      </c>
      <c r="F30" s="208">
        <f>Monitoring!$I$561</f>
        <v>18.851000000000003</v>
      </c>
      <c r="G30" s="47"/>
      <c r="H30" s="41">
        <f>'2012 Actions'!$B$235</f>
        <v>5</v>
      </c>
      <c r="I30" s="41">
        <f t="shared" si="0"/>
        <v>11</v>
      </c>
      <c r="J30" s="33">
        <f t="shared" si="1"/>
        <v>0.3125</v>
      </c>
      <c r="K30" s="47"/>
      <c r="L30" s="147">
        <f>'Action Durations'!E105</f>
        <v>7</v>
      </c>
      <c r="M30" s="41">
        <f>'Action Durations'!H105</f>
        <v>0</v>
      </c>
      <c r="N30" s="41">
        <f>'Action Durations'!I105</f>
        <v>5</v>
      </c>
      <c r="O30" s="41">
        <f>'Action Durations'!J105</f>
        <v>2</v>
      </c>
      <c r="P30" s="41">
        <f>'Action Durations'!K105</f>
        <v>0</v>
      </c>
      <c r="Q30" s="41">
        <f>'Action Durations'!L105</f>
        <v>0</v>
      </c>
      <c r="R30" s="47"/>
      <c r="S30" s="43">
        <f>'Beach Days'!E278</f>
        <v>5840</v>
      </c>
      <c r="T30" s="43">
        <f>'Beach Days'!H278</f>
        <v>20</v>
      </c>
      <c r="U30" s="33">
        <f t="shared" si="5"/>
        <v>3.4246575342465752E-3</v>
      </c>
    </row>
    <row r="31" spans="1:21" x14ac:dyDescent="0.2">
      <c r="A31" s="26" t="s">
        <v>1141</v>
      </c>
      <c r="B31" s="15"/>
      <c r="C31" s="48">
        <f>Monitoring!$B$571</f>
        <v>8</v>
      </c>
      <c r="D31" s="24">
        <f>Monitoring!$E$571</f>
        <v>6</v>
      </c>
      <c r="E31" s="33">
        <f t="shared" si="7"/>
        <v>0.75</v>
      </c>
      <c r="F31" s="208">
        <f>Monitoring!$I$571</f>
        <v>46.762999999999998</v>
      </c>
      <c r="G31" s="47"/>
      <c r="H31" s="41">
        <v>0</v>
      </c>
      <c r="I31" s="41">
        <f t="shared" si="0"/>
        <v>6</v>
      </c>
      <c r="J31" s="33">
        <f t="shared" si="1"/>
        <v>0</v>
      </c>
      <c r="K31" s="47"/>
      <c r="L31" s="123">
        <v>0</v>
      </c>
      <c r="M31" s="105" t="s">
        <v>39</v>
      </c>
      <c r="N31" s="105" t="s">
        <v>39</v>
      </c>
      <c r="O31" s="105" t="s">
        <v>39</v>
      </c>
      <c r="P31" s="105" t="s">
        <v>39</v>
      </c>
      <c r="Q31" s="105" t="s">
        <v>39</v>
      </c>
      <c r="R31" s="47"/>
      <c r="S31" s="43">
        <f>'Beach Days'!E286</f>
        <v>1464</v>
      </c>
      <c r="T31" s="43">
        <f>'Beach Days'!H286</f>
        <v>0</v>
      </c>
      <c r="U31" s="33">
        <f t="shared" si="5"/>
        <v>0</v>
      </c>
    </row>
    <row r="32" spans="1:21" x14ac:dyDescent="0.2">
      <c r="A32" s="26" t="s">
        <v>1158</v>
      </c>
      <c r="B32" s="15"/>
      <c r="C32" s="48">
        <f>Monitoring!$B$598</f>
        <v>25</v>
      </c>
      <c r="D32" s="24">
        <f>Monitoring!$E$598</f>
        <v>4</v>
      </c>
      <c r="E32" s="33">
        <f t="shared" si="7"/>
        <v>0.16</v>
      </c>
      <c r="F32" s="208">
        <f>Monitoring!$I$598</f>
        <v>3.484</v>
      </c>
      <c r="G32" s="47"/>
      <c r="H32" s="41">
        <v>0</v>
      </c>
      <c r="I32" s="41">
        <f t="shared" si="0"/>
        <v>4</v>
      </c>
      <c r="J32" s="33">
        <f t="shared" si="1"/>
        <v>0</v>
      </c>
      <c r="K32" s="47"/>
      <c r="L32" s="207">
        <v>0</v>
      </c>
      <c r="M32" s="105" t="s">
        <v>39</v>
      </c>
      <c r="N32" s="105" t="s">
        <v>39</v>
      </c>
      <c r="O32" s="105" t="s">
        <v>39</v>
      </c>
      <c r="P32" s="105" t="s">
        <v>39</v>
      </c>
      <c r="Q32" s="105" t="s">
        <v>39</v>
      </c>
      <c r="R32" s="47"/>
      <c r="S32" s="43">
        <f>'Beach Days'!E292</f>
        <v>1460</v>
      </c>
      <c r="T32" s="43">
        <f>'Beach Days'!H292</f>
        <v>0</v>
      </c>
      <c r="U32" s="33">
        <f t="shared" ref="U32:U36" si="8">T32/S32</f>
        <v>0</v>
      </c>
    </row>
    <row r="33" spans="1:21" x14ac:dyDescent="0.2">
      <c r="A33" s="26" t="s">
        <v>1209</v>
      </c>
      <c r="B33" s="15"/>
      <c r="C33" s="48">
        <f>Monitoring!$B$605</f>
        <v>5</v>
      </c>
      <c r="D33" s="24">
        <f>Monitoring!$E$605</f>
        <v>0</v>
      </c>
      <c r="E33" s="33">
        <f t="shared" si="7"/>
        <v>0</v>
      </c>
      <c r="F33" s="208">
        <f>Monitoring!$I$605</f>
        <v>0</v>
      </c>
      <c r="G33" s="47"/>
      <c r="H33" s="41">
        <v>0</v>
      </c>
      <c r="I33" s="41">
        <f t="shared" si="0"/>
        <v>0</v>
      </c>
      <c r="J33" s="105" t="s">
        <v>39</v>
      </c>
      <c r="K33" s="47"/>
      <c r="L33" s="207">
        <v>0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47"/>
      <c r="S33" s="105" t="s">
        <v>39</v>
      </c>
      <c r="T33" s="105" t="s">
        <v>39</v>
      </c>
      <c r="U33" s="105" t="s">
        <v>39</v>
      </c>
    </row>
    <row r="34" spans="1:21" x14ac:dyDescent="0.2">
      <c r="A34" s="26" t="s">
        <v>1220</v>
      </c>
      <c r="B34" s="15"/>
      <c r="C34" s="48">
        <f>Monitoring!$B$623</f>
        <v>16</v>
      </c>
      <c r="D34" s="24">
        <f>Monitoring!$E$623</f>
        <v>13</v>
      </c>
      <c r="E34" s="33">
        <f t="shared" si="7"/>
        <v>0.8125</v>
      </c>
      <c r="F34" s="208">
        <f>Monitoring!$I$623</f>
        <v>69.849000000000004</v>
      </c>
      <c r="G34" s="47"/>
      <c r="H34" s="41">
        <v>0</v>
      </c>
      <c r="I34" s="41">
        <f t="shared" si="0"/>
        <v>13</v>
      </c>
      <c r="J34" s="33">
        <f t="shared" si="1"/>
        <v>0</v>
      </c>
      <c r="K34" s="47"/>
      <c r="L34" s="207">
        <v>0</v>
      </c>
      <c r="M34" s="105" t="s">
        <v>39</v>
      </c>
      <c r="N34" s="105" t="s">
        <v>39</v>
      </c>
      <c r="O34" s="105" t="s">
        <v>39</v>
      </c>
      <c r="P34" s="105" t="s">
        <v>39</v>
      </c>
      <c r="Q34" s="105" t="s">
        <v>39</v>
      </c>
      <c r="R34" s="47"/>
      <c r="S34" s="43">
        <f>'Beach Days'!E307</f>
        <v>4745</v>
      </c>
      <c r="T34" s="43">
        <f>'Beach Days'!H307</f>
        <v>0</v>
      </c>
      <c r="U34" s="33">
        <f t="shared" si="8"/>
        <v>0</v>
      </c>
    </row>
    <row r="35" spans="1:21" x14ac:dyDescent="0.2">
      <c r="A35" s="26" t="s">
        <v>1253</v>
      </c>
      <c r="B35" s="15"/>
      <c r="C35" s="48">
        <f>Monitoring!$B$627</f>
        <v>2</v>
      </c>
      <c r="D35" s="24">
        <f>Monitoring!$E$627</f>
        <v>2</v>
      </c>
      <c r="E35" s="33">
        <f t="shared" si="7"/>
        <v>1</v>
      </c>
      <c r="F35" s="208">
        <f>Monitoring!$I$627</f>
        <v>9.0380000000000003</v>
      </c>
      <c r="G35" s="47"/>
      <c r="H35" s="41">
        <v>0</v>
      </c>
      <c r="I35" s="41">
        <f t="shared" si="0"/>
        <v>2</v>
      </c>
      <c r="J35" s="33">
        <f t="shared" si="1"/>
        <v>0</v>
      </c>
      <c r="K35" s="47"/>
      <c r="L35" s="147">
        <v>0</v>
      </c>
      <c r="M35" s="105" t="s">
        <v>39</v>
      </c>
      <c r="N35" s="105" t="s">
        <v>39</v>
      </c>
      <c r="O35" s="105" t="s">
        <v>39</v>
      </c>
      <c r="P35" s="105" t="s">
        <v>39</v>
      </c>
      <c r="Q35" s="105" t="s">
        <v>39</v>
      </c>
      <c r="R35" s="47"/>
      <c r="S35" s="43">
        <f>'Beach Days'!E311</f>
        <v>488</v>
      </c>
      <c r="T35" s="43">
        <f>'Beach Days'!H311</f>
        <v>0</v>
      </c>
      <c r="U35" s="33">
        <f t="shared" ref="U35" si="9">T35/S35</f>
        <v>0</v>
      </c>
    </row>
    <row r="36" spans="1:21" x14ac:dyDescent="0.2">
      <c r="A36" s="29" t="s">
        <v>1258</v>
      </c>
      <c r="B36" s="124"/>
      <c r="C36" s="106">
        <f>Monitoring!$B$641</f>
        <v>12</v>
      </c>
      <c r="D36" s="125">
        <f>Monitoring!$E$641</f>
        <v>7</v>
      </c>
      <c r="E36" s="34">
        <f t="shared" si="7"/>
        <v>0.58333333333333337</v>
      </c>
      <c r="F36" s="209">
        <f>Monitoring!$I$641</f>
        <v>20.125</v>
      </c>
      <c r="G36" s="56"/>
      <c r="H36" s="126">
        <f>'2012 Actions'!$B$271</f>
        <v>7</v>
      </c>
      <c r="I36" s="126">
        <f t="shared" si="0"/>
        <v>0</v>
      </c>
      <c r="J36" s="34">
        <f t="shared" si="1"/>
        <v>1</v>
      </c>
      <c r="K36" s="56"/>
      <c r="L36" s="57">
        <f>'Action Durations'!E114</f>
        <v>34</v>
      </c>
      <c r="M36" s="126">
        <f>'Action Durations'!H114</f>
        <v>4</v>
      </c>
      <c r="N36" s="126">
        <f>'Action Durations'!I114</f>
        <v>16</v>
      </c>
      <c r="O36" s="126">
        <f>'Action Durations'!J114</f>
        <v>11</v>
      </c>
      <c r="P36" s="126">
        <f>'Action Durations'!K114</f>
        <v>3</v>
      </c>
      <c r="Q36" s="126">
        <f>'Action Durations'!L114</f>
        <v>0</v>
      </c>
      <c r="R36" s="56"/>
      <c r="S36" s="35">
        <f>'Beach Days'!E320</f>
        <v>1708</v>
      </c>
      <c r="T36" s="35">
        <f>'Beach Days'!H320</f>
        <v>143</v>
      </c>
      <c r="U36" s="34">
        <f t="shared" si="8"/>
        <v>8.3723653395784539E-2</v>
      </c>
    </row>
    <row r="37" spans="1:21" x14ac:dyDescent="0.2">
      <c r="C37" s="11">
        <f>SUM(C3:C36)</f>
        <v>573</v>
      </c>
      <c r="D37" s="11">
        <f>SUM(D3:D36)</f>
        <v>261</v>
      </c>
      <c r="E37" s="17">
        <f>D37/C37</f>
        <v>0.45549738219895286</v>
      </c>
      <c r="F37" s="210">
        <f>SUM(F3:F36)</f>
        <v>672.88900000000012</v>
      </c>
      <c r="G37" s="11"/>
      <c r="H37" s="11">
        <f>SUM(H3:H36)</f>
        <v>82</v>
      </c>
      <c r="I37" s="16">
        <f t="shared" si="0"/>
        <v>179</v>
      </c>
      <c r="J37" s="17">
        <f t="shared" si="1"/>
        <v>0.31417624521072796</v>
      </c>
      <c r="K37" s="11"/>
      <c r="L37" s="11">
        <f t="shared" ref="L37:Q37" si="10">SUM(L3:L36)</f>
        <v>239</v>
      </c>
      <c r="M37" s="11">
        <f t="shared" si="10"/>
        <v>4</v>
      </c>
      <c r="N37" s="11">
        <f t="shared" si="10"/>
        <v>29</v>
      </c>
      <c r="O37" s="11">
        <f t="shared" si="10"/>
        <v>110</v>
      </c>
      <c r="P37" s="11">
        <f t="shared" si="10"/>
        <v>82</v>
      </c>
      <c r="Q37" s="11">
        <f t="shared" si="10"/>
        <v>14</v>
      </c>
      <c r="R37" s="11"/>
      <c r="S37" s="9">
        <f>SUM(S3:S36)</f>
        <v>82318</v>
      </c>
      <c r="T37" s="9">
        <f>SUM(T3:T36)</f>
        <v>2819</v>
      </c>
      <c r="U37" s="45">
        <f>T37/S37</f>
        <v>3.4245244053548438E-2</v>
      </c>
    </row>
    <row r="38" spans="1:21" x14ac:dyDescent="0.2">
      <c r="C38" s="11"/>
      <c r="D38" s="11"/>
      <c r="E38" s="17"/>
      <c r="F38" s="9"/>
      <c r="G38" s="11"/>
      <c r="H38" s="11"/>
      <c r="I38" s="16"/>
      <c r="J38" s="17"/>
      <c r="K38" s="11"/>
      <c r="L38" s="11"/>
      <c r="M38" s="11"/>
      <c r="N38" s="11"/>
      <c r="O38" s="11"/>
      <c r="P38" s="11"/>
      <c r="Q38" s="11"/>
      <c r="R38" s="11"/>
      <c r="S38" s="9"/>
      <c r="T38" s="9"/>
      <c r="U38" s="45"/>
    </row>
    <row r="39" spans="1:21" x14ac:dyDescent="0.2">
      <c r="T39" s="18"/>
    </row>
    <row r="40" spans="1:21" x14ac:dyDescent="0.2">
      <c r="A40" s="128" t="s">
        <v>49</v>
      </c>
      <c r="T40" s="18"/>
    </row>
    <row r="41" spans="1:21" x14ac:dyDescent="0.2">
      <c r="C41" s="68" t="s">
        <v>46</v>
      </c>
      <c r="D41" s="67" t="s">
        <v>57</v>
      </c>
    </row>
    <row r="42" spans="1:21" x14ac:dyDescent="0.2">
      <c r="C42" s="68"/>
      <c r="D42" s="67" t="s">
        <v>58</v>
      </c>
    </row>
    <row r="43" spans="1:21" x14ac:dyDescent="0.2">
      <c r="C43" s="68" t="s">
        <v>50</v>
      </c>
      <c r="D43" s="66" t="s">
        <v>56</v>
      </c>
    </row>
    <row r="44" spans="1:21" x14ac:dyDescent="0.2">
      <c r="C44" s="68" t="s">
        <v>47</v>
      </c>
      <c r="D44" s="67" t="s">
        <v>59</v>
      </c>
    </row>
    <row r="45" spans="1:21" x14ac:dyDescent="0.2">
      <c r="C45" s="68"/>
      <c r="D45" s="67" t="s">
        <v>60</v>
      </c>
    </row>
    <row r="46" spans="1:21" x14ac:dyDescent="0.2">
      <c r="C46" s="68" t="s">
        <v>48</v>
      </c>
      <c r="D46" s="66" t="s">
        <v>1349</v>
      </c>
    </row>
    <row r="47" spans="1:21" x14ac:dyDescent="0.2">
      <c r="C47" s="68"/>
      <c r="D47" s="66" t="s">
        <v>61</v>
      </c>
    </row>
    <row r="48" spans="1:21" x14ac:dyDescent="0.2">
      <c r="C48" s="68" t="s">
        <v>52</v>
      </c>
      <c r="D48" s="66" t="s">
        <v>62</v>
      </c>
    </row>
    <row r="49" spans="3:4" x14ac:dyDescent="0.2">
      <c r="C49" s="69"/>
      <c r="D49" s="66" t="s">
        <v>63</v>
      </c>
    </row>
    <row r="50" spans="3:4" x14ac:dyDescent="0.2">
      <c r="C50" s="68" t="s">
        <v>51</v>
      </c>
      <c r="D50" s="66" t="s">
        <v>54</v>
      </c>
    </row>
    <row r="51" spans="3:4" x14ac:dyDescent="0.2">
      <c r="C51" s="68" t="s">
        <v>53</v>
      </c>
      <c r="D51" s="66" t="s">
        <v>55</v>
      </c>
    </row>
  </sheetData>
  <mergeCells count="4">
    <mergeCell ref="H1:J1"/>
    <mergeCell ref="L1:Q1"/>
    <mergeCell ref="S1:U1"/>
    <mergeCell ref="C1:F1"/>
  </mergeCells>
  <phoneticPr fontId="3" type="noConversion"/>
  <printOptions horizontalCentered="1" gridLines="1"/>
  <pageMargins left="0.25" right="0.25" top="1.5" bottom="0.75" header="0.5" footer="0.5"/>
  <pageSetup scale="80" orientation="landscape" r:id="rId1"/>
  <headerFooter alignWithMargins="0">
    <oddHeader>&amp;C&amp;"Arial,Bold"&amp;16 2012 Swimming Season
Florida Summary</oddHeader>
    <oddFooter>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645"/>
  <sheetViews>
    <sheetView zoomScaleNormal="100" workbookViewId="0"/>
  </sheetViews>
  <sheetFormatPr defaultRowHeight="12.75" x14ac:dyDescent="0.2"/>
  <cols>
    <col min="1" max="1" width="13.5703125" style="47" customWidth="1"/>
    <col min="2" max="2" width="7.7109375" style="22" customWidth="1"/>
    <col min="3" max="3" width="33" style="22" customWidth="1"/>
    <col min="4" max="4" width="12.5703125" style="22" customWidth="1"/>
    <col min="5" max="5" width="8.28515625" style="47" customWidth="1"/>
    <col min="6" max="6" width="9.140625" style="152"/>
    <col min="7" max="10" width="9.7109375" style="22" customWidth="1"/>
    <col min="12" max="16384" width="9.140625" style="20"/>
  </cols>
  <sheetData>
    <row r="1" spans="1:10" ht="33.75" customHeight="1" x14ac:dyDescent="0.2">
      <c r="A1" s="2" t="s">
        <v>13</v>
      </c>
      <c r="B1" s="21" t="s">
        <v>14</v>
      </c>
      <c r="C1" s="21" t="s">
        <v>66</v>
      </c>
      <c r="D1" s="21" t="s">
        <v>67</v>
      </c>
      <c r="E1" s="2" t="s">
        <v>68</v>
      </c>
      <c r="F1" s="151" t="s">
        <v>151</v>
      </c>
      <c r="G1" s="21" t="s">
        <v>69</v>
      </c>
      <c r="H1" s="21" t="s">
        <v>70</v>
      </c>
      <c r="I1" s="21" t="s">
        <v>71</v>
      </c>
      <c r="J1" s="21" t="s">
        <v>72</v>
      </c>
    </row>
    <row r="2" spans="1:10" ht="12.75" customHeight="1" x14ac:dyDescent="0.2">
      <c r="A2" s="150" t="s">
        <v>146</v>
      </c>
      <c r="B2" s="150" t="s">
        <v>152</v>
      </c>
      <c r="C2" s="150" t="s">
        <v>153</v>
      </c>
      <c r="D2" s="150" t="s">
        <v>31</v>
      </c>
      <c r="E2" s="150">
        <v>1</v>
      </c>
      <c r="F2" s="155">
        <v>0.58799999999999997</v>
      </c>
      <c r="G2" s="150">
        <v>29.931338019999998</v>
      </c>
      <c r="H2" s="150">
        <v>-85.396172550000003</v>
      </c>
      <c r="I2" s="150">
        <v>29.937140200000002</v>
      </c>
      <c r="J2" s="150">
        <v>-85.403358470000001</v>
      </c>
    </row>
    <row r="3" spans="1:10" ht="12.75" customHeight="1" x14ac:dyDescent="0.2">
      <c r="A3" s="150" t="s">
        <v>146</v>
      </c>
      <c r="B3" s="150" t="s">
        <v>154</v>
      </c>
      <c r="C3" s="150" t="s">
        <v>155</v>
      </c>
      <c r="D3" s="150" t="s">
        <v>31</v>
      </c>
      <c r="E3" s="150">
        <v>1</v>
      </c>
      <c r="F3" s="155">
        <v>0.84899999999999998</v>
      </c>
      <c r="G3" s="150">
        <v>30.163548200000001</v>
      </c>
      <c r="H3" s="150">
        <v>-85.683369529999993</v>
      </c>
      <c r="I3" s="150">
        <v>30.16555941</v>
      </c>
      <c r="J3" s="150">
        <v>-85.696268720000006</v>
      </c>
    </row>
    <row r="4" spans="1:10" ht="12.75" customHeight="1" x14ac:dyDescent="0.2">
      <c r="A4" s="150" t="s">
        <v>146</v>
      </c>
      <c r="B4" s="150" t="s">
        <v>156</v>
      </c>
      <c r="C4" s="150" t="s">
        <v>157</v>
      </c>
      <c r="D4" s="150" t="s">
        <v>31</v>
      </c>
      <c r="E4" s="150">
        <v>1</v>
      </c>
      <c r="F4" s="155">
        <v>4.5599999999999996</v>
      </c>
      <c r="G4" s="150">
        <v>30.17816294</v>
      </c>
      <c r="H4" s="150">
        <v>-85.810989140000004</v>
      </c>
      <c r="I4" s="150">
        <v>30.213845540000001</v>
      </c>
      <c r="J4" s="150">
        <v>-85.874980780000001</v>
      </c>
    </row>
    <row r="5" spans="1:10" ht="12.75" customHeight="1" x14ac:dyDescent="0.2">
      <c r="A5" s="150" t="s">
        <v>146</v>
      </c>
      <c r="B5" s="150" t="s">
        <v>158</v>
      </c>
      <c r="C5" s="150" t="s">
        <v>159</v>
      </c>
      <c r="D5" s="150" t="s">
        <v>31</v>
      </c>
      <c r="E5" s="150">
        <v>1</v>
      </c>
      <c r="F5" s="155">
        <v>2.65</v>
      </c>
      <c r="G5" s="150">
        <v>30.193331730000001</v>
      </c>
      <c r="H5" s="150">
        <v>-85.837554519999998</v>
      </c>
      <c r="I5" s="150">
        <v>30.213845540000001</v>
      </c>
      <c r="J5" s="150">
        <v>-85.874980780000001</v>
      </c>
    </row>
    <row r="6" spans="1:10" ht="12.75" customHeight="1" x14ac:dyDescent="0.2">
      <c r="A6" s="150" t="s">
        <v>146</v>
      </c>
      <c r="B6" s="150" t="s">
        <v>160</v>
      </c>
      <c r="C6" s="150" t="s">
        <v>161</v>
      </c>
      <c r="D6" s="150" t="s">
        <v>31</v>
      </c>
      <c r="E6" s="150">
        <v>1</v>
      </c>
      <c r="F6" s="155">
        <v>0.83899999999999997</v>
      </c>
      <c r="G6" s="150">
        <v>30.187685170000002</v>
      </c>
      <c r="H6" s="150">
        <v>-85.736502970000004</v>
      </c>
      <c r="I6" s="150">
        <v>30.190603750000001</v>
      </c>
      <c r="J6" s="150">
        <v>-85.723859259999998</v>
      </c>
    </row>
    <row r="7" spans="1:10" ht="12.75" customHeight="1" x14ac:dyDescent="0.2">
      <c r="A7" s="150" t="s">
        <v>146</v>
      </c>
      <c r="B7" s="150" t="s">
        <v>162</v>
      </c>
      <c r="C7" s="150" t="s">
        <v>163</v>
      </c>
      <c r="D7" s="150" t="s">
        <v>31</v>
      </c>
      <c r="E7" s="150">
        <v>1</v>
      </c>
      <c r="F7" s="155">
        <v>2.4119999999999999</v>
      </c>
      <c r="G7" s="150">
        <v>30.153706060000001</v>
      </c>
      <c r="H7" s="150">
        <v>-85.717474989999999</v>
      </c>
      <c r="I7" s="150">
        <v>30.13648057</v>
      </c>
      <c r="J7" s="150">
        <v>-85.724566129999999</v>
      </c>
    </row>
    <row r="8" spans="1:10" ht="12.75" customHeight="1" x14ac:dyDescent="0.2">
      <c r="A8" s="150" t="s">
        <v>146</v>
      </c>
      <c r="B8" s="150" t="s">
        <v>164</v>
      </c>
      <c r="C8" s="150" t="s">
        <v>165</v>
      </c>
      <c r="D8" s="150" t="s">
        <v>31</v>
      </c>
      <c r="E8" s="150">
        <v>1</v>
      </c>
      <c r="F8" s="155">
        <v>1.8560000000000001</v>
      </c>
      <c r="G8" s="150">
        <v>30.117256229999999</v>
      </c>
      <c r="H8" s="150">
        <v>-85.585566799999995</v>
      </c>
      <c r="I8" s="150">
        <v>30.107421410000001</v>
      </c>
      <c r="J8" s="150">
        <v>-85.605575020000003</v>
      </c>
    </row>
    <row r="9" spans="1:10" ht="12.75" customHeight="1" x14ac:dyDescent="0.2">
      <c r="A9" s="150" t="s">
        <v>146</v>
      </c>
      <c r="B9" s="150" t="s">
        <v>166</v>
      </c>
      <c r="C9" s="150" t="s">
        <v>167</v>
      </c>
      <c r="D9" s="150" t="s">
        <v>31</v>
      </c>
      <c r="E9" s="150">
        <v>1</v>
      </c>
      <c r="F9" s="155">
        <v>0.58799999999999997</v>
      </c>
      <c r="G9" s="150">
        <v>29.924681840000002</v>
      </c>
      <c r="H9" s="150">
        <v>-85.388922660000006</v>
      </c>
      <c r="I9" s="150">
        <v>29.937140200000002</v>
      </c>
      <c r="J9" s="150">
        <v>-85.403358470000001</v>
      </c>
    </row>
    <row r="10" spans="1:10" ht="12.75" customHeight="1" x14ac:dyDescent="0.2">
      <c r="A10" s="150" t="s">
        <v>146</v>
      </c>
      <c r="B10" s="150" t="s">
        <v>168</v>
      </c>
      <c r="C10" s="150" t="s">
        <v>169</v>
      </c>
      <c r="D10" s="150" t="s">
        <v>31</v>
      </c>
      <c r="E10" s="150">
        <v>1</v>
      </c>
      <c r="F10" s="155">
        <v>0.69499999999999995</v>
      </c>
      <c r="G10" s="150">
        <v>30.235442800000001</v>
      </c>
      <c r="H10" s="150">
        <v>-85.917711729999994</v>
      </c>
      <c r="I10" s="150">
        <v>30.250195170000001</v>
      </c>
      <c r="J10" s="150">
        <v>-85.950121080000002</v>
      </c>
    </row>
    <row r="11" spans="1:10" ht="18" customHeight="1" x14ac:dyDescent="0.2">
      <c r="A11" s="150" t="s">
        <v>146</v>
      </c>
      <c r="B11" s="150" t="s">
        <v>170</v>
      </c>
      <c r="C11" s="150" t="s">
        <v>171</v>
      </c>
      <c r="D11" s="150" t="s">
        <v>31</v>
      </c>
      <c r="E11" s="150">
        <v>1</v>
      </c>
      <c r="F11" s="155">
        <v>5.4050000000000002</v>
      </c>
      <c r="G11" s="150">
        <v>30.213845540000001</v>
      </c>
      <c r="H11" s="150">
        <v>-85.874980780000001</v>
      </c>
      <c r="I11" s="150">
        <v>30.213845540000001</v>
      </c>
      <c r="J11" s="150">
        <v>-85.874980780000001</v>
      </c>
    </row>
    <row r="12" spans="1:10" ht="12.75" customHeight="1" x14ac:dyDescent="0.2">
      <c r="A12" s="150" t="s">
        <v>146</v>
      </c>
      <c r="B12" s="150" t="s">
        <v>172</v>
      </c>
      <c r="C12" s="150" t="s">
        <v>173</v>
      </c>
      <c r="D12" s="150" t="s">
        <v>31</v>
      </c>
      <c r="E12" s="150">
        <v>1</v>
      </c>
      <c r="F12" s="155">
        <v>7.5019999999999998</v>
      </c>
      <c r="G12" s="150">
        <v>30.153167100000001</v>
      </c>
      <c r="H12" s="150">
        <v>-85.771138890000003</v>
      </c>
      <c r="I12" s="150">
        <v>30.213845540000001</v>
      </c>
      <c r="J12" s="150">
        <v>-85.874980780000001</v>
      </c>
    </row>
    <row r="13" spans="1:10" ht="12.75" customHeight="1" x14ac:dyDescent="0.2">
      <c r="A13" s="150" t="s">
        <v>146</v>
      </c>
      <c r="B13" s="150" t="s">
        <v>174</v>
      </c>
      <c r="C13" s="150" t="s">
        <v>175</v>
      </c>
      <c r="D13" s="150" t="s">
        <v>31</v>
      </c>
      <c r="E13" s="150">
        <v>1</v>
      </c>
      <c r="F13" s="155">
        <v>4.0570000000000004</v>
      </c>
      <c r="G13" s="150">
        <v>30.119232</v>
      </c>
      <c r="H13" s="150">
        <v>-85.712469999999996</v>
      </c>
      <c r="I13" s="150">
        <v>30.088635</v>
      </c>
      <c r="J13" s="150">
        <v>-85.679022000000003</v>
      </c>
    </row>
    <row r="14" spans="1:10" ht="12.75" customHeight="1" x14ac:dyDescent="0.2">
      <c r="A14" s="150" t="s">
        <v>146</v>
      </c>
      <c r="B14" s="150" t="s">
        <v>176</v>
      </c>
      <c r="C14" s="150" t="s">
        <v>177</v>
      </c>
      <c r="D14" s="150" t="s">
        <v>31</v>
      </c>
      <c r="E14" s="150">
        <v>1</v>
      </c>
      <c r="F14" s="155">
        <v>9.2140000000000004</v>
      </c>
      <c r="G14" s="150">
        <v>30.136532150000001</v>
      </c>
      <c r="H14" s="150">
        <v>-85.749933409999997</v>
      </c>
      <c r="I14" s="150">
        <v>30.213845540000001</v>
      </c>
      <c r="J14" s="150">
        <v>-85.874980780000001</v>
      </c>
    </row>
    <row r="15" spans="1:10" ht="12.75" customHeight="1" x14ac:dyDescent="0.2">
      <c r="A15" s="150" t="s">
        <v>146</v>
      </c>
      <c r="B15" s="150" t="s">
        <v>178</v>
      </c>
      <c r="C15" s="150" t="s">
        <v>179</v>
      </c>
      <c r="D15" s="150" t="s">
        <v>31</v>
      </c>
      <c r="E15" s="150">
        <v>1</v>
      </c>
      <c r="F15" s="155">
        <v>1.9259999999999999</v>
      </c>
      <c r="G15" s="150">
        <v>29.937152319999999</v>
      </c>
      <c r="H15" s="150">
        <v>-85.403376910000006</v>
      </c>
      <c r="I15" s="150">
        <v>29.951341599999999</v>
      </c>
      <c r="J15" s="150">
        <v>-85.430781710000005</v>
      </c>
    </row>
    <row r="16" spans="1:10" ht="12.75" customHeight="1" x14ac:dyDescent="0.2">
      <c r="A16" s="150" t="s">
        <v>146</v>
      </c>
      <c r="B16" s="150" t="s">
        <v>180</v>
      </c>
      <c r="C16" s="150" t="s">
        <v>181</v>
      </c>
      <c r="D16" s="150" t="s">
        <v>31</v>
      </c>
      <c r="E16" s="150">
        <v>1</v>
      </c>
      <c r="F16" s="155">
        <v>0.81200000000000006</v>
      </c>
      <c r="G16" s="150">
        <v>30.088635</v>
      </c>
      <c r="H16" s="150">
        <v>-85.679022000000003</v>
      </c>
      <c r="I16" s="150">
        <v>30.077995000000001</v>
      </c>
      <c r="J16" s="150">
        <v>-85.643279000000007</v>
      </c>
    </row>
    <row r="17" spans="1:10" ht="12.75" customHeight="1" x14ac:dyDescent="0.2">
      <c r="A17" s="156" t="s">
        <v>146</v>
      </c>
      <c r="B17" s="156" t="s">
        <v>182</v>
      </c>
      <c r="C17" s="156" t="s">
        <v>183</v>
      </c>
      <c r="D17" s="156" t="s">
        <v>31</v>
      </c>
      <c r="E17" s="156">
        <v>1</v>
      </c>
      <c r="F17" s="157">
        <v>1.4319999999999999</v>
      </c>
      <c r="G17" s="156">
        <v>30.262104520000001</v>
      </c>
      <c r="H17" s="156">
        <v>-85.978319819999996</v>
      </c>
      <c r="I17" s="156">
        <v>30.270907300000001</v>
      </c>
      <c r="J17" s="156">
        <v>-85.999937810000006</v>
      </c>
    </row>
    <row r="18" spans="1:10" ht="12.75" customHeight="1" x14ac:dyDescent="0.2">
      <c r="A18" s="48"/>
      <c r="B18" s="27">
        <f>COUNTA(B2:B17)</f>
        <v>16</v>
      </c>
      <c r="C18" s="26"/>
      <c r="D18" s="26"/>
      <c r="E18" s="65"/>
      <c r="F18" s="102">
        <f>SUM(F2:F17)</f>
        <v>45.384999999999998</v>
      </c>
      <c r="G18" s="26"/>
      <c r="H18" s="26"/>
      <c r="I18" s="26"/>
      <c r="J18" s="26"/>
    </row>
    <row r="19" spans="1:10" ht="12.75" customHeight="1" x14ac:dyDescent="0.2">
      <c r="A19" s="48"/>
      <c r="B19" s="26"/>
      <c r="C19" s="26"/>
      <c r="D19" s="26"/>
      <c r="E19" s="48"/>
      <c r="G19" s="26"/>
      <c r="H19" s="26"/>
      <c r="I19" s="26"/>
      <c r="J19" s="26"/>
    </row>
    <row r="20" spans="1:10" ht="12.75" customHeight="1" x14ac:dyDescent="0.2">
      <c r="A20" s="150" t="s">
        <v>184</v>
      </c>
      <c r="B20" s="150" t="s">
        <v>185</v>
      </c>
      <c r="C20" s="150" t="s">
        <v>186</v>
      </c>
      <c r="D20" s="150" t="s">
        <v>286</v>
      </c>
      <c r="E20" s="150">
        <v>1</v>
      </c>
      <c r="F20" s="155">
        <v>1.512</v>
      </c>
      <c r="G20" s="150">
        <v>27.992242999999998</v>
      </c>
      <c r="H20" s="150">
        <v>-80.519869</v>
      </c>
      <c r="I20" s="150">
        <v>27.908864000000001</v>
      </c>
      <c r="J20" s="150">
        <v>-80.474166999999994</v>
      </c>
    </row>
    <row r="21" spans="1:10" ht="12.75" customHeight="1" x14ac:dyDescent="0.2">
      <c r="A21" s="150" t="s">
        <v>184</v>
      </c>
      <c r="B21" s="150" t="s">
        <v>188</v>
      </c>
      <c r="C21" s="150" t="s">
        <v>189</v>
      </c>
      <c r="D21" s="150" t="s">
        <v>31</v>
      </c>
      <c r="E21" s="150">
        <v>1</v>
      </c>
      <c r="F21" s="155">
        <v>0.42799999999999999</v>
      </c>
      <c r="G21" s="150">
        <v>28.162492</v>
      </c>
      <c r="H21" s="150">
        <v>-80.585710000000006</v>
      </c>
      <c r="I21" s="150">
        <v>28.148372999999999</v>
      </c>
      <c r="J21" s="150">
        <v>-80.582290999999998</v>
      </c>
    </row>
    <row r="22" spans="1:10" ht="12.75" customHeight="1" x14ac:dyDescent="0.2">
      <c r="A22" s="150" t="s">
        <v>184</v>
      </c>
      <c r="B22" s="150" t="s">
        <v>190</v>
      </c>
      <c r="C22" s="150" t="s">
        <v>191</v>
      </c>
      <c r="D22" s="150" t="s">
        <v>31</v>
      </c>
      <c r="E22" s="150">
        <v>1</v>
      </c>
      <c r="F22" s="155">
        <v>0.60299999999999998</v>
      </c>
      <c r="G22" s="150">
        <v>27.908864000000001</v>
      </c>
      <c r="H22" s="150">
        <v>-80.474166999999994</v>
      </c>
      <c r="I22" s="150">
        <v>27.894151000000001</v>
      </c>
      <c r="J22" s="150">
        <v>-80.465249</v>
      </c>
    </row>
    <row r="23" spans="1:10" ht="18" customHeight="1" x14ac:dyDescent="0.2">
      <c r="A23" s="150" t="s">
        <v>184</v>
      </c>
      <c r="B23" s="150" t="s">
        <v>192</v>
      </c>
      <c r="C23" s="150" t="s">
        <v>193</v>
      </c>
      <c r="D23" s="150" t="s">
        <v>31</v>
      </c>
      <c r="E23" s="150">
        <v>1</v>
      </c>
      <c r="F23" s="155">
        <v>1.5569999999999999</v>
      </c>
      <c r="G23" s="150">
        <v>28.790752999999999</v>
      </c>
      <c r="H23" s="150">
        <v>-80.731902000000005</v>
      </c>
      <c r="I23" s="150">
        <v>28.641864000000002</v>
      </c>
      <c r="J23" s="150">
        <v>-80.621864000000002</v>
      </c>
    </row>
    <row r="24" spans="1:10" ht="12.75" customHeight="1" x14ac:dyDescent="0.2">
      <c r="A24" s="150" t="s">
        <v>184</v>
      </c>
      <c r="B24" s="150" t="s">
        <v>194</v>
      </c>
      <c r="C24" s="150" t="s">
        <v>195</v>
      </c>
      <c r="D24" s="150" t="s">
        <v>31</v>
      </c>
      <c r="E24" s="150">
        <v>1</v>
      </c>
      <c r="F24" s="155">
        <v>0.45900000000000002</v>
      </c>
      <c r="G24" s="150">
        <v>28.148372999999999</v>
      </c>
      <c r="H24" s="150">
        <v>-80.582290999999998</v>
      </c>
      <c r="I24" s="150">
        <v>28.138489</v>
      </c>
      <c r="J24" s="150">
        <v>-80.579466999999994</v>
      </c>
    </row>
    <row r="25" spans="1:10" ht="12.75" customHeight="1" x14ac:dyDescent="0.2">
      <c r="A25" s="150" t="s">
        <v>184</v>
      </c>
      <c r="B25" s="150" t="s">
        <v>196</v>
      </c>
      <c r="C25" s="150" t="s">
        <v>197</v>
      </c>
      <c r="D25" s="150" t="s">
        <v>31</v>
      </c>
      <c r="E25" s="150">
        <v>1</v>
      </c>
      <c r="F25" s="155">
        <v>0.377</v>
      </c>
      <c r="G25" s="150">
        <v>28.4</v>
      </c>
      <c r="H25" s="150">
        <v>-80.592297000000002</v>
      </c>
      <c r="I25" s="150">
        <v>28.386395</v>
      </c>
      <c r="J25" s="150">
        <v>-80.597004999999996</v>
      </c>
    </row>
    <row r="26" spans="1:10" ht="12.75" customHeight="1" x14ac:dyDescent="0.2">
      <c r="A26" s="150" t="s">
        <v>184</v>
      </c>
      <c r="B26" s="150" t="s">
        <v>198</v>
      </c>
      <c r="C26" s="150" t="s">
        <v>199</v>
      </c>
      <c r="D26" s="150" t="s">
        <v>31</v>
      </c>
      <c r="E26" s="150">
        <v>1</v>
      </c>
      <c r="F26" s="155">
        <v>0.183</v>
      </c>
      <c r="G26" s="150">
        <v>28.323453000000001</v>
      </c>
      <c r="H26" s="150">
        <v>-80.607409000000004</v>
      </c>
      <c r="I26" s="150">
        <v>28.302367</v>
      </c>
      <c r="J26" s="150">
        <v>-80.607039</v>
      </c>
    </row>
    <row r="27" spans="1:10" ht="12.75" customHeight="1" x14ac:dyDescent="0.2">
      <c r="A27" s="150" t="s">
        <v>184</v>
      </c>
      <c r="B27" s="150" t="s">
        <v>200</v>
      </c>
      <c r="C27" s="150" t="s">
        <v>201</v>
      </c>
      <c r="D27" s="150" t="s">
        <v>31</v>
      </c>
      <c r="E27" s="150">
        <v>1</v>
      </c>
      <c r="F27" s="155">
        <v>0.29099999999999998</v>
      </c>
      <c r="G27" s="150">
        <v>28.386395</v>
      </c>
      <c r="H27" s="150">
        <v>-80.597004999999996</v>
      </c>
      <c r="I27" s="150">
        <v>28.363803999999998</v>
      </c>
      <c r="J27" s="150">
        <v>-80.603172999999998</v>
      </c>
    </row>
    <row r="28" spans="1:10" ht="12.75" customHeight="1" x14ac:dyDescent="0.2">
      <c r="A28" s="150" t="s">
        <v>184</v>
      </c>
      <c r="B28" s="150" t="s">
        <v>202</v>
      </c>
      <c r="C28" s="150" t="s">
        <v>203</v>
      </c>
      <c r="D28" s="150" t="s">
        <v>31</v>
      </c>
      <c r="E28" s="150">
        <v>1</v>
      </c>
      <c r="F28" s="155">
        <v>1.488</v>
      </c>
      <c r="G28" s="150">
        <v>28.024346000000001</v>
      </c>
      <c r="H28" s="150">
        <v>-80.535995</v>
      </c>
      <c r="I28" s="150">
        <v>27.992242999999998</v>
      </c>
      <c r="J28" s="150">
        <v>-80.519869</v>
      </c>
    </row>
    <row r="29" spans="1:10" ht="12.75" customHeight="1" x14ac:dyDescent="0.2">
      <c r="A29" s="150" t="s">
        <v>184</v>
      </c>
      <c r="B29" s="150" t="s">
        <v>204</v>
      </c>
      <c r="C29" s="150" t="s">
        <v>205</v>
      </c>
      <c r="D29" s="150" t="s">
        <v>31</v>
      </c>
      <c r="E29" s="150">
        <v>1</v>
      </c>
      <c r="F29" s="155">
        <v>0.25700000000000001</v>
      </c>
      <c r="G29" s="150">
        <v>28.351989</v>
      </c>
      <c r="H29" s="150">
        <v>-80.604882000000003</v>
      </c>
      <c r="I29" s="150">
        <v>28.341511000000001</v>
      </c>
      <c r="J29" s="150">
        <v>-80.605997000000002</v>
      </c>
    </row>
    <row r="30" spans="1:10" ht="12.75" customHeight="1" x14ac:dyDescent="0.2">
      <c r="A30" s="150" t="s">
        <v>184</v>
      </c>
      <c r="B30" s="150" t="s">
        <v>206</v>
      </c>
      <c r="C30" s="150" t="s">
        <v>207</v>
      </c>
      <c r="D30" s="150" t="s">
        <v>31</v>
      </c>
      <c r="E30" s="150">
        <v>1</v>
      </c>
      <c r="F30" s="155">
        <v>0.75700000000000001</v>
      </c>
      <c r="G30" s="150">
        <v>28.197977999999999</v>
      </c>
      <c r="H30" s="150">
        <v>-80.594632000000004</v>
      </c>
      <c r="I30" s="150">
        <v>28.183077000000001</v>
      </c>
      <c r="J30" s="150">
        <v>-80.591357000000002</v>
      </c>
    </row>
    <row r="31" spans="1:10" ht="12.75" customHeight="1" x14ac:dyDescent="0.2">
      <c r="A31" s="150" t="s">
        <v>184</v>
      </c>
      <c r="B31" s="150" t="s">
        <v>208</v>
      </c>
      <c r="C31" s="150" t="s">
        <v>209</v>
      </c>
      <c r="D31" s="150" t="s">
        <v>31</v>
      </c>
      <c r="E31" s="150">
        <v>1</v>
      </c>
      <c r="F31" s="155">
        <v>0.377</v>
      </c>
      <c r="G31" s="150">
        <v>28.110102000000001</v>
      </c>
      <c r="H31" s="150">
        <v>-80.571292999999997</v>
      </c>
      <c r="I31" s="150">
        <v>28.087437000000001</v>
      </c>
      <c r="J31" s="150">
        <v>-80.563862</v>
      </c>
    </row>
    <row r="32" spans="1:10" ht="12.75" customHeight="1" x14ac:dyDescent="0.2">
      <c r="A32" s="150" t="s">
        <v>184</v>
      </c>
      <c r="B32" s="150" t="s">
        <v>210</v>
      </c>
      <c r="C32" s="150" t="s">
        <v>211</v>
      </c>
      <c r="D32" s="150" t="s">
        <v>31</v>
      </c>
      <c r="E32" s="150">
        <v>1</v>
      </c>
      <c r="F32" s="155">
        <v>0.59899999999999998</v>
      </c>
      <c r="G32" s="150">
        <v>28.407903000000001</v>
      </c>
      <c r="H32" s="150">
        <v>-80.589327999999995</v>
      </c>
      <c r="I32" s="150">
        <v>28.4</v>
      </c>
      <c r="J32" s="150">
        <v>-80.592297000000002</v>
      </c>
    </row>
    <row r="33" spans="1:10" ht="12.75" customHeight="1" x14ac:dyDescent="0.2">
      <c r="A33" s="150" t="s">
        <v>184</v>
      </c>
      <c r="B33" s="150" t="s">
        <v>212</v>
      </c>
      <c r="C33" s="150" t="s">
        <v>213</v>
      </c>
      <c r="D33" s="150" t="s">
        <v>31</v>
      </c>
      <c r="E33" s="150">
        <v>1</v>
      </c>
      <c r="F33" s="155">
        <v>0.89700000000000002</v>
      </c>
      <c r="G33" s="150">
        <v>28.341511000000001</v>
      </c>
      <c r="H33" s="150">
        <v>-80.605997000000002</v>
      </c>
      <c r="I33" s="150">
        <v>28.323453000000001</v>
      </c>
      <c r="J33" s="150">
        <v>-80.607409000000004</v>
      </c>
    </row>
    <row r="34" spans="1:10" ht="12.75" customHeight="1" x14ac:dyDescent="0.2">
      <c r="A34" s="150" t="s">
        <v>184</v>
      </c>
      <c r="B34" s="150" t="s">
        <v>214</v>
      </c>
      <c r="C34" s="150" t="s">
        <v>215</v>
      </c>
      <c r="D34" s="150" t="s">
        <v>31</v>
      </c>
      <c r="E34" s="150">
        <v>1</v>
      </c>
      <c r="F34" s="155">
        <v>1.524</v>
      </c>
      <c r="G34" s="150">
        <v>28.257389</v>
      </c>
      <c r="H34" s="150">
        <v>-80.603544999999997</v>
      </c>
      <c r="I34" s="150">
        <v>28.232049</v>
      </c>
      <c r="J34" s="150">
        <v>-80.599680000000006</v>
      </c>
    </row>
    <row r="35" spans="1:10" ht="12.75" customHeight="1" x14ac:dyDescent="0.2">
      <c r="A35" s="150" t="s">
        <v>184</v>
      </c>
      <c r="B35" s="150" t="s">
        <v>216</v>
      </c>
      <c r="C35" s="150" t="s">
        <v>217</v>
      </c>
      <c r="D35" s="150" t="s">
        <v>286</v>
      </c>
      <c r="E35" s="150">
        <v>1</v>
      </c>
      <c r="F35" s="155">
        <v>1.865</v>
      </c>
      <c r="G35" s="150">
        <v>28.232049</v>
      </c>
      <c r="H35" s="150">
        <v>-80.599680000000006</v>
      </c>
      <c r="I35" s="150">
        <v>28.212820000000001</v>
      </c>
      <c r="J35" s="150">
        <v>-80.596811000000002</v>
      </c>
    </row>
    <row r="36" spans="1:10" ht="12.75" customHeight="1" x14ac:dyDescent="0.2">
      <c r="A36" s="150" t="s">
        <v>184</v>
      </c>
      <c r="B36" s="150" t="s">
        <v>218</v>
      </c>
      <c r="C36" s="150" t="s">
        <v>219</v>
      </c>
      <c r="D36" s="150" t="s">
        <v>31</v>
      </c>
      <c r="E36" s="150">
        <v>1</v>
      </c>
      <c r="F36" s="155">
        <v>0.217</v>
      </c>
      <c r="G36" s="150">
        <v>28.271968999999999</v>
      </c>
      <c r="H36" s="150">
        <v>-80.605501000000004</v>
      </c>
      <c r="I36" s="150">
        <v>28.267866999999999</v>
      </c>
      <c r="J36" s="150">
        <v>-80.605104999999995</v>
      </c>
    </row>
    <row r="37" spans="1:10" ht="12.75" customHeight="1" x14ac:dyDescent="0.2">
      <c r="A37" s="150" t="s">
        <v>184</v>
      </c>
      <c r="B37" s="150" t="s">
        <v>220</v>
      </c>
      <c r="C37" s="150" t="s">
        <v>221</v>
      </c>
      <c r="D37" s="150" t="s">
        <v>31</v>
      </c>
      <c r="E37" s="150">
        <v>1</v>
      </c>
      <c r="F37" s="155">
        <v>1.82</v>
      </c>
      <c r="G37" s="150">
        <v>28.087437000000001</v>
      </c>
      <c r="H37" s="150">
        <v>-80.563862</v>
      </c>
      <c r="I37" s="150">
        <v>28.059197999999999</v>
      </c>
      <c r="J37" s="150">
        <v>-80.552194999999998</v>
      </c>
    </row>
    <row r="38" spans="1:10" ht="12.75" customHeight="1" x14ac:dyDescent="0.2">
      <c r="A38" s="150" t="s">
        <v>184</v>
      </c>
      <c r="B38" s="150" t="s">
        <v>222</v>
      </c>
      <c r="C38" s="150" t="s">
        <v>223</v>
      </c>
      <c r="D38" s="150" t="s">
        <v>286</v>
      </c>
      <c r="E38" s="150">
        <v>1</v>
      </c>
      <c r="F38" s="155">
        <v>0.56299999999999994</v>
      </c>
      <c r="G38" s="150">
        <v>28.263814</v>
      </c>
      <c r="H38" s="150">
        <v>-80.604615999999993</v>
      </c>
      <c r="I38" s="150">
        <v>28.257389</v>
      </c>
      <c r="J38" s="150">
        <v>-80.603544999999997</v>
      </c>
    </row>
    <row r="39" spans="1:10" ht="12.75" customHeight="1" x14ac:dyDescent="0.2">
      <c r="A39" s="150" t="s">
        <v>184</v>
      </c>
      <c r="B39" s="150" t="s">
        <v>224</v>
      </c>
      <c r="C39" s="150" t="s">
        <v>225</v>
      </c>
      <c r="D39" s="150" t="s">
        <v>31</v>
      </c>
      <c r="E39" s="150">
        <v>1</v>
      </c>
      <c r="F39" s="155">
        <v>0.20100000000000001</v>
      </c>
      <c r="G39" s="150">
        <v>28.138489</v>
      </c>
      <c r="H39" s="150">
        <v>-80.579466999999994</v>
      </c>
      <c r="I39" s="150">
        <v>28.110102000000001</v>
      </c>
      <c r="J39" s="150">
        <v>-80.571292999999997</v>
      </c>
    </row>
    <row r="40" spans="1:10" ht="12.75" customHeight="1" x14ac:dyDescent="0.2">
      <c r="A40" s="150" t="s">
        <v>184</v>
      </c>
      <c r="B40" s="150" t="s">
        <v>226</v>
      </c>
      <c r="C40" s="150" t="s">
        <v>227</v>
      </c>
      <c r="D40" s="150" t="s">
        <v>31</v>
      </c>
      <c r="E40" s="150">
        <v>1</v>
      </c>
      <c r="F40" s="155">
        <v>9.5000000000000001E-2</v>
      </c>
      <c r="G40" s="150">
        <v>28.267866999999999</v>
      </c>
      <c r="H40" s="150">
        <v>-80.605104999999995</v>
      </c>
      <c r="I40" s="150">
        <v>28.265934999999999</v>
      </c>
      <c r="J40" s="150">
        <v>-80.604956999999999</v>
      </c>
    </row>
    <row r="41" spans="1:10" ht="12.75" customHeight="1" x14ac:dyDescent="0.2">
      <c r="A41" s="150" t="s">
        <v>184</v>
      </c>
      <c r="B41" s="150" t="s">
        <v>228</v>
      </c>
      <c r="C41" s="150" t="s">
        <v>229</v>
      </c>
      <c r="D41" s="150" t="s">
        <v>31</v>
      </c>
      <c r="E41" s="150">
        <v>1</v>
      </c>
      <c r="F41" s="155">
        <v>0.38100000000000001</v>
      </c>
      <c r="G41" s="150">
        <v>28.183077000000001</v>
      </c>
      <c r="H41" s="150">
        <v>-80.591357000000002</v>
      </c>
      <c r="I41" s="150">
        <v>28.162492</v>
      </c>
      <c r="J41" s="150">
        <v>-80.585710000000006</v>
      </c>
    </row>
    <row r="42" spans="1:10" ht="12.75" customHeight="1" x14ac:dyDescent="0.2">
      <c r="A42" s="150" t="s">
        <v>184</v>
      </c>
      <c r="B42" s="150" t="s">
        <v>230</v>
      </c>
      <c r="C42" s="150" t="s">
        <v>231</v>
      </c>
      <c r="D42" s="150" t="s">
        <v>31</v>
      </c>
      <c r="E42" s="150">
        <v>1</v>
      </c>
      <c r="F42" s="155">
        <v>1.1930000000000001</v>
      </c>
      <c r="G42" s="150">
        <v>28.302367</v>
      </c>
      <c r="H42" s="150">
        <v>-80.607039</v>
      </c>
      <c r="I42" s="150">
        <v>28.271968999999999</v>
      </c>
      <c r="J42" s="150">
        <v>-80.605501000000004</v>
      </c>
    </row>
    <row r="43" spans="1:10" ht="12.75" customHeight="1" x14ac:dyDescent="0.2">
      <c r="A43" s="150" t="s">
        <v>184</v>
      </c>
      <c r="B43" s="150" t="s">
        <v>232</v>
      </c>
      <c r="C43" s="150" t="s">
        <v>233</v>
      </c>
      <c r="D43" s="150" t="s">
        <v>31</v>
      </c>
      <c r="E43" s="150">
        <v>1</v>
      </c>
      <c r="F43" s="155">
        <v>0.81299999999999994</v>
      </c>
      <c r="G43" s="150">
        <v>28.212820000000001</v>
      </c>
      <c r="H43" s="150">
        <v>-80.596811000000002</v>
      </c>
      <c r="I43" s="150">
        <v>28.197977999999999</v>
      </c>
      <c r="J43" s="150">
        <v>-80.594632000000004</v>
      </c>
    </row>
    <row r="44" spans="1:10" ht="12.75" customHeight="1" x14ac:dyDescent="0.2">
      <c r="A44" s="150" t="s">
        <v>184</v>
      </c>
      <c r="B44" s="150" t="s">
        <v>234</v>
      </c>
      <c r="C44" s="150" t="s">
        <v>235</v>
      </c>
      <c r="D44" s="150" t="s">
        <v>31</v>
      </c>
      <c r="E44" s="150">
        <v>1</v>
      </c>
      <c r="F44" s="155">
        <v>6.3E-2</v>
      </c>
      <c r="G44" s="150">
        <v>27.894151000000001</v>
      </c>
      <c r="H44" s="150">
        <v>-80.465249</v>
      </c>
      <c r="I44" s="150">
        <v>27.861526999999999</v>
      </c>
      <c r="J44" s="150">
        <v>-80.446968999999996</v>
      </c>
    </row>
    <row r="45" spans="1:10" ht="12.75" customHeight="1" x14ac:dyDescent="0.2">
      <c r="A45" s="150" t="s">
        <v>184</v>
      </c>
      <c r="B45" s="150" t="s">
        <v>236</v>
      </c>
      <c r="C45" s="150" t="s">
        <v>237</v>
      </c>
      <c r="D45" s="150" t="s">
        <v>31</v>
      </c>
      <c r="E45" s="150">
        <v>1</v>
      </c>
      <c r="F45" s="155">
        <v>0.39</v>
      </c>
      <c r="G45" s="150">
        <v>28.363803999999998</v>
      </c>
      <c r="H45" s="150">
        <v>-80.603172999999998</v>
      </c>
      <c r="I45" s="150">
        <v>28.351989</v>
      </c>
      <c r="J45" s="150">
        <v>-80.604882000000003</v>
      </c>
    </row>
    <row r="46" spans="1:10" ht="12.75" customHeight="1" x14ac:dyDescent="0.2">
      <c r="A46" s="156" t="s">
        <v>184</v>
      </c>
      <c r="B46" s="156" t="s">
        <v>238</v>
      </c>
      <c r="C46" s="156" t="s">
        <v>239</v>
      </c>
      <c r="D46" s="156" t="s">
        <v>31</v>
      </c>
      <c r="E46" s="156">
        <v>1</v>
      </c>
      <c r="F46" s="157">
        <v>2.27</v>
      </c>
      <c r="G46" s="156">
        <v>28.059197999999999</v>
      </c>
      <c r="H46" s="156">
        <v>-80.552194999999998</v>
      </c>
      <c r="I46" s="156">
        <v>28.024346000000001</v>
      </c>
      <c r="J46" s="156">
        <v>-80.535995</v>
      </c>
    </row>
    <row r="47" spans="1:10" ht="12.75" customHeight="1" x14ac:dyDescent="0.2">
      <c r="A47" s="48"/>
      <c r="B47" s="27">
        <f>COUNTA(B20:B46)</f>
        <v>27</v>
      </c>
      <c r="C47" s="26"/>
      <c r="D47" s="39"/>
      <c r="E47" s="65"/>
      <c r="F47" s="102">
        <f>SUM(F20:F46)</f>
        <v>21.180000000000003</v>
      </c>
      <c r="G47" s="39"/>
      <c r="H47" s="39"/>
      <c r="I47" s="39"/>
      <c r="J47" s="39"/>
    </row>
    <row r="48" spans="1:10" ht="12.75" customHeight="1" x14ac:dyDescent="0.2">
      <c r="A48" s="48"/>
      <c r="B48" s="27"/>
      <c r="C48" s="26"/>
      <c r="D48" s="39"/>
      <c r="E48" s="49"/>
      <c r="G48" s="39"/>
      <c r="H48" s="39"/>
      <c r="I48" s="39"/>
      <c r="J48" s="39"/>
    </row>
    <row r="49" spans="1:10" ht="12.75" customHeight="1" x14ac:dyDescent="0.2">
      <c r="A49" s="150" t="s">
        <v>240</v>
      </c>
      <c r="B49" s="150" t="s">
        <v>241</v>
      </c>
      <c r="C49" s="150" t="s">
        <v>242</v>
      </c>
      <c r="D49" s="150" t="s">
        <v>31</v>
      </c>
      <c r="E49" s="150">
        <v>1</v>
      </c>
      <c r="F49" s="155">
        <v>10.589</v>
      </c>
      <c r="G49" s="150">
        <v>26.25035158</v>
      </c>
      <c r="H49" s="150">
        <v>-80.084577870000004</v>
      </c>
      <c r="I49" s="150">
        <v>26.097071490000001</v>
      </c>
      <c r="J49" s="150">
        <v>-80.104956909999999</v>
      </c>
    </row>
    <row r="50" spans="1:10" ht="12.75" customHeight="1" x14ac:dyDescent="0.2">
      <c r="A50" s="150" t="s">
        <v>240</v>
      </c>
      <c r="B50" s="150" t="s">
        <v>243</v>
      </c>
      <c r="C50" s="150" t="s">
        <v>244</v>
      </c>
      <c r="D50" s="150" t="s">
        <v>31</v>
      </c>
      <c r="E50" s="150">
        <v>1</v>
      </c>
      <c r="F50" s="155">
        <v>9.2059999999999995</v>
      </c>
      <c r="G50" s="150">
        <v>26.25035158</v>
      </c>
      <c r="H50" s="150">
        <v>-80.084577870000004</v>
      </c>
      <c r="I50" s="150">
        <v>26.11713799</v>
      </c>
      <c r="J50" s="150">
        <v>-80.103632009999998</v>
      </c>
    </row>
    <row r="51" spans="1:10" ht="12.75" customHeight="1" x14ac:dyDescent="0.2">
      <c r="A51" s="150" t="s">
        <v>240</v>
      </c>
      <c r="B51" s="150" t="s">
        <v>245</v>
      </c>
      <c r="C51" s="150" t="s">
        <v>246</v>
      </c>
      <c r="D51" s="150" t="s">
        <v>31</v>
      </c>
      <c r="E51" s="150">
        <v>1</v>
      </c>
      <c r="F51" s="155">
        <v>5.7030000000000003</v>
      </c>
      <c r="G51" s="150">
        <v>26.25035158</v>
      </c>
      <c r="H51" s="150">
        <v>-80.084577870000004</v>
      </c>
      <c r="I51" s="150">
        <v>26.16797395</v>
      </c>
      <c r="J51" s="150">
        <v>-80.097384700000006</v>
      </c>
    </row>
    <row r="52" spans="1:10" ht="12.75" customHeight="1" x14ac:dyDescent="0.2">
      <c r="A52" s="150" t="s">
        <v>240</v>
      </c>
      <c r="B52" s="150" t="s">
        <v>247</v>
      </c>
      <c r="C52" s="150" t="s">
        <v>248</v>
      </c>
      <c r="D52" s="150" t="s">
        <v>31</v>
      </c>
      <c r="E52" s="150">
        <v>1</v>
      </c>
      <c r="F52" s="155">
        <v>2.3759999999999999</v>
      </c>
      <c r="G52" s="150">
        <v>26.0587962</v>
      </c>
      <c r="H52" s="150">
        <v>-80.110905599999995</v>
      </c>
      <c r="I52" s="150">
        <v>26.024326630000001</v>
      </c>
      <c r="J52" s="150">
        <v>-80.114390740000005</v>
      </c>
    </row>
    <row r="53" spans="1:10" ht="12.75" customHeight="1" x14ac:dyDescent="0.2">
      <c r="A53" s="150" t="s">
        <v>240</v>
      </c>
      <c r="B53" s="150" t="s">
        <v>249</v>
      </c>
      <c r="C53" s="150" t="s">
        <v>250</v>
      </c>
      <c r="D53" s="150" t="s">
        <v>31</v>
      </c>
      <c r="E53" s="150">
        <v>1</v>
      </c>
      <c r="F53" s="155">
        <v>0.95499999999999996</v>
      </c>
      <c r="G53" s="150">
        <v>26.0587962</v>
      </c>
      <c r="H53" s="150">
        <v>-80.110905599999995</v>
      </c>
      <c r="I53" s="150">
        <v>26.045012610000001</v>
      </c>
      <c r="J53" s="150">
        <v>-80.112800919999998</v>
      </c>
    </row>
    <row r="54" spans="1:10" ht="12.75" customHeight="1" x14ac:dyDescent="0.2">
      <c r="A54" s="150" t="s">
        <v>240</v>
      </c>
      <c r="B54" s="150" t="s">
        <v>251</v>
      </c>
      <c r="C54" s="150" t="s">
        <v>252</v>
      </c>
      <c r="D54" s="150" t="s">
        <v>31</v>
      </c>
      <c r="E54" s="150">
        <v>1</v>
      </c>
      <c r="F54" s="155">
        <v>0.99199999999999999</v>
      </c>
      <c r="G54" s="150">
        <v>26.321164799999998</v>
      </c>
      <c r="H54" s="150">
        <v>-80.074890909999993</v>
      </c>
      <c r="I54" s="150">
        <v>26.306785980000001</v>
      </c>
      <c r="J54" s="150">
        <v>-80.075591470000006</v>
      </c>
    </row>
    <row r="55" spans="1:10" ht="12.75" customHeight="1" x14ac:dyDescent="0.2">
      <c r="A55" s="150" t="s">
        <v>240</v>
      </c>
      <c r="B55" s="150" t="s">
        <v>253</v>
      </c>
      <c r="C55" s="150" t="s">
        <v>254</v>
      </c>
      <c r="D55" s="150" t="s">
        <v>31</v>
      </c>
      <c r="E55" s="150">
        <v>1</v>
      </c>
      <c r="F55" s="155">
        <v>3.4369999999999998</v>
      </c>
      <c r="G55" s="150">
        <v>26.316578280000002</v>
      </c>
      <c r="H55" s="150">
        <v>-80.074867490000003</v>
      </c>
      <c r="I55" s="150">
        <v>26.266693220000001</v>
      </c>
      <c r="J55" s="150">
        <v>-80.079468320000004</v>
      </c>
    </row>
    <row r="56" spans="1:10" ht="12.75" customHeight="1" x14ac:dyDescent="0.2">
      <c r="A56" s="150" t="s">
        <v>240</v>
      </c>
      <c r="B56" s="150" t="s">
        <v>255</v>
      </c>
      <c r="C56" s="150" t="s">
        <v>256</v>
      </c>
      <c r="D56" s="150" t="s">
        <v>31</v>
      </c>
      <c r="E56" s="150">
        <v>1</v>
      </c>
      <c r="F56" s="155">
        <v>0.22600000000000001</v>
      </c>
      <c r="G56" s="150">
        <v>26.13738532</v>
      </c>
      <c r="H56" s="150">
        <v>-80.117993619999993</v>
      </c>
      <c r="I56" s="150">
        <v>26.140598270000002</v>
      </c>
      <c r="J56" s="150">
        <v>-80.118105600000007</v>
      </c>
    </row>
    <row r="57" spans="1:10" ht="12.75" customHeight="1" x14ac:dyDescent="0.2">
      <c r="A57" s="150" t="s">
        <v>240</v>
      </c>
      <c r="B57" s="150" t="s">
        <v>257</v>
      </c>
      <c r="C57" s="150" t="s">
        <v>258</v>
      </c>
      <c r="D57" s="150" t="s">
        <v>31</v>
      </c>
      <c r="E57" s="150">
        <v>1</v>
      </c>
      <c r="F57" s="155">
        <v>4.7629999999999999</v>
      </c>
      <c r="G57" s="150">
        <v>25.98986829</v>
      </c>
      <c r="H57" s="150">
        <v>-80.117479020000005</v>
      </c>
      <c r="I57" s="150">
        <v>25.98986829</v>
      </c>
      <c r="J57" s="150">
        <v>-80.117479020000005</v>
      </c>
    </row>
    <row r="58" spans="1:10" ht="12.75" customHeight="1" x14ac:dyDescent="0.2">
      <c r="A58" s="150" t="s">
        <v>240</v>
      </c>
      <c r="B58" s="150" t="s">
        <v>259</v>
      </c>
      <c r="C58" s="150" t="s">
        <v>260</v>
      </c>
      <c r="D58" s="150" t="s">
        <v>31</v>
      </c>
      <c r="E58" s="150">
        <v>1</v>
      </c>
      <c r="F58" s="155">
        <v>4.58</v>
      </c>
      <c r="G58" s="150">
        <v>26.000373110000002</v>
      </c>
      <c r="H58" s="150">
        <v>-80.116289069999993</v>
      </c>
      <c r="I58" s="150">
        <v>25.992188460000001</v>
      </c>
      <c r="J58" s="150">
        <v>-80.116922799999998</v>
      </c>
    </row>
    <row r="59" spans="1:10" ht="12.75" customHeight="1" x14ac:dyDescent="0.2">
      <c r="A59" s="150" t="s">
        <v>240</v>
      </c>
      <c r="B59" s="150" t="s">
        <v>261</v>
      </c>
      <c r="C59" s="150" t="s">
        <v>262</v>
      </c>
      <c r="D59" s="150" t="s">
        <v>31</v>
      </c>
      <c r="E59" s="150">
        <v>1</v>
      </c>
      <c r="F59" s="155">
        <v>4.0359999999999996</v>
      </c>
      <c r="G59" s="150">
        <v>26.26007392</v>
      </c>
      <c r="H59" s="150">
        <v>-80.079851989999995</v>
      </c>
      <c r="I59" s="150">
        <v>26.26007392</v>
      </c>
      <c r="J59" s="150">
        <v>-80.079851989999995</v>
      </c>
    </row>
    <row r="60" spans="1:10" ht="12.75" customHeight="1" x14ac:dyDescent="0.2">
      <c r="A60" s="150" t="s">
        <v>240</v>
      </c>
      <c r="B60" s="150" t="s">
        <v>263</v>
      </c>
      <c r="C60" s="150" t="s">
        <v>264</v>
      </c>
      <c r="D60" s="150" t="s">
        <v>31</v>
      </c>
      <c r="E60" s="150">
        <v>1</v>
      </c>
      <c r="F60" s="155">
        <v>2.226</v>
      </c>
      <c r="G60" s="150">
        <v>26.09110922</v>
      </c>
      <c r="H60" s="150">
        <v>-80.108056590000004</v>
      </c>
      <c r="I60" s="150">
        <v>26.0587962</v>
      </c>
      <c r="J60" s="150">
        <v>-80.110905599999995</v>
      </c>
    </row>
    <row r="61" spans="1:10" ht="12.75" customHeight="1" x14ac:dyDescent="0.2">
      <c r="A61" s="150" t="s">
        <v>240</v>
      </c>
      <c r="B61" s="150" t="s">
        <v>265</v>
      </c>
      <c r="C61" s="150" t="s">
        <v>266</v>
      </c>
      <c r="D61" s="150" t="s">
        <v>31</v>
      </c>
      <c r="E61" s="150">
        <v>1</v>
      </c>
      <c r="F61" s="155">
        <v>3.2320000000000002</v>
      </c>
      <c r="G61" s="150">
        <v>26.0587962</v>
      </c>
      <c r="H61" s="150">
        <v>-80.110905599999995</v>
      </c>
      <c r="I61" s="150">
        <v>26.011816249999999</v>
      </c>
      <c r="J61" s="150">
        <v>-80.11535035</v>
      </c>
    </row>
    <row r="62" spans="1:10" ht="12.75" customHeight="1" x14ac:dyDescent="0.2">
      <c r="A62" s="150" t="s">
        <v>240</v>
      </c>
      <c r="B62" s="150" t="s">
        <v>267</v>
      </c>
      <c r="C62" s="150" t="s">
        <v>268</v>
      </c>
      <c r="D62" s="150" t="s">
        <v>31</v>
      </c>
      <c r="E62" s="150">
        <v>1</v>
      </c>
      <c r="F62" s="155">
        <v>1.4810000000000001</v>
      </c>
      <c r="G62" s="150">
        <v>26.25807953</v>
      </c>
      <c r="H62" s="150">
        <v>-80.082675910000006</v>
      </c>
      <c r="I62" s="150">
        <v>26.25035158</v>
      </c>
      <c r="J62" s="150">
        <v>-80.084577870000004</v>
      </c>
    </row>
    <row r="63" spans="1:10" ht="12.75" customHeight="1" x14ac:dyDescent="0.2">
      <c r="A63" s="150" t="s">
        <v>240</v>
      </c>
      <c r="B63" s="150" t="s">
        <v>269</v>
      </c>
      <c r="C63" s="150" t="s">
        <v>270</v>
      </c>
      <c r="D63" s="150" t="s">
        <v>31</v>
      </c>
      <c r="E63" s="150">
        <v>1</v>
      </c>
      <c r="F63" s="155">
        <v>0.46100000000000002</v>
      </c>
      <c r="G63" s="150">
        <v>26.03150338</v>
      </c>
      <c r="H63" s="150">
        <v>-80.117359050000005</v>
      </c>
      <c r="I63" s="150">
        <v>26.03794091</v>
      </c>
      <c r="J63" s="150">
        <v>-80.116651169999997</v>
      </c>
    </row>
    <row r="64" spans="1:10" ht="12.75" customHeight="1" x14ac:dyDescent="0.2">
      <c r="A64" s="150" t="s">
        <v>240</v>
      </c>
      <c r="B64" s="150" t="s">
        <v>271</v>
      </c>
      <c r="C64" s="150" t="s">
        <v>272</v>
      </c>
      <c r="D64" s="150" t="s">
        <v>31</v>
      </c>
      <c r="E64" s="150">
        <v>1</v>
      </c>
      <c r="F64" s="155">
        <v>7.3570000000000002</v>
      </c>
      <c r="G64" s="150">
        <v>26.25035158</v>
      </c>
      <c r="H64" s="150">
        <v>-80.084577870000004</v>
      </c>
      <c r="I64" s="150">
        <v>26.14405133</v>
      </c>
      <c r="J64" s="150">
        <v>-80.101270099999994</v>
      </c>
    </row>
    <row r="65" spans="1:10" ht="12.75" customHeight="1" x14ac:dyDescent="0.2">
      <c r="A65" s="150" t="s">
        <v>240</v>
      </c>
      <c r="B65" s="150" t="s">
        <v>273</v>
      </c>
      <c r="C65" s="150" t="s">
        <v>274</v>
      </c>
      <c r="D65" s="150" t="s">
        <v>31</v>
      </c>
      <c r="E65" s="150">
        <v>1</v>
      </c>
      <c r="F65" s="155">
        <v>4.0659999999999998</v>
      </c>
      <c r="G65" s="150">
        <v>26.25035158</v>
      </c>
      <c r="H65" s="150">
        <v>-80.084577870000004</v>
      </c>
      <c r="I65" s="150">
        <v>26.191750339999999</v>
      </c>
      <c r="J65" s="150">
        <v>-80.094406329999998</v>
      </c>
    </row>
    <row r="66" spans="1:10" ht="12.75" customHeight="1" x14ac:dyDescent="0.2">
      <c r="A66" s="150" t="s">
        <v>240</v>
      </c>
      <c r="B66" s="150" t="s">
        <v>275</v>
      </c>
      <c r="C66" s="150" t="s">
        <v>276</v>
      </c>
      <c r="D66" s="150" t="s">
        <v>31</v>
      </c>
      <c r="E66" s="150">
        <v>1</v>
      </c>
      <c r="F66" s="155">
        <v>6.6000000000000003E-2</v>
      </c>
      <c r="G66" s="150">
        <v>26.124656999999999</v>
      </c>
      <c r="H66" s="150">
        <v>-80.103397999999999</v>
      </c>
      <c r="I66" s="150">
        <v>26.123722999999998</v>
      </c>
      <c r="J66" s="150">
        <v>-80.103395000000006</v>
      </c>
    </row>
    <row r="67" spans="1:10" ht="12.75" customHeight="1" x14ac:dyDescent="0.2">
      <c r="A67" s="156" t="s">
        <v>240</v>
      </c>
      <c r="B67" s="156" t="s">
        <v>277</v>
      </c>
      <c r="C67" s="156" t="s">
        <v>278</v>
      </c>
      <c r="D67" s="156" t="s">
        <v>31</v>
      </c>
      <c r="E67" s="156">
        <v>1</v>
      </c>
      <c r="F67" s="157">
        <v>0.61599999999999999</v>
      </c>
      <c r="G67" s="156">
        <v>26.007102490000001</v>
      </c>
      <c r="H67" s="156">
        <v>-80.118651600000007</v>
      </c>
      <c r="I67" s="156">
        <v>26.016068109999999</v>
      </c>
      <c r="J67" s="156">
        <v>-80.117901419999995</v>
      </c>
    </row>
    <row r="68" spans="1:10" ht="12.75" customHeight="1" x14ac:dyDescent="0.2">
      <c r="A68" s="48"/>
      <c r="B68" s="27">
        <f>COUNTA(B49:B67)</f>
        <v>19</v>
      </c>
      <c r="C68" s="26"/>
      <c r="D68" s="26"/>
      <c r="E68" s="65"/>
      <c r="F68" s="102">
        <f>SUM(F49:F67)</f>
        <v>66.367999999999995</v>
      </c>
      <c r="G68" s="26"/>
      <c r="H68" s="26"/>
      <c r="I68" s="26"/>
      <c r="J68" s="26"/>
    </row>
    <row r="69" spans="1:10" ht="12.75" customHeight="1" x14ac:dyDescent="0.2">
      <c r="A69" s="48"/>
      <c r="B69" s="27"/>
      <c r="C69" s="26"/>
      <c r="D69" s="26"/>
      <c r="E69" s="65"/>
      <c r="F69" s="102"/>
      <c r="G69" s="26"/>
      <c r="H69" s="26"/>
      <c r="I69" s="26"/>
      <c r="J69" s="26"/>
    </row>
    <row r="70" spans="1:10" ht="12.75" customHeight="1" x14ac:dyDescent="0.2">
      <c r="A70" s="150" t="s">
        <v>279</v>
      </c>
      <c r="B70" s="150" t="s">
        <v>280</v>
      </c>
      <c r="C70" s="150" t="s">
        <v>281</v>
      </c>
      <c r="D70" s="150" t="s">
        <v>31</v>
      </c>
      <c r="E70" s="150">
        <v>1</v>
      </c>
      <c r="F70" s="155">
        <v>0.11600000000000001</v>
      </c>
      <c r="G70" s="150">
        <v>26.810839999999999</v>
      </c>
      <c r="H70" s="150">
        <v>-82.281842999999995</v>
      </c>
      <c r="I70" s="150">
        <v>26.789605000000002</v>
      </c>
      <c r="J70" s="150">
        <v>-82.272215000000003</v>
      </c>
    </row>
    <row r="71" spans="1:10" ht="12.75" customHeight="1" x14ac:dyDescent="0.2">
      <c r="A71" s="150" t="s">
        <v>279</v>
      </c>
      <c r="B71" s="150" t="s">
        <v>282</v>
      </c>
      <c r="C71" s="150" t="s">
        <v>283</v>
      </c>
      <c r="D71" s="150" t="s">
        <v>31</v>
      </c>
      <c r="E71" s="150">
        <v>1</v>
      </c>
      <c r="F71" s="155">
        <v>0.51500000000000001</v>
      </c>
      <c r="G71" s="150">
        <v>26.957464000000002</v>
      </c>
      <c r="H71" s="150">
        <v>-82.074327999999994</v>
      </c>
      <c r="I71" s="150">
        <v>26.952148000000001</v>
      </c>
      <c r="J71" s="150">
        <v>-82.062106</v>
      </c>
    </row>
    <row r="72" spans="1:10" ht="12.75" customHeight="1" x14ac:dyDescent="0.2">
      <c r="A72" s="150" t="s">
        <v>279</v>
      </c>
      <c r="B72" s="150" t="s">
        <v>284</v>
      </c>
      <c r="C72" s="150" t="s">
        <v>285</v>
      </c>
      <c r="D72" s="150" t="s">
        <v>31</v>
      </c>
      <c r="E72" s="150">
        <v>1</v>
      </c>
      <c r="F72" s="155">
        <v>0.32900000000000001</v>
      </c>
      <c r="G72" s="150">
        <v>26.935404999999999</v>
      </c>
      <c r="H72" s="150">
        <v>-82.368269999999995</v>
      </c>
      <c r="I72" s="150">
        <v>26.922063999999999</v>
      </c>
      <c r="J72" s="150">
        <v>-82.360226999999995</v>
      </c>
    </row>
    <row r="73" spans="1:10" ht="12.75" customHeight="1" x14ac:dyDescent="0.2">
      <c r="A73" s="150" t="s">
        <v>279</v>
      </c>
      <c r="B73" s="150" t="s">
        <v>287</v>
      </c>
      <c r="C73" s="150" t="s">
        <v>288</v>
      </c>
      <c r="D73" s="150" t="s">
        <v>187</v>
      </c>
      <c r="E73" s="150">
        <v>1</v>
      </c>
      <c r="F73" s="155">
        <v>0.55200000000000005</v>
      </c>
      <c r="G73" s="150">
        <v>26.945985</v>
      </c>
      <c r="H73" s="150">
        <v>-82.374532000000002</v>
      </c>
      <c r="I73" s="150">
        <v>26.935404999999999</v>
      </c>
      <c r="J73" s="150">
        <v>-82.368269999999995</v>
      </c>
    </row>
    <row r="74" spans="1:10" ht="12.75" customHeight="1" x14ac:dyDescent="0.2">
      <c r="A74" s="150" t="s">
        <v>279</v>
      </c>
      <c r="B74" s="150" t="s">
        <v>289</v>
      </c>
      <c r="C74" s="150" t="s">
        <v>290</v>
      </c>
      <c r="D74" s="150" t="s">
        <v>31</v>
      </c>
      <c r="E74" s="150">
        <v>1</v>
      </c>
      <c r="F74" s="155">
        <v>5.4569999999999999</v>
      </c>
      <c r="G74" s="150">
        <v>26.922063999999999</v>
      </c>
      <c r="H74" s="150">
        <v>-82.360226999999995</v>
      </c>
      <c r="I74" s="150">
        <v>26.910792000000001</v>
      </c>
      <c r="J74" s="150">
        <v>-82.353351000000004</v>
      </c>
    </row>
    <row r="75" spans="1:10" ht="12.75" customHeight="1" x14ac:dyDescent="0.2">
      <c r="A75" s="150" t="s">
        <v>279</v>
      </c>
      <c r="B75" s="150" t="s">
        <v>291</v>
      </c>
      <c r="C75" s="150" t="s">
        <v>292</v>
      </c>
      <c r="D75" s="150" t="s">
        <v>31</v>
      </c>
      <c r="E75" s="150">
        <v>1</v>
      </c>
      <c r="F75" s="155">
        <v>2.8490000000000002</v>
      </c>
      <c r="G75" s="150">
        <v>26.898347999999999</v>
      </c>
      <c r="H75" s="150">
        <v>-82.338498999999999</v>
      </c>
      <c r="I75" s="150">
        <v>26.868804000000001</v>
      </c>
      <c r="J75" s="150">
        <v>-82.320350000000005</v>
      </c>
    </row>
    <row r="76" spans="1:10" ht="12.75" customHeight="1" x14ac:dyDescent="0.2">
      <c r="A76" s="150" t="s">
        <v>279</v>
      </c>
      <c r="B76" s="150" t="s">
        <v>293</v>
      </c>
      <c r="C76" s="150" t="s">
        <v>294</v>
      </c>
      <c r="D76" s="150" t="s">
        <v>187</v>
      </c>
      <c r="E76" s="150">
        <v>1</v>
      </c>
      <c r="F76" s="155">
        <v>7.9489999999999998</v>
      </c>
      <c r="G76" s="150">
        <v>26.868804000000001</v>
      </c>
      <c r="H76" s="150">
        <v>-82.320350000000005</v>
      </c>
      <c r="I76" s="150">
        <v>26.853838</v>
      </c>
      <c r="J76" s="150">
        <v>-82.309832</v>
      </c>
    </row>
    <row r="77" spans="1:10" ht="12.75" customHeight="1" x14ac:dyDescent="0.2">
      <c r="A77" s="150" t="s">
        <v>279</v>
      </c>
      <c r="B77" s="150" t="s">
        <v>1299</v>
      </c>
      <c r="C77" s="150" t="s">
        <v>1300</v>
      </c>
      <c r="D77" s="150" t="s">
        <v>31</v>
      </c>
      <c r="E77" s="150">
        <v>1</v>
      </c>
      <c r="F77" s="155">
        <v>8.5999999999999993E-2</v>
      </c>
      <c r="G77" s="150">
        <v>26.925526999999999</v>
      </c>
      <c r="H77" s="150">
        <v>-82.070644999999999</v>
      </c>
      <c r="I77" s="150">
        <v>26.926029</v>
      </c>
      <c r="J77" s="150">
        <v>-82.065872999999996</v>
      </c>
    </row>
    <row r="78" spans="1:10" ht="12.75" customHeight="1" x14ac:dyDescent="0.2">
      <c r="A78" s="150" t="s">
        <v>279</v>
      </c>
      <c r="B78" s="150" t="s">
        <v>295</v>
      </c>
      <c r="C78" s="150" t="s">
        <v>296</v>
      </c>
      <c r="D78" s="150" t="s">
        <v>31</v>
      </c>
      <c r="E78" s="150">
        <v>1</v>
      </c>
      <c r="F78" s="155">
        <v>0.16500000000000001</v>
      </c>
      <c r="G78" s="150">
        <v>26.973203999999999</v>
      </c>
      <c r="H78" s="150">
        <v>-82.120099999999994</v>
      </c>
      <c r="I78" s="150">
        <v>26.973001</v>
      </c>
      <c r="J78" s="150">
        <v>-82.116028999999997</v>
      </c>
    </row>
    <row r="79" spans="1:10" ht="12.75" customHeight="1" x14ac:dyDescent="0.2">
      <c r="A79" s="150" t="s">
        <v>279</v>
      </c>
      <c r="B79" s="150" t="s">
        <v>297</v>
      </c>
      <c r="C79" s="150" t="s">
        <v>298</v>
      </c>
      <c r="D79" s="150" t="s">
        <v>31</v>
      </c>
      <c r="E79" s="150">
        <v>1</v>
      </c>
      <c r="F79" s="155">
        <v>0.108</v>
      </c>
      <c r="G79" s="150">
        <v>26.961811999999998</v>
      </c>
      <c r="H79" s="150">
        <v>-82.113580999999996</v>
      </c>
      <c r="I79" s="150">
        <v>26.961462999999998</v>
      </c>
      <c r="J79" s="150">
        <v>-82.109879000000006</v>
      </c>
    </row>
    <row r="80" spans="1:10" ht="12.75" customHeight="1" x14ac:dyDescent="0.2">
      <c r="A80" s="156" t="s">
        <v>279</v>
      </c>
      <c r="B80" s="156" t="s">
        <v>299</v>
      </c>
      <c r="C80" s="156" t="s">
        <v>300</v>
      </c>
      <c r="D80" s="156" t="s">
        <v>31</v>
      </c>
      <c r="E80" s="156">
        <v>1</v>
      </c>
      <c r="F80" s="157">
        <v>7.5999999999999998E-2</v>
      </c>
      <c r="G80" s="156">
        <v>26.96265</v>
      </c>
      <c r="H80" s="156">
        <v>-82.113091999999995</v>
      </c>
      <c r="I80" s="156">
        <v>26.961811999999998</v>
      </c>
      <c r="J80" s="156">
        <v>-82.113580999999996</v>
      </c>
    </row>
    <row r="81" spans="1:10" ht="12.75" customHeight="1" x14ac:dyDescent="0.2">
      <c r="A81" s="48"/>
      <c r="B81" s="27">
        <f>COUNTA(B70:B80)</f>
        <v>11</v>
      </c>
      <c r="C81" s="26"/>
      <c r="D81" s="26"/>
      <c r="E81" s="65"/>
      <c r="F81" s="102">
        <f>SUM(F70:F80)</f>
        <v>18.201999999999998</v>
      </c>
      <c r="G81" s="26"/>
      <c r="H81" s="26"/>
      <c r="I81" s="26"/>
      <c r="J81" s="26"/>
    </row>
    <row r="82" spans="1:10" ht="12.75" customHeight="1" x14ac:dyDescent="0.2">
      <c r="A82" s="48"/>
      <c r="B82" s="27"/>
      <c r="C82" s="26"/>
      <c r="D82" s="26"/>
      <c r="E82" s="65"/>
      <c r="F82" s="102"/>
      <c r="G82" s="26"/>
      <c r="H82" s="26"/>
      <c r="I82" s="26"/>
      <c r="J82" s="26"/>
    </row>
    <row r="83" spans="1:10" ht="12.75" customHeight="1" x14ac:dyDescent="0.2">
      <c r="A83" s="156" t="s">
        <v>301</v>
      </c>
      <c r="B83" s="156" t="s">
        <v>302</v>
      </c>
      <c r="C83" s="156" t="s">
        <v>303</v>
      </c>
      <c r="D83" s="156" t="s">
        <v>31</v>
      </c>
      <c r="E83" s="156">
        <v>1</v>
      </c>
      <c r="F83" s="157">
        <v>2.0190000000000001</v>
      </c>
      <c r="G83" s="156">
        <v>28.908480000000001</v>
      </c>
      <c r="H83" s="156">
        <v>-82.691980000000001</v>
      </c>
      <c r="I83" s="156">
        <v>28.906927</v>
      </c>
      <c r="J83" s="156">
        <v>-82.690898000000004</v>
      </c>
    </row>
    <row r="84" spans="1:10" ht="12.75" customHeight="1" x14ac:dyDescent="0.2">
      <c r="A84" s="48"/>
      <c r="B84" s="27">
        <f>COUNTA(B83:B83)</f>
        <v>1</v>
      </c>
      <c r="C84" s="26"/>
      <c r="D84" s="26"/>
      <c r="E84" s="65"/>
      <c r="F84" s="102">
        <f>SUM(F83:F83)</f>
        <v>2.0190000000000001</v>
      </c>
      <c r="G84" s="26"/>
      <c r="H84" s="26"/>
      <c r="I84" s="26"/>
      <c r="J84" s="26"/>
    </row>
    <row r="85" spans="1:10" ht="12.75" customHeight="1" x14ac:dyDescent="0.2">
      <c r="A85" s="48"/>
      <c r="B85" s="27"/>
      <c r="C85" s="26"/>
      <c r="D85" s="26"/>
      <c r="E85" s="65"/>
      <c r="F85" s="102"/>
      <c r="G85" s="26"/>
      <c r="H85" s="26"/>
      <c r="I85" s="26"/>
      <c r="J85" s="26"/>
    </row>
    <row r="86" spans="1:10" ht="12.75" customHeight="1" x14ac:dyDescent="0.2">
      <c r="A86" s="150" t="s">
        <v>304</v>
      </c>
      <c r="B86" s="150" t="s">
        <v>305</v>
      </c>
      <c r="C86" s="150" t="s">
        <v>306</v>
      </c>
      <c r="D86" s="150" t="s">
        <v>31</v>
      </c>
      <c r="E86" s="150">
        <v>1</v>
      </c>
      <c r="F86" s="155">
        <v>0.84699999999999998</v>
      </c>
      <c r="G86" s="150">
        <v>25.900867000000002</v>
      </c>
      <c r="H86" s="150">
        <v>-81.715791999999993</v>
      </c>
      <c r="I86" s="150">
        <v>25.845099999999999</v>
      </c>
      <c r="J86" s="150">
        <v>-81.678554000000005</v>
      </c>
    </row>
    <row r="87" spans="1:10" ht="12.75" customHeight="1" x14ac:dyDescent="0.2">
      <c r="A87" s="150" t="s">
        <v>304</v>
      </c>
      <c r="B87" s="150" t="s">
        <v>307</v>
      </c>
      <c r="C87" s="150" t="s">
        <v>308</v>
      </c>
      <c r="D87" s="150" t="s">
        <v>31</v>
      </c>
      <c r="E87" s="150">
        <v>1</v>
      </c>
      <c r="F87" s="155">
        <v>9.6000000000000002E-2</v>
      </c>
      <c r="G87" s="150">
        <v>26.135486</v>
      </c>
      <c r="H87" s="150">
        <v>-81.806872999999996</v>
      </c>
      <c r="I87" s="150">
        <v>26.134357000000001</v>
      </c>
      <c r="J87" s="150">
        <v>-81.806695000000005</v>
      </c>
    </row>
    <row r="88" spans="1:10" ht="12.75" customHeight="1" x14ac:dyDescent="0.2">
      <c r="A88" s="150" t="s">
        <v>304</v>
      </c>
      <c r="B88" s="150" t="s">
        <v>309</v>
      </c>
      <c r="C88" s="150" t="s">
        <v>310</v>
      </c>
      <c r="D88" s="150" t="s">
        <v>31</v>
      </c>
      <c r="E88" s="150">
        <v>1</v>
      </c>
      <c r="F88" s="155">
        <v>6.6000000000000003E-2</v>
      </c>
      <c r="G88" s="150">
        <v>26.134357000000001</v>
      </c>
      <c r="H88" s="150">
        <v>-81.806695000000005</v>
      </c>
      <c r="I88" s="150">
        <v>26.133285999999998</v>
      </c>
      <c r="J88" s="150">
        <v>-81.806527000000003</v>
      </c>
    </row>
    <row r="89" spans="1:10" ht="12.75" customHeight="1" x14ac:dyDescent="0.2">
      <c r="A89" s="150" t="s">
        <v>304</v>
      </c>
      <c r="B89" s="150" t="s">
        <v>311</v>
      </c>
      <c r="C89" s="150" t="s">
        <v>312</v>
      </c>
      <c r="D89" s="150" t="s">
        <v>31</v>
      </c>
      <c r="E89" s="150">
        <v>1</v>
      </c>
      <c r="F89" s="155">
        <v>3.2679999999999998</v>
      </c>
      <c r="G89" s="150">
        <v>26.130976</v>
      </c>
      <c r="H89" s="150">
        <v>-81.806314999999998</v>
      </c>
      <c r="I89" s="150">
        <v>26.129981999999998</v>
      </c>
      <c r="J89" s="150">
        <v>-81.806139000000002</v>
      </c>
    </row>
    <row r="90" spans="1:10" ht="12.75" customHeight="1" x14ac:dyDescent="0.2">
      <c r="A90" s="150" t="s">
        <v>304</v>
      </c>
      <c r="B90" s="150" t="s">
        <v>313</v>
      </c>
      <c r="C90" s="150" t="s">
        <v>314</v>
      </c>
      <c r="D90" s="150" t="s">
        <v>31</v>
      </c>
      <c r="E90" s="150">
        <v>1</v>
      </c>
      <c r="F90" s="155">
        <v>7.2999999999999995E-2</v>
      </c>
      <c r="G90" s="150">
        <v>26.129981999999998</v>
      </c>
      <c r="H90" s="150">
        <v>-81.806139000000002</v>
      </c>
      <c r="I90" s="150">
        <v>26.128855000000001</v>
      </c>
      <c r="J90" s="150">
        <v>-81.805820999999995</v>
      </c>
    </row>
    <row r="91" spans="1:10" ht="12.75" customHeight="1" x14ac:dyDescent="0.2">
      <c r="A91" s="150" t="s">
        <v>304</v>
      </c>
      <c r="B91" s="150" t="s">
        <v>315</v>
      </c>
      <c r="C91" s="150" t="s">
        <v>316</v>
      </c>
      <c r="D91" s="150" t="s">
        <v>31</v>
      </c>
      <c r="E91" s="150">
        <v>1</v>
      </c>
      <c r="F91" s="155">
        <v>7.5999999999999998E-2</v>
      </c>
      <c r="G91" s="150">
        <v>26.128855000000001</v>
      </c>
      <c r="H91" s="150">
        <v>-81.805820999999995</v>
      </c>
      <c r="I91" s="150">
        <v>26.127894000000001</v>
      </c>
      <c r="J91" s="150">
        <v>-81.805694000000003</v>
      </c>
    </row>
    <row r="92" spans="1:10" ht="12.75" customHeight="1" x14ac:dyDescent="0.2">
      <c r="A92" s="150" t="s">
        <v>304</v>
      </c>
      <c r="B92" s="150" t="s">
        <v>317</v>
      </c>
      <c r="C92" s="150" t="s">
        <v>318</v>
      </c>
      <c r="D92" s="150" t="s">
        <v>31</v>
      </c>
      <c r="E92" s="150">
        <v>1</v>
      </c>
      <c r="F92" s="155">
        <v>5.8000000000000003E-2</v>
      </c>
      <c r="G92" s="150">
        <v>26.127894000000001</v>
      </c>
      <c r="H92" s="150">
        <v>-81.805694000000003</v>
      </c>
      <c r="I92" s="150">
        <v>26.126726000000001</v>
      </c>
      <c r="J92" s="150">
        <v>-81.80556</v>
      </c>
    </row>
    <row r="93" spans="1:10" ht="12.75" customHeight="1" x14ac:dyDescent="0.2">
      <c r="A93" s="150" t="s">
        <v>304</v>
      </c>
      <c r="B93" s="150" t="s">
        <v>319</v>
      </c>
      <c r="C93" s="150" t="s">
        <v>320</v>
      </c>
      <c r="D93" s="150" t="s">
        <v>31</v>
      </c>
      <c r="E93" s="150">
        <v>1</v>
      </c>
      <c r="F93" s="155">
        <v>7.0999999999999994E-2</v>
      </c>
      <c r="G93" s="150">
        <v>26.126726000000001</v>
      </c>
      <c r="H93" s="150">
        <v>-81.80556</v>
      </c>
      <c r="I93" s="150">
        <v>26.125606999999999</v>
      </c>
      <c r="J93" s="150">
        <v>-81.805295000000001</v>
      </c>
    </row>
    <row r="94" spans="1:10" ht="12.75" customHeight="1" x14ac:dyDescent="0.2">
      <c r="A94" s="150" t="s">
        <v>304</v>
      </c>
      <c r="B94" s="150" t="s">
        <v>321</v>
      </c>
      <c r="C94" s="150" t="s">
        <v>322</v>
      </c>
      <c r="D94" s="150" t="s">
        <v>31</v>
      </c>
      <c r="E94" s="150">
        <v>1</v>
      </c>
      <c r="F94" s="155">
        <v>0.23599999999999999</v>
      </c>
      <c r="G94" s="150">
        <v>26.125606999999999</v>
      </c>
      <c r="H94" s="150">
        <v>-81.805295000000001</v>
      </c>
      <c r="I94" s="150">
        <v>26.115767000000002</v>
      </c>
      <c r="J94" s="150">
        <v>-81.804259000000002</v>
      </c>
    </row>
    <row r="95" spans="1:10" ht="12.75" customHeight="1" x14ac:dyDescent="0.2">
      <c r="A95" s="150" t="s">
        <v>304</v>
      </c>
      <c r="B95" s="150" t="s">
        <v>323</v>
      </c>
      <c r="C95" s="150" t="s">
        <v>324</v>
      </c>
      <c r="D95" s="150" t="s">
        <v>31</v>
      </c>
      <c r="E95" s="150">
        <v>1</v>
      </c>
      <c r="F95" s="155">
        <v>4.9000000000000002E-2</v>
      </c>
      <c r="G95" s="150">
        <v>26.147611000000001</v>
      </c>
      <c r="H95" s="150">
        <v>-81.808318</v>
      </c>
      <c r="I95" s="150">
        <v>26.146536000000001</v>
      </c>
      <c r="J95" s="150">
        <v>-81.808187000000004</v>
      </c>
    </row>
    <row r="96" spans="1:10" ht="12.75" customHeight="1" x14ac:dyDescent="0.2">
      <c r="A96" s="150" t="s">
        <v>304</v>
      </c>
      <c r="B96" s="150" t="s">
        <v>325</v>
      </c>
      <c r="C96" s="150" t="s">
        <v>326</v>
      </c>
      <c r="D96" s="150" t="s">
        <v>31</v>
      </c>
      <c r="E96" s="150">
        <v>1</v>
      </c>
      <c r="F96" s="155">
        <v>6.6000000000000003E-2</v>
      </c>
      <c r="G96" s="150">
        <v>26.145368999999999</v>
      </c>
      <c r="H96" s="150">
        <v>-81.808040000000005</v>
      </c>
      <c r="I96" s="150">
        <v>26.144265000000001</v>
      </c>
      <c r="J96" s="150">
        <v>-81.807941</v>
      </c>
    </row>
    <row r="97" spans="1:10" ht="12.75" customHeight="1" x14ac:dyDescent="0.2">
      <c r="A97" s="150" t="s">
        <v>304</v>
      </c>
      <c r="B97" s="150" t="s">
        <v>327</v>
      </c>
      <c r="C97" s="150" t="s">
        <v>328</v>
      </c>
      <c r="D97" s="150" t="s">
        <v>31</v>
      </c>
      <c r="E97" s="150">
        <v>1</v>
      </c>
      <c r="F97" s="155">
        <v>7.8E-2</v>
      </c>
      <c r="G97" s="150">
        <v>26.148696000000001</v>
      </c>
      <c r="H97" s="150">
        <v>-81.808419999999998</v>
      </c>
      <c r="I97" s="150">
        <v>26.147611000000001</v>
      </c>
      <c r="J97" s="150">
        <v>-81.808318</v>
      </c>
    </row>
    <row r="98" spans="1:10" ht="12.75" customHeight="1" x14ac:dyDescent="0.2">
      <c r="A98" s="150" t="s">
        <v>304</v>
      </c>
      <c r="B98" s="150" t="s">
        <v>329</v>
      </c>
      <c r="C98" s="150" t="s">
        <v>330</v>
      </c>
      <c r="D98" s="150" t="s">
        <v>31</v>
      </c>
      <c r="E98" s="150">
        <v>1</v>
      </c>
      <c r="F98" s="155">
        <v>6.3E-2</v>
      </c>
      <c r="G98" s="150">
        <v>26.144265000000001</v>
      </c>
      <c r="H98" s="150">
        <v>-81.807941</v>
      </c>
      <c r="I98" s="150">
        <v>26.143163000000001</v>
      </c>
      <c r="J98" s="150">
        <v>-81.807742000000005</v>
      </c>
    </row>
    <row r="99" spans="1:10" ht="12.75" customHeight="1" x14ac:dyDescent="0.2">
      <c r="A99" s="150" t="s">
        <v>304</v>
      </c>
      <c r="B99" s="150" t="s">
        <v>331</v>
      </c>
      <c r="C99" s="150" t="s">
        <v>332</v>
      </c>
      <c r="D99" s="150" t="s">
        <v>31</v>
      </c>
      <c r="E99" s="150">
        <v>1</v>
      </c>
      <c r="F99" s="155">
        <v>0.83099999999999996</v>
      </c>
      <c r="G99" s="150">
        <v>26.10043353</v>
      </c>
      <c r="H99" s="150">
        <v>-81.802259280000001</v>
      </c>
      <c r="I99" s="150">
        <v>26.112471559999999</v>
      </c>
      <c r="J99" s="150">
        <v>-81.803862629999998</v>
      </c>
    </row>
    <row r="100" spans="1:10" ht="12.75" customHeight="1" x14ac:dyDescent="0.2">
      <c r="A100" s="150" t="s">
        <v>304</v>
      </c>
      <c r="B100" s="150" t="s">
        <v>333</v>
      </c>
      <c r="C100" s="150" t="s">
        <v>334</v>
      </c>
      <c r="D100" s="150" t="s">
        <v>31</v>
      </c>
      <c r="E100" s="150">
        <v>1</v>
      </c>
      <c r="F100" s="155">
        <v>5.6000000000000001E-2</v>
      </c>
      <c r="G100" s="150">
        <v>26.149815</v>
      </c>
      <c r="H100" s="150">
        <v>-81.808537999999999</v>
      </c>
      <c r="I100" s="150">
        <v>26.148696000000001</v>
      </c>
      <c r="J100" s="150">
        <v>-81.808419999999998</v>
      </c>
    </row>
    <row r="101" spans="1:10" ht="12.75" customHeight="1" x14ac:dyDescent="0.2">
      <c r="A101" s="150" t="s">
        <v>304</v>
      </c>
      <c r="B101" s="150" t="s">
        <v>335</v>
      </c>
      <c r="C101" s="150" t="s">
        <v>336</v>
      </c>
      <c r="D101" s="150" t="s">
        <v>31</v>
      </c>
      <c r="E101" s="150">
        <v>1</v>
      </c>
      <c r="F101" s="155">
        <v>6.6000000000000003E-2</v>
      </c>
      <c r="G101" s="150">
        <v>26.143163000000001</v>
      </c>
      <c r="H101" s="150">
        <v>-81.807742000000005</v>
      </c>
      <c r="I101" s="150">
        <v>26.142022000000001</v>
      </c>
      <c r="J101" s="150">
        <v>-81.807698000000002</v>
      </c>
    </row>
    <row r="102" spans="1:10" ht="12.75" customHeight="1" x14ac:dyDescent="0.2">
      <c r="A102" s="150" t="s">
        <v>304</v>
      </c>
      <c r="B102" s="150" t="s">
        <v>337</v>
      </c>
      <c r="C102" s="150" t="s">
        <v>338</v>
      </c>
      <c r="D102" s="150" t="s">
        <v>31</v>
      </c>
      <c r="E102" s="150">
        <v>1</v>
      </c>
      <c r="F102" s="155">
        <v>7.8E-2</v>
      </c>
      <c r="G102" s="150">
        <v>26.151259</v>
      </c>
      <c r="H102" s="150">
        <v>-81.808739000000003</v>
      </c>
      <c r="I102" s="150">
        <v>26.149815</v>
      </c>
      <c r="J102" s="150">
        <v>-81.808537999999999</v>
      </c>
    </row>
    <row r="103" spans="1:10" ht="12.75" customHeight="1" x14ac:dyDescent="0.2">
      <c r="A103" s="150" t="s">
        <v>304</v>
      </c>
      <c r="B103" s="150" t="s">
        <v>339</v>
      </c>
      <c r="C103" s="150" t="s">
        <v>340</v>
      </c>
      <c r="D103" s="150" t="s">
        <v>31</v>
      </c>
      <c r="E103" s="150">
        <v>1</v>
      </c>
      <c r="F103" s="155">
        <v>5.8999999999999997E-2</v>
      </c>
      <c r="G103" s="150">
        <v>26.142022000000001</v>
      </c>
      <c r="H103" s="150">
        <v>-81.807698000000002</v>
      </c>
      <c r="I103" s="150">
        <v>26.140927000000001</v>
      </c>
      <c r="J103" s="150">
        <v>-81.807573000000005</v>
      </c>
    </row>
    <row r="104" spans="1:10" ht="12.75" customHeight="1" x14ac:dyDescent="0.2">
      <c r="A104" s="150" t="s">
        <v>304</v>
      </c>
      <c r="B104" s="150" t="s">
        <v>341</v>
      </c>
      <c r="C104" s="150" t="s">
        <v>342</v>
      </c>
      <c r="D104" s="150" t="s">
        <v>31</v>
      </c>
      <c r="E104" s="150">
        <v>1</v>
      </c>
      <c r="F104" s="155">
        <v>6.3E-2</v>
      </c>
      <c r="G104" s="150">
        <v>26.140927000000001</v>
      </c>
      <c r="H104" s="150">
        <v>-81.807573000000005</v>
      </c>
      <c r="I104" s="150">
        <v>26.139752999999999</v>
      </c>
      <c r="J104" s="150">
        <v>-81.807407999999995</v>
      </c>
    </row>
    <row r="105" spans="1:10" ht="12.75" customHeight="1" x14ac:dyDescent="0.2">
      <c r="A105" s="150" t="s">
        <v>304</v>
      </c>
      <c r="B105" s="150" t="s">
        <v>343</v>
      </c>
      <c r="C105" s="150" t="s">
        <v>344</v>
      </c>
      <c r="D105" s="150" t="s">
        <v>31</v>
      </c>
      <c r="E105" s="150">
        <v>1</v>
      </c>
      <c r="F105" s="155">
        <v>5.7000000000000002E-2</v>
      </c>
      <c r="G105" s="150">
        <v>26.139752999999999</v>
      </c>
      <c r="H105" s="150">
        <v>-81.807407999999995</v>
      </c>
      <c r="I105" s="150">
        <v>26.138767000000001</v>
      </c>
      <c r="J105" s="150">
        <v>-81.807287000000002</v>
      </c>
    </row>
    <row r="106" spans="1:10" ht="12.75" customHeight="1" x14ac:dyDescent="0.2">
      <c r="A106" s="150" t="s">
        <v>304</v>
      </c>
      <c r="B106" s="150" t="s">
        <v>345</v>
      </c>
      <c r="C106" s="150" t="s">
        <v>346</v>
      </c>
      <c r="D106" s="150" t="s">
        <v>31</v>
      </c>
      <c r="E106" s="150">
        <v>1</v>
      </c>
      <c r="F106" s="155">
        <v>0.06</v>
      </c>
      <c r="G106" s="150">
        <v>26.138767000000001</v>
      </c>
      <c r="H106" s="150">
        <v>-81.807287000000002</v>
      </c>
      <c r="I106" s="150">
        <v>26.137613999999999</v>
      </c>
      <c r="J106" s="150">
        <v>-81.807154999999995</v>
      </c>
    </row>
    <row r="107" spans="1:10" ht="12.75" customHeight="1" x14ac:dyDescent="0.2">
      <c r="A107" s="150" t="s">
        <v>304</v>
      </c>
      <c r="B107" s="150" t="s">
        <v>347</v>
      </c>
      <c r="C107" s="150" t="s">
        <v>348</v>
      </c>
      <c r="D107" s="150" t="s">
        <v>31</v>
      </c>
      <c r="E107" s="150">
        <v>1</v>
      </c>
      <c r="F107" s="155">
        <v>0.122</v>
      </c>
      <c r="G107" s="150">
        <v>26.137613999999999</v>
      </c>
      <c r="H107" s="150">
        <v>-81.807154999999995</v>
      </c>
      <c r="I107" s="150">
        <v>26.13655</v>
      </c>
      <c r="J107" s="150">
        <v>-81.806978000000001</v>
      </c>
    </row>
    <row r="108" spans="1:10" ht="12.75" customHeight="1" x14ac:dyDescent="0.2">
      <c r="A108" s="150" t="s">
        <v>304</v>
      </c>
      <c r="B108" s="150" t="s">
        <v>349</v>
      </c>
      <c r="C108" s="150" t="s">
        <v>350</v>
      </c>
      <c r="D108" s="150" t="s">
        <v>31</v>
      </c>
      <c r="E108" s="150">
        <v>1</v>
      </c>
      <c r="F108" s="155">
        <v>3.3929999999999998</v>
      </c>
      <c r="G108" s="150">
        <v>26.1763154</v>
      </c>
      <c r="H108" s="150">
        <v>-81.812041690000001</v>
      </c>
      <c r="I108" s="150">
        <v>26.219580610000001</v>
      </c>
      <c r="J108" s="150">
        <v>-81.818243789999997</v>
      </c>
    </row>
    <row r="109" spans="1:10" ht="12.75" customHeight="1" x14ac:dyDescent="0.2">
      <c r="A109" s="150" t="s">
        <v>304</v>
      </c>
      <c r="B109" s="150" t="s">
        <v>351</v>
      </c>
      <c r="C109" s="150" t="s">
        <v>352</v>
      </c>
      <c r="D109" s="150" t="s">
        <v>31</v>
      </c>
      <c r="E109" s="150">
        <v>1</v>
      </c>
      <c r="F109" s="155">
        <v>5.8760000000000003</v>
      </c>
      <c r="G109" s="150">
        <v>26.308755000000001</v>
      </c>
      <c r="H109" s="150">
        <v>-81.837282000000002</v>
      </c>
      <c r="I109" s="150">
        <v>26.289415999999999</v>
      </c>
      <c r="J109" s="150">
        <v>-81.830430000000007</v>
      </c>
    </row>
    <row r="110" spans="1:10" ht="12.75" customHeight="1" x14ac:dyDescent="0.2">
      <c r="A110" s="150" t="s">
        <v>304</v>
      </c>
      <c r="B110" s="150" t="s">
        <v>353</v>
      </c>
      <c r="C110" s="150" t="s">
        <v>354</v>
      </c>
      <c r="D110" s="150" t="s">
        <v>31</v>
      </c>
      <c r="E110" s="150">
        <v>1</v>
      </c>
      <c r="F110" s="155">
        <v>5.2999999999999999E-2</v>
      </c>
      <c r="G110" s="150">
        <v>26.133285999999998</v>
      </c>
      <c r="H110" s="150">
        <v>-81.806527000000003</v>
      </c>
      <c r="I110" s="150">
        <v>26.132259000000001</v>
      </c>
      <c r="J110" s="150">
        <v>-81.806386000000003</v>
      </c>
    </row>
    <row r="111" spans="1:10" ht="12.75" customHeight="1" x14ac:dyDescent="0.2">
      <c r="A111" s="150" t="s">
        <v>304</v>
      </c>
      <c r="B111" s="150" t="s">
        <v>355</v>
      </c>
      <c r="C111" s="150" t="s">
        <v>356</v>
      </c>
      <c r="D111" s="150" t="s">
        <v>31</v>
      </c>
      <c r="E111" s="150">
        <v>1</v>
      </c>
      <c r="F111" s="155">
        <v>0.15</v>
      </c>
      <c r="G111" s="150">
        <v>25.914714190000002</v>
      </c>
      <c r="H111" s="150">
        <v>-81.715346210000007</v>
      </c>
      <c r="I111" s="150">
        <v>25.912695379999999</v>
      </c>
      <c r="J111" s="150">
        <v>-81.716232180000006</v>
      </c>
    </row>
    <row r="112" spans="1:10" ht="12.75" customHeight="1" x14ac:dyDescent="0.2">
      <c r="A112" s="150" t="s">
        <v>304</v>
      </c>
      <c r="B112" s="150" t="s">
        <v>357</v>
      </c>
      <c r="C112" s="150" t="s">
        <v>358</v>
      </c>
      <c r="D112" s="150" t="s">
        <v>31</v>
      </c>
      <c r="E112" s="150">
        <v>1</v>
      </c>
      <c r="F112" s="155">
        <v>6.7000000000000004E-2</v>
      </c>
      <c r="G112" s="150">
        <v>26.146536000000001</v>
      </c>
      <c r="H112" s="150">
        <v>-81.808187000000004</v>
      </c>
      <c r="I112" s="150">
        <v>26.145368999999999</v>
      </c>
      <c r="J112" s="150">
        <v>-81.808040000000005</v>
      </c>
    </row>
    <row r="113" spans="1:10" ht="12.75" customHeight="1" x14ac:dyDescent="0.2">
      <c r="A113" s="150" t="s">
        <v>304</v>
      </c>
      <c r="B113" s="150" t="s">
        <v>359</v>
      </c>
      <c r="C113" s="150" t="s">
        <v>360</v>
      </c>
      <c r="D113" s="150" t="s">
        <v>31</v>
      </c>
      <c r="E113" s="150">
        <v>1</v>
      </c>
      <c r="F113" s="155">
        <v>0.999</v>
      </c>
      <c r="G113" s="150">
        <v>26.21068</v>
      </c>
      <c r="H113" s="150">
        <v>-81.817133999999996</v>
      </c>
      <c r="I113" s="150">
        <v>26.198747999999998</v>
      </c>
      <c r="J113" s="150">
        <v>-81.816363999999993</v>
      </c>
    </row>
    <row r="114" spans="1:10" ht="12.75" customHeight="1" x14ac:dyDescent="0.2">
      <c r="A114" s="150" t="s">
        <v>304</v>
      </c>
      <c r="B114" s="150" t="s">
        <v>361</v>
      </c>
      <c r="C114" s="150" t="s">
        <v>362</v>
      </c>
      <c r="D114" s="150" t="s">
        <v>31</v>
      </c>
      <c r="E114" s="150">
        <v>1</v>
      </c>
      <c r="F114" s="155">
        <v>2.129</v>
      </c>
      <c r="G114" s="150">
        <v>26.243919999999999</v>
      </c>
      <c r="H114" s="150">
        <v>-81.821545</v>
      </c>
      <c r="I114" s="150">
        <v>26.228615999999999</v>
      </c>
      <c r="J114" s="150">
        <v>-81.818951999999996</v>
      </c>
    </row>
    <row r="115" spans="1:10" ht="12.75" customHeight="1" x14ac:dyDescent="0.2">
      <c r="A115" s="150" t="s">
        <v>304</v>
      </c>
      <c r="B115" s="150" t="s">
        <v>363</v>
      </c>
      <c r="C115" s="150" t="s">
        <v>364</v>
      </c>
      <c r="D115" s="150" t="s">
        <v>31</v>
      </c>
      <c r="E115" s="150">
        <v>1</v>
      </c>
      <c r="F115" s="155">
        <v>0.6</v>
      </c>
      <c r="G115" s="150">
        <v>26.219950999999998</v>
      </c>
      <c r="H115" s="150">
        <v>-81.817988</v>
      </c>
      <c r="I115" s="150">
        <v>26.21068</v>
      </c>
      <c r="J115" s="150">
        <v>-81.817133999999996</v>
      </c>
    </row>
    <row r="116" spans="1:10" ht="12.75" customHeight="1" x14ac:dyDescent="0.2">
      <c r="A116" s="150" t="s">
        <v>304</v>
      </c>
      <c r="B116" s="150" t="s">
        <v>365</v>
      </c>
      <c r="C116" s="150" t="s">
        <v>366</v>
      </c>
      <c r="D116" s="150" t="s">
        <v>31</v>
      </c>
      <c r="E116" s="150">
        <v>1</v>
      </c>
      <c r="F116" s="155">
        <v>3.6999999999999998E-2</v>
      </c>
      <c r="G116" s="150">
        <v>26.100079999999998</v>
      </c>
      <c r="H116" s="150">
        <v>-81.802250000000001</v>
      </c>
      <c r="I116" s="150">
        <v>26.09965</v>
      </c>
      <c r="J116" s="150">
        <v>-81.802229999999994</v>
      </c>
    </row>
    <row r="117" spans="1:10" ht="12.75" customHeight="1" x14ac:dyDescent="0.2">
      <c r="A117" s="150" t="s">
        <v>304</v>
      </c>
      <c r="B117" s="150" t="s">
        <v>367</v>
      </c>
      <c r="C117" s="150" t="s">
        <v>368</v>
      </c>
      <c r="D117" s="150" t="s">
        <v>31</v>
      </c>
      <c r="E117" s="150">
        <v>1</v>
      </c>
      <c r="F117" s="155">
        <v>1.2070000000000001</v>
      </c>
      <c r="G117" s="150">
        <v>26.284330000000001</v>
      </c>
      <c r="H117" s="150">
        <v>-81.830822999999995</v>
      </c>
      <c r="I117" s="150">
        <v>26.277578999999999</v>
      </c>
      <c r="J117" s="150">
        <v>-81.829145999999994</v>
      </c>
    </row>
    <row r="118" spans="1:10" ht="12.75" customHeight="1" x14ac:dyDescent="0.2">
      <c r="A118" s="150" t="s">
        <v>304</v>
      </c>
      <c r="B118" s="150" t="s">
        <v>369</v>
      </c>
      <c r="C118" s="150" t="s">
        <v>370</v>
      </c>
      <c r="D118" s="150" t="s">
        <v>31</v>
      </c>
      <c r="E118" s="150">
        <v>1</v>
      </c>
      <c r="F118" s="155">
        <v>3.12</v>
      </c>
      <c r="G118" s="150">
        <v>26.180734999999999</v>
      </c>
      <c r="H118" s="150">
        <v>-81.814952000000005</v>
      </c>
      <c r="I118" s="150">
        <v>26.174396000000002</v>
      </c>
      <c r="J118" s="150">
        <v>-81.814691999999994</v>
      </c>
    </row>
    <row r="119" spans="1:10" ht="12.75" customHeight="1" x14ac:dyDescent="0.2">
      <c r="A119" s="150" t="s">
        <v>304</v>
      </c>
      <c r="B119" s="150" t="s">
        <v>371</v>
      </c>
      <c r="C119" s="150" t="s">
        <v>372</v>
      </c>
      <c r="D119" s="150" t="s">
        <v>31</v>
      </c>
      <c r="E119" s="150">
        <v>1</v>
      </c>
      <c r="F119" s="155">
        <v>0.72699999999999998</v>
      </c>
      <c r="G119" s="150">
        <v>26.09965</v>
      </c>
      <c r="H119" s="150">
        <v>-81.802229999999994</v>
      </c>
      <c r="I119" s="150">
        <v>26.093554000000001</v>
      </c>
      <c r="J119" s="150">
        <v>-81.800856999999993</v>
      </c>
    </row>
    <row r="120" spans="1:10" ht="12.75" customHeight="1" x14ac:dyDescent="0.2">
      <c r="A120" s="150" t="s">
        <v>304</v>
      </c>
      <c r="B120" s="150" t="s">
        <v>373</v>
      </c>
      <c r="C120" s="150" t="s">
        <v>374</v>
      </c>
      <c r="D120" s="150" t="s">
        <v>31</v>
      </c>
      <c r="E120" s="150">
        <v>1</v>
      </c>
      <c r="F120" s="155">
        <v>0.24099999999999999</v>
      </c>
      <c r="G120" s="150">
        <v>25.974128</v>
      </c>
      <c r="H120" s="150">
        <v>-81.733215000000001</v>
      </c>
      <c r="I120" s="150">
        <v>25.955321000000001</v>
      </c>
      <c r="J120" s="150">
        <v>-81.750556000000003</v>
      </c>
    </row>
    <row r="121" spans="1:10" ht="12.75" customHeight="1" x14ac:dyDescent="0.2">
      <c r="A121" s="150" t="s">
        <v>304</v>
      </c>
      <c r="B121" s="150" t="s">
        <v>375</v>
      </c>
      <c r="C121" s="150" t="s">
        <v>376</v>
      </c>
      <c r="D121" s="150" t="s">
        <v>31</v>
      </c>
      <c r="E121" s="150">
        <v>1</v>
      </c>
      <c r="F121" s="155">
        <v>2.2149999999999999</v>
      </c>
      <c r="G121" s="150">
        <v>26.198747999999998</v>
      </c>
      <c r="H121" s="150">
        <v>-81.816363999999993</v>
      </c>
      <c r="I121" s="150">
        <v>26.187260999999999</v>
      </c>
      <c r="J121" s="150">
        <v>-81.815432999999999</v>
      </c>
    </row>
    <row r="122" spans="1:10" ht="12.75" customHeight="1" x14ac:dyDescent="0.2">
      <c r="A122" s="150" t="s">
        <v>304</v>
      </c>
      <c r="B122" s="150" t="s">
        <v>377</v>
      </c>
      <c r="C122" s="150" t="s">
        <v>378</v>
      </c>
      <c r="D122" s="150" t="s">
        <v>31</v>
      </c>
      <c r="E122" s="150">
        <v>1</v>
      </c>
      <c r="F122" s="155">
        <v>7.1059999999999999</v>
      </c>
      <c r="G122" s="150">
        <v>26.091736999999998</v>
      </c>
      <c r="H122" s="150">
        <v>-81.801794000000001</v>
      </c>
      <c r="I122" s="150">
        <v>25.990202</v>
      </c>
      <c r="J122" s="150">
        <v>-81.751475999999997</v>
      </c>
    </row>
    <row r="123" spans="1:10" ht="12.75" customHeight="1" x14ac:dyDescent="0.2">
      <c r="A123" s="150" t="s">
        <v>304</v>
      </c>
      <c r="B123" s="150" t="s">
        <v>379</v>
      </c>
      <c r="C123" s="150" t="s">
        <v>380</v>
      </c>
      <c r="D123" s="150" t="s">
        <v>31</v>
      </c>
      <c r="E123" s="150">
        <v>1</v>
      </c>
      <c r="F123" s="155">
        <v>4.4649999999999999</v>
      </c>
      <c r="G123" s="150">
        <v>26.330368</v>
      </c>
      <c r="H123" s="150">
        <v>-81.845826000000002</v>
      </c>
      <c r="I123" s="150">
        <v>26.308755000000001</v>
      </c>
      <c r="J123" s="150">
        <v>-81.837282000000002</v>
      </c>
    </row>
    <row r="124" spans="1:10" ht="12.75" customHeight="1" x14ac:dyDescent="0.2">
      <c r="A124" s="150" t="s">
        <v>304</v>
      </c>
      <c r="B124" s="150" t="s">
        <v>381</v>
      </c>
      <c r="C124" s="150" t="s">
        <v>382</v>
      </c>
      <c r="D124" s="150" t="s">
        <v>31</v>
      </c>
      <c r="E124" s="150">
        <v>1</v>
      </c>
      <c r="F124" s="155">
        <v>0.35499999999999998</v>
      </c>
      <c r="G124" s="150">
        <v>26.164042999999999</v>
      </c>
      <c r="H124" s="150">
        <v>-81.811273999999997</v>
      </c>
      <c r="I124" s="150">
        <v>26.161670999999998</v>
      </c>
      <c r="J124" s="150">
        <v>-81.810747000000006</v>
      </c>
    </row>
    <row r="125" spans="1:10" ht="12.75" customHeight="1" x14ac:dyDescent="0.2">
      <c r="A125" s="150" t="s">
        <v>304</v>
      </c>
      <c r="B125" s="150" t="s">
        <v>383</v>
      </c>
      <c r="C125" s="150" t="s">
        <v>384</v>
      </c>
      <c r="D125" s="150" t="s">
        <v>31</v>
      </c>
      <c r="E125" s="150">
        <v>1</v>
      </c>
      <c r="F125" s="155">
        <v>0.28000000000000003</v>
      </c>
      <c r="G125" s="150">
        <v>26.158401000000001</v>
      </c>
      <c r="H125" s="150">
        <v>-81.810033000000004</v>
      </c>
      <c r="I125" s="150">
        <v>26.155184999999999</v>
      </c>
      <c r="J125" s="150">
        <v>-81.809444999999997</v>
      </c>
    </row>
    <row r="126" spans="1:10" ht="12.75" customHeight="1" x14ac:dyDescent="0.2">
      <c r="A126" s="150" t="s">
        <v>304</v>
      </c>
      <c r="B126" s="150" t="s">
        <v>385</v>
      </c>
      <c r="C126" s="150" t="s">
        <v>386</v>
      </c>
      <c r="D126" s="150" t="s">
        <v>31</v>
      </c>
      <c r="E126" s="150">
        <v>1</v>
      </c>
      <c r="F126" s="155">
        <v>0.374</v>
      </c>
      <c r="G126" s="150">
        <v>26.167513</v>
      </c>
      <c r="H126" s="150">
        <v>-81.812143000000006</v>
      </c>
      <c r="I126" s="150">
        <v>26.164042999999999</v>
      </c>
      <c r="J126" s="150">
        <v>-81.811273999999997</v>
      </c>
    </row>
    <row r="127" spans="1:10" ht="12.75" customHeight="1" x14ac:dyDescent="0.2">
      <c r="A127" s="150" t="s">
        <v>304</v>
      </c>
      <c r="B127" s="150" t="s">
        <v>387</v>
      </c>
      <c r="C127" s="150" t="s">
        <v>388</v>
      </c>
      <c r="D127" s="150" t="s">
        <v>31</v>
      </c>
      <c r="E127" s="150">
        <v>1</v>
      </c>
      <c r="F127" s="155">
        <v>6.3E-2</v>
      </c>
      <c r="G127" s="150">
        <v>26.132259000000001</v>
      </c>
      <c r="H127" s="150">
        <v>-81.806386000000003</v>
      </c>
      <c r="I127" s="150">
        <v>26.130976</v>
      </c>
      <c r="J127" s="150">
        <v>-81.806314999999998</v>
      </c>
    </row>
    <row r="128" spans="1:10" ht="12.75" customHeight="1" x14ac:dyDescent="0.2">
      <c r="A128" s="150" t="s">
        <v>304</v>
      </c>
      <c r="B128" s="150" t="s">
        <v>389</v>
      </c>
      <c r="C128" s="150" t="s">
        <v>390</v>
      </c>
      <c r="D128" s="150" t="s">
        <v>31</v>
      </c>
      <c r="E128" s="150">
        <v>1</v>
      </c>
      <c r="F128" s="155">
        <v>0.64600000000000002</v>
      </c>
      <c r="G128" s="150">
        <v>26.243919999999999</v>
      </c>
      <c r="H128" s="150">
        <v>-81.821545</v>
      </c>
      <c r="I128" s="150">
        <v>26.228615999999999</v>
      </c>
      <c r="J128" s="150">
        <v>-81.818951999999996</v>
      </c>
    </row>
    <row r="129" spans="1:10" ht="12.75" customHeight="1" x14ac:dyDescent="0.2">
      <c r="A129" s="150" t="s">
        <v>304</v>
      </c>
      <c r="B129" s="150" t="s">
        <v>391</v>
      </c>
      <c r="C129" s="150" t="s">
        <v>392</v>
      </c>
      <c r="D129" s="150" t="s">
        <v>31</v>
      </c>
      <c r="E129" s="150">
        <v>1</v>
      </c>
      <c r="F129" s="155">
        <v>1.667</v>
      </c>
      <c r="G129" s="150">
        <v>26.228615999999999</v>
      </c>
      <c r="H129" s="150">
        <v>-81.818951999999996</v>
      </c>
      <c r="I129" s="150">
        <v>26.219985999999999</v>
      </c>
      <c r="J129" s="150">
        <v>-81.817584999999994</v>
      </c>
    </row>
    <row r="130" spans="1:10" ht="12.75" customHeight="1" x14ac:dyDescent="0.2">
      <c r="A130" s="150" t="s">
        <v>304</v>
      </c>
      <c r="B130" s="150" t="s">
        <v>393</v>
      </c>
      <c r="C130" s="150" t="s">
        <v>394</v>
      </c>
      <c r="D130" s="150" t="s">
        <v>31</v>
      </c>
      <c r="E130" s="150">
        <v>1</v>
      </c>
      <c r="F130" s="155">
        <v>1.196</v>
      </c>
      <c r="G130" s="150">
        <v>26.243919999999999</v>
      </c>
      <c r="H130" s="150">
        <v>-81.821545</v>
      </c>
      <c r="I130" s="150">
        <v>26.228615999999999</v>
      </c>
      <c r="J130" s="150">
        <v>-81.818951999999996</v>
      </c>
    </row>
    <row r="131" spans="1:10" ht="12.75" customHeight="1" x14ac:dyDescent="0.2">
      <c r="A131" s="150" t="s">
        <v>304</v>
      </c>
      <c r="B131" s="150" t="s">
        <v>395</v>
      </c>
      <c r="C131" s="150" t="s">
        <v>396</v>
      </c>
      <c r="D131" s="150" t="s">
        <v>31</v>
      </c>
      <c r="E131" s="150">
        <v>1</v>
      </c>
      <c r="F131" s="155">
        <v>0.627</v>
      </c>
      <c r="G131" s="150">
        <v>26.115767000000002</v>
      </c>
      <c r="H131" s="150">
        <v>-81.804259000000002</v>
      </c>
      <c r="I131" s="150">
        <v>26.111136999999999</v>
      </c>
      <c r="J131" s="150">
        <v>-81.803509000000005</v>
      </c>
    </row>
    <row r="132" spans="1:10" ht="12.75" customHeight="1" x14ac:dyDescent="0.2">
      <c r="A132" s="150" t="s">
        <v>304</v>
      </c>
      <c r="B132" s="150" t="s">
        <v>397</v>
      </c>
      <c r="C132" s="150" t="s">
        <v>398</v>
      </c>
      <c r="D132" s="150" t="s">
        <v>31</v>
      </c>
      <c r="E132" s="150">
        <v>1</v>
      </c>
      <c r="F132" s="155">
        <v>0.158</v>
      </c>
      <c r="G132" s="150">
        <v>25.940321999999998</v>
      </c>
      <c r="H132" s="150">
        <v>-81.739219000000006</v>
      </c>
      <c r="I132" s="150">
        <v>25.920770000000001</v>
      </c>
      <c r="J132" s="150">
        <v>-81.729275000000001</v>
      </c>
    </row>
    <row r="133" spans="1:10" ht="12.75" customHeight="1" x14ac:dyDescent="0.2">
      <c r="A133" s="150" t="s">
        <v>304</v>
      </c>
      <c r="B133" s="150" t="s">
        <v>399</v>
      </c>
      <c r="C133" s="150" t="s">
        <v>400</v>
      </c>
      <c r="D133" s="150" t="s">
        <v>31</v>
      </c>
      <c r="E133" s="150">
        <v>1</v>
      </c>
      <c r="F133" s="155">
        <v>0.216</v>
      </c>
      <c r="G133" s="150">
        <v>26.150803740000001</v>
      </c>
      <c r="H133" s="150">
        <v>-81.808667080000006</v>
      </c>
      <c r="I133" s="150">
        <v>26.153930410000001</v>
      </c>
      <c r="J133" s="150">
        <v>-81.809206700000004</v>
      </c>
    </row>
    <row r="134" spans="1:10" ht="12.75" customHeight="1" x14ac:dyDescent="0.2">
      <c r="A134" s="150" t="s">
        <v>304</v>
      </c>
      <c r="B134" s="150" t="s">
        <v>401</v>
      </c>
      <c r="C134" s="150" t="s">
        <v>402</v>
      </c>
      <c r="D134" s="150" t="s">
        <v>31</v>
      </c>
      <c r="E134" s="150">
        <v>1</v>
      </c>
      <c r="F134" s="155">
        <v>0.27400000000000002</v>
      </c>
      <c r="G134" s="150">
        <v>25.920770000000001</v>
      </c>
      <c r="H134" s="150">
        <v>-81.729275000000001</v>
      </c>
      <c r="I134" s="150">
        <v>25.908021000000002</v>
      </c>
      <c r="J134" s="150">
        <v>-81.728335000000001</v>
      </c>
    </row>
    <row r="135" spans="1:10" ht="12.75" customHeight="1" x14ac:dyDescent="0.2">
      <c r="A135" s="150" t="s">
        <v>304</v>
      </c>
      <c r="B135" s="150" t="s">
        <v>403</v>
      </c>
      <c r="C135" s="150" t="s">
        <v>404</v>
      </c>
      <c r="D135" s="150" t="s">
        <v>31</v>
      </c>
      <c r="E135" s="150">
        <v>1</v>
      </c>
      <c r="F135" s="155">
        <v>0.32600000000000001</v>
      </c>
      <c r="G135" s="150">
        <v>26.173622000000002</v>
      </c>
      <c r="H135" s="150">
        <v>-81.814155999999997</v>
      </c>
      <c r="I135" s="150">
        <v>26.167513</v>
      </c>
      <c r="J135" s="150">
        <v>-81.812143000000006</v>
      </c>
    </row>
    <row r="136" spans="1:10" ht="12.75" customHeight="1" x14ac:dyDescent="0.2">
      <c r="A136" s="150" t="s">
        <v>304</v>
      </c>
      <c r="B136" s="150" t="s">
        <v>405</v>
      </c>
      <c r="C136" s="150" t="s">
        <v>406</v>
      </c>
      <c r="D136" s="150" t="s">
        <v>31</v>
      </c>
      <c r="E136" s="150">
        <v>1</v>
      </c>
      <c r="F136" s="155">
        <v>0.60299999999999998</v>
      </c>
      <c r="G136" s="150">
        <v>25.968798</v>
      </c>
      <c r="H136" s="150">
        <v>-81.746600000000001</v>
      </c>
      <c r="I136" s="150">
        <v>25.940321999999998</v>
      </c>
      <c r="J136" s="150">
        <v>-81.739219000000006</v>
      </c>
    </row>
    <row r="137" spans="1:10" ht="12.75" customHeight="1" x14ac:dyDescent="0.2">
      <c r="A137" s="150" t="s">
        <v>304</v>
      </c>
      <c r="B137" s="150" t="s">
        <v>407</v>
      </c>
      <c r="C137" s="150" t="s">
        <v>408</v>
      </c>
      <c r="D137" s="150" t="s">
        <v>31</v>
      </c>
      <c r="E137" s="150">
        <v>1</v>
      </c>
      <c r="F137" s="155">
        <v>1.532</v>
      </c>
      <c r="G137" s="150">
        <v>26.265585999999999</v>
      </c>
      <c r="H137" s="150">
        <v>-81.825956000000005</v>
      </c>
      <c r="I137" s="150">
        <v>26.243919999999999</v>
      </c>
      <c r="J137" s="150">
        <v>-81.821545</v>
      </c>
    </row>
    <row r="138" spans="1:10" ht="12.75" customHeight="1" x14ac:dyDescent="0.2">
      <c r="A138" s="150" t="s">
        <v>304</v>
      </c>
      <c r="B138" s="150" t="s">
        <v>409</v>
      </c>
      <c r="C138" s="150" t="s">
        <v>410</v>
      </c>
      <c r="D138" s="150" t="s">
        <v>31</v>
      </c>
      <c r="E138" s="150">
        <v>1</v>
      </c>
      <c r="F138" s="155">
        <v>2.7</v>
      </c>
      <c r="G138" s="150">
        <v>26.187260999999999</v>
      </c>
      <c r="H138" s="150">
        <v>-81.815432999999999</v>
      </c>
      <c r="I138" s="150">
        <v>26.180734999999999</v>
      </c>
      <c r="J138" s="150">
        <v>-81.814952000000005</v>
      </c>
    </row>
    <row r="139" spans="1:10" ht="12.75" customHeight="1" x14ac:dyDescent="0.2">
      <c r="A139" s="150" t="s">
        <v>304</v>
      </c>
      <c r="B139" s="150" t="s">
        <v>411</v>
      </c>
      <c r="C139" s="150" t="s">
        <v>412</v>
      </c>
      <c r="D139" s="150" t="s">
        <v>31</v>
      </c>
      <c r="E139" s="150">
        <v>1</v>
      </c>
      <c r="F139" s="155">
        <v>1.238</v>
      </c>
      <c r="G139" s="150">
        <v>26.201560300000001</v>
      </c>
      <c r="H139" s="150">
        <v>-81.816282090000001</v>
      </c>
      <c r="I139" s="150">
        <v>26.219580610000001</v>
      </c>
      <c r="J139" s="150">
        <v>-81.818243789999997</v>
      </c>
    </row>
    <row r="140" spans="1:10" ht="12.75" customHeight="1" x14ac:dyDescent="0.2">
      <c r="A140" s="150" t="s">
        <v>304</v>
      </c>
      <c r="B140" s="150" t="s">
        <v>413</v>
      </c>
      <c r="C140" s="150" t="s">
        <v>414</v>
      </c>
      <c r="D140" s="150" t="s">
        <v>31</v>
      </c>
      <c r="E140" s="150">
        <v>1</v>
      </c>
      <c r="F140" s="155">
        <v>1.0840000000000001</v>
      </c>
      <c r="G140" s="150">
        <v>26.289166000000002</v>
      </c>
      <c r="H140" s="150">
        <v>-81.829043999999996</v>
      </c>
      <c r="I140" s="150">
        <v>26.284330000000001</v>
      </c>
      <c r="J140" s="150">
        <v>-81.830822999999995</v>
      </c>
    </row>
    <row r="141" spans="1:10" ht="12.75" customHeight="1" x14ac:dyDescent="0.2">
      <c r="A141" s="156" t="s">
        <v>304</v>
      </c>
      <c r="B141" s="156" t="s">
        <v>415</v>
      </c>
      <c r="C141" s="156" t="s">
        <v>416</v>
      </c>
      <c r="D141" s="156" t="s">
        <v>31</v>
      </c>
      <c r="E141" s="156">
        <v>1</v>
      </c>
      <c r="F141" s="157">
        <v>1.4550000000000001</v>
      </c>
      <c r="G141" s="156">
        <v>26.277578999999999</v>
      </c>
      <c r="H141" s="156">
        <v>-81.829145999999994</v>
      </c>
      <c r="I141" s="156">
        <v>26.273028</v>
      </c>
      <c r="J141" s="156">
        <v>-81.828038000000006</v>
      </c>
    </row>
    <row r="142" spans="1:10" ht="12.75" customHeight="1" x14ac:dyDescent="0.2">
      <c r="A142" s="48"/>
      <c r="B142" s="27">
        <f>COUNTA(B86:B141)</f>
        <v>56</v>
      </c>
      <c r="C142" s="26"/>
      <c r="D142" s="26"/>
      <c r="E142" s="65"/>
      <c r="F142" s="102">
        <f>SUM(F86:F141)</f>
        <v>53.618000000000009</v>
      </c>
      <c r="G142" s="26"/>
      <c r="H142" s="26"/>
      <c r="I142" s="26"/>
      <c r="J142" s="26"/>
    </row>
    <row r="143" spans="1:10" ht="12.75" customHeight="1" x14ac:dyDescent="0.2">
      <c r="A143" s="48"/>
      <c r="B143" s="27"/>
      <c r="C143" s="26"/>
      <c r="D143" s="26"/>
      <c r="E143" s="65"/>
      <c r="F143" s="102"/>
      <c r="G143" s="26"/>
      <c r="H143" s="26"/>
      <c r="I143" s="26"/>
      <c r="J143" s="26"/>
    </row>
    <row r="144" spans="1:10" ht="12.75" customHeight="1" x14ac:dyDescent="0.2">
      <c r="A144" s="156" t="s">
        <v>417</v>
      </c>
      <c r="B144" s="156" t="s">
        <v>418</v>
      </c>
      <c r="C144" s="156" t="s">
        <v>419</v>
      </c>
      <c r="D144" s="156" t="s">
        <v>31</v>
      </c>
      <c r="E144" s="156">
        <v>1</v>
      </c>
      <c r="F144" s="157">
        <v>1.105</v>
      </c>
      <c r="G144" s="156">
        <v>29.398657</v>
      </c>
      <c r="H144" s="156">
        <v>-83.209599999999995</v>
      </c>
      <c r="I144" s="156">
        <v>29.387494</v>
      </c>
      <c r="J144" s="156">
        <v>-83.201690999999997</v>
      </c>
    </row>
    <row r="145" spans="1:10" ht="12.75" customHeight="1" x14ac:dyDescent="0.2">
      <c r="A145" s="48"/>
      <c r="B145" s="27">
        <f>COUNTA(B144:B144)</f>
        <v>1</v>
      </c>
      <c r="C145" s="26"/>
      <c r="D145" s="26"/>
      <c r="E145" s="65"/>
      <c r="F145" s="102">
        <f>SUM(F144:F144)</f>
        <v>1.105</v>
      </c>
      <c r="G145" s="26"/>
      <c r="H145" s="26"/>
      <c r="I145" s="26"/>
      <c r="J145" s="26"/>
    </row>
    <row r="146" spans="1:10" ht="12.75" customHeight="1" x14ac:dyDescent="0.2">
      <c r="A146" s="48"/>
      <c r="B146" s="27"/>
      <c r="C146" s="26"/>
      <c r="D146" s="26"/>
      <c r="E146" s="65"/>
      <c r="F146" s="102"/>
      <c r="G146" s="26"/>
      <c r="H146" s="26"/>
      <c r="I146" s="26"/>
      <c r="J146" s="26"/>
    </row>
    <row r="147" spans="1:10" ht="12.75" customHeight="1" x14ac:dyDescent="0.2">
      <c r="A147" s="150" t="s">
        <v>420</v>
      </c>
      <c r="B147" s="150" t="s">
        <v>421</v>
      </c>
      <c r="C147" s="150" t="s">
        <v>422</v>
      </c>
      <c r="D147" s="150" t="s">
        <v>31</v>
      </c>
      <c r="E147" s="150">
        <v>1</v>
      </c>
      <c r="F147" s="155">
        <v>0.97899999999999998</v>
      </c>
      <c r="G147" s="150">
        <v>30.340986099999999</v>
      </c>
      <c r="H147" s="150">
        <v>-81.396369469999996</v>
      </c>
      <c r="I147" s="150">
        <v>30.326882099999999</v>
      </c>
      <c r="J147" s="150">
        <v>-81.39508112</v>
      </c>
    </row>
    <row r="148" spans="1:10" ht="12.75" customHeight="1" x14ac:dyDescent="0.2">
      <c r="A148" s="150" t="s">
        <v>420</v>
      </c>
      <c r="B148" s="150" t="s">
        <v>423</v>
      </c>
      <c r="C148" s="150" t="s">
        <v>424</v>
      </c>
      <c r="D148" s="150" t="s">
        <v>31</v>
      </c>
      <c r="E148" s="150">
        <v>1</v>
      </c>
      <c r="F148" s="155">
        <v>3.9580000000000002</v>
      </c>
      <c r="G148" s="150">
        <v>30.397304890000001</v>
      </c>
      <c r="H148" s="150">
        <v>-81.390989410000003</v>
      </c>
      <c r="I148" s="150">
        <v>30.340986099999999</v>
      </c>
      <c r="J148" s="150">
        <v>-81.396369469999996</v>
      </c>
    </row>
    <row r="149" spans="1:10" ht="12.75" customHeight="1" x14ac:dyDescent="0.2">
      <c r="A149" s="150" t="s">
        <v>420</v>
      </c>
      <c r="B149" s="150" t="s">
        <v>425</v>
      </c>
      <c r="C149" s="150" t="s">
        <v>426</v>
      </c>
      <c r="D149" s="150" t="s">
        <v>31</v>
      </c>
      <c r="E149" s="150">
        <v>1</v>
      </c>
      <c r="F149" s="155">
        <v>2.0550000000000002</v>
      </c>
      <c r="G149" s="150">
        <v>30.28175779</v>
      </c>
      <c r="H149" s="150">
        <v>-81.387270079999993</v>
      </c>
      <c r="I149" s="150">
        <v>30.252808089999998</v>
      </c>
      <c r="J149" s="150">
        <v>-81.380586010000002</v>
      </c>
    </row>
    <row r="150" spans="1:10" ht="12.75" customHeight="1" x14ac:dyDescent="0.2">
      <c r="A150" s="150" t="s">
        <v>420</v>
      </c>
      <c r="B150" s="150" t="s">
        <v>427</v>
      </c>
      <c r="C150" s="150" t="s">
        <v>428</v>
      </c>
      <c r="D150" s="150" t="s">
        <v>31</v>
      </c>
      <c r="E150" s="150">
        <v>1</v>
      </c>
      <c r="F150" s="155">
        <v>2.19</v>
      </c>
      <c r="G150" s="150">
        <v>30.340986099999999</v>
      </c>
      <c r="H150" s="150">
        <v>-81.396369469999996</v>
      </c>
      <c r="I150" s="150">
        <v>30.309550219999998</v>
      </c>
      <c r="J150" s="150">
        <v>-81.392809339999999</v>
      </c>
    </row>
    <row r="151" spans="1:10" ht="12.75" customHeight="1" x14ac:dyDescent="0.2">
      <c r="A151" s="150" t="s">
        <v>420</v>
      </c>
      <c r="B151" s="150" t="s">
        <v>429</v>
      </c>
      <c r="C151" s="150" t="s">
        <v>430</v>
      </c>
      <c r="D151" s="150" t="s">
        <v>31</v>
      </c>
      <c r="E151" s="150">
        <v>1</v>
      </c>
      <c r="F151" s="155">
        <v>4.5309999999999997</v>
      </c>
      <c r="G151" s="150">
        <v>30.28175779</v>
      </c>
      <c r="H151" s="150">
        <v>-81.387270079999993</v>
      </c>
      <c r="I151" s="150">
        <v>30.28175779</v>
      </c>
      <c r="J151" s="150">
        <v>-81.387270079999993</v>
      </c>
    </row>
    <row r="152" spans="1:10" ht="12.75" customHeight="1" x14ac:dyDescent="0.2">
      <c r="A152" s="150" t="s">
        <v>420</v>
      </c>
      <c r="B152" s="150" t="s">
        <v>431</v>
      </c>
      <c r="C152" s="150" t="s">
        <v>432</v>
      </c>
      <c r="D152" s="150" t="s">
        <v>31</v>
      </c>
      <c r="E152" s="150">
        <v>1</v>
      </c>
      <c r="F152" s="155">
        <v>2.2109999999999999</v>
      </c>
      <c r="G152" s="150">
        <v>30.397304890000001</v>
      </c>
      <c r="H152" s="150">
        <v>-81.390989410000003</v>
      </c>
      <c r="I152" s="150">
        <v>30.366216470000001</v>
      </c>
      <c r="J152" s="150">
        <v>-81.397780760000003</v>
      </c>
    </row>
    <row r="153" spans="1:10" ht="12.75" customHeight="1" x14ac:dyDescent="0.2">
      <c r="A153" s="150" t="s">
        <v>420</v>
      </c>
      <c r="B153" s="150" t="s">
        <v>433</v>
      </c>
      <c r="C153" s="150" t="s">
        <v>434</v>
      </c>
      <c r="D153" s="150" t="s">
        <v>31</v>
      </c>
      <c r="E153" s="150">
        <v>1</v>
      </c>
      <c r="F153" s="155">
        <v>3.5579999999999998</v>
      </c>
      <c r="G153" s="150">
        <v>30.340986099999999</v>
      </c>
      <c r="H153" s="150">
        <v>-81.396369469999996</v>
      </c>
      <c r="I153" s="150">
        <v>30.29004905</v>
      </c>
      <c r="J153" s="150">
        <v>-81.389228040000006</v>
      </c>
    </row>
    <row r="154" spans="1:10" ht="12.75" customHeight="1" x14ac:dyDescent="0.2">
      <c r="A154" s="150" t="s">
        <v>420</v>
      </c>
      <c r="B154" s="150" t="s">
        <v>435</v>
      </c>
      <c r="C154" s="150" t="s">
        <v>436</v>
      </c>
      <c r="D154" s="150" t="s">
        <v>31</v>
      </c>
      <c r="E154" s="150">
        <v>1</v>
      </c>
      <c r="F154" s="155">
        <v>2.9670000000000001</v>
      </c>
      <c r="G154" s="150">
        <v>30.41157793</v>
      </c>
      <c r="H154" s="150">
        <v>-81.417819550000004</v>
      </c>
      <c r="I154" s="150">
        <v>30.403423180000001</v>
      </c>
      <c r="J154" s="150">
        <v>-81.400087020000001</v>
      </c>
    </row>
    <row r="155" spans="1:10" ht="12.75" customHeight="1" x14ac:dyDescent="0.2">
      <c r="A155" s="150" t="s">
        <v>420</v>
      </c>
      <c r="B155" s="150" t="s">
        <v>437</v>
      </c>
      <c r="C155" s="150" t="s">
        <v>438</v>
      </c>
      <c r="D155" s="150" t="s">
        <v>31</v>
      </c>
      <c r="E155" s="150">
        <v>1</v>
      </c>
      <c r="F155" s="155">
        <v>1.6619999999999999</v>
      </c>
      <c r="G155" s="150">
        <v>30.48363771</v>
      </c>
      <c r="H155" s="150">
        <v>-81.41659679</v>
      </c>
      <c r="I155" s="150">
        <v>30.464420189999998</v>
      </c>
      <c r="J155" s="150">
        <v>-81.410907660000007</v>
      </c>
    </row>
    <row r="156" spans="1:10" ht="12.75" customHeight="1" x14ac:dyDescent="0.2">
      <c r="A156" s="156" t="s">
        <v>420</v>
      </c>
      <c r="B156" s="156" t="s">
        <v>439</v>
      </c>
      <c r="C156" s="156" t="s">
        <v>440</v>
      </c>
      <c r="D156" s="156" t="s">
        <v>31</v>
      </c>
      <c r="E156" s="156">
        <v>1</v>
      </c>
      <c r="F156" s="157">
        <v>2.29</v>
      </c>
      <c r="G156" s="156">
        <v>30.464237969999999</v>
      </c>
      <c r="H156" s="156">
        <v>-81.410928560000002</v>
      </c>
      <c r="I156" s="156">
        <v>30.431616049999999</v>
      </c>
      <c r="J156" s="156">
        <v>-81.407083729999997</v>
      </c>
    </row>
    <row r="157" spans="1:10" ht="12.75" customHeight="1" x14ac:dyDescent="0.2">
      <c r="A157" s="48"/>
      <c r="B157" s="27">
        <f>COUNTA(B147:B156)</f>
        <v>10</v>
      </c>
      <c r="C157" s="26"/>
      <c r="D157" s="26"/>
      <c r="E157" s="65"/>
      <c r="F157" s="102">
        <f>SUM(F147:F156)</f>
        <v>26.400999999999996</v>
      </c>
      <c r="G157" s="26"/>
      <c r="H157" s="26"/>
      <c r="I157" s="26"/>
      <c r="J157" s="26"/>
    </row>
    <row r="158" spans="1:10" ht="12.75" customHeight="1" x14ac:dyDescent="0.2">
      <c r="A158" s="48"/>
      <c r="B158" s="27"/>
      <c r="C158" s="26"/>
      <c r="D158" s="26"/>
      <c r="E158" s="65"/>
      <c r="F158" s="102"/>
      <c r="G158" s="26"/>
      <c r="H158" s="26"/>
      <c r="I158" s="26"/>
      <c r="J158" s="26"/>
    </row>
    <row r="159" spans="1:10" ht="12.75" customHeight="1" x14ac:dyDescent="0.2">
      <c r="A159" s="150" t="s">
        <v>441</v>
      </c>
      <c r="B159" s="150" t="s">
        <v>442</v>
      </c>
      <c r="C159" s="150" t="s">
        <v>443</v>
      </c>
      <c r="D159" s="150" t="s">
        <v>31</v>
      </c>
      <c r="E159" s="150">
        <v>1</v>
      </c>
      <c r="F159" s="155">
        <v>0.55000000000000004</v>
      </c>
      <c r="G159" s="150">
        <v>30.404263</v>
      </c>
      <c r="H159" s="150">
        <v>-87.261241999999996</v>
      </c>
      <c r="I159" s="150">
        <v>30.403594999999999</v>
      </c>
      <c r="J159" s="150">
        <v>-87.260233999999997</v>
      </c>
    </row>
    <row r="160" spans="1:10" ht="12.75" customHeight="1" x14ac:dyDescent="0.2">
      <c r="A160" s="150" t="s">
        <v>441</v>
      </c>
      <c r="B160" s="150" t="s">
        <v>444</v>
      </c>
      <c r="C160" s="150" t="s">
        <v>445</v>
      </c>
      <c r="D160" s="150" t="s">
        <v>31</v>
      </c>
      <c r="E160" s="150">
        <v>1</v>
      </c>
      <c r="F160" s="155">
        <v>0.42599999999999999</v>
      </c>
      <c r="G160" s="150">
        <v>30.430516000000001</v>
      </c>
      <c r="H160" s="150">
        <v>-87.191387000000006</v>
      </c>
      <c r="I160" s="150">
        <v>30.433568999999999</v>
      </c>
      <c r="J160" s="150">
        <v>-87.186734999999999</v>
      </c>
    </row>
    <row r="161" spans="1:10" ht="12.75" customHeight="1" x14ac:dyDescent="0.2">
      <c r="A161" s="150" t="s">
        <v>441</v>
      </c>
      <c r="B161" s="150" t="s">
        <v>446</v>
      </c>
      <c r="C161" s="150" t="s">
        <v>447</v>
      </c>
      <c r="D161" s="150" t="s">
        <v>187</v>
      </c>
      <c r="E161" s="150">
        <v>1</v>
      </c>
      <c r="F161" s="155">
        <v>1.57</v>
      </c>
      <c r="G161" s="150">
        <v>30.313136</v>
      </c>
      <c r="H161" s="150">
        <v>-87.426083000000006</v>
      </c>
      <c r="I161" s="150">
        <v>30.309412999999999</v>
      </c>
      <c r="J161" s="150">
        <v>-87.402906999999999</v>
      </c>
    </row>
    <row r="162" spans="1:10" ht="12.75" customHeight="1" x14ac:dyDescent="0.2">
      <c r="A162" s="150" t="s">
        <v>441</v>
      </c>
      <c r="B162" s="150" t="s">
        <v>448</v>
      </c>
      <c r="C162" s="150" t="s">
        <v>449</v>
      </c>
      <c r="D162" s="150" t="s">
        <v>31</v>
      </c>
      <c r="E162" s="150">
        <v>1</v>
      </c>
      <c r="F162" s="155">
        <v>0.42499999999999999</v>
      </c>
      <c r="G162" s="150">
        <v>30.341349999999998</v>
      </c>
      <c r="H162" s="150">
        <v>-87.085292999999993</v>
      </c>
      <c r="I162" s="150">
        <v>30.345326</v>
      </c>
      <c r="J162" s="150">
        <v>-87.066802999999993</v>
      </c>
    </row>
    <row r="163" spans="1:10" ht="12.75" customHeight="1" x14ac:dyDescent="0.2">
      <c r="A163" s="150" t="s">
        <v>441</v>
      </c>
      <c r="B163" s="150" t="s">
        <v>450</v>
      </c>
      <c r="C163" s="150" t="s">
        <v>451</v>
      </c>
      <c r="D163" s="150" t="s">
        <v>31</v>
      </c>
      <c r="E163" s="150">
        <v>1</v>
      </c>
      <c r="F163" s="155">
        <v>1.296</v>
      </c>
      <c r="G163" s="150">
        <v>30.322952999999998</v>
      </c>
      <c r="H163" s="150">
        <v>-87.192164000000005</v>
      </c>
      <c r="I163" s="150">
        <v>30.327667999999999</v>
      </c>
      <c r="J163" s="150">
        <v>-87.159898999999996</v>
      </c>
    </row>
    <row r="164" spans="1:10" ht="12.75" customHeight="1" x14ac:dyDescent="0.2">
      <c r="A164" s="150" t="s">
        <v>441</v>
      </c>
      <c r="B164" s="150" t="s">
        <v>452</v>
      </c>
      <c r="C164" s="150" t="s">
        <v>453</v>
      </c>
      <c r="D164" s="150" t="s">
        <v>187</v>
      </c>
      <c r="E164" s="150">
        <v>1</v>
      </c>
      <c r="F164" s="155">
        <v>0.86099999999999999</v>
      </c>
      <c r="G164" s="150">
        <v>30.313420000000001</v>
      </c>
      <c r="H164" s="150">
        <v>-87.345680999999999</v>
      </c>
      <c r="I164" s="150">
        <v>30.327097999999999</v>
      </c>
      <c r="J164" s="150">
        <v>-87.316406999999998</v>
      </c>
    </row>
    <row r="165" spans="1:10" ht="12.75" customHeight="1" x14ac:dyDescent="0.2">
      <c r="A165" s="150" t="s">
        <v>441</v>
      </c>
      <c r="B165" s="150" t="s">
        <v>454</v>
      </c>
      <c r="C165" s="150" t="s">
        <v>455</v>
      </c>
      <c r="D165" s="150" t="s">
        <v>187</v>
      </c>
      <c r="E165" s="150">
        <v>1</v>
      </c>
      <c r="F165" s="155">
        <v>7</v>
      </c>
      <c r="G165" s="150">
        <v>30.331272999999999</v>
      </c>
      <c r="H165" s="150">
        <v>-87.301160999999993</v>
      </c>
      <c r="I165" s="150">
        <v>30.322952999999998</v>
      </c>
      <c r="J165" s="150">
        <v>-87.192164000000005</v>
      </c>
    </row>
    <row r="166" spans="1:10" ht="12.75" customHeight="1" x14ac:dyDescent="0.2">
      <c r="A166" s="150" t="s">
        <v>441</v>
      </c>
      <c r="B166" s="150" t="s">
        <v>456</v>
      </c>
      <c r="C166" s="150" t="s">
        <v>457</v>
      </c>
      <c r="D166" s="150" t="s">
        <v>187</v>
      </c>
      <c r="E166" s="150">
        <v>1</v>
      </c>
      <c r="F166" s="155">
        <v>16.875</v>
      </c>
      <c r="G166" s="150">
        <v>30.294395000000002</v>
      </c>
      <c r="H166" s="150">
        <v>-87.432306999999994</v>
      </c>
      <c r="I166" s="150">
        <v>30.313420000000001</v>
      </c>
      <c r="J166" s="150">
        <v>-87.345680999999999</v>
      </c>
    </row>
    <row r="167" spans="1:10" ht="12.75" customHeight="1" x14ac:dyDescent="0.2">
      <c r="A167" s="150" t="s">
        <v>441</v>
      </c>
      <c r="B167" s="150" t="s">
        <v>458</v>
      </c>
      <c r="C167" s="150" t="s">
        <v>459</v>
      </c>
      <c r="D167" s="150" t="s">
        <v>187</v>
      </c>
      <c r="E167" s="150">
        <v>1</v>
      </c>
      <c r="F167" s="155">
        <v>3.419</v>
      </c>
      <c r="G167" s="150">
        <v>30.301627</v>
      </c>
      <c r="H167" s="150">
        <v>-87.411062000000001</v>
      </c>
      <c r="I167" s="150">
        <v>30.312474999999999</v>
      </c>
      <c r="J167" s="150">
        <v>-87.364729999999994</v>
      </c>
    </row>
    <row r="168" spans="1:10" ht="12.75" customHeight="1" x14ac:dyDescent="0.2">
      <c r="A168" s="150" t="s">
        <v>441</v>
      </c>
      <c r="B168" s="150" t="s">
        <v>460</v>
      </c>
      <c r="C168" s="150" t="s">
        <v>461</v>
      </c>
      <c r="D168" s="150" t="s">
        <v>31</v>
      </c>
      <c r="E168" s="150">
        <v>1</v>
      </c>
      <c r="F168" s="155">
        <v>0.41399999999999998</v>
      </c>
      <c r="G168" s="150">
        <v>30.377726840000001</v>
      </c>
      <c r="H168" s="150">
        <v>-87.279159570000004</v>
      </c>
      <c r="I168" s="150">
        <v>30.382797830000001</v>
      </c>
      <c r="J168" s="150">
        <v>-87.282224769999999</v>
      </c>
    </row>
    <row r="169" spans="1:10" ht="12.75" customHeight="1" x14ac:dyDescent="0.2">
      <c r="A169" s="150" t="s">
        <v>441</v>
      </c>
      <c r="B169" s="150" t="s">
        <v>462</v>
      </c>
      <c r="C169" s="150" t="s">
        <v>463</v>
      </c>
      <c r="D169" s="150" t="s">
        <v>187</v>
      </c>
      <c r="E169" s="150">
        <v>1</v>
      </c>
      <c r="F169" s="155">
        <v>1.38</v>
      </c>
      <c r="G169" s="150">
        <v>30.362614000000001</v>
      </c>
      <c r="H169" s="150">
        <v>-86.966865999999996</v>
      </c>
      <c r="I169" s="150">
        <v>30.371303999999999</v>
      </c>
      <c r="J169" s="150">
        <v>-86.918423000000004</v>
      </c>
    </row>
    <row r="170" spans="1:10" ht="12.75" customHeight="1" x14ac:dyDescent="0.2">
      <c r="A170" s="150" t="s">
        <v>441</v>
      </c>
      <c r="B170" s="150" t="s">
        <v>464</v>
      </c>
      <c r="C170" s="150" t="s">
        <v>465</v>
      </c>
      <c r="D170" s="150" t="s">
        <v>31</v>
      </c>
      <c r="E170" s="150">
        <v>1</v>
      </c>
      <c r="F170" s="155">
        <v>3.6419999999999999</v>
      </c>
      <c r="G170" s="150">
        <v>30.329332000000001</v>
      </c>
      <c r="H170" s="150">
        <v>-87.147326000000007</v>
      </c>
      <c r="I170" s="150">
        <v>30.341349999999998</v>
      </c>
      <c r="J170" s="150">
        <v>-87.085292999999993</v>
      </c>
    </row>
    <row r="171" spans="1:10" ht="12.75" customHeight="1" x14ac:dyDescent="0.2">
      <c r="A171" s="150" t="s">
        <v>441</v>
      </c>
      <c r="B171" s="150" t="s">
        <v>466</v>
      </c>
      <c r="C171" s="150" t="s">
        <v>467</v>
      </c>
      <c r="D171" s="150" t="s">
        <v>31</v>
      </c>
      <c r="E171" s="150">
        <v>1</v>
      </c>
      <c r="F171" s="155">
        <v>5.6449999999999996</v>
      </c>
      <c r="G171" s="150">
        <v>30.288744000000001</v>
      </c>
      <c r="H171" s="150">
        <v>-87.471406999999999</v>
      </c>
      <c r="I171" s="150">
        <v>30.294395000000002</v>
      </c>
      <c r="J171" s="150">
        <v>-87.432306999999994</v>
      </c>
    </row>
    <row r="172" spans="1:10" ht="12.75" customHeight="1" x14ac:dyDescent="0.2">
      <c r="A172" s="150" t="s">
        <v>441</v>
      </c>
      <c r="B172" s="150" t="s">
        <v>468</v>
      </c>
      <c r="C172" s="150" t="s">
        <v>469</v>
      </c>
      <c r="D172" s="150" t="s">
        <v>31</v>
      </c>
      <c r="E172" s="150">
        <v>1</v>
      </c>
      <c r="F172" s="155">
        <v>0.308</v>
      </c>
      <c r="G172" s="150">
        <v>30.336265999999998</v>
      </c>
      <c r="H172" s="150">
        <v>-87.143258000000003</v>
      </c>
      <c r="I172" s="150">
        <v>30.335341</v>
      </c>
      <c r="J172" s="150">
        <v>-87.137063999999995</v>
      </c>
    </row>
    <row r="173" spans="1:10" ht="12.75" customHeight="1" x14ac:dyDescent="0.2">
      <c r="A173" s="150" t="s">
        <v>441</v>
      </c>
      <c r="B173" s="150" t="s">
        <v>470</v>
      </c>
      <c r="C173" s="150" t="s">
        <v>471</v>
      </c>
      <c r="D173" s="150" t="s">
        <v>31</v>
      </c>
      <c r="E173" s="150">
        <v>1</v>
      </c>
      <c r="F173" s="155">
        <v>0.26600000000000001</v>
      </c>
      <c r="G173" s="150">
        <v>30.335341</v>
      </c>
      <c r="H173" s="150">
        <v>-87.137063999999995</v>
      </c>
      <c r="I173" s="150">
        <v>30.335341</v>
      </c>
      <c r="J173" s="150">
        <v>-87.131609999999995</v>
      </c>
    </row>
    <row r="174" spans="1:10" ht="12.75" customHeight="1" x14ac:dyDescent="0.2">
      <c r="A174" s="150" t="s">
        <v>441</v>
      </c>
      <c r="B174" s="150" t="s">
        <v>472</v>
      </c>
      <c r="C174" s="150" t="s">
        <v>473</v>
      </c>
      <c r="D174" s="150" t="s">
        <v>150</v>
      </c>
      <c r="E174" s="150">
        <v>1</v>
      </c>
      <c r="F174" s="155">
        <v>0.193</v>
      </c>
      <c r="G174" s="150">
        <v>30.327667999999999</v>
      </c>
      <c r="H174" s="150">
        <v>-87.159898999999996</v>
      </c>
      <c r="I174" s="150">
        <v>30.329332000000001</v>
      </c>
      <c r="J174" s="150">
        <v>-87.147326000000007</v>
      </c>
    </row>
    <row r="175" spans="1:10" ht="12.75" customHeight="1" x14ac:dyDescent="0.2">
      <c r="A175" s="150" t="s">
        <v>441</v>
      </c>
      <c r="B175" s="150" t="s">
        <v>474</v>
      </c>
      <c r="C175" s="150" t="s">
        <v>475</v>
      </c>
      <c r="D175" s="150" t="s">
        <v>31</v>
      </c>
      <c r="E175" s="150">
        <v>1</v>
      </c>
      <c r="F175" s="155">
        <v>0.66600000000000004</v>
      </c>
      <c r="G175" s="150">
        <v>30.399653000000001</v>
      </c>
      <c r="H175" s="150">
        <v>-87.238568999999998</v>
      </c>
      <c r="I175" s="150">
        <v>30.400044999999999</v>
      </c>
      <c r="J175" s="150">
        <v>-87.237037999999998</v>
      </c>
    </row>
    <row r="176" spans="1:10" ht="12.75" customHeight="1" x14ac:dyDescent="0.2">
      <c r="A176" s="156" t="s">
        <v>441</v>
      </c>
      <c r="B176" s="156" t="s">
        <v>476</v>
      </c>
      <c r="C176" s="156" t="s">
        <v>477</v>
      </c>
      <c r="D176" s="156" t="s">
        <v>31</v>
      </c>
      <c r="E176" s="156">
        <v>1</v>
      </c>
      <c r="F176" s="157">
        <v>5.819</v>
      </c>
      <c r="G176" s="156">
        <v>30.345326</v>
      </c>
      <c r="H176" s="156">
        <v>-87.066802999999993</v>
      </c>
      <c r="I176" s="156">
        <v>30.362614000000001</v>
      </c>
      <c r="J176" s="156">
        <v>-86.966865999999996</v>
      </c>
    </row>
    <row r="177" spans="1:10" ht="12.75" customHeight="1" x14ac:dyDescent="0.2">
      <c r="A177" s="48"/>
      <c r="B177" s="27">
        <f>COUNTA(B159:B176)</f>
        <v>18</v>
      </c>
      <c r="C177" s="26"/>
      <c r="D177" s="26"/>
      <c r="E177" s="65"/>
      <c r="F177" s="102">
        <f>SUM(F159:F176)</f>
        <v>50.754999999999995</v>
      </c>
      <c r="G177" s="26"/>
      <c r="H177" s="26"/>
      <c r="I177" s="26"/>
      <c r="J177" s="26"/>
    </row>
    <row r="178" spans="1:10" ht="12.75" customHeight="1" x14ac:dyDescent="0.2">
      <c r="A178" s="48"/>
      <c r="B178" s="27"/>
      <c r="C178" s="26"/>
      <c r="D178" s="26"/>
      <c r="E178" s="65"/>
      <c r="F178" s="102"/>
      <c r="G178" s="26"/>
      <c r="H178" s="26"/>
      <c r="I178" s="26"/>
      <c r="J178" s="26"/>
    </row>
    <row r="179" spans="1:10" ht="12.75" customHeight="1" x14ac:dyDescent="0.2">
      <c r="A179" s="150" t="s">
        <v>478</v>
      </c>
      <c r="B179" s="150" t="s">
        <v>479</v>
      </c>
      <c r="C179" s="150" t="s">
        <v>480</v>
      </c>
      <c r="D179" s="150" t="s">
        <v>31</v>
      </c>
      <c r="E179" s="150">
        <v>1</v>
      </c>
      <c r="F179" s="155">
        <v>5.4619999999999997</v>
      </c>
      <c r="G179" s="150">
        <v>29.500258410000001</v>
      </c>
      <c r="H179" s="150">
        <v>-81.135997500000002</v>
      </c>
      <c r="I179" s="150">
        <v>29.42703813</v>
      </c>
      <c r="J179" s="150">
        <v>-81.101713950000004</v>
      </c>
    </row>
    <row r="180" spans="1:10" ht="12.75" customHeight="1" x14ac:dyDescent="0.2">
      <c r="A180" s="150" t="s">
        <v>478</v>
      </c>
      <c r="B180" s="150" t="s">
        <v>481</v>
      </c>
      <c r="C180" s="150" t="s">
        <v>482</v>
      </c>
      <c r="D180" s="150" t="s">
        <v>286</v>
      </c>
      <c r="E180" s="150">
        <v>1</v>
      </c>
      <c r="F180" s="155">
        <v>10.704000000000001</v>
      </c>
      <c r="G180" s="150">
        <v>29.703508729999999</v>
      </c>
      <c r="H180" s="150">
        <v>-81.230105820000006</v>
      </c>
      <c r="I180" s="150">
        <v>29.56220884</v>
      </c>
      <c r="J180" s="150">
        <v>-81.166540760000004</v>
      </c>
    </row>
    <row r="181" spans="1:10" ht="12.75" customHeight="1" x14ac:dyDescent="0.2">
      <c r="A181" s="150" t="s">
        <v>478</v>
      </c>
      <c r="B181" s="150" t="s">
        <v>483</v>
      </c>
      <c r="C181" s="150" t="s">
        <v>484</v>
      </c>
      <c r="D181" s="150" t="s">
        <v>31</v>
      </c>
      <c r="E181" s="150">
        <v>1</v>
      </c>
      <c r="F181" s="155">
        <v>1.946</v>
      </c>
      <c r="G181" s="150">
        <v>29.67007516</v>
      </c>
      <c r="H181" s="150">
        <v>-81.212764109999995</v>
      </c>
      <c r="I181" s="150">
        <v>29.643725079999999</v>
      </c>
      <c r="J181" s="150">
        <v>-81.201546719999996</v>
      </c>
    </row>
    <row r="182" spans="1:10" ht="12.75" customHeight="1" x14ac:dyDescent="0.2">
      <c r="A182" s="150" t="s">
        <v>478</v>
      </c>
      <c r="B182" s="150" t="s">
        <v>485</v>
      </c>
      <c r="C182" s="150" t="s">
        <v>486</v>
      </c>
      <c r="D182" s="150" t="s">
        <v>31</v>
      </c>
      <c r="E182" s="150">
        <v>1</v>
      </c>
      <c r="F182" s="155">
        <v>1.534</v>
      </c>
      <c r="G182" s="150">
        <v>29.500258410000001</v>
      </c>
      <c r="H182" s="150">
        <v>-81.135997500000002</v>
      </c>
      <c r="I182" s="150">
        <v>29.479744149999998</v>
      </c>
      <c r="J182" s="150">
        <v>-81.126146250000005</v>
      </c>
    </row>
    <row r="183" spans="1:10" ht="12.75" customHeight="1" x14ac:dyDescent="0.2">
      <c r="A183" s="150" t="s">
        <v>478</v>
      </c>
      <c r="B183" s="150" t="s">
        <v>487</v>
      </c>
      <c r="C183" s="150" t="s">
        <v>488</v>
      </c>
      <c r="D183" s="150" t="s">
        <v>31</v>
      </c>
      <c r="E183" s="150">
        <v>1</v>
      </c>
      <c r="F183" s="155">
        <v>15.364000000000001</v>
      </c>
      <c r="G183" s="150">
        <v>29.532499999999999</v>
      </c>
      <c r="H183" s="150">
        <v>-81.152500000000003</v>
      </c>
      <c r="I183" s="150">
        <v>29.5002</v>
      </c>
      <c r="J183" s="150">
        <v>-81.136399999999995</v>
      </c>
    </row>
    <row r="184" spans="1:10" ht="12.75" customHeight="1" x14ac:dyDescent="0.2">
      <c r="A184" s="150" t="s">
        <v>478</v>
      </c>
      <c r="B184" s="150" t="s">
        <v>489</v>
      </c>
      <c r="C184" s="150" t="s">
        <v>490</v>
      </c>
      <c r="D184" s="150" t="s">
        <v>31</v>
      </c>
      <c r="E184" s="150">
        <v>1</v>
      </c>
      <c r="F184" s="155">
        <v>4.3010000000000002</v>
      </c>
      <c r="G184" s="150">
        <v>29.500258410000001</v>
      </c>
      <c r="H184" s="150">
        <v>-81.135997500000002</v>
      </c>
      <c r="I184" s="150">
        <v>29.442621880000001</v>
      </c>
      <c r="J184" s="150">
        <v>-81.108877570000004</v>
      </c>
    </row>
    <row r="185" spans="1:10" ht="12.75" customHeight="1" x14ac:dyDescent="0.2">
      <c r="A185" s="150" t="s">
        <v>478</v>
      </c>
      <c r="B185" s="150" t="s">
        <v>491</v>
      </c>
      <c r="C185" s="150" t="s">
        <v>492</v>
      </c>
      <c r="D185" s="150" t="s">
        <v>31</v>
      </c>
      <c r="E185" s="150">
        <v>1</v>
      </c>
      <c r="F185" s="155">
        <v>3.4769999999999999</v>
      </c>
      <c r="G185" s="150">
        <v>29.500258410000001</v>
      </c>
      <c r="H185" s="150">
        <v>-81.135997500000002</v>
      </c>
      <c r="I185" s="150">
        <v>29.45373863</v>
      </c>
      <c r="J185" s="150">
        <v>-81.113916430000003</v>
      </c>
    </row>
    <row r="186" spans="1:10" ht="12.75" customHeight="1" x14ac:dyDescent="0.2">
      <c r="A186" s="150" t="s">
        <v>478</v>
      </c>
      <c r="B186" s="150" t="s">
        <v>493</v>
      </c>
      <c r="C186" s="150" t="s">
        <v>494</v>
      </c>
      <c r="D186" s="150" t="s">
        <v>31</v>
      </c>
      <c r="E186" s="150">
        <v>1</v>
      </c>
      <c r="F186" s="155">
        <v>14.195</v>
      </c>
      <c r="G186" s="150">
        <v>29.5731</v>
      </c>
      <c r="H186" s="150">
        <v>-81.171599999999998</v>
      </c>
      <c r="I186" s="150">
        <v>29.532499999999999</v>
      </c>
      <c r="J186" s="150">
        <v>-81.152500000000003</v>
      </c>
    </row>
    <row r="187" spans="1:10" ht="12.75" customHeight="1" x14ac:dyDescent="0.2">
      <c r="A187" s="156" t="s">
        <v>478</v>
      </c>
      <c r="B187" s="156" t="s">
        <v>495</v>
      </c>
      <c r="C187" s="156" t="s">
        <v>496</v>
      </c>
      <c r="D187" s="156" t="s">
        <v>31</v>
      </c>
      <c r="E187" s="156">
        <v>1</v>
      </c>
      <c r="F187" s="157">
        <v>9.0649999999999995</v>
      </c>
      <c r="G187" s="156">
        <v>29.703508729999999</v>
      </c>
      <c r="H187" s="156">
        <v>-81.230105820000006</v>
      </c>
      <c r="I187" s="156">
        <v>29.584323430000001</v>
      </c>
      <c r="J187" s="156">
        <v>-81.176249350000006</v>
      </c>
    </row>
    <row r="188" spans="1:10" ht="12.75" customHeight="1" x14ac:dyDescent="0.2">
      <c r="A188" s="48"/>
      <c r="B188" s="27">
        <f>COUNTA(B179:B187)</f>
        <v>9</v>
      </c>
      <c r="C188" s="26"/>
      <c r="D188" s="26"/>
      <c r="E188" s="65"/>
      <c r="F188" s="102">
        <f>SUM(F179:F187)</f>
        <v>66.048000000000002</v>
      </c>
      <c r="G188" s="26"/>
      <c r="H188" s="26"/>
      <c r="I188" s="26"/>
      <c r="J188" s="26"/>
    </row>
    <row r="189" spans="1:10" ht="12.75" customHeight="1" x14ac:dyDescent="0.2">
      <c r="A189" s="48"/>
      <c r="B189" s="27"/>
      <c r="C189" s="26"/>
      <c r="D189" s="26"/>
      <c r="E189" s="65"/>
      <c r="F189" s="102"/>
      <c r="G189" s="26"/>
      <c r="H189" s="26"/>
      <c r="I189" s="26"/>
      <c r="J189" s="26"/>
    </row>
    <row r="190" spans="1:10" ht="12.75" customHeight="1" x14ac:dyDescent="0.2">
      <c r="A190" s="150" t="s">
        <v>497</v>
      </c>
      <c r="B190" s="150" t="s">
        <v>498</v>
      </c>
      <c r="C190" s="150" t="s">
        <v>499</v>
      </c>
      <c r="D190" s="150" t="s">
        <v>31</v>
      </c>
      <c r="E190" s="150">
        <v>1</v>
      </c>
      <c r="F190" s="155">
        <v>5.9820000000000002</v>
      </c>
      <c r="G190" s="150">
        <v>29.946931880000001</v>
      </c>
      <c r="H190" s="150">
        <v>-84.343723069999996</v>
      </c>
      <c r="I190" s="150">
        <v>29.893511499999999</v>
      </c>
      <c r="J190" s="150">
        <v>-84.374237730000004</v>
      </c>
    </row>
    <row r="191" spans="1:10" ht="12.75" customHeight="1" x14ac:dyDescent="0.2">
      <c r="A191" s="150" t="s">
        <v>497</v>
      </c>
      <c r="B191" s="150" t="s">
        <v>500</v>
      </c>
      <c r="C191" s="150" t="s">
        <v>501</v>
      </c>
      <c r="D191" s="150" t="s">
        <v>31</v>
      </c>
      <c r="E191" s="150">
        <v>1</v>
      </c>
      <c r="F191" s="155">
        <v>3.786</v>
      </c>
      <c r="G191" s="150">
        <v>29.831153</v>
      </c>
      <c r="H191" s="150">
        <v>-84.674476999999996</v>
      </c>
      <c r="I191" s="150">
        <v>29.787611999999999</v>
      </c>
      <c r="J191" s="150">
        <v>-84.761094999999997</v>
      </c>
    </row>
    <row r="192" spans="1:10" ht="12.75" customHeight="1" x14ac:dyDescent="0.2">
      <c r="A192" s="150" t="s">
        <v>497</v>
      </c>
      <c r="B192" s="150" t="s">
        <v>1301</v>
      </c>
      <c r="C192" s="150" t="s">
        <v>1302</v>
      </c>
      <c r="D192" s="150" t="s">
        <v>31</v>
      </c>
      <c r="E192" s="150">
        <v>1</v>
      </c>
      <c r="F192" s="155">
        <v>12.211</v>
      </c>
      <c r="G192" s="150">
        <v>29.946931880000001</v>
      </c>
      <c r="H192" s="150">
        <v>-84.343723069999996</v>
      </c>
      <c r="I192" s="150">
        <v>29.899415430000001</v>
      </c>
      <c r="J192" s="150">
        <v>-84.394255110000003</v>
      </c>
    </row>
    <row r="193" spans="1:10" ht="12.75" customHeight="1" x14ac:dyDescent="0.2">
      <c r="A193" s="150" t="s">
        <v>497</v>
      </c>
      <c r="B193" s="150" t="s">
        <v>502</v>
      </c>
      <c r="C193" s="150" t="s">
        <v>503</v>
      </c>
      <c r="D193" s="150" t="s">
        <v>31</v>
      </c>
      <c r="E193" s="150">
        <v>1</v>
      </c>
      <c r="F193" s="155">
        <v>11.609</v>
      </c>
      <c r="G193" s="150">
        <v>29.669817999999999</v>
      </c>
      <c r="H193" s="150">
        <v>-84.838583999999997</v>
      </c>
      <c r="I193" s="150">
        <v>29.771186</v>
      </c>
      <c r="J193" s="150">
        <v>-84.695689000000002</v>
      </c>
    </row>
    <row r="194" spans="1:10" ht="12.75" customHeight="1" x14ac:dyDescent="0.2">
      <c r="A194" s="150" t="s">
        <v>497</v>
      </c>
      <c r="B194" s="150" t="s">
        <v>504</v>
      </c>
      <c r="C194" s="150" t="s">
        <v>505</v>
      </c>
      <c r="D194" s="150" t="s">
        <v>31</v>
      </c>
      <c r="E194" s="150">
        <v>1</v>
      </c>
      <c r="F194" s="155">
        <v>1.3080000000000001</v>
      </c>
      <c r="G194" s="150">
        <v>29.612755</v>
      </c>
      <c r="H194" s="150">
        <v>-84.957490000000007</v>
      </c>
      <c r="I194" s="150">
        <v>29.656222</v>
      </c>
      <c r="J194" s="150">
        <v>-84.877336999999997</v>
      </c>
    </row>
    <row r="195" spans="1:10" ht="12.75" customHeight="1" x14ac:dyDescent="0.2">
      <c r="A195" s="150" t="s">
        <v>497</v>
      </c>
      <c r="B195" s="150" t="s">
        <v>506</v>
      </c>
      <c r="C195" s="150" t="s">
        <v>507</v>
      </c>
      <c r="D195" s="150" t="s">
        <v>31</v>
      </c>
      <c r="E195" s="150">
        <v>1</v>
      </c>
      <c r="F195" s="155">
        <v>1.532</v>
      </c>
      <c r="G195" s="150">
        <v>29.656314999999999</v>
      </c>
      <c r="H195" s="150">
        <v>-84.876874999999998</v>
      </c>
      <c r="I195" s="150">
        <v>29.669263000000001</v>
      </c>
      <c r="J195" s="150">
        <v>-84.839971000000006</v>
      </c>
    </row>
    <row r="196" spans="1:10" ht="12.75" customHeight="1" x14ac:dyDescent="0.2">
      <c r="A196" s="156" t="s">
        <v>497</v>
      </c>
      <c r="B196" s="156" t="s">
        <v>508</v>
      </c>
      <c r="C196" s="156" t="s">
        <v>509</v>
      </c>
      <c r="D196" s="156" t="s">
        <v>31</v>
      </c>
      <c r="E196" s="156">
        <v>1</v>
      </c>
      <c r="F196" s="157">
        <v>9.1470000000000002</v>
      </c>
      <c r="G196" s="156" t="s">
        <v>1355</v>
      </c>
      <c r="H196" s="156" t="s">
        <v>1355</v>
      </c>
      <c r="I196" s="156" t="s">
        <v>1355</v>
      </c>
      <c r="J196" s="156" t="s">
        <v>1355</v>
      </c>
    </row>
    <row r="197" spans="1:10" ht="12.75" customHeight="1" x14ac:dyDescent="0.2">
      <c r="A197" s="48"/>
      <c r="B197" s="27">
        <f>COUNTA(B190:B196)</f>
        <v>7</v>
      </c>
      <c r="C197" s="26"/>
      <c r="D197" s="26"/>
      <c r="E197" s="65"/>
      <c r="F197" s="102">
        <f>SUM(F190:F196)</f>
        <v>45.574999999999996</v>
      </c>
      <c r="G197" s="26"/>
      <c r="H197" s="26"/>
      <c r="I197" s="26"/>
      <c r="J197" s="26"/>
    </row>
    <row r="198" spans="1:10" ht="12.75" customHeight="1" x14ac:dyDescent="0.2">
      <c r="A198" s="48"/>
      <c r="B198" s="27"/>
      <c r="C198" s="26"/>
      <c r="D198" s="26"/>
      <c r="E198" s="65"/>
      <c r="F198" s="102"/>
      <c r="G198" s="26"/>
      <c r="H198" s="26"/>
      <c r="I198" s="26"/>
      <c r="J198" s="26"/>
    </row>
    <row r="199" spans="1:10" ht="12.75" customHeight="1" x14ac:dyDescent="0.2">
      <c r="A199" s="150" t="s">
        <v>510</v>
      </c>
      <c r="B199" s="150" t="s">
        <v>511</v>
      </c>
      <c r="C199" s="150" t="s">
        <v>512</v>
      </c>
      <c r="D199" s="150" t="s">
        <v>31</v>
      </c>
      <c r="E199" s="150">
        <v>1</v>
      </c>
      <c r="F199" s="155">
        <v>3.7829999999999999</v>
      </c>
      <c r="G199" s="150">
        <v>29.879939180000001</v>
      </c>
      <c r="H199" s="150">
        <v>-85.351385699999994</v>
      </c>
      <c r="I199" s="150">
        <v>29.92410963</v>
      </c>
      <c r="J199" s="150">
        <v>-85.388300049999998</v>
      </c>
    </row>
    <row r="200" spans="1:10" ht="12.75" customHeight="1" x14ac:dyDescent="0.2">
      <c r="A200" s="150" t="s">
        <v>510</v>
      </c>
      <c r="B200" s="150" t="s">
        <v>513</v>
      </c>
      <c r="C200" s="150" t="s">
        <v>1285</v>
      </c>
      <c r="D200" s="150" t="s">
        <v>31</v>
      </c>
      <c r="E200" s="150">
        <v>1</v>
      </c>
      <c r="F200" s="155">
        <v>13.821999999999999</v>
      </c>
      <c r="G200" s="150">
        <v>29.684092490000001</v>
      </c>
      <c r="H200" s="150">
        <v>-85.290724080000004</v>
      </c>
      <c r="I200" s="150">
        <v>29.71727516</v>
      </c>
      <c r="J200" s="150">
        <v>-85.388658070000005</v>
      </c>
    </row>
    <row r="201" spans="1:10" ht="12.75" customHeight="1" x14ac:dyDescent="0.2">
      <c r="A201" s="150" t="s">
        <v>510</v>
      </c>
      <c r="B201" s="150" t="s">
        <v>514</v>
      </c>
      <c r="C201" s="150" t="s">
        <v>515</v>
      </c>
      <c r="D201" s="150" t="s">
        <v>31</v>
      </c>
      <c r="E201" s="150">
        <v>1</v>
      </c>
      <c r="F201" s="155">
        <v>2.9369999999999998</v>
      </c>
      <c r="G201" s="150">
        <v>29.845443400000001</v>
      </c>
      <c r="H201" s="150">
        <v>-85.327842889999999</v>
      </c>
      <c r="I201" s="150">
        <v>29.879939180000001</v>
      </c>
      <c r="J201" s="150">
        <v>-85.351385699999994</v>
      </c>
    </row>
    <row r="202" spans="1:10" ht="12.75" customHeight="1" x14ac:dyDescent="0.2">
      <c r="A202" s="150" t="s">
        <v>510</v>
      </c>
      <c r="B202" s="150" t="s">
        <v>516</v>
      </c>
      <c r="C202" s="150" t="s">
        <v>517</v>
      </c>
      <c r="D202" s="150" t="s">
        <v>31</v>
      </c>
      <c r="E202" s="150">
        <v>1</v>
      </c>
      <c r="F202" s="155">
        <v>3.1850000000000001</v>
      </c>
      <c r="G202" s="150">
        <v>29.879939180000001</v>
      </c>
      <c r="H202" s="150">
        <v>-85.351385699999994</v>
      </c>
      <c r="I202" s="150">
        <v>29.880638399999999</v>
      </c>
      <c r="J202" s="150">
        <v>-85.351786630000007</v>
      </c>
    </row>
    <row r="203" spans="1:10" ht="12.75" customHeight="1" x14ac:dyDescent="0.2">
      <c r="A203" s="150" t="s">
        <v>510</v>
      </c>
      <c r="B203" s="150" t="s">
        <v>518</v>
      </c>
      <c r="C203" s="150" t="s">
        <v>519</v>
      </c>
      <c r="D203" s="150" t="s">
        <v>31</v>
      </c>
      <c r="E203" s="150">
        <v>1</v>
      </c>
      <c r="F203" s="155">
        <v>3.806</v>
      </c>
      <c r="G203" s="150">
        <v>29.879939180000001</v>
      </c>
      <c r="H203" s="150">
        <v>-85.351385699999994</v>
      </c>
      <c r="I203" s="150">
        <v>29.92434969</v>
      </c>
      <c r="J203" s="150">
        <v>-85.388561229999993</v>
      </c>
    </row>
    <row r="204" spans="1:10" ht="12.75" customHeight="1" x14ac:dyDescent="0.2">
      <c r="A204" s="150" t="s">
        <v>510</v>
      </c>
      <c r="B204" s="150" t="s">
        <v>520</v>
      </c>
      <c r="C204" s="150" t="s">
        <v>521</v>
      </c>
      <c r="D204" s="150" t="s">
        <v>31</v>
      </c>
      <c r="E204" s="150">
        <v>1</v>
      </c>
      <c r="F204" s="155">
        <v>3.6520000000000001</v>
      </c>
      <c r="G204" s="150">
        <v>29.798498380000002</v>
      </c>
      <c r="H204" s="150">
        <v>-85.300541800000005</v>
      </c>
      <c r="I204" s="150">
        <v>29.798498380000002</v>
      </c>
      <c r="J204" s="150">
        <v>-85.300541800000005</v>
      </c>
    </row>
    <row r="205" spans="1:10" ht="12.75" customHeight="1" x14ac:dyDescent="0.2">
      <c r="A205" s="156" t="s">
        <v>510</v>
      </c>
      <c r="B205" s="156" t="s">
        <v>522</v>
      </c>
      <c r="C205" s="156" t="s">
        <v>523</v>
      </c>
      <c r="D205" s="156" t="s">
        <v>31</v>
      </c>
      <c r="E205" s="156">
        <v>1</v>
      </c>
      <c r="F205" s="157">
        <v>1.2390000000000001</v>
      </c>
      <c r="G205" s="156">
        <v>29.902792550000001</v>
      </c>
      <c r="H205" s="156">
        <v>-85.367325339999994</v>
      </c>
      <c r="I205" s="156">
        <v>29.91654664</v>
      </c>
      <c r="J205" s="156">
        <v>-85.380614679999994</v>
      </c>
    </row>
    <row r="206" spans="1:10" ht="12.75" customHeight="1" x14ac:dyDescent="0.2">
      <c r="A206" s="48"/>
      <c r="B206" s="27">
        <f>COUNTA(B199:B205)</f>
        <v>7</v>
      </c>
      <c r="C206" s="26"/>
      <c r="D206" s="26"/>
      <c r="E206" s="65"/>
      <c r="F206" s="102">
        <f>SUM(F199:F205)</f>
        <v>32.423999999999999</v>
      </c>
      <c r="G206" s="26"/>
      <c r="H206" s="26"/>
      <c r="I206" s="26"/>
      <c r="J206" s="26"/>
    </row>
    <row r="207" spans="1:10" ht="12.75" customHeight="1" x14ac:dyDescent="0.2">
      <c r="A207" s="48"/>
      <c r="B207" s="27"/>
      <c r="C207" s="26"/>
      <c r="D207" s="26"/>
      <c r="E207" s="65"/>
      <c r="F207" s="102"/>
      <c r="G207" s="26"/>
      <c r="H207" s="26"/>
      <c r="I207" s="26"/>
      <c r="J207" s="26"/>
    </row>
    <row r="208" spans="1:10" ht="12.75" customHeight="1" x14ac:dyDescent="0.2">
      <c r="A208" s="156" t="s">
        <v>524</v>
      </c>
      <c r="B208" s="156" t="s">
        <v>525</v>
      </c>
      <c r="C208" s="156" t="s">
        <v>526</v>
      </c>
      <c r="D208" s="156" t="s">
        <v>31</v>
      </c>
      <c r="E208" s="156">
        <v>1</v>
      </c>
      <c r="F208" s="157">
        <v>0.32900000000000001</v>
      </c>
      <c r="G208" s="156">
        <v>28.569078999999999</v>
      </c>
      <c r="H208" s="156">
        <v>-82.656433000000007</v>
      </c>
      <c r="I208" s="156">
        <v>28.569072999999999</v>
      </c>
      <c r="J208" s="156">
        <v>-82.654843</v>
      </c>
    </row>
    <row r="209" spans="1:10" ht="12.75" customHeight="1" x14ac:dyDescent="0.2">
      <c r="A209" s="48"/>
      <c r="B209" s="27">
        <f>COUNTA(B208:B208)</f>
        <v>1</v>
      </c>
      <c r="C209" s="26"/>
      <c r="D209" s="26"/>
      <c r="E209" s="65"/>
      <c r="F209" s="102">
        <f>SUM(F208:F208)</f>
        <v>0.32900000000000001</v>
      </c>
      <c r="G209" s="26"/>
      <c r="H209" s="26"/>
      <c r="I209" s="26"/>
      <c r="J209" s="26"/>
    </row>
    <row r="210" spans="1:10" ht="12.75" customHeight="1" x14ac:dyDescent="0.2">
      <c r="A210" s="48"/>
      <c r="B210" s="27"/>
      <c r="C210" s="26"/>
      <c r="D210" s="26"/>
      <c r="E210" s="65"/>
      <c r="F210" s="102"/>
      <c r="G210" s="26"/>
      <c r="H210" s="26"/>
      <c r="I210" s="26"/>
      <c r="J210" s="26"/>
    </row>
    <row r="211" spans="1:10" ht="12.75" customHeight="1" x14ac:dyDescent="0.2">
      <c r="A211" s="150" t="s">
        <v>527</v>
      </c>
      <c r="B211" s="150" t="s">
        <v>528</v>
      </c>
      <c r="C211" s="150" t="s">
        <v>529</v>
      </c>
      <c r="D211" s="150" t="s">
        <v>150</v>
      </c>
      <c r="E211" s="150">
        <v>1</v>
      </c>
      <c r="F211" s="155">
        <v>3.68</v>
      </c>
      <c r="G211" s="150">
        <v>27.725645</v>
      </c>
      <c r="H211" s="150">
        <v>-82.478354999999993</v>
      </c>
      <c r="I211" s="150">
        <v>27.729859000000001</v>
      </c>
      <c r="J211" s="150">
        <v>-82.476374000000007</v>
      </c>
    </row>
    <row r="212" spans="1:10" ht="12.75" customHeight="1" x14ac:dyDescent="0.2">
      <c r="A212" s="150" t="s">
        <v>527</v>
      </c>
      <c r="B212" s="150" t="s">
        <v>530</v>
      </c>
      <c r="C212" s="150" t="s">
        <v>531</v>
      </c>
      <c r="D212" s="150" t="s">
        <v>31</v>
      </c>
      <c r="E212" s="150">
        <v>1</v>
      </c>
      <c r="F212" s="155">
        <v>3.0249999999999999</v>
      </c>
      <c r="G212" s="150">
        <v>27.967941</v>
      </c>
      <c r="H212" s="150">
        <v>-82.570458000000002</v>
      </c>
      <c r="I212" s="150">
        <v>27.970807000000001</v>
      </c>
      <c r="J212" s="150">
        <v>-82.619642999999996</v>
      </c>
    </row>
    <row r="213" spans="1:10" ht="12.75" customHeight="1" x14ac:dyDescent="0.2">
      <c r="A213" s="150" t="s">
        <v>527</v>
      </c>
      <c r="B213" s="150" t="s">
        <v>532</v>
      </c>
      <c r="C213" s="150" t="s">
        <v>533</v>
      </c>
      <c r="D213" s="150" t="s">
        <v>31</v>
      </c>
      <c r="E213" s="150">
        <v>1</v>
      </c>
      <c r="F213" s="155">
        <v>3.12</v>
      </c>
      <c r="G213" s="150">
        <v>27.967186000000002</v>
      </c>
      <c r="H213" s="150">
        <v>-82.571664999999996</v>
      </c>
      <c r="I213" s="150">
        <v>27.9696</v>
      </c>
      <c r="J213" s="150">
        <v>-82.619491999999994</v>
      </c>
    </row>
    <row r="214" spans="1:10" ht="12.75" customHeight="1" x14ac:dyDescent="0.2">
      <c r="A214" s="150" t="s">
        <v>527</v>
      </c>
      <c r="B214" s="150" t="s">
        <v>534</v>
      </c>
      <c r="C214" s="150" t="s">
        <v>535</v>
      </c>
      <c r="D214" s="150" t="s">
        <v>31</v>
      </c>
      <c r="E214" s="150">
        <v>1</v>
      </c>
      <c r="F214" s="155">
        <v>0.249</v>
      </c>
      <c r="G214" s="150">
        <v>27.954701</v>
      </c>
      <c r="H214" s="150">
        <v>-82.545844000000002</v>
      </c>
      <c r="I214" s="150">
        <v>27.949124999999999</v>
      </c>
      <c r="J214" s="150">
        <v>-82.543323999999998</v>
      </c>
    </row>
    <row r="215" spans="1:10" ht="12.75" customHeight="1" x14ac:dyDescent="0.2">
      <c r="A215" s="150" t="s">
        <v>527</v>
      </c>
      <c r="B215" s="150" t="s">
        <v>536</v>
      </c>
      <c r="C215" s="150" t="s">
        <v>537</v>
      </c>
      <c r="D215" s="150" t="s">
        <v>31</v>
      </c>
      <c r="E215" s="150">
        <v>1</v>
      </c>
      <c r="F215" s="155">
        <v>0.34599999999999997</v>
      </c>
      <c r="G215" s="150">
        <v>27.949836040000001</v>
      </c>
      <c r="H215" s="150">
        <v>-82.543184490000002</v>
      </c>
      <c r="I215" s="150">
        <v>27.95125951</v>
      </c>
      <c r="J215" s="150">
        <v>-82.547529949999998</v>
      </c>
    </row>
    <row r="216" spans="1:10" ht="12.75" customHeight="1" x14ac:dyDescent="0.2">
      <c r="A216" s="150" t="s">
        <v>527</v>
      </c>
      <c r="B216" s="150" t="s">
        <v>538</v>
      </c>
      <c r="C216" s="150" t="s">
        <v>539</v>
      </c>
      <c r="D216" s="150" t="s">
        <v>31</v>
      </c>
      <c r="E216" s="150">
        <v>1</v>
      </c>
      <c r="F216" s="155">
        <v>6.2E-2</v>
      </c>
      <c r="G216" s="150">
        <v>27.910681</v>
      </c>
      <c r="H216" s="150">
        <v>-82.447239999999994</v>
      </c>
      <c r="I216" s="150">
        <v>27.907969000000001</v>
      </c>
      <c r="J216" s="150">
        <v>-82.448014999999998</v>
      </c>
    </row>
    <row r="217" spans="1:10" ht="12.75" customHeight="1" x14ac:dyDescent="0.2">
      <c r="A217" s="150" t="s">
        <v>527</v>
      </c>
      <c r="B217" s="150" t="s">
        <v>540</v>
      </c>
      <c r="C217" s="150" t="s">
        <v>541</v>
      </c>
      <c r="D217" s="150" t="s">
        <v>31</v>
      </c>
      <c r="E217" s="150">
        <v>1</v>
      </c>
      <c r="F217" s="155">
        <v>0.28499999999999998</v>
      </c>
      <c r="G217" s="150">
        <v>27.857524000000002</v>
      </c>
      <c r="H217" s="150">
        <v>-82.551589000000007</v>
      </c>
      <c r="I217" s="150">
        <v>27.852394</v>
      </c>
      <c r="J217" s="150">
        <v>-82.554033000000004</v>
      </c>
    </row>
    <row r="218" spans="1:10" ht="12.75" customHeight="1" x14ac:dyDescent="0.2">
      <c r="A218" s="150" t="s">
        <v>527</v>
      </c>
      <c r="B218" s="150" t="s">
        <v>542</v>
      </c>
      <c r="C218" s="150" t="s">
        <v>543</v>
      </c>
      <c r="D218" s="150" t="s">
        <v>31</v>
      </c>
      <c r="E218" s="150">
        <v>1</v>
      </c>
      <c r="F218" s="155">
        <v>0.49299999999999999</v>
      </c>
      <c r="G218" s="150">
        <v>27.852394</v>
      </c>
      <c r="H218" s="150">
        <v>-82.554033000000004</v>
      </c>
      <c r="I218" s="150">
        <v>27.848192999999998</v>
      </c>
      <c r="J218" s="150">
        <v>-82.554587999999995</v>
      </c>
    </row>
    <row r="219" spans="1:10" ht="12.75" customHeight="1" x14ac:dyDescent="0.2">
      <c r="A219" s="156" t="s">
        <v>527</v>
      </c>
      <c r="B219" s="156" t="s">
        <v>544</v>
      </c>
      <c r="C219" s="156" t="s">
        <v>545</v>
      </c>
      <c r="D219" s="156" t="s">
        <v>31</v>
      </c>
      <c r="E219" s="156">
        <v>1</v>
      </c>
      <c r="F219" s="157">
        <v>4.0030000000000001</v>
      </c>
      <c r="G219" s="156">
        <v>27.747447000000001</v>
      </c>
      <c r="H219" s="156">
        <v>-82.473967000000002</v>
      </c>
      <c r="I219" s="156">
        <v>27.747146000000001</v>
      </c>
      <c r="J219" s="156">
        <v>-82.467623000000003</v>
      </c>
    </row>
    <row r="220" spans="1:10" ht="12.75" customHeight="1" x14ac:dyDescent="0.2">
      <c r="A220" s="48"/>
      <c r="B220" s="27">
        <f>COUNTA(B211:B219)</f>
        <v>9</v>
      </c>
      <c r="C220" s="26"/>
      <c r="D220" s="26"/>
      <c r="E220" s="65"/>
      <c r="F220" s="102">
        <f>SUM(F211:F219)</f>
        <v>15.263</v>
      </c>
      <c r="G220" s="26"/>
      <c r="H220" s="26"/>
      <c r="I220" s="26"/>
      <c r="J220" s="26"/>
    </row>
    <row r="221" spans="1:10" ht="12.75" customHeight="1" x14ac:dyDescent="0.2">
      <c r="A221" s="48"/>
      <c r="B221" s="27"/>
      <c r="C221" s="26"/>
      <c r="D221" s="26"/>
      <c r="E221" s="65"/>
      <c r="F221" s="102"/>
      <c r="G221" s="26"/>
      <c r="H221" s="26"/>
      <c r="I221" s="26"/>
      <c r="J221" s="26"/>
    </row>
    <row r="222" spans="1:10" ht="12.75" customHeight="1" x14ac:dyDescent="0.2">
      <c r="A222" s="150" t="s">
        <v>546</v>
      </c>
      <c r="B222" s="150" t="s">
        <v>547</v>
      </c>
      <c r="C222" s="150" t="s">
        <v>548</v>
      </c>
      <c r="D222" s="150" t="s">
        <v>31</v>
      </c>
      <c r="E222" s="150">
        <v>1</v>
      </c>
      <c r="F222" s="155">
        <v>0.72899999999999998</v>
      </c>
      <c r="G222" s="150">
        <v>27.835639</v>
      </c>
      <c r="H222" s="150">
        <v>-80.433897999999999</v>
      </c>
      <c r="I222" s="150">
        <v>27.814465999999999</v>
      </c>
      <c r="J222" s="150">
        <v>-80.422875000000005</v>
      </c>
    </row>
    <row r="223" spans="1:10" ht="12.75" customHeight="1" x14ac:dyDescent="0.2">
      <c r="A223" s="150" t="s">
        <v>546</v>
      </c>
      <c r="B223" s="150" t="s">
        <v>549</v>
      </c>
      <c r="C223" s="150" t="s">
        <v>550</v>
      </c>
      <c r="D223" s="150" t="s">
        <v>31</v>
      </c>
      <c r="E223" s="150">
        <v>1</v>
      </c>
      <c r="F223" s="155">
        <v>1.452</v>
      </c>
      <c r="G223" s="150">
        <v>27.859726890000001</v>
      </c>
      <c r="H223" s="150">
        <v>-80.447190570000004</v>
      </c>
      <c r="I223" s="150">
        <v>27.850919919999999</v>
      </c>
      <c r="J223" s="150">
        <v>-80.451467300000004</v>
      </c>
    </row>
    <row r="224" spans="1:10" ht="12.75" customHeight="1" x14ac:dyDescent="0.2">
      <c r="A224" s="150" t="s">
        <v>546</v>
      </c>
      <c r="B224" s="150" t="s">
        <v>551</v>
      </c>
      <c r="C224" s="150" t="s">
        <v>552</v>
      </c>
      <c r="D224" s="150" t="s">
        <v>31</v>
      </c>
      <c r="E224" s="150">
        <v>1</v>
      </c>
      <c r="F224" s="155">
        <v>0.36399999999999999</v>
      </c>
      <c r="G224" s="150">
        <v>27.664826000000001</v>
      </c>
      <c r="H224" s="150">
        <v>-80.358403999999993</v>
      </c>
      <c r="I224" s="150">
        <v>27.657292000000002</v>
      </c>
      <c r="J224" s="150">
        <v>-80.356104000000002</v>
      </c>
    </row>
    <row r="225" spans="1:10" ht="12.75" customHeight="1" x14ac:dyDescent="0.2">
      <c r="A225" s="150" t="s">
        <v>546</v>
      </c>
      <c r="B225" s="150" t="s">
        <v>553</v>
      </c>
      <c r="C225" s="150" t="s">
        <v>554</v>
      </c>
      <c r="D225" s="150" t="s">
        <v>31</v>
      </c>
      <c r="E225" s="150">
        <v>1</v>
      </c>
      <c r="F225" s="155">
        <v>7.0999999999999994E-2</v>
      </c>
      <c r="G225" s="150">
        <v>27.649170000000002</v>
      </c>
      <c r="H225" s="150">
        <v>-80.353880000000004</v>
      </c>
      <c r="I225" s="150">
        <v>27.647646999999999</v>
      </c>
      <c r="J225" s="150">
        <v>-80.353301999999999</v>
      </c>
    </row>
    <row r="226" spans="1:10" ht="12.75" customHeight="1" x14ac:dyDescent="0.2">
      <c r="A226" s="150" t="s">
        <v>546</v>
      </c>
      <c r="B226" s="150" t="s">
        <v>555</v>
      </c>
      <c r="C226" s="150" t="s">
        <v>556</v>
      </c>
      <c r="D226" s="150" t="s">
        <v>31</v>
      </c>
      <c r="E226" s="150">
        <v>1</v>
      </c>
      <c r="F226" s="155">
        <v>0.623</v>
      </c>
      <c r="G226" s="150">
        <v>27.792738</v>
      </c>
      <c r="H226" s="150">
        <v>-80.411693999999997</v>
      </c>
      <c r="I226" s="150">
        <v>27.774816000000001</v>
      </c>
      <c r="J226" s="150">
        <v>-80.401939999999996</v>
      </c>
    </row>
    <row r="227" spans="1:10" ht="12.75" customHeight="1" x14ac:dyDescent="0.2">
      <c r="A227" s="150" t="s">
        <v>546</v>
      </c>
      <c r="B227" s="150" t="s">
        <v>557</v>
      </c>
      <c r="C227" s="150" t="s">
        <v>558</v>
      </c>
      <c r="D227" s="150" t="s">
        <v>31</v>
      </c>
      <c r="E227" s="150">
        <v>1</v>
      </c>
      <c r="F227" s="155">
        <v>4.2000000000000003E-2</v>
      </c>
      <c r="G227" s="150">
        <v>27.651264999999999</v>
      </c>
      <c r="H227" s="150">
        <v>-80.354676999999995</v>
      </c>
      <c r="I227" s="150">
        <v>27.649170000000002</v>
      </c>
      <c r="J227" s="150">
        <v>-80.353880000000004</v>
      </c>
    </row>
    <row r="228" spans="1:10" ht="12.75" customHeight="1" x14ac:dyDescent="0.2">
      <c r="A228" s="150" t="s">
        <v>546</v>
      </c>
      <c r="B228" s="150" t="s">
        <v>559</v>
      </c>
      <c r="C228" s="150" t="s">
        <v>560</v>
      </c>
      <c r="D228" s="150" t="s">
        <v>31</v>
      </c>
      <c r="E228" s="150">
        <v>1</v>
      </c>
      <c r="F228" s="155">
        <v>7.9000000000000001E-2</v>
      </c>
      <c r="G228" s="150">
        <v>27.671408</v>
      </c>
      <c r="H228" s="150">
        <v>-80.360703999999998</v>
      </c>
      <c r="I228" s="150">
        <v>27.664826000000001</v>
      </c>
      <c r="J228" s="150">
        <v>-80.358403999999993</v>
      </c>
    </row>
    <row r="229" spans="1:10" ht="12.75" customHeight="1" x14ac:dyDescent="0.2">
      <c r="A229" s="150" t="s">
        <v>546</v>
      </c>
      <c r="B229" s="150" t="s">
        <v>561</v>
      </c>
      <c r="C229" s="150" t="s">
        <v>562</v>
      </c>
      <c r="D229" s="150" t="s">
        <v>31</v>
      </c>
      <c r="E229" s="150">
        <v>1</v>
      </c>
      <c r="F229" s="155">
        <v>0.186</v>
      </c>
      <c r="G229" s="150">
        <v>27.647646999999999</v>
      </c>
      <c r="H229" s="150">
        <v>-80.353301999999999</v>
      </c>
      <c r="I229" s="150">
        <v>27.642026999999999</v>
      </c>
      <c r="J229" s="150">
        <v>-80.351778999999993</v>
      </c>
    </row>
    <row r="230" spans="1:10" ht="12.75" customHeight="1" x14ac:dyDescent="0.2">
      <c r="A230" s="150" t="s">
        <v>546</v>
      </c>
      <c r="B230" s="150" t="s">
        <v>563</v>
      </c>
      <c r="C230" s="150" t="s">
        <v>564</v>
      </c>
      <c r="D230" s="150" t="s">
        <v>31</v>
      </c>
      <c r="E230" s="150">
        <v>1</v>
      </c>
      <c r="F230" s="155">
        <v>0.28799999999999998</v>
      </c>
      <c r="G230" s="150">
        <v>27.593758000000001</v>
      </c>
      <c r="H230" s="150">
        <v>-80.330033999999998</v>
      </c>
      <c r="I230" s="150">
        <v>27.557464</v>
      </c>
      <c r="J230" s="150">
        <v>-80.320947000000004</v>
      </c>
    </row>
    <row r="231" spans="1:10" ht="12.75" customHeight="1" x14ac:dyDescent="0.2">
      <c r="A231" s="150" t="s">
        <v>546</v>
      </c>
      <c r="B231" s="150" t="s">
        <v>565</v>
      </c>
      <c r="C231" s="150" t="s">
        <v>566</v>
      </c>
      <c r="D231" s="150" t="s">
        <v>31</v>
      </c>
      <c r="E231" s="150">
        <v>1</v>
      </c>
      <c r="F231" s="155">
        <v>3.7240000000000002</v>
      </c>
      <c r="G231" s="150">
        <v>27.756339000000001</v>
      </c>
      <c r="H231" s="150">
        <v>-80.392106999999996</v>
      </c>
      <c r="I231" s="150">
        <v>27.749756999999999</v>
      </c>
      <c r="J231" s="150">
        <v>-80.388379999999998</v>
      </c>
    </row>
    <row r="232" spans="1:10" ht="12.75" customHeight="1" x14ac:dyDescent="0.2">
      <c r="A232" s="150" t="s">
        <v>546</v>
      </c>
      <c r="B232" s="150" t="s">
        <v>1303</v>
      </c>
      <c r="C232" s="150" t="s">
        <v>1304</v>
      </c>
      <c r="D232" s="150" t="s">
        <v>31</v>
      </c>
      <c r="E232" s="150">
        <v>1</v>
      </c>
      <c r="F232" s="155">
        <v>1.839</v>
      </c>
      <c r="G232" s="150">
        <v>27.835680440000001</v>
      </c>
      <c r="H232" s="150">
        <v>-80.434046300000006</v>
      </c>
      <c r="I232" s="150">
        <v>27.859726890000001</v>
      </c>
      <c r="J232" s="150">
        <v>-80.447190570000004</v>
      </c>
    </row>
    <row r="233" spans="1:10" ht="12.75" customHeight="1" x14ac:dyDescent="0.2">
      <c r="A233" s="150" t="s">
        <v>546</v>
      </c>
      <c r="B233" s="150" t="s">
        <v>567</v>
      </c>
      <c r="C233" s="150" t="s">
        <v>568</v>
      </c>
      <c r="D233" s="150" t="s">
        <v>31</v>
      </c>
      <c r="E233" s="150">
        <v>1</v>
      </c>
      <c r="F233" s="155">
        <v>2.0569999999999999</v>
      </c>
      <c r="G233" s="150">
        <v>27.657292000000002</v>
      </c>
      <c r="H233" s="150">
        <v>-80.356104000000002</v>
      </c>
      <c r="I233" s="150">
        <v>27.651264999999999</v>
      </c>
      <c r="J233" s="150">
        <v>-80.354676999999995</v>
      </c>
    </row>
    <row r="234" spans="1:10" ht="12.75" customHeight="1" x14ac:dyDescent="0.2">
      <c r="A234" s="150" t="s">
        <v>546</v>
      </c>
      <c r="B234" s="150" t="s">
        <v>569</v>
      </c>
      <c r="C234" s="150" t="s">
        <v>570</v>
      </c>
      <c r="D234" s="150" t="s">
        <v>31</v>
      </c>
      <c r="E234" s="150">
        <v>1</v>
      </c>
      <c r="F234" s="155">
        <v>0.40300000000000002</v>
      </c>
      <c r="G234" s="150">
        <v>27.636302000000001</v>
      </c>
      <c r="H234" s="150">
        <v>-80.351568999999998</v>
      </c>
      <c r="I234" s="150">
        <v>27.627058000000002</v>
      </c>
      <c r="J234" s="150">
        <v>-80.349204999999998</v>
      </c>
    </row>
    <row r="235" spans="1:10" ht="12.75" customHeight="1" x14ac:dyDescent="0.2">
      <c r="A235" s="150" t="s">
        <v>546</v>
      </c>
      <c r="B235" s="150" t="s">
        <v>571</v>
      </c>
      <c r="C235" s="150" t="s">
        <v>572</v>
      </c>
      <c r="D235" s="150" t="s">
        <v>31</v>
      </c>
      <c r="E235" s="150">
        <v>1</v>
      </c>
      <c r="F235" s="155">
        <v>0.378</v>
      </c>
      <c r="G235" s="150">
        <v>27.731121000000002</v>
      </c>
      <c r="H235" s="150">
        <v>-80.380212</v>
      </c>
      <c r="I235" s="150">
        <v>27.671408</v>
      </c>
      <c r="J235" s="150">
        <v>-80.360703999999998</v>
      </c>
    </row>
    <row r="236" spans="1:10" ht="12.75" customHeight="1" x14ac:dyDescent="0.2">
      <c r="A236" s="150" t="s">
        <v>546</v>
      </c>
      <c r="B236" s="150" t="s">
        <v>573</v>
      </c>
      <c r="C236" s="150" t="s">
        <v>574</v>
      </c>
      <c r="D236" s="150" t="s">
        <v>31</v>
      </c>
      <c r="E236" s="150">
        <v>1</v>
      </c>
      <c r="F236" s="155">
        <v>0.52</v>
      </c>
      <c r="G236" s="150">
        <v>27.814465999999999</v>
      </c>
      <c r="H236" s="150">
        <v>-80.422875000000005</v>
      </c>
      <c r="I236" s="150">
        <v>27.792738</v>
      </c>
      <c r="J236" s="150">
        <v>-80.411693999999997</v>
      </c>
    </row>
    <row r="237" spans="1:10" ht="12.75" customHeight="1" x14ac:dyDescent="0.2">
      <c r="A237" s="150" t="s">
        <v>546</v>
      </c>
      <c r="B237" s="150" t="s">
        <v>575</v>
      </c>
      <c r="C237" s="150" t="s">
        <v>576</v>
      </c>
      <c r="D237" s="150" t="s">
        <v>31</v>
      </c>
      <c r="E237" s="150">
        <v>1</v>
      </c>
      <c r="F237" s="155">
        <v>0.80200000000000005</v>
      </c>
      <c r="G237" s="150">
        <v>27.749756999999999</v>
      </c>
      <c r="H237" s="150">
        <v>-80.388379999999998</v>
      </c>
      <c r="I237" s="150">
        <v>27.731121000000002</v>
      </c>
      <c r="J237" s="150">
        <v>-80.380212</v>
      </c>
    </row>
    <row r="238" spans="1:10" ht="12.75" customHeight="1" x14ac:dyDescent="0.2">
      <c r="A238" s="156" t="s">
        <v>546</v>
      </c>
      <c r="B238" s="156" t="s">
        <v>577</v>
      </c>
      <c r="C238" s="156" t="s">
        <v>578</v>
      </c>
      <c r="D238" s="156" t="s">
        <v>31</v>
      </c>
      <c r="E238" s="156">
        <v>1</v>
      </c>
      <c r="F238" s="157">
        <v>0.57999999999999996</v>
      </c>
      <c r="G238" s="156">
        <v>27.774816000000001</v>
      </c>
      <c r="H238" s="156">
        <v>-80.401939999999996</v>
      </c>
      <c r="I238" s="156">
        <v>27.756339000000001</v>
      </c>
      <c r="J238" s="156">
        <v>-80.392106999999996</v>
      </c>
    </row>
    <row r="239" spans="1:10" ht="12.75" customHeight="1" x14ac:dyDescent="0.2">
      <c r="A239" s="48"/>
      <c r="B239" s="27">
        <f>COUNTA(B222:B238)</f>
        <v>17</v>
      </c>
      <c r="C239" s="26"/>
      <c r="D239" s="26"/>
      <c r="E239" s="65"/>
      <c r="F239" s="102">
        <f>SUM(F222:F238)</f>
        <v>14.137</v>
      </c>
      <c r="G239" s="26"/>
      <c r="H239" s="26"/>
      <c r="I239" s="26"/>
      <c r="J239" s="26"/>
    </row>
    <row r="240" spans="1:10" ht="12.75" customHeight="1" x14ac:dyDescent="0.2">
      <c r="A240" s="48"/>
      <c r="B240" s="27"/>
      <c r="C240" s="26"/>
      <c r="D240" s="26"/>
      <c r="E240" s="65"/>
      <c r="F240" s="102"/>
      <c r="G240" s="26"/>
      <c r="H240" s="26"/>
      <c r="I240" s="26"/>
      <c r="J240" s="26"/>
    </row>
    <row r="241" spans="1:10" ht="12.75" customHeight="1" x14ac:dyDescent="0.2">
      <c r="A241" s="150" t="s">
        <v>579</v>
      </c>
      <c r="B241" s="150" t="s">
        <v>580</v>
      </c>
      <c r="C241" s="150" t="s">
        <v>581</v>
      </c>
      <c r="D241" s="150" t="s">
        <v>31</v>
      </c>
      <c r="E241" s="150">
        <v>1</v>
      </c>
      <c r="F241" s="155">
        <v>3.456</v>
      </c>
      <c r="G241" s="150">
        <v>26.719667000000001</v>
      </c>
      <c r="H241" s="150">
        <v>-82.263540000000006</v>
      </c>
      <c r="I241" s="150">
        <v>26.719481999999999</v>
      </c>
      <c r="J241" s="150">
        <v>-82.258711000000005</v>
      </c>
    </row>
    <row r="242" spans="1:10" ht="12.75" customHeight="1" x14ac:dyDescent="0.2">
      <c r="A242" s="150" t="s">
        <v>579</v>
      </c>
      <c r="B242" s="150" t="s">
        <v>582</v>
      </c>
      <c r="C242" s="150" t="s">
        <v>583</v>
      </c>
      <c r="D242" s="150" t="s">
        <v>31</v>
      </c>
      <c r="E242" s="150">
        <v>1</v>
      </c>
      <c r="F242" s="155">
        <v>3.536</v>
      </c>
      <c r="G242" s="150">
        <v>26.348766999999999</v>
      </c>
      <c r="H242" s="150">
        <v>-81.853729000000001</v>
      </c>
      <c r="I242" s="150">
        <v>26.330400999999998</v>
      </c>
      <c r="J242" s="150">
        <v>-81.845778999999993</v>
      </c>
    </row>
    <row r="243" spans="1:10" ht="12.75" customHeight="1" x14ac:dyDescent="0.2">
      <c r="A243" s="150" t="s">
        <v>579</v>
      </c>
      <c r="B243" s="150" t="s">
        <v>584</v>
      </c>
      <c r="C243" s="150" t="s">
        <v>585</v>
      </c>
      <c r="D243" s="150" t="s">
        <v>31</v>
      </c>
      <c r="E243" s="150">
        <v>1</v>
      </c>
      <c r="F243" s="155">
        <v>0.55200000000000005</v>
      </c>
      <c r="G243" s="150">
        <v>26.465309999999999</v>
      </c>
      <c r="H243" s="150">
        <v>-81.968463999999997</v>
      </c>
      <c r="I243" s="150">
        <v>26.454601</v>
      </c>
      <c r="J243" s="150">
        <v>-81.959941000000001</v>
      </c>
    </row>
    <row r="244" spans="1:10" ht="12.75" customHeight="1" x14ac:dyDescent="0.2">
      <c r="A244" s="150" t="s">
        <v>579</v>
      </c>
      <c r="B244" s="150" t="s">
        <v>586</v>
      </c>
      <c r="C244" s="150" t="s">
        <v>587</v>
      </c>
      <c r="D244" s="150" t="s">
        <v>31</v>
      </c>
      <c r="E244" s="150">
        <v>1</v>
      </c>
      <c r="F244" s="155">
        <v>0.85899999999999999</v>
      </c>
      <c r="G244" s="150">
        <v>26.482496999999999</v>
      </c>
      <c r="H244" s="150">
        <v>-82.182007999999996</v>
      </c>
      <c r="I244" s="150">
        <v>26.452271</v>
      </c>
      <c r="J244" s="150">
        <v>-82.145008000000004</v>
      </c>
    </row>
    <row r="245" spans="1:10" ht="12.75" customHeight="1" x14ac:dyDescent="0.2">
      <c r="A245" s="150" t="s">
        <v>579</v>
      </c>
      <c r="B245" s="150" t="s">
        <v>588</v>
      </c>
      <c r="C245" s="150" t="s">
        <v>589</v>
      </c>
      <c r="D245" s="150" t="s">
        <v>31</v>
      </c>
      <c r="E245" s="150">
        <v>1</v>
      </c>
      <c r="F245" s="155">
        <v>1.3009999999999999</v>
      </c>
      <c r="G245" s="150">
        <v>26.542514000000001</v>
      </c>
      <c r="H245" s="150">
        <v>-81.952192999999994</v>
      </c>
      <c r="I245" s="150">
        <v>26.541322999999998</v>
      </c>
      <c r="J245" s="150">
        <v>-81.950407999999996</v>
      </c>
    </row>
    <row r="246" spans="1:10" ht="12.75" customHeight="1" x14ac:dyDescent="0.2">
      <c r="A246" s="150" t="s">
        <v>579</v>
      </c>
      <c r="B246" s="150" t="s">
        <v>1305</v>
      </c>
      <c r="C246" s="150" t="s">
        <v>1306</v>
      </c>
      <c r="D246" s="150" t="s">
        <v>31</v>
      </c>
      <c r="E246" s="150">
        <v>1</v>
      </c>
      <c r="F246" s="155">
        <v>6.2039999999999997</v>
      </c>
      <c r="G246" s="150">
        <v>26.7074</v>
      </c>
      <c r="H246" s="150">
        <v>-82.250714000000002</v>
      </c>
      <c r="I246" s="150">
        <v>26.613054000000002</v>
      </c>
      <c r="J246" s="150">
        <v>-82.222418000000005</v>
      </c>
    </row>
    <row r="247" spans="1:10" ht="12.75" customHeight="1" x14ac:dyDescent="0.2">
      <c r="A247" s="150" t="s">
        <v>579</v>
      </c>
      <c r="B247" s="150" t="s">
        <v>590</v>
      </c>
      <c r="C247" s="150" t="s">
        <v>591</v>
      </c>
      <c r="D247" s="150" t="s">
        <v>31</v>
      </c>
      <c r="E247" s="150">
        <v>1</v>
      </c>
      <c r="F247" s="155">
        <v>0.45</v>
      </c>
      <c r="G247" s="150">
        <v>26.429238000000002</v>
      </c>
      <c r="H247" s="150">
        <v>-82.054017999999999</v>
      </c>
      <c r="I247" s="150">
        <v>26.437052000000001</v>
      </c>
      <c r="J247" s="150">
        <v>-82.039782000000002</v>
      </c>
    </row>
    <row r="248" spans="1:10" ht="18" customHeight="1" x14ac:dyDescent="0.2">
      <c r="A248" s="150" t="s">
        <v>579</v>
      </c>
      <c r="B248" s="150" t="s">
        <v>592</v>
      </c>
      <c r="C248" s="150" t="s">
        <v>593</v>
      </c>
      <c r="D248" s="150" t="s">
        <v>150</v>
      </c>
      <c r="E248" s="150">
        <v>1</v>
      </c>
      <c r="F248" s="155">
        <v>0.40200000000000002</v>
      </c>
      <c r="G248" s="150">
        <v>26.415261000000001</v>
      </c>
      <c r="H248" s="150">
        <v>-81.903008</v>
      </c>
      <c r="I248" s="150">
        <v>26.408048999999998</v>
      </c>
      <c r="J248" s="150">
        <v>-81.901041000000006</v>
      </c>
    </row>
    <row r="249" spans="1:10" ht="12.75" customHeight="1" x14ac:dyDescent="0.2">
      <c r="A249" s="150" t="s">
        <v>579</v>
      </c>
      <c r="B249" s="150" t="s">
        <v>594</v>
      </c>
      <c r="C249" s="150" t="s">
        <v>595</v>
      </c>
      <c r="D249" s="150" t="s">
        <v>31</v>
      </c>
      <c r="E249" s="150">
        <v>1</v>
      </c>
      <c r="F249" s="155">
        <v>1.427</v>
      </c>
      <c r="G249" s="150">
        <v>26.365952</v>
      </c>
      <c r="H249" s="150">
        <v>-81.861487999999994</v>
      </c>
      <c r="I249" s="150">
        <v>26.348766999999999</v>
      </c>
      <c r="J249" s="150">
        <v>-81.853729000000001</v>
      </c>
    </row>
    <row r="250" spans="1:10" ht="12.75" customHeight="1" x14ac:dyDescent="0.2">
      <c r="A250" s="150" t="s">
        <v>579</v>
      </c>
      <c r="B250" s="150" t="s">
        <v>596</v>
      </c>
      <c r="C250" s="150" t="s">
        <v>597</v>
      </c>
      <c r="D250" s="150" t="s">
        <v>31</v>
      </c>
      <c r="E250" s="150">
        <v>1</v>
      </c>
      <c r="F250" s="155">
        <v>1.177</v>
      </c>
      <c r="G250" s="150">
        <v>26.398323999999999</v>
      </c>
      <c r="H250" s="150">
        <v>-81.885960999999995</v>
      </c>
      <c r="I250" s="150">
        <v>26.378216999999999</v>
      </c>
      <c r="J250" s="150">
        <v>-81.869461000000001</v>
      </c>
    </row>
    <row r="251" spans="1:10" ht="12.75" customHeight="1" x14ac:dyDescent="0.2">
      <c r="A251" s="150" t="s">
        <v>579</v>
      </c>
      <c r="B251" s="150" t="s">
        <v>598</v>
      </c>
      <c r="C251" s="150" t="s">
        <v>599</v>
      </c>
      <c r="D251" s="150" t="s">
        <v>31</v>
      </c>
      <c r="E251" s="150">
        <v>1</v>
      </c>
      <c r="F251" s="155">
        <v>0.26500000000000001</v>
      </c>
      <c r="G251" s="150">
        <v>26.454601</v>
      </c>
      <c r="H251" s="150">
        <v>-81.959941000000001</v>
      </c>
      <c r="I251" s="150">
        <v>26.452086999999999</v>
      </c>
      <c r="J251" s="150">
        <v>-81.956115999999994</v>
      </c>
    </row>
    <row r="252" spans="1:10" ht="12.75" customHeight="1" x14ac:dyDescent="0.2">
      <c r="A252" s="150" t="s">
        <v>579</v>
      </c>
      <c r="B252" s="150" t="s">
        <v>1356</v>
      </c>
      <c r="C252" s="150" t="s">
        <v>1357</v>
      </c>
      <c r="D252" s="150" t="s">
        <v>150</v>
      </c>
      <c r="E252" s="150">
        <v>1</v>
      </c>
      <c r="F252" s="155">
        <v>0.376</v>
      </c>
      <c r="G252" s="150">
        <v>27.420701000000001</v>
      </c>
      <c r="H252" s="150">
        <v>-82.670509999999993</v>
      </c>
      <c r="I252" s="150">
        <v>27.389427000000001</v>
      </c>
      <c r="J252" s="150">
        <v>-82.642814999999999</v>
      </c>
    </row>
    <row r="253" spans="1:10" ht="12.75" customHeight="1" x14ac:dyDescent="0.2">
      <c r="A253" s="150" t="s">
        <v>579</v>
      </c>
      <c r="B253" s="150" t="s">
        <v>600</v>
      </c>
      <c r="C253" s="150" t="s">
        <v>601</v>
      </c>
      <c r="D253" s="150" t="s">
        <v>31</v>
      </c>
      <c r="E253" s="150">
        <v>1</v>
      </c>
      <c r="F253" s="155">
        <v>0.48099999999999998</v>
      </c>
      <c r="G253" s="150">
        <v>26.425643000000001</v>
      </c>
      <c r="H253" s="150">
        <v>-81.909891999999999</v>
      </c>
      <c r="I253" s="150">
        <v>26.415261000000001</v>
      </c>
      <c r="J253" s="150">
        <v>-81.903008</v>
      </c>
    </row>
    <row r="254" spans="1:10" ht="12.75" customHeight="1" x14ac:dyDescent="0.2">
      <c r="A254" s="150" t="s">
        <v>579</v>
      </c>
      <c r="B254" s="150" t="s">
        <v>602</v>
      </c>
      <c r="C254" s="150" t="s">
        <v>603</v>
      </c>
      <c r="D254" s="150" t="s">
        <v>31</v>
      </c>
      <c r="E254" s="150">
        <v>1</v>
      </c>
      <c r="F254" s="155">
        <v>0.38800000000000001</v>
      </c>
      <c r="G254" s="150">
        <v>26.452086999999999</v>
      </c>
      <c r="H254" s="150">
        <v>-81.956115999999994</v>
      </c>
      <c r="I254" s="150">
        <v>26.443127</v>
      </c>
      <c r="J254" s="150">
        <v>-81.935025999999993</v>
      </c>
    </row>
    <row r="255" spans="1:10" ht="12.75" customHeight="1" x14ac:dyDescent="0.2">
      <c r="A255" s="150" t="s">
        <v>579</v>
      </c>
      <c r="B255" s="150" t="s">
        <v>604</v>
      </c>
      <c r="C255" s="150" t="s">
        <v>605</v>
      </c>
      <c r="D255" s="150" t="s">
        <v>31</v>
      </c>
      <c r="E255" s="150">
        <v>1</v>
      </c>
      <c r="F255" s="155">
        <v>1.8220000000000001</v>
      </c>
      <c r="G255" s="150">
        <v>26.443127</v>
      </c>
      <c r="H255" s="150">
        <v>-81.935025999999993</v>
      </c>
      <c r="I255" s="150">
        <v>26.425643000000001</v>
      </c>
      <c r="J255" s="150">
        <v>-81.909891999999999</v>
      </c>
    </row>
    <row r="256" spans="1:10" ht="12.75" customHeight="1" x14ac:dyDescent="0.2">
      <c r="A256" s="150" t="s">
        <v>579</v>
      </c>
      <c r="B256" s="150" t="s">
        <v>1307</v>
      </c>
      <c r="C256" s="150" t="s">
        <v>1308</v>
      </c>
      <c r="D256" s="150" t="s">
        <v>31</v>
      </c>
      <c r="E256" s="150">
        <v>1</v>
      </c>
      <c r="F256" s="155">
        <v>0.72499999999999998</v>
      </c>
      <c r="G256" s="150">
        <v>26.422419000000001</v>
      </c>
      <c r="H256" s="150">
        <v>-82.071895999999995</v>
      </c>
      <c r="I256" s="150">
        <v>26.429238000000002</v>
      </c>
      <c r="J256" s="150">
        <v>-82.054017999999999</v>
      </c>
    </row>
    <row r="257" spans="1:10" ht="12.75" customHeight="1" x14ac:dyDescent="0.2">
      <c r="A257" s="150" t="s">
        <v>579</v>
      </c>
      <c r="B257" s="150" t="s">
        <v>606</v>
      </c>
      <c r="C257" s="150" t="s">
        <v>607</v>
      </c>
      <c r="D257" s="150" t="s">
        <v>31</v>
      </c>
      <c r="E257" s="150">
        <v>1</v>
      </c>
      <c r="F257" s="155">
        <v>0.41799999999999998</v>
      </c>
      <c r="G257" s="150">
        <v>26.463206</v>
      </c>
      <c r="H257" s="150">
        <v>-82.031903</v>
      </c>
      <c r="I257" s="150">
        <v>26.471482999999999</v>
      </c>
      <c r="J257" s="150">
        <v>-82.027731000000003</v>
      </c>
    </row>
    <row r="258" spans="1:10" ht="12.75" customHeight="1" x14ac:dyDescent="0.2">
      <c r="A258" s="150" t="s">
        <v>579</v>
      </c>
      <c r="B258" s="150" t="s">
        <v>608</v>
      </c>
      <c r="C258" s="150" t="s">
        <v>609</v>
      </c>
      <c r="D258" s="150" t="s">
        <v>31</v>
      </c>
      <c r="E258" s="150">
        <v>1</v>
      </c>
      <c r="F258" s="155">
        <v>1.498</v>
      </c>
      <c r="G258" s="150">
        <v>26.437052000000001</v>
      </c>
      <c r="H258" s="150">
        <v>-82.039782000000002</v>
      </c>
      <c r="I258" s="150">
        <v>26.45195</v>
      </c>
      <c r="J258" s="150">
        <v>-82.030512000000002</v>
      </c>
    </row>
    <row r="259" spans="1:10" ht="12.75" customHeight="1" x14ac:dyDescent="0.2">
      <c r="A259" s="150" t="s">
        <v>579</v>
      </c>
      <c r="B259" s="150" t="s">
        <v>1309</v>
      </c>
      <c r="C259" s="150" t="s">
        <v>1310</v>
      </c>
      <c r="D259" s="150" t="s">
        <v>31</v>
      </c>
      <c r="E259" s="150">
        <v>1</v>
      </c>
      <c r="F259" s="155">
        <v>2.9630000000000001</v>
      </c>
      <c r="G259" s="150">
        <v>26.541841000000002</v>
      </c>
      <c r="H259" s="150">
        <v>-82.197316000000001</v>
      </c>
      <c r="I259" s="150">
        <v>26.486861000000001</v>
      </c>
      <c r="J259" s="150">
        <v>-82.185199999999995</v>
      </c>
    </row>
    <row r="260" spans="1:10" ht="12.75" customHeight="1" x14ac:dyDescent="0.2">
      <c r="A260" s="150" t="s">
        <v>579</v>
      </c>
      <c r="B260" s="150" t="s">
        <v>610</v>
      </c>
      <c r="C260" s="150" t="s">
        <v>611</v>
      </c>
      <c r="D260" s="150" t="s">
        <v>150</v>
      </c>
      <c r="E260" s="150">
        <v>1</v>
      </c>
      <c r="F260" s="155">
        <v>0.316</v>
      </c>
      <c r="G260" s="150">
        <v>26.551399</v>
      </c>
      <c r="H260" s="150">
        <v>-82.201543999999998</v>
      </c>
      <c r="I260" s="150">
        <v>26.541841000000002</v>
      </c>
      <c r="J260" s="150">
        <v>-82.197316000000001</v>
      </c>
    </row>
    <row r="261" spans="1:10" ht="12.75" customHeight="1" x14ac:dyDescent="0.2">
      <c r="A261" s="150" t="s">
        <v>579</v>
      </c>
      <c r="B261" s="150" t="s">
        <v>612</v>
      </c>
      <c r="C261" s="150" t="s">
        <v>613</v>
      </c>
      <c r="D261" s="150" t="s">
        <v>150</v>
      </c>
      <c r="E261" s="150">
        <v>1</v>
      </c>
      <c r="F261" s="155">
        <v>0.35</v>
      </c>
      <c r="G261" s="150">
        <v>26.408048999999998</v>
      </c>
      <c r="H261" s="150">
        <v>-81.901041000000006</v>
      </c>
      <c r="I261" s="150">
        <v>26.404443000000001</v>
      </c>
      <c r="J261" s="150">
        <v>-81.883666000000005</v>
      </c>
    </row>
    <row r="262" spans="1:10" ht="12.75" customHeight="1" x14ac:dyDescent="0.2">
      <c r="A262" s="150" t="s">
        <v>579</v>
      </c>
      <c r="B262" s="150" t="s">
        <v>614</v>
      </c>
      <c r="C262" s="150" t="s">
        <v>615</v>
      </c>
      <c r="D262" s="150" t="s">
        <v>31</v>
      </c>
      <c r="E262" s="150">
        <v>1</v>
      </c>
      <c r="F262" s="155">
        <v>0.5</v>
      </c>
      <c r="G262" s="150">
        <v>26.452271</v>
      </c>
      <c r="H262" s="150">
        <v>-82.145008000000004</v>
      </c>
      <c r="I262" s="150">
        <v>26.422419000000001</v>
      </c>
      <c r="J262" s="150">
        <v>-82.071895999999995</v>
      </c>
    </row>
    <row r="263" spans="1:10" ht="12.75" customHeight="1" x14ac:dyDescent="0.2">
      <c r="A263" s="156" t="s">
        <v>579</v>
      </c>
      <c r="B263" s="156" t="s">
        <v>616</v>
      </c>
      <c r="C263" s="156" t="s">
        <v>617</v>
      </c>
      <c r="D263" s="156" t="s">
        <v>31</v>
      </c>
      <c r="E263" s="156">
        <v>1</v>
      </c>
      <c r="F263" s="157">
        <v>6.5000000000000002E-2</v>
      </c>
      <c r="G263" s="156">
        <v>26.486861000000001</v>
      </c>
      <c r="H263" s="156">
        <v>-82.185199999999995</v>
      </c>
      <c r="I263" s="156">
        <v>26.481715000000001</v>
      </c>
      <c r="J263" s="156">
        <v>-82.183505999999994</v>
      </c>
    </row>
    <row r="264" spans="1:10" ht="12.75" customHeight="1" x14ac:dyDescent="0.2">
      <c r="A264" s="48"/>
      <c r="B264" s="27">
        <f>COUNTA(B241:B263)</f>
        <v>23</v>
      </c>
      <c r="C264" s="26"/>
      <c r="D264" s="26"/>
      <c r="E264" s="65"/>
      <c r="F264" s="102">
        <f>SUM(F241:F263)</f>
        <v>29.531000000000009</v>
      </c>
      <c r="G264" s="26"/>
      <c r="H264" s="26"/>
      <c r="I264" s="26"/>
      <c r="J264" s="26"/>
    </row>
    <row r="265" spans="1:10" ht="12.75" customHeight="1" x14ac:dyDescent="0.2">
      <c r="A265" s="48"/>
      <c r="B265" s="27"/>
      <c r="C265" s="26"/>
      <c r="D265" s="26"/>
      <c r="E265" s="65"/>
      <c r="F265" s="102"/>
      <c r="G265" s="26"/>
      <c r="H265" s="26"/>
      <c r="I265" s="26"/>
      <c r="J265" s="26"/>
    </row>
    <row r="266" spans="1:10" ht="12.75" customHeight="1" x14ac:dyDescent="0.2">
      <c r="A266" s="150" t="s">
        <v>618</v>
      </c>
      <c r="B266" s="150" t="s">
        <v>619</v>
      </c>
      <c r="C266" s="150" t="s">
        <v>620</v>
      </c>
      <c r="D266" s="150" t="s">
        <v>31</v>
      </c>
      <c r="E266" s="150">
        <v>1</v>
      </c>
      <c r="F266" s="155">
        <v>0.24399999999999999</v>
      </c>
      <c r="G266" s="150">
        <v>29.136786000000001</v>
      </c>
      <c r="H266" s="150">
        <v>-83.029680999999997</v>
      </c>
      <c r="I266" s="150">
        <v>29.137464000000001</v>
      </c>
      <c r="J266" s="150">
        <v>-83.028474000000003</v>
      </c>
    </row>
    <row r="267" spans="1:10" ht="12.75" customHeight="1" x14ac:dyDescent="0.2">
      <c r="A267" s="156" t="s">
        <v>618</v>
      </c>
      <c r="B267" s="156" t="s">
        <v>621</v>
      </c>
      <c r="C267" s="156" t="s">
        <v>622</v>
      </c>
      <c r="D267" s="156" t="s">
        <v>31</v>
      </c>
      <c r="E267" s="156">
        <v>1</v>
      </c>
      <c r="F267" s="157">
        <v>0.35199999999999998</v>
      </c>
      <c r="G267" s="156">
        <v>29.003843</v>
      </c>
      <c r="H267" s="156">
        <v>-82.758948000000004</v>
      </c>
      <c r="I267" s="156">
        <v>29.003408</v>
      </c>
      <c r="J267" s="156">
        <v>-82.759175999999997</v>
      </c>
    </row>
    <row r="268" spans="1:10" ht="12.75" customHeight="1" x14ac:dyDescent="0.2">
      <c r="A268" s="48"/>
      <c r="B268" s="27">
        <f>COUNTA(B266:B267)</f>
        <v>2</v>
      </c>
      <c r="C268" s="26"/>
      <c r="D268" s="26"/>
      <c r="E268" s="65"/>
      <c r="F268" s="102">
        <f>SUM(F266:F267)</f>
        <v>0.59599999999999997</v>
      </c>
      <c r="G268" s="26"/>
      <c r="H268" s="26"/>
      <c r="I268" s="26"/>
      <c r="J268" s="26"/>
    </row>
    <row r="269" spans="1:10" ht="12.75" customHeight="1" x14ac:dyDescent="0.2">
      <c r="A269" s="48"/>
      <c r="B269" s="27"/>
      <c r="C269" s="26"/>
      <c r="D269" s="26"/>
      <c r="E269" s="65"/>
      <c r="F269" s="102"/>
      <c r="G269" s="26"/>
      <c r="H269" s="26"/>
      <c r="I269" s="26"/>
      <c r="J269" s="26"/>
    </row>
    <row r="270" spans="1:10" ht="12.75" customHeight="1" x14ac:dyDescent="0.2">
      <c r="A270" s="150" t="s">
        <v>623</v>
      </c>
      <c r="B270" s="150" t="s">
        <v>624</v>
      </c>
      <c r="C270" s="150" t="s">
        <v>625</v>
      </c>
      <c r="D270" s="150" t="s">
        <v>31</v>
      </c>
      <c r="E270" s="150">
        <v>1</v>
      </c>
      <c r="F270" s="155">
        <v>0.151</v>
      </c>
      <c r="G270" s="150">
        <v>27.539114999999999</v>
      </c>
      <c r="H270" s="150">
        <v>-82.742813999999996</v>
      </c>
      <c r="I270" s="150">
        <v>27.533798999999998</v>
      </c>
      <c r="J270" s="150">
        <v>-82.733123000000006</v>
      </c>
    </row>
    <row r="271" spans="1:10" ht="12.75" customHeight="1" x14ac:dyDescent="0.2">
      <c r="A271" s="150" t="s">
        <v>623</v>
      </c>
      <c r="B271" s="150" t="s">
        <v>626</v>
      </c>
      <c r="C271" s="150" t="s">
        <v>627</v>
      </c>
      <c r="D271" s="150" t="s">
        <v>31</v>
      </c>
      <c r="E271" s="150">
        <v>1</v>
      </c>
      <c r="F271" s="155">
        <v>0.17199999999999999</v>
      </c>
      <c r="G271" s="150">
        <v>27.534924</v>
      </c>
      <c r="H271" s="150">
        <v>-82.734678000000002</v>
      </c>
      <c r="I271" s="150">
        <v>27.531801000000002</v>
      </c>
      <c r="J271" s="150">
        <v>-82.729664999999997</v>
      </c>
    </row>
    <row r="272" spans="1:10" ht="12.75" customHeight="1" x14ac:dyDescent="0.2">
      <c r="A272" s="150" t="s">
        <v>623</v>
      </c>
      <c r="B272" s="150" t="s">
        <v>628</v>
      </c>
      <c r="C272" s="150" t="s">
        <v>629</v>
      </c>
      <c r="D272" s="150" t="s">
        <v>31</v>
      </c>
      <c r="E272" s="150">
        <v>1</v>
      </c>
      <c r="F272" s="155">
        <v>0.214</v>
      </c>
      <c r="G272" s="150">
        <v>27.485029999999998</v>
      </c>
      <c r="H272" s="150">
        <v>-82.707053000000002</v>
      </c>
      <c r="I272" s="150">
        <v>27.457754999999999</v>
      </c>
      <c r="J272" s="150">
        <v>-82.696628000000004</v>
      </c>
    </row>
    <row r="273" spans="1:10" ht="18" customHeight="1" x14ac:dyDescent="0.2">
      <c r="A273" s="150" t="s">
        <v>623</v>
      </c>
      <c r="B273" s="150" t="s">
        <v>630</v>
      </c>
      <c r="C273" s="150" t="s">
        <v>631</v>
      </c>
      <c r="D273" s="150" t="s">
        <v>31</v>
      </c>
      <c r="E273" s="150">
        <v>1</v>
      </c>
      <c r="F273" s="155">
        <v>3.3340000000000001</v>
      </c>
      <c r="G273" s="150">
        <v>27.539114999999999</v>
      </c>
      <c r="H273" s="150">
        <v>-82.742813999999996</v>
      </c>
      <c r="I273" s="150">
        <v>27.519607000000001</v>
      </c>
      <c r="J273" s="150">
        <v>-82.731165000000004</v>
      </c>
    </row>
    <row r="274" spans="1:10" ht="12.75" customHeight="1" x14ac:dyDescent="0.2">
      <c r="A274" s="150" t="s">
        <v>623</v>
      </c>
      <c r="B274" s="150" t="s">
        <v>632</v>
      </c>
      <c r="C274" s="150" t="s">
        <v>633</v>
      </c>
      <c r="D274" s="150" t="s">
        <v>31</v>
      </c>
      <c r="E274" s="150">
        <v>1</v>
      </c>
      <c r="F274" s="155">
        <v>0.223</v>
      </c>
      <c r="G274" s="150">
        <v>27.457754999999999</v>
      </c>
      <c r="H274" s="150">
        <v>-82.696628000000004</v>
      </c>
      <c r="I274" s="150">
        <v>27.450194</v>
      </c>
      <c r="J274" s="150">
        <v>-82.693422999999996</v>
      </c>
    </row>
    <row r="275" spans="1:10" ht="12.75" customHeight="1" x14ac:dyDescent="0.2">
      <c r="A275" s="150" t="s">
        <v>623</v>
      </c>
      <c r="B275" s="150" t="s">
        <v>634</v>
      </c>
      <c r="C275" s="150" t="s">
        <v>635</v>
      </c>
      <c r="D275" s="150" t="s">
        <v>31</v>
      </c>
      <c r="E275" s="150">
        <v>1</v>
      </c>
      <c r="F275" s="155">
        <v>0.127</v>
      </c>
      <c r="G275" s="150">
        <v>27.450194</v>
      </c>
      <c r="H275" s="150">
        <v>-82.693422999999996</v>
      </c>
      <c r="I275" s="150">
        <v>27.443866</v>
      </c>
      <c r="J275" s="150">
        <v>-82.690792999999999</v>
      </c>
    </row>
    <row r="276" spans="1:10" ht="12.75" customHeight="1" x14ac:dyDescent="0.2">
      <c r="A276" s="150" t="s">
        <v>623</v>
      </c>
      <c r="B276" s="150" t="s">
        <v>1311</v>
      </c>
      <c r="C276" s="150" t="s">
        <v>1312</v>
      </c>
      <c r="D276" s="150" t="s">
        <v>31</v>
      </c>
      <c r="E276" s="150">
        <v>1</v>
      </c>
      <c r="F276" s="155">
        <v>0.183</v>
      </c>
      <c r="G276" s="150">
        <v>27.532181000000001</v>
      </c>
      <c r="H276" s="150">
        <v>-82.633180999999993</v>
      </c>
      <c r="I276" s="150">
        <v>27.530056999999999</v>
      </c>
      <c r="J276" s="150">
        <v>-82.627184999999997</v>
      </c>
    </row>
    <row r="277" spans="1:10" ht="12.75" customHeight="1" x14ac:dyDescent="0.2">
      <c r="A277" s="150" t="s">
        <v>623</v>
      </c>
      <c r="B277" s="150" t="s">
        <v>636</v>
      </c>
      <c r="C277" s="150" t="s">
        <v>637</v>
      </c>
      <c r="D277" s="150" t="s">
        <v>31</v>
      </c>
      <c r="E277" s="150">
        <v>1</v>
      </c>
      <c r="F277" s="155">
        <v>0.155</v>
      </c>
      <c r="G277" s="150">
        <v>27.519607000000001</v>
      </c>
      <c r="H277" s="150">
        <v>-82.731165000000004</v>
      </c>
      <c r="I277" s="150">
        <v>27.485029999999998</v>
      </c>
      <c r="J277" s="150">
        <v>-82.707053000000002</v>
      </c>
    </row>
    <row r="278" spans="1:10" ht="12.75" customHeight="1" x14ac:dyDescent="0.2">
      <c r="A278" s="150" t="s">
        <v>623</v>
      </c>
      <c r="B278" s="150" t="s">
        <v>638</v>
      </c>
      <c r="C278" s="150" t="s">
        <v>639</v>
      </c>
      <c r="D278" s="150" t="s">
        <v>31</v>
      </c>
      <c r="E278" s="150">
        <v>1</v>
      </c>
      <c r="F278" s="155">
        <v>2.423</v>
      </c>
      <c r="G278" s="150">
        <v>27.496791000000002</v>
      </c>
      <c r="H278" s="150">
        <v>-82.713392999999996</v>
      </c>
      <c r="I278" s="150">
        <v>27.469014000000001</v>
      </c>
      <c r="J278" s="150">
        <v>-82.700737000000004</v>
      </c>
    </row>
    <row r="279" spans="1:10" ht="12.75" customHeight="1" x14ac:dyDescent="0.2">
      <c r="A279" s="150" t="s">
        <v>623</v>
      </c>
      <c r="B279" s="150" t="s">
        <v>640</v>
      </c>
      <c r="C279" s="150" t="s">
        <v>641</v>
      </c>
      <c r="D279" s="150" t="s">
        <v>31</v>
      </c>
      <c r="E279" s="150">
        <v>1</v>
      </c>
      <c r="F279" s="155">
        <v>0.95599999999999996</v>
      </c>
      <c r="G279" s="150">
        <v>27.496606</v>
      </c>
      <c r="H279" s="150">
        <v>-82.659505999999993</v>
      </c>
      <c r="I279" s="150">
        <v>27.496517000000001</v>
      </c>
      <c r="J279" s="150">
        <v>-82.654088999999999</v>
      </c>
    </row>
    <row r="280" spans="1:10" ht="12.75" customHeight="1" x14ac:dyDescent="0.2">
      <c r="A280" s="150" t="s">
        <v>623</v>
      </c>
      <c r="B280" s="150" t="s">
        <v>642</v>
      </c>
      <c r="C280" s="150" t="s">
        <v>643</v>
      </c>
      <c r="D280" s="150" t="s">
        <v>31</v>
      </c>
      <c r="E280" s="150">
        <v>1</v>
      </c>
      <c r="F280" s="155">
        <v>0.98099999999999998</v>
      </c>
      <c r="G280" s="150">
        <v>27.495958999999999</v>
      </c>
      <c r="H280" s="150">
        <v>-82.650733000000002</v>
      </c>
      <c r="I280" s="150">
        <v>27.495329999999999</v>
      </c>
      <c r="J280" s="150">
        <v>-82.644701999999995</v>
      </c>
    </row>
    <row r="281" spans="1:10" ht="12.75" customHeight="1" x14ac:dyDescent="0.2">
      <c r="A281" s="156" t="s">
        <v>623</v>
      </c>
      <c r="B281" s="156" t="s">
        <v>644</v>
      </c>
      <c r="C281" s="156" t="s">
        <v>645</v>
      </c>
      <c r="D281" s="156" t="s">
        <v>31</v>
      </c>
      <c r="E281" s="156">
        <v>1</v>
      </c>
      <c r="F281" s="157">
        <v>2.2480000000000002</v>
      </c>
      <c r="G281" s="156">
        <v>27.441943999999999</v>
      </c>
      <c r="H281" s="156">
        <v>-82.689408999999998</v>
      </c>
      <c r="I281" s="156">
        <v>27.420701000000001</v>
      </c>
      <c r="J281" s="156">
        <v>-82.670509999999993</v>
      </c>
    </row>
    <row r="282" spans="1:10" ht="12.75" customHeight="1" x14ac:dyDescent="0.2">
      <c r="A282" s="48"/>
      <c r="B282" s="27">
        <f>COUNTA(B270:B281)</f>
        <v>12</v>
      </c>
      <c r="C282" s="26"/>
      <c r="D282" s="26"/>
      <c r="E282" s="65"/>
      <c r="F282" s="102">
        <f>SUM(F270:F281)</f>
        <v>11.167000000000002</v>
      </c>
      <c r="G282" s="26"/>
      <c r="H282" s="26"/>
      <c r="I282" s="26"/>
      <c r="J282" s="26"/>
    </row>
    <row r="283" spans="1:10" ht="12.75" customHeight="1" x14ac:dyDescent="0.2">
      <c r="A283" s="48"/>
      <c r="B283" s="27"/>
      <c r="C283" s="26"/>
      <c r="D283" s="26"/>
      <c r="E283" s="65"/>
      <c r="F283" s="102"/>
      <c r="G283" s="26"/>
      <c r="H283" s="26"/>
      <c r="I283" s="26"/>
      <c r="J283" s="26"/>
    </row>
    <row r="284" spans="1:10" ht="12.75" customHeight="1" x14ac:dyDescent="0.2">
      <c r="A284" s="150" t="s">
        <v>646</v>
      </c>
      <c r="B284" s="150" t="s">
        <v>647</v>
      </c>
      <c r="C284" s="150" t="s">
        <v>648</v>
      </c>
      <c r="D284" s="150" t="s">
        <v>31</v>
      </c>
      <c r="E284" s="150">
        <v>1</v>
      </c>
      <c r="F284" s="155">
        <v>0.20599999999999999</v>
      </c>
      <c r="G284" s="150">
        <v>27.241944</v>
      </c>
      <c r="H284" s="150">
        <v>-80.189321000000007</v>
      </c>
      <c r="I284" s="150">
        <v>27.237936999999999</v>
      </c>
      <c r="J284" s="150">
        <v>-80.186565999999999</v>
      </c>
    </row>
    <row r="285" spans="1:10" ht="12.75" customHeight="1" x14ac:dyDescent="0.2">
      <c r="A285" s="150" t="s">
        <v>646</v>
      </c>
      <c r="B285" s="150" t="s">
        <v>649</v>
      </c>
      <c r="C285" s="150" t="s">
        <v>650</v>
      </c>
      <c r="D285" s="150" t="s">
        <v>31</v>
      </c>
      <c r="E285" s="150">
        <v>1</v>
      </c>
      <c r="F285" s="155">
        <v>1.2869999999999999</v>
      </c>
      <c r="G285" s="150">
        <v>27.187097999999999</v>
      </c>
      <c r="H285" s="150">
        <v>-80.159895000000006</v>
      </c>
      <c r="I285" s="150">
        <v>27.169191999999999</v>
      </c>
      <c r="J285" s="150">
        <v>-80.153321000000005</v>
      </c>
    </row>
    <row r="286" spans="1:10" ht="12.75" customHeight="1" x14ac:dyDescent="0.2">
      <c r="A286" s="150" t="s">
        <v>646</v>
      </c>
      <c r="B286" s="150" t="s">
        <v>651</v>
      </c>
      <c r="C286" s="150" t="s">
        <v>652</v>
      </c>
      <c r="D286" s="150" t="s">
        <v>31</v>
      </c>
      <c r="E286" s="150">
        <v>1</v>
      </c>
      <c r="F286" s="155">
        <v>0.115</v>
      </c>
      <c r="G286" s="150">
        <v>27.191168000000001</v>
      </c>
      <c r="H286" s="150">
        <v>-80.160708999999997</v>
      </c>
      <c r="I286" s="150">
        <v>27.187097999999999</v>
      </c>
      <c r="J286" s="150">
        <v>-80.159895000000006</v>
      </c>
    </row>
    <row r="287" spans="1:10" ht="12.75" customHeight="1" x14ac:dyDescent="0.2">
      <c r="A287" s="150" t="s">
        <v>646</v>
      </c>
      <c r="B287" s="150" t="s">
        <v>653</v>
      </c>
      <c r="C287" s="150" t="s">
        <v>654</v>
      </c>
      <c r="D287" s="150" t="s">
        <v>31</v>
      </c>
      <c r="E287" s="150">
        <v>1</v>
      </c>
      <c r="F287" s="155">
        <v>0.16600000000000001</v>
      </c>
      <c r="G287" s="150">
        <v>27.245763</v>
      </c>
      <c r="H287" s="150">
        <v>-80.191387000000006</v>
      </c>
      <c r="I287" s="150">
        <v>27.241944</v>
      </c>
      <c r="J287" s="150">
        <v>-80.189321000000007</v>
      </c>
    </row>
    <row r="288" spans="1:10" ht="12.75" customHeight="1" x14ac:dyDescent="0.2">
      <c r="A288" s="150" t="s">
        <v>646</v>
      </c>
      <c r="B288" s="150" t="s">
        <v>655</v>
      </c>
      <c r="C288" s="150" t="s">
        <v>656</v>
      </c>
      <c r="D288" s="150" t="s">
        <v>31</v>
      </c>
      <c r="E288" s="150">
        <v>1</v>
      </c>
      <c r="F288" s="155">
        <v>0.121</v>
      </c>
      <c r="G288" s="150">
        <v>27.237936999999999</v>
      </c>
      <c r="H288" s="150">
        <v>-80.186565999999999</v>
      </c>
      <c r="I288" s="150">
        <v>27.234805999999999</v>
      </c>
      <c r="J288" s="150">
        <v>-80.185125999999997</v>
      </c>
    </row>
    <row r="289" spans="1:10" ht="12.75" customHeight="1" x14ac:dyDescent="0.2">
      <c r="A289" s="150" t="s">
        <v>646</v>
      </c>
      <c r="B289" s="150" t="s">
        <v>657</v>
      </c>
      <c r="C289" s="150" t="s">
        <v>658</v>
      </c>
      <c r="D289" s="150" t="s">
        <v>31</v>
      </c>
      <c r="E289" s="150">
        <v>1</v>
      </c>
      <c r="F289" s="155">
        <v>0.30499999999999999</v>
      </c>
      <c r="G289" s="150">
        <v>27.206695</v>
      </c>
      <c r="H289" s="150">
        <v>-80.169286</v>
      </c>
      <c r="I289" s="150">
        <v>27.191168000000001</v>
      </c>
      <c r="J289" s="150">
        <v>-80.160708999999997</v>
      </c>
    </row>
    <row r="290" spans="1:10" ht="12.75" customHeight="1" x14ac:dyDescent="0.2">
      <c r="A290" s="150" t="s">
        <v>646</v>
      </c>
      <c r="B290" s="150" t="s">
        <v>659</v>
      </c>
      <c r="C290" s="150" t="s">
        <v>660</v>
      </c>
      <c r="D290" s="150" t="s">
        <v>31</v>
      </c>
      <c r="E290" s="150">
        <v>1</v>
      </c>
      <c r="F290" s="155">
        <v>1.9E-2</v>
      </c>
      <c r="G290" s="150">
        <v>27.212078999999999</v>
      </c>
      <c r="H290" s="150">
        <v>-80.172542000000007</v>
      </c>
      <c r="I290" s="150">
        <v>27.209762000000001</v>
      </c>
      <c r="J290" s="150">
        <v>-80.171102000000005</v>
      </c>
    </row>
    <row r="291" spans="1:10" ht="12.75" customHeight="1" x14ac:dyDescent="0.2">
      <c r="A291" s="150" t="s">
        <v>646</v>
      </c>
      <c r="B291" s="150" t="s">
        <v>661</v>
      </c>
      <c r="C291" s="150" t="s">
        <v>662</v>
      </c>
      <c r="D291" s="150" t="s">
        <v>31</v>
      </c>
      <c r="E291" s="150">
        <v>1</v>
      </c>
      <c r="F291" s="155">
        <v>0.104</v>
      </c>
      <c r="G291" s="150">
        <v>27.248951999999999</v>
      </c>
      <c r="H291" s="150">
        <v>-80.192915999999997</v>
      </c>
      <c r="I291" s="150">
        <v>27.245763</v>
      </c>
      <c r="J291" s="150">
        <v>-80.191387000000006</v>
      </c>
    </row>
    <row r="292" spans="1:10" ht="12.75" customHeight="1" x14ac:dyDescent="0.2">
      <c r="A292" s="150" t="s">
        <v>646</v>
      </c>
      <c r="B292" s="150" t="s">
        <v>663</v>
      </c>
      <c r="C292" s="150" t="s">
        <v>664</v>
      </c>
      <c r="D292" s="150" t="s">
        <v>31</v>
      </c>
      <c r="E292" s="150">
        <v>1</v>
      </c>
      <c r="F292" s="155">
        <v>3.992</v>
      </c>
      <c r="G292" s="150">
        <v>27.085028319999999</v>
      </c>
      <c r="H292" s="150">
        <v>-80.123588420000004</v>
      </c>
      <c r="I292" s="150">
        <v>27.031661750000001</v>
      </c>
      <c r="J292" s="150">
        <v>-80.098817890000007</v>
      </c>
    </row>
    <row r="293" spans="1:10" ht="12.75" customHeight="1" x14ac:dyDescent="0.2">
      <c r="A293" s="150" t="s">
        <v>646</v>
      </c>
      <c r="B293" s="150" t="s">
        <v>665</v>
      </c>
      <c r="C293" s="150" t="s">
        <v>666</v>
      </c>
      <c r="D293" s="150" t="s">
        <v>31</v>
      </c>
      <c r="E293" s="150">
        <v>1</v>
      </c>
      <c r="F293" s="155">
        <v>5.3719999999999999</v>
      </c>
      <c r="G293" s="150">
        <v>27.125981119999999</v>
      </c>
      <c r="H293" s="150">
        <v>-80.143448390000003</v>
      </c>
      <c r="I293" s="150">
        <v>27.100355069999999</v>
      </c>
      <c r="J293" s="150">
        <v>-80.132887030000006</v>
      </c>
    </row>
    <row r="294" spans="1:10" ht="12.75" customHeight="1" x14ac:dyDescent="0.2">
      <c r="A294" s="150" t="s">
        <v>646</v>
      </c>
      <c r="B294" s="150" t="s">
        <v>667</v>
      </c>
      <c r="C294" s="150" t="s">
        <v>668</v>
      </c>
      <c r="D294" s="150" t="s">
        <v>31</v>
      </c>
      <c r="E294" s="150">
        <v>1</v>
      </c>
      <c r="F294" s="155">
        <v>4.2000000000000003E-2</v>
      </c>
      <c r="G294" s="150">
        <v>27.209762000000001</v>
      </c>
      <c r="H294" s="150">
        <v>-80.171102000000005</v>
      </c>
      <c r="I294" s="150">
        <v>27.206695</v>
      </c>
      <c r="J294" s="150">
        <v>-80.169286</v>
      </c>
    </row>
    <row r="295" spans="1:10" ht="12.75" customHeight="1" x14ac:dyDescent="0.2">
      <c r="A295" s="150" t="s">
        <v>646</v>
      </c>
      <c r="B295" s="150" t="s">
        <v>669</v>
      </c>
      <c r="C295" s="150" t="s">
        <v>670</v>
      </c>
      <c r="D295" s="150" t="s">
        <v>31</v>
      </c>
      <c r="E295" s="150">
        <v>1</v>
      </c>
      <c r="F295" s="155">
        <v>0.13200000000000001</v>
      </c>
      <c r="G295" s="150">
        <v>27.254695000000002</v>
      </c>
      <c r="H295" s="150">
        <v>-80.212988999999993</v>
      </c>
      <c r="I295" s="150">
        <v>27.253492000000001</v>
      </c>
      <c r="J295" s="150">
        <v>-80.217419000000007</v>
      </c>
    </row>
    <row r="296" spans="1:10" ht="12.75" customHeight="1" x14ac:dyDescent="0.2">
      <c r="A296" s="150" t="s">
        <v>646</v>
      </c>
      <c r="B296" s="150" t="s">
        <v>671</v>
      </c>
      <c r="C296" s="150" t="s">
        <v>672</v>
      </c>
      <c r="D296" s="150" t="s">
        <v>31</v>
      </c>
      <c r="E296" s="150">
        <v>1</v>
      </c>
      <c r="F296" s="155">
        <v>2.5999999999999999E-2</v>
      </c>
      <c r="G296" s="150">
        <v>27.255461</v>
      </c>
      <c r="H296" s="150">
        <v>-80.210254000000006</v>
      </c>
      <c r="I296" s="150">
        <v>27.255023999999999</v>
      </c>
      <c r="J296" s="150">
        <v>-80.211402000000007</v>
      </c>
    </row>
    <row r="297" spans="1:10" ht="12.75" customHeight="1" x14ac:dyDescent="0.2">
      <c r="A297" s="150" t="s">
        <v>646</v>
      </c>
      <c r="B297" s="150" t="s">
        <v>673</v>
      </c>
      <c r="C297" s="150" t="s">
        <v>674</v>
      </c>
      <c r="D297" s="150" t="s">
        <v>31</v>
      </c>
      <c r="E297" s="150">
        <v>1</v>
      </c>
      <c r="F297" s="155">
        <v>9.673</v>
      </c>
      <c r="G297" s="150">
        <v>27.262954000000001</v>
      </c>
      <c r="H297" s="150">
        <v>-80.199478999999997</v>
      </c>
      <c r="I297" s="150">
        <v>27.248951999999999</v>
      </c>
      <c r="J297" s="150">
        <v>-80.192915999999997</v>
      </c>
    </row>
    <row r="298" spans="1:10" ht="12.75" customHeight="1" x14ac:dyDescent="0.2">
      <c r="A298" s="150" t="s">
        <v>646</v>
      </c>
      <c r="B298" s="150" t="s">
        <v>675</v>
      </c>
      <c r="C298" s="150" t="s">
        <v>676</v>
      </c>
      <c r="D298" s="150" t="s">
        <v>31</v>
      </c>
      <c r="E298" s="150">
        <v>1</v>
      </c>
      <c r="F298" s="155">
        <v>0.51500000000000001</v>
      </c>
      <c r="G298" s="150">
        <v>27.202114999999999</v>
      </c>
      <c r="H298" s="150">
        <v>-80.258125000000007</v>
      </c>
      <c r="I298" s="150">
        <v>27.210813999999999</v>
      </c>
      <c r="J298" s="150">
        <v>-80.259566000000007</v>
      </c>
    </row>
    <row r="299" spans="1:10" ht="12.75" customHeight="1" x14ac:dyDescent="0.2">
      <c r="A299" s="150" t="s">
        <v>646</v>
      </c>
      <c r="B299" s="150" t="s">
        <v>677</v>
      </c>
      <c r="C299" s="150" t="s">
        <v>678</v>
      </c>
      <c r="D299" s="150" t="s">
        <v>31</v>
      </c>
      <c r="E299" s="150">
        <v>1</v>
      </c>
      <c r="F299" s="155">
        <v>0.32200000000000001</v>
      </c>
      <c r="G299" s="150">
        <v>27.167501000000001</v>
      </c>
      <c r="H299" s="150">
        <v>-80.196708999999998</v>
      </c>
      <c r="I299" s="150">
        <v>27.160050999999999</v>
      </c>
      <c r="J299" s="150">
        <v>-80.195831999999996</v>
      </c>
    </row>
    <row r="300" spans="1:10" ht="12.75" customHeight="1" x14ac:dyDescent="0.2">
      <c r="A300" s="150" t="s">
        <v>646</v>
      </c>
      <c r="B300" s="150" t="s">
        <v>679</v>
      </c>
      <c r="C300" s="150" t="s">
        <v>680</v>
      </c>
      <c r="D300" s="150" t="s">
        <v>31</v>
      </c>
      <c r="E300" s="150">
        <v>1</v>
      </c>
      <c r="F300" s="155">
        <v>0.53300000000000003</v>
      </c>
      <c r="G300" s="150">
        <v>27.234805999999999</v>
      </c>
      <c r="H300" s="150">
        <v>-80.185125999999997</v>
      </c>
      <c r="I300" s="150">
        <v>27.226769999999998</v>
      </c>
      <c r="J300" s="150">
        <v>-80.180891000000003</v>
      </c>
    </row>
    <row r="301" spans="1:10" ht="12.75" customHeight="1" x14ac:dyDescent="0.2">
      <c r="A301" s="150" t="s">
        <v>646</v>
      </c>
      <c r="B301" s="150" t="s">
        <v>681</v>
      </c>
      <c r="C301" s="150" t="s">
        <v>682</v>
      </c>
      <c r="D301" s="150" t="s">
        <v>31</v>
      </c>
      <c r="E301" s="150">
        <v>1</v>
      </c>
      <c r="F301" s="155">
        <v>0.20300000000000001</v>
      </c>
      <c r="G301" s="150">
        <v>27.216021999999999</v>
      </c>
      <c r="H301" s="150">
        <v>-80.174852000000001</v>
      </c>
      <c r="I301" s="150">
        <v>27.212078999999999</v>
      </c>
      <c r="J301" s="150">
        <v>-80.172542000000007</v>
      </c>
    </row>
    <row r="302" spans="1:10" ht="12.75" customHeight="1" x14ac:dyDescent="0.2">
      <c r="A302" s="150" t="s">
        <v>646</v>
      </c>
      <c r="B302" s="150" t="s">
        <v>683</v>
      </c>
      <c r="C302" s="150" t="s">
        <v>684</v>
      </c>
      <c r="D302" s="150" t="s">
        <v>31</v>
      </c>
      <c r="E302" s="150">
        <v>1</v>
      </c>
      <c r="F302" s="155">
        <v>0.37</v>
      </c>
      <c r="G302" s="150">
        <v>27.209484</v>
      </c>
      <c r="H302" s="150">
        <v>-80.186210000000003</v>
      </c>
      <c r="I302" s="150">
        <v>27.207765999999999</v>
      </c>
      <c r="J302" s="150">
        <v>-80.189589999999995</v>
      </c>
    </row>
    <row r="303" spans="1:10" ht="12.75" customHeight="1" x14ac:dyDescent="0.2">
      <c r="A303" s="150" t="s">
        <v>646</v>
      </c>
      <c r="B303" s="150" t="s">
        <v>685</v>
      </c>
      <c r="C303" s="150" t="s">
        <v>686</v>
      </c>
      <c r="D303" s="150" t="s">
        <v>31</v>
      </c>
      <c r="E303" s="150">
        <v>1</v>
      </c>
      <c r="F303" s="155">
        <v>8.3000000000000004E-2</v>
      </c>
      <c r="G303" s="150">
        <v>27.204276</v>
      </c>
      <c r="H303" s="150">
        <v>-80.224772000000002</v>
      </c>
      <c r="I303" s="150">
        <v>27.205051999999998</v>
      </c>
      <c r="J303" s="150">
        <v>-80.222389000000007</v>
      </c>
    </row>
    <row r="304" spans="1:10" ht="12.75" customHeight="1" x14ac:dyDescent="0.2">
      <c r="A304" s="156" t="s">
        <v>646</v>
      </c>
      <c r="B304" s="156" t="s">
        <v>687</v>
      </c>
      <c r="C304" s="156" t="s">
        <v>688</v>
      </c>
      <c r="D304" s="156" t="s">
        <v>31</v>
      </c>
      <c r="E304" s="156">
        <v>1</v>
      </c>
      <c r="F304" s="157">
        <v>0.39500000000000002</v>
      </c>
      <c r="G304" s="156">
        <v>27.226769999999998</v>
      </c>
      <c r="H304" s="156">
        <v>-80.180891000000003</v>
      </c>
      <c r="I304" s="156">
        <v>27.216021999999999</v>
      </c>
      <c r="J304" s="156">
        <v>-80.174852000000001</v>
      </c>
    </row>
    <row r="305" spans="1:10" ht="12.75" customHeight="1" x14ac:dyDescent="0.2">
      <c r="A305" s="48"/>
      <c r="B305" s="27">
        <f>COUNTA(B284:B304)</f>
        <v>21</v>
      </c>
      <c r="C305" s="26"/>
      <c r="D305" s="26"/>
      <c r="E305" s="65"/>
      <c r="F305" s="102">
        <f>SUM(F284:F304)</f>
        <v>23.980999999999998</v>
      </c>
      <c r="G305" s="26"/>
      <c r="H305" s="26"/>
      <c r="I305" s="26"/>
      <c r="J305" s="26"/>
    </row>
    <row r="306" spans="1:10" ht="12.75" customHeight="1" x14ac:dyDescent="0.2">
      <c r="A306" s="48"/>
      <c r="B306" s="27"/>
      <c r="C306" s="26"/>
      <c r="D306" s="26"/>
      <c r="E306" s="65"/>
      <c r="F306" s="102"/>
      <c r="G306" s="26"/>
      <c r="H306" s="26"/>
      <c r="I306" s="26"/>
      <c r="J306" s="26"/>
    </row>
    <row r="307" spans="1:10" ht="12.75" customHeight="1" x14ac:dyDescent="0.2">
      <c r="A307" s="150" t="s">
        <v>689</v>
      </c>
      <c r="B307" s="150" t="s">
        <v>690</v>
      </c>
      <c r="C307" s="150" t="s">
        <v>691</v>
      </c>
      <c r="D307" s="150" t="s">
        <v>31</v>
      </c>
      <c r="E307" s="150">
        <v>1</v>
      </c>
      <c r="F307" s="155">
        <v>1.3520000000000001</v>
      </c>
      <c r="G307" s="150">
        <v>25.849495999999998</v>
      </c>
      <c r="H307" s="150">
        <v>-80.118633000000003</v>
      </c>
      <c r="I307" s="150">
        <v>25.811845999999999</v>
      </c>
      <c r="J307" s="150">
        <v>-80.121243000000007</v>
      </c>
    </row>
    <row r="308" spans="1:10" ht="12.75" customHeight="1" x14ac:dyDescent="0.2">
      <c r="A308" s="150" t="s">
        <v>689</v>
      </c>
      <c r="B308" s="150" t="s">
        <v>692</v>
      </c>
      <c r="C308" s="150" t="s">
        <v>693</v>
      </c>
      <c r="D308" s="150" t="s">
        <v>31</v>
      </c>
      <c r="E308" s="150">
        <v>1</v>
      </c>
      <c r="F308" s="155">
        <v>0.625</v>
      </c>
      <c r="G308" s="150">
        <v>25.677461000000001</v>
      </c>
      <c r="H308" s="150">
        <v>-80.153300999999999</v>
      </c>
      <c r="I308" s="150">
        <v>25.666837000000001</v>
      </c>
      <c r="J308" s="150">
        <v>-80.160197999999994</v>
      </c>
    </row>
    <row r="309" spans="1:10" ht="12.75" customHeight="1" x14ac:dyDescent="0.2">
      <c r="A309" s="150" t="s">
        <v>689</v>
      </c>
      <c r="B309" s="150" t="s">
        <v>694</v>
      </c>
      <c r="C309" s="150" t="s">
        <v>695</v>
      </c>
      <c r="D309" s="150" t="s">
        <v>31</v>
      </c>
      <c r="E309" s="150">
        <v>1</v>
      </c>
      <c r="F309" s="155">
        <v>1.2090000000000001</v>
      </c>
      <c r="G309" s="150">
        <v>25.811845999999999</v>
      </c>
      <c r="H309" s="150">
        <v>-80.121243000000007</v>
      </c>
      <c r="I309" s="150">
        <v>25.774381999999999</v>
      </c>
      <c r="J309" s="150">
        <v>-80.130003000000002</v>
      </c>
    </row>
    <row r="310" spans="1:10" ht="12.75" customHeight="1" x14ac:dyDescent="0.2">
      <c r="A310" s="150" t="s">
        <v>689</v>
      </c>
      <c r="B310" s="150" t="s">
        <v>696</v>
      </c>
      <c r="C310" s="150" t="s">
        <v>1286</v>
      </c>
      <c r="D310" s="150" t="s">
        <v>31</v>
      </c>
      <c r="E310" s="150">
        <v>1</v>
      </c>
      <c r="F310" s="155">
        <v>0.93500000000000005</v>
      </c>
      <c r="G310" s="150">
        <v>25.715855999999999</v>
      </c>
      <c r="H310" s="150">
        <v>-80.149201000000005</v>
      </c>
      <c r="I310" s="150">
        <v>25.705252000000002</v>
      </c>
      <c r="J310" s="150">
        <v>-80.152223000000006</v>
      </c>
    </row>
    <row r="311" spans="1:10" ht="12.75" customHeight="1" x14ac:dyDescent="0.2">
      <c r="A311" s="150" t="s">
        <v>689</v>
      </c>
      <c r="B311" s="150" t="s">
        <v>1293</v>
      </c>
      <c r="C311" s="150" t="s">
        <v>1294</v>
      </c>
      <c r="D311" s="150" t="s">
        <v>31</v>
      </c>
      <c r="E311" s="150">
        <v>1</v>
      </c>
      <c r="F311" s="155">
        <v>0.39400000000000002</v>
      </c>
      <c r="G311" s="150">
        <v>25.705252000000002</v>
      </c>
      <c r="H311" s="150">
        <v>-80.152223000000006</v>
      </c>
      <c r="I311" s="150">
        <v>25.700264000000001</v>
      </c>
      <c r="J311" s="150">
        <v>-80.155280000000005</v>
      </c>
    </row>
    <row r="312" spans="1:10" ht="12.75" customHeight="1" x14ac:dyDescent="0.2">
      <c r="A312" s="150" t="s">
        <v>689</v>
      </c>
      <c r="B312" s="150" t="s">
        <v>697</v>
      </c>
      <c r="C312" s="150" t="s">
        <v>698</v>
      </c>
      <c r="D312" s="150" t="s">
        <v>31</v>
      </c>
      <c r="E312" s="150">
        <v>1</v>
      </c>
      <c r="F312" s="155">
        <v>3.0489999999999999</v>
      </c>
      <c r="G312" s="150">
        <v>25.975038999999999</v>
      </c>
      <c r="H312" s="150">
        <v>-80.118224999999995</v>
      </c>
      <c r="I312" s="150">
        <v>25.956886999999998</v>
      </c>
      <c r="J312" s="150">
        <v>-80.118613999999994</v>
      </c>
    </row>
    <row r="313" spans="1:10" ht="12.75" customHeight="1" x14ac:dyDescent="0.2">
      <c r="A313" s="150" t="s">
        <v>689</v>
      </c>
      <c r="B313" s="150" t="s">
        <v>699</v>
      </c>
      <c r="C313" s="150" t="s">
        <v>700</v>
      </c>
      <c r="D313" s="150" t="s">
        <v>31</v>
      </c>
      <c r="E313" s="150">
        <v>1</v>
      </c>
      <c r="F313" s="155">
        <v>1.44</v>
      </c>
      <c r="G313" s="150">
        <v>25.910882999999998</v>
      </c>
      <c r="H313" s="150">
        <v>-80.121253999999993</v>
      </c>
      <c r="I313" s="150">
        <v>25.900742999999999</v>
      </c>
      <c r="J313" s="150">
        <v>-80.121853999999999</v>
      </c>
    </row>
    <row r="314" spans="1:10" ht="12.75" customHeight="1" x14ac:dyDescent="0.2">
      <c r="A314" s="150" t="s">
        <v>689</v>
      </c>
      <c r="B314" s="150" t="s">
        <v>701</v>
      </c>
      <c r="C314" s="150" t="s">
        <v>702</v>
      </c>
      <c r="D314" s="150" t="s">
        <v>31</v>
      </c>
      <c r="E314" s="150">
        <v>1</v>
      </c>
      <c r="F314" s="155">
        <v>0.185</v>
      </c>
      <c r="G314" s="150">
        <v>25.735427000000001</v>
      </c>
      <c r="H314" s="150">
        <v>-80.165603000000004</v>
      </c>
      <c r="I314" s="150">
        <v>25.745678000000002</v>
      </c>
      <c r="J314" s="150">
        <v>-80.179395</v>
      </c>
    </row>
    <row r="315" spans="1:10" ht="12.75" customHeight="1" x14ac:dyDescent="0.2">
      <c r="A315" s="150" t="s">
        <v>689</v>
      </c>
      <c r="B315" s="150" t="s">
        <v>1295</v>
      </c>
      <c r="C315" s="150" t="s">
        <v>1296</v>
      </c>
      <c r="D315" s="150" t="s">
        <v>31</v>
      </c>
      <c r="E315" s="150">
        <v>1</v>
      </c>
      <c r="F315" s="155">
        <v>0.72099999999999997</v>
      </c>
      <c r="G315" s="150">
        <v>25.92136</v>
      </c>
      <c r="H315" s="150">
        <v>-80.121050999999994</v>
      </c>
      <c r="I315" s="150">
        <v>25.910882999999998</v>
      </c>
      <c r="J315" s="150">
        <v>-80.121253999999993</v>
      </c>
    </row>
    <row r="316" spans="1:10" ht="12.75" customHeight="1" x14ac:dyDescent="0.2">
      <c r="A316" s="150" t="s">
        <v>689</v>
      </c>
      <c r="B316" s="150" t="s">
        <v>703</v>
      </c>
      <c r="C316" s="150" t="s">
        <v>704</v>
      </c>
      <c r="D316" s="150" t="s">
        <v>31</v>
      </c>
      <c r="E316" s="150">
        <v>1</v>
      </c>
      <c r="F316" s="155">
        <v>0.68899999999999995</v>
      </c>
      <c r="G316" s="150">
        <v>25.692744000000001</v>
      </c>
      <c r="H316" s="150">
        <v>-80.155911000000003</v>
      </c>
      <c r="I316" s="150">
        <v>25.677461000000001</v>
      </c>
      <c r="J316" s="150">
        <v>-80.153300999999999</v>
      </c>
    </row>
    <row r="317" spans="1:10" ht="12.75" customHeight="1" x14ac:dyDescent="0.2">
      <c r="A317" s="150" t="s">
        <v>689</v>
      </c>
      <c r="B317" s="150" t="s">
        <v>705</v>
      </c>
      <c r="C317" s="150" t="s">
        <v>706</v>
      </c>
      <c r="D317" s="150" t="s">
        <v>31</v>
      </c>
      <c r="E317" s="150">
        <v>1</v>
      </c>
      <c r="F317" s="155">
        <v>0.17899999999999999</v>
      </c>
      <c r="G317" s="150">
        <v>25.663595560000001</v>
      </c>
      <c r="H317" s="150">
        <v>-80.265296570000004</v>
      </c>
      <c r="I317" s="150">
        <v>25.671124129999999</v>
      </c>
      <c r="J317" s="150">
        <v>-80.261416080000004</v>
      </c>
    </row>
    <row r="318" spans="1:10" ht="12.75" customHeight="1" x14ac:dyDescent="0.2">
      <c r="A318" s="150" t="s">
        <v>689</v>
      </c>
      <c r="B318" s="150" t="s">
        <v>707</v>
      </c>
      <c r="C318" s="150" t="s">
        <v>708</v>
      </c>
      <c r="D318" s="150" t="s">
        <v>31</v>
      </c>
      <c r="E318" s="150">
        <v>1</v>
      </c>
      <c r="F318" s="155">
        <v>0.64700000000000002</v>
      </c>
      <c r="G318" s="150">
        <v>25.871676000000001</v>
      </c>
      <c r="H318" s="150">
        <v>-80.119938000000005</v>
      </c>
      <c r="I318" s="150">
        <v>25.849495999999998</v>
      </c>
      <c r="J318" s="150">
        <v>-80.118633000000003</v>
      </c>
    </row>
    <row r="319" spans="1:10" ht="12.75" customHeight="1" x14ac:dyDescent="0.2">
      <c r="A319" s="150" t="s">
        <v>689</v>
      </c>
      <c r="B319" s="150" t="s">
        <v>709</v>
      </c>
      <c r="C319" s="150" t="s">
        <v>710</v>
      </c>
      <c r="D319" s="150" t="s">
        <v>31</v>
      </c>
      <c r="E319" s="150">
        <v>1</v>
      </c>
      <c r="F319" s="155">
        <v>0.35199999999999998</v>
      </c>
      <c r="G319" s="150">
        <v>25.90579288</v>
      </c>
      <c r="H319" s="150">
        <v>-80.132399309999997</v>
      </c>
      <c r="I319" s="150">
        <v>25.909298530000001</v>
      </c>
      <c r="J319" s="150">
        <v>-80.134791230000005</v>
      </c>
    </row>
    <row r="320" spans="1:10" ht="12.75" customHeight="1" x14ac:dyDescent="0.2">
      <c r="A320" s="150" t="s">
        <v>689</v>
      </c>
      <c r="B320" s="150" t="s">
        <v>711</v>
      </c>
      <c r="C320" s="150" t="s">
        <v>570</v>
      </c>
      <c r="D320" s="150" t="s">
        <v>31</v>
      </c>
      <c r="E320" s="150">
        <v>1</v>
      </c>
      <c r="F320" s="155">
        <v>1.1859999999999999</v>
      </c>
      <c r="G320" s="150">
        <v>25.774381999999999</v>
      </c>
      <c r="H320" s="150">
        <v>-80.130003000000002</v>
      </c>
      <c r="I320" s="150">
        <v>25.764316999999998</v>
      </c>
      <c r="J320" s="150">
        <v>-80.132052999999999</v>
      </c>
    </row>
    <row r="321" spans="1:10" ht="12.75" customHeight="1" x14ac:dyDescent="0.2">
      <c r="A321" s="150" t="s">
        <v>689</v>
      </c>
      <c r="B321" s="150" t="s">
        <v>712</v>
      </c>
      <c r="C321" s="150" t="s">
        <v>713</v>
      </c>
      <c r="D321" s="150" t="s">
        <v>31</v>
      </c>
      <c r="E321" s="150">
        <v>1</v>
      </c>
      <c r="F321" s="155">
        <v>3.7080000000000002</v>
      </c>
      <c r="G321" s="150">
        <v>25.933959999999999</v>
      </c>
      <c r="H321" s="150">
        <v>-80.120084000000006</v>
      </c>
      <c r="I321" s="150">
        <v>25.92136</v>
      </c>
      <c r="J321" s="150">
        <v>-80.121050999999994</v>
      </c>
    </row>
    <row r="322" spans="1:10" ht="12.75" customHeight="1" x14ac:dyDescent="0.2">
      <c r="A322" s="150" t="s">
        <v>689</v>
      </c>
      <c r="B322" s="150" t="s">
        <v>714</v>
      </c>
      <c r="C322" s="150" t="s">
        <v>715</v>
      </c>
      <c r="D322" s="150" t="s">
        <v>31</v>
      </c>
      <c r="E322" s="150">
        <v>1</v>
      </c>
      <c r="F322" s="155">
        <v>0.26600000000000001</v>
      </c>
      <c r="G322" s="150">
        <v>25.898887999999999</v>
      </c>
      <c r="H322" s="150">
        <v>-80.121988000000002</v>
      </c>
      <c r="I322" s="150">
        <v>25.871676000000001</v>
      </c>
      <c r="J322" s="150">
        <v>-80.119938000000005</v>
      </c>
    </row>
    <row r="323" spans="1:10" ht="12.75" customHeight="1" x14ac:dyDescent="0.2">
      <c r="A323" s="150" t="s">
        <v>689</v>
      </c>
      <c r="B323" s="150" t="s">
        <v>1297</v>
      </c>
      <c r="C323" s="150" t="s">
        <v>1298</v>
      </c>
      <c r="D323" s="150" t="s">
        <v>31</v>
      </c>
      <c r="E323" s="150">
        <v>1</v>
      </c>
      <c r="F323" s="155">
        <v>1.58</v>
      </c>
      <c r="G323" s="150">
        <v>25.956886999999998</v>
      </c>
      <c r="H323" s="150">
        <v>-80.118613999999994</v>
      </c>
      <c r="I323" s="150">
        <v>25.933959999999999</v>
      </c>
      <c r="J323" s="150">
        <v>-80.120084000000006</v>
      </c>
    </row>
    <row r="324" spans="1:10" ht="12.75" customHeight="1" x14ac:dyDescent="0.2">
      <c r="A324" s="150" t="s">
        <v>689</v>
      </c>
      <c r="B324" s="150" t="s">
        <v>716</v>
      </c>
      <c r="C324" s="150" t="s">
        <v>717</v>
      </c>
      <c r="D324" s="150" t="s">
        <v>31</v>
      </c>
      <c r="E324" s="150">
        <v>1</v>
      </c>
      <c r="F324" s="155">
        <v>1.9390000000000001</v>
      </c>
      <c r="G324" s="150">
        <v>25.745491999999999</v>
      </c>
      <c r="H324" s="150">
        <v>-80.142491000000007</v>
      </c>
      <c r="I324" s="150">
        <v>25.735427000000001</v>
      </c>
      <c r="J324" s="150">
        <v>-80.165603000000004</v>
      </c>
    </row>
    <row r="325" spans="1:10" ht="12.75" customHeight="1" x14ac:dyDescent="0.2">
      <c r="A325" s="156" t="s">
        <v>689</v>
      </c>
      <c r="B325" s="156" t="s">
        <v>718</v>
      </c>
      <c r="C325" s="156" t="s">
        <v>719</v>
      </c>
      <c r="D325" s="156" t="s">
        <v>31</v>
      </c>
      <c r="E325" s="156">
        <v>1</v>
      </c>
      <c r="F325" s="157">
        <v>1.407</v>
      </c>
      <c r="G325" s="156">
        <v>25.745678000000002</v>
      </c>
      <c r="H325" s="156">
        <v>-80.179395</v>
      </c>
      <c r="I325" s="156">
        <v>25.747169</v>
      </c>
      <c r="J325" s="156">
        <v>-80.201762000000002</v>
      </c>
    </row>
    <row r="326" spans="1:10" ht="12.75" customHeight="1" x14ac:dyDescent="0.2">
      <c r="A326" s="48"/>
      <c r="B326" s="27">
        <f>COUNTA(B307:B325)</f>
        <v>19</v>
      </c>
      <c r="C326" s="26"/>
      <c r="D326" s="26"/>
      <c r="E326" s="65"/>
      <c r="F326" s="102">
        <f>SUM(F307:F325)</f>
        <v>21.862999999999996</v>
      </c>
      <c r="G326" s="26"/>
      <c r="H326" s="26"/>
      <c r="I326" s="26"/>
      <c r="J326" s="26"/>
    </row>
    <row r="327" spans="1:10" ht="12.75" customHeight="1" x14ac:dyDescent="0.2">
      <c r="A327" s="48"/>
      <c r="B327" s="27"/>
      <c r="C327" s="26"/>
      <c r="D327" s="26"/>
      <c r="E327" s="65"/>
      <c r="F327" s="102"/>
      <c r="G327" s="26"/>
      <c r="H327" s="26"/>
      <c r="I327" s="26"/>
      <c r="J327" s="26"/>
    </row>
    <row r="328" spans="1:10" ht="12.75" customHeight="1" x14ac:dyDescent="0.2">
      <c r="A328" s="150" t="s">
        <v>143</v>
      </c>
      <c r="B328" s="150" t="s">
        <v>720</v>
      </c>
      <c r="C328" s="150" t="s">
        <v>721</v>
      </c>
      <c r="D328" s="150" t="s">
        <v>31</v>
      </c>
      <c r="E328" s="150">
        <v>1</v>
      </c>
      <c r="F328" s="155">
        <v>2.6150000000000002</v>
      </c>
      <c r="G328" s="150">
        <v>24.844532000000001</v>
      </c>
      <c r="H328" s="150">
        <v>-80.748108000000002</v>
      </c>
      <c r="I328" s="150">
        <v>24.848493999999999</v>
      </c>
      <c r="J328" s="150">
        <v>-80.735079999999996</v>
      </c>
    </row>
    <row r="329" spans="1:10" ht="12.75" customHeight="1" x14ac:dyDescent="0.2">
      <c r="A329" s="150" t="s">
        <v>143</v>
      </c>
      <c r="B329" s="150" t="s">
        <v>722</v>
      </c>
      <c r="C329" s="150" t="s">
        <v>723</v>
      </c>
      <c r="D329" s="150" t="s">
        <v>31</v>
      </c>
      <c r="E329" s="150">
        <v>1</v>
      </c>
      <c r="F329" s="155">
        <v>0.251</v>
      </c>
      <c r="G329" s="150">
        <v>24.548753999999999</v>
      </c>
      <c r="H329" s="150">
        <v>-81.782383999999993</v>
      </c>
      <c r="I329" s="150">
        <v>24.550107000000001</v>
      </c>
      <c r="J329" s="150">
        <v>-81.776594000000003</v>
      </c>
    </row>
    <row r="330" spans="1:10" ht="12.75" customHeight="1" x14ac:dyDescent="0.2">
      <c r="A330" s="150" t="s">
        <v>143</v>
      </c>
      <c r="B330" s="150" t="s">
        <v>724</v>
      </c>
      <c r="C330" s="150" t="s">
        <v>725</v>
      </c>
      <c r="D330" s="150" t="s">
        <v>31</v>
      </c>
      <c r="E330" s="150">
        <v>1</v>
      </c>
      <c r="F330" s="155">
        <v>0.83299999999999996</v>
      </c>
      <c r="G330" s="150">
        <v>24.654747</v>
      </c>
      <c r="H330" s="150">
        <v>-81.281582</v>
      </c>
      <c r="I330" s="150">
        <v>24.660242</v>
      </c>
      <c r="J330" s="150">
        <v>-81.267542000000006</v>
      </c>
    </row>
    <row r="331" spans="1:10" ht="12.75" customHeight="1" x14ac:dyDescent="0.2">
      <c r="A331" s="150" t="s">
        <v>143</v>
      </c>
      <c r="B331" s="150" t="s">
        <v>726</v>
      </c>
      <c r="C331" s="150" t="s">
        <v>727</v>
      </c>
      <c r="D331" s="150" t="s">
        <v>31</v>
      </c>
      <c r="E331" s="150">
        <v>1</v>
      </c>
      <c r="F331" s="155">
        <v>0.159</v>
      </c>
      <c r="G331" s="150">
        <v>24.656590999999999</v>
      </c>
      <c r="H331" s="150">
        <v>-81.279285999999999</v>
      </c>
      <c r="I331" s="150">
        <v>24.654747</v>
      </c>
      <c r="J331" s="150">
        <v>-81.281582</v>
      </c>
    </row>
    <row r="332" spans="1:10" ht="12.75" customHeight="1" x14ac:dyDescent="0.2">
      <c r="A332" s="150" t="s">
        <v>143</v>
      </c>
      <c r="B332" s="150" t="s">
        <v>728</v>
      </c>
      <c r="C332" s="150" t="s">
        <v>729</v>
      </c>
      <c r="D332" s="150" t="s">
        <v>31</v>
      </c>
      <c r="E332" s="150">
        <v>1</v>
      </c>
      <c r="F332" s="155">
        <v>0.80300000000000005</v>
      </c>
      <c r="G332" s="150">
        <v>24.660242</v>
      </c>
      <c r="H332" s="150">
        <v>-81.267542000000006</v>
      </c>
      <c r="I332" s="150">
        <v>24.668448000000001</v>
      </c>
      <c r="J332" s="150">
        <v>-81.249739000000005</v>
      </c>
    </row>
    <row r="333" spans="1:10" ht="12.75" customHeight="1" x14ac:dyDescent="0.2">
      <c r="A333" s="150" t="s">
        <v>143</v>
      </c>
      <c r="B333" s="150" t="s">
        <v>730</v>
      </c>
      <c r="C333" s="150" t="s">
        <v>731</v>
      </c>
      <c r="D333" s="150" t="s">
        <v>31</v>
      </c>
      <c r="E333" s="150">
        <v>1</v>
      </c>
      <c r="F333" s="155">
        <v>0.39500000000000002</v>
      </c>
      <c r="G333" s="150">
        <v>24.717403999999998</v>
      </c>
      <c r="H333" s="150">
        <v>-81.084010000000006</v>
      </c>
      <c r="I333" s="150">
        <v>24.717929999999999</v>
      </c>
      <c r="J333" s="150">
        <v>-81.082558000000006</v>
      </c>
    </row>
    <row r="334" spans="1:10" ht="12.75" customHeight="1" x14ac:dyDescent="0.2">
      <c r="A334" s="150" t="s">
        <v>143</v>
      </c>
      <c r="B334" s="150" t="s">
        <v>732</v>
      </c>
      <c r="C334" s="150" t="s">
        <v>733</v>
      </c>
      <c r="D334" s="150" t="s">
        <v>31</v>
      </c>
      <c r="E334" s="150">
        <v>1</v>
      </c>
      <c r="F334" s="155">
        <v>0.153</v>
      </c>
      <c r="G334" s="150">
        <v>24.710567000000001</v>
      </c>
      <c r="H334" s="150">
        <v>-81.091009999999997</v>
      </c>
      <c r="I334" s="150">
        <v>24.711734</v>
      </c>
      <c r="J334" s="150">
        <v>-81.088826999999995</v>
      </c>
    </row>
    <row r="335" spans="1:10" ht="12.75" customHeight="1" x14ac:dyDescent="0.2">
      <c r="A335" s="150" t="s">
        <v>143</v>
      </c>
      <c r="B335" s="150" t="s">
        <v>734</v>
      </c>
      <c r="C335" s="150" t="s">
        <v>735</v>
      </c>
      <c r="D335" s="150" t="s">
        <v>31</v>
      </c>
      <c r="E335" s="150">
        <v>1</v>
      </c>
      <c r="F335" s="155">
        <v>0.185</v>
      </c>
      <c r="G335" s="150">
        <v>24.721824000000002</v>
      </c>
      <c r="H335" s="150">
        <v>-81.011866999999995</v>
      </c>
      <c r="I335" s="150">
        <v>24.719412999999999</v>
      </c>
      <c r="J335" s="150">
        <v>-81.017245000000003</v>
      </c>
    </row>
    <row r="336" spans="1:10" ht="12.75" customHeight="1" x14ac:dyDescent="0.2">
      <c r="A336" s="150" t="s">
        <v>143</v>
      </c>
      <c r="B336" s="150" t="s">
        <v>736</v>
      </c>
      <c r="C336" s="150" t="s">
        <v>737</v>
      </c>
      <c r="D336" s="150" t="s">
        <v>31</v>
      </c>
      <c r="E336" s="150">
        <v>1</v>
      </c>
      <c r="F336" s="155">
        <v>5.2999999999999999E-2</v>
      </c>
      <c r="G336" s="150">
        <v>24.546697999999999</v>
      </c>
      <c r="H336" s="150">
        <v>-81.791635999999997</v>
      </c>
      <c r="I336" s="150">
        <v>24.546859999999999</v>
      </c>
      <c r="J336" s="150">
        <v>-81.787632000000002</v>
      </c>
    </row>
    <row r="337" spans="1:10" ht="12.75" customHeight="1" x14ac:dyDescent="0.2">
      <c r="A337" s="150" t="s">
        <v>143</v>
      </c>
      <c r="B337" s="150" t="s">
        <v>738</v>
      </c>
      <c r="C337" s="150" t="s">
        <v>739</v>
      </c>
      <c r="D337" s="150" t="s">
        <v>31</v>
      </c>
      <c r="E337" s="150">
        <v>1</v>
      </c>
      <c r="F337" s="155">
        <v>7.9000000000000001E-2</v>
      </c>
      <c r="G337" s="150">
        <v>24.915876999999998</v>
      </c>
      <c r="H337" s="150">
        <v>-80.639173</v>
      </c>
      <c r="I337" s="150">
        <v>24.920397999999999</v>
      </c>
      <c r="J337" s="150">
        <v>-80.635347999999993</v>
      </c>
    </row>
    <row r="338" spans="1:10" ht="12.75" customHeight="1" x14ac:dyDescent="0.2">
      <c r="A338" s="150" t="s">
        <v>143</v>
      </c>
      <c r="B338" s="150" t="s">
        <v>740</v>
      </c>
      <c r="C338" s="150" t="s">
        <v>741</v>
      </c>
      <c r="D338" s="150" t="s">
        <v>31</v>
      </c>
      <c r="E338" s="150">
        <v>1</v>
      </c>
      <c r="F338" s="155">
        <v>1.5960000000000001</v>
      </c>
      <c r="G338" s="150">
        <v>24.730168819999999</v>
      </c>
      <c r="H338" s="150">
        <v>-80.999793409999995</v>
      </c>
      <c r="I338" s="150">
        <v>24.730168819999999</v>
      </c>
      <c r="J338" s="150">
        <v>-80.999793409999995</v>
      </c>
    </row>
    <row r="339" spans="1:10" ht="12.75" customHeight="1" x14ac:dyDescent="0.2">
      <c r="A339" s="150" t="s">
        <v>143</v>
      </c>
      <c r="B339" s="150" t="s">
        <v>742</v>
      </c>
      <c r="C339" s="150" t="s">
        <v>743</v>
      </c>
      <c r="D339" s="150" t="s">
        <v>31</v>
      </c>
      <c r="E339" s="150">
        <v>1</v>
      </c>
      <c r="F339" s="155">
        <v>3.6999999999999998E-2</v>
      </c>
      <c r="G339" s="150">
        <v>24.739937000000001</v>
      </c>
      <c r="H339" s="150">
        <v>-80.983491999999998</v>
      </c>
      <c r="I339" s="150">
        <v>24.741358999999999</v>
      </c>
      <c r="J339" s="150">
        <v>-80.979844999999997</v>
      </c>
    </row>
    <row r="340" spans="1:10" ht="12.75" customHeight="1" x14ac:dyDescent="0.2">
      <c r="A340" s="150" t="s">
        <v>143</v>
      </c>
      <c r="B340" s="150" t="s">
        <v>744</v>
      </c>
      <c r="C340" s="150" t="s">
        <v>745</v>
      </c>
      <c r="D340" s="150" t="s">
        <v>31</v>
      </c>
      <c r="E340" s="150">
        <v>1</v>
      </c>
      <c r="F340" s="155">
        <v>0.14899999999999999</v>
      </c>
      <c r="G340" s="150">
        <v>24.546697999999999</v>
      </c>
      <c r="H340" s="150">
        <v>-81.794016999999997</v>
      </c>
      <c r="I340" s="150">
        <v>24.546697999999999</v>
      </c>
      <c r="J340" s="150">
        <v>-81.791635999999997</v>
      </c>
    </row>
    <row r="341" spans="1:10" ht="12.75" customHeight="1" x14ac:dyDescent="0.2">
      <c r="A341" s="150" t="s">
        <v>143</v>
      </c>
      <c r="B341" s="150" t="s">
        <v>746</v>
      </c>
      <c r="C341" s="150" t="s">
        <v>747</v>
      </c>
      <c r="D341" s="150" t="s">
        <v>31</v>
      </c>
      <c r="E341" s="150">
        <v>1</v>
      </c>
      <c r="F341" s="155">
        <v>0.55600000000000005</v>
      </c>
      <c r="G341" s="150">
        <v>24.767199999999999</v>
      </c>
      <c r="H341" s="150">
        <v>-80.947946000000002</v>
      </c>
      <c r="I341" s="150">
        <v>24.773443</v>
      </c>
      <c r="J341" s="150">
        <v>-80.940589000000003</v>
      </c>
    </row>
    <row r="342" spans="1:10" ht="12.75" customHeight="1" x14ac:dyDescent="0.2">
      <c r="A342" s="150" t="s">
        <v>143</v>
      </c>
      <c r="B342" s="150" t="s">
        <v>748</v>
      </c>
      <c r="C342" s="150" t="s">
        <v>749</v>
      </c>
      <c r="D342" s="150" t="s">
        <v>31</v>
      </c>
      <c r="E342" s="150">
        <v>1</v>
      </c>
      <c r="F342" s="155">
        <v>0.24399999999999999</v>
      </c>
      <c r="G342" s="150">
        <v>24.839953000000001</v>
      </c>
      <c r="H342" s="150">
        <v>-80.793565999999998</v>
      </c>
      <c r="I342" s="150">
        <v>24.841086000000001</v>
      </c>
      <c r="J342" s="150">
        <v>-80.790921999999995</v>
      </c>
    </row>
    <row r="343" spans="1:10" ht="12.75" customHeight="1" x14ac:dyDescent="0.2">
      <c r="A343" s="150" t="s">
        <v>143</v>
      </c>
      <c r="B343" s="150" t="s">
        <v>750</v>
      </c>
      <c r="C343" s="150" t="s">
        <v>751</v>
      </c>
      <c r="D343" s="150" t="s">
        <v>31</v>
      </c>
      <c r="E343" s="150">
        <v>1</v>
      </c>
      <c r="F343" s="155">
        <v>0.47299999999999998</v>
      </c>
      <c r="G343" s="150">
        <v>24.961821100000002</v>
      </c>
      <c r="H343" s="150">
        <v>-80.572671299999996</v>
      </c>
      <c r="I343" s="150">
        <v>24.96569689</v>
      </c>
      <c r="J343" s="150">
        <v>-80.567422160000007</v>
      </c>
    </row>
    <row r="344" spans="1:10" ht="12.75" customHeight="1" x14ac:dyDescent="0.2">
      <c r="A344" s="150" t="s">
        <v>143</v>
      </c>
      <c r="B344" s="150" t="s">
        <v>752</v>
      </c>
      <c r="C344" s="150" t="s">
        <v>753</v>
      </c>
      <c r="D344" s="150" t="s">
        <v>31</v>
      </c>
      <c r="E344" s="150">
        <v>1</v>
      </c>
      <c r="F344" s="155">
        <v>0.28799999999999998</v>
      </c>
      <c r="G344" s="150">
        <v>24.555084999999998</v>
      </c>
      <c r="H344" s="150">
        <v>-81.809925000000007</v>
      </c>
      <c r="I344" s="150">
        <v>24.544478999999999</v>
      </c>
      <c r="J344" s="150">
        <v>-81.805434000000005</v>
      </c>
    </row>
    <row r="345" spans="1:10" ht="12.75" customHeight="1" x14ac:dyDescent="0.2">
      <c r="A345" s="150" t="s">
        <v>143</v>
      </c>
      <c r="B345" s="150" t="s">
        <v>754</v>
      </c>
      <c r="C345" s="150" t="s">
        <v>755</v>
      </c>
      <c r="D345" s="150" t="s">
        <v>31</v>
      </c>
      <c r="E345" s="150">
        <v>1</v>
      </c>
      <c r="F345" s="155">
        <v>1.202</v>
      </c>
      <c r="G345" s="150">
        <v>25.032243229999999</v>
      </c>
      <c r="H345" s="150">
        <v>-80.489431010000004</v>
      </c>
      <c r="I345" s="150">
        <v>25.02039177</v>
      </c>
      <c r="J345" s="150">
        <v>-80.498118849999997</v>
      </c>
    </row>
    <row r="346" spans="1:10" ht="12.75" customHeight="1" x14ac:dyDescent="0.2">
      <c r="A346" s="150" t="s">
        <v>143</v>
      </c>
      <c r="B346" s="150" t="s">
        <v>756</v>
      </c>
      <c r="C346" s="150" t="s">
        <v>757</v>
      </c>
      <c r="D346" s="150" t="s">
        <v>31</v>
      </c>
      <c r="E346" s="150">
        <v>1</v>
      </c>
      <c r="F346" s="155">
        <v>7.5999999999999998E-2</v>
      </c>
      <c r="G346" s="150">
        <v>24.546859999999999</v>
      </c>
      <c r="H346" s="150">
        <v>-81.787632000000002</v>
      </c>
      <c r="I346" s="150">
        <v>24.547346999999998</v>
      </c>
      <c r="J346" s="150">
        <v>-81.784655999999998</v>
      </c>
    </row>
    <row r="347" spans="1:10" ht="12.75" customHeight="1" x14ac:dyDescent="0.2">
      <c r="A347" s="150" t="s">
        <v>143</v>
      </c>
      <c r="B347" s="150" t="s">
        <v>758</v>
      </c>
      <c r="C347" s="150" t="s">
        <v>759</v>
      </c>
      <c r="D347" s="150" t="s">
        <v>31</v>
      </c>
      <c r="E347" s="150">
        <v>1</v>
      </c>
      <c r="F347" s="155">
        <v>8.1000000000000003E-2</v>
      </c>
      <c r="G347" s="150">
        <v>24.571155000000001</v>
      </c>
      <c r="H347" s="150">
        <v>-81.750242999999998</v>
      </c>
      <c r="I347" s="150">
        <v>24.572344999999999</v>
      </c>
      <c r="J347" s="150">
        <v>-81.751486999999997</v>
      </c>
    </row>
    <row r="348" spans="1:10" ht="12.75" customHeight="1" x14ac:dyDescent="0.2">
      <c r="A348" s="150" t="s">
        <v>143</v>
      </c>
      <c r="B348" s="150" t="s">
        <v>760</v>
      </c>
      <c r="C348" s="150" t="s">
        <v>761</v>
      </c>
      <c r="D348" s="150" t="s">
        <v>31</v>
      </c>
      <c r="E348" s="150">
        <v>1</v>
      </c>
      <c r="F348" s="155">
        <v>0.36699999999999999</v>
      </c>
      <c r="G348" s="150">
        <v>24.907467</v>
      </c>
      <c r="H348" s="150">
        <v>-80.643282999999997</v>
      </c>
      <c r="I348" s="150">
        <v>24.911988000000001</v>
      </c>
      <c r="J348" s="150">
        <v>-80.636707000000001</v>
      </c>
    </row>
    <row r="349" spans="1:10" ht="12.75" customHeight="1" x14ac:dyDescent="0.2">
      <c r="A349" s="150" t="s">
        <v>143</v>
      </c>
      <c r="B349" s="150" t="s">
        <v>762</v>
      </c>
      <c r="C349" s="150" t="s">
        <v>763</v>
      </c>
      <c r="D349" s="150" t="s">
        <v>31</v>
      </c>
      <c r="E349" s="150">
        <v>1</v>
      </c>
      <c r="F349" s="155">
        <v>9.7000000000000003E-2</v>
      </c>
      <c r="G349" s="150">
        <v>25.124509</v>
      </c>
      <c r="H349" s="150">
        <v>-80.406858</v>
      </c>
      <c r="I349" s="150">
        <v>25.122429</v>
      </c>
      <c r="J349" s="150">
        <v>-80.407291999999998</v>
      </c>
    </row>
    <row r="350" spans="1:10" ht="12.75" customHeight="1" x14ac:dyDescent="0.2">
      <c r="A350" s="150" t="s">
        <v>143</v>
      </c>
      <c r="B350" s="150" t="s">
        <v>764</v>
      </c>
      <c r="C350" s="150" t="s">
        <v>765</v>
      </c>
      <c r="D350" s="150" t="s">
        <v>31</v>
      </c>
      <c r="E350" s="150">
        <v>1</v>
      </c>
      <c r="F350" s="155">
        <v>7.0000000000000007E-2</v>
      </c>
      <c r="G350" s="150">
        <v>25.126059999999999</v>
      </c>
      <c r="H350" s="150">
        <v>-80.405692000000002</v>
      </c>
      <c r="I350" s="150">
        <v>25.124267</v>
      </c>
      <c r="J350" s="150">
        <v>-80.405351999999993</v>
      </c>
    </row>
    <row r="351" spans="1:10" ht="12.75" customHeight="1" x14ac:dyDescent="0.2">
      <c r="A351" s="150" t="s">
        <v>143</v>
      </c>
      <c r="B351" s="150" t="s">
        <v>766</v>
      </c>
      <c r="C351" s="150" t="s">
        <v>767</v>
      </c>
      <c r="D351" s="150" t="s">
        <v>31</v>
      </c>
      <c r="E351" s="150">
        <v>1</v>
      </c>
      <c r="F351" s="155">
        <v>0.17</v>
      </c>
      <c r="G351" s="150">
        <v>24.568828</v>
      </c>
      <c r="H351" s="150">
        <v>-81.768585999999999</v>
      </c>
      <c r="I351" s="150">
        <v>24.568017000000001</v>
      </c>
      <c r="J351" s="150">
        <v>-81.770750000000007</v>
      </c>
    </row>
    <row r="352" spans="1:10" ht="12.75" customHeight="1" x14ac:dyDescent="0.2">
      <c r="A352" s="150" t="s">
        <v>143</v>
      </c>
      <c r="B352" s="150" t="s">
        <v>768</v>
      </c>
      <c r="C352" s="150" t="s">
        <v>769</v>
      </c>
      <c r="D352" s="150" t="s">
        <v>31</v>
      </c>
      <c r="E352" s="150">
        <v>1</v>
      </c>
      <c r="F352" s="155">
        <v>0.30499999999999999</v>
      </c>
      <c r="G352" s="150">
        <v>24.550107000000001</v>
      </c>
      <c r="H352" s="150">
        <v>-81.776594000000003</v>
      </c>
      <c r="I352" s="150">
        <v>24.551838</v>
      </c>
      <c r="J352" s="150">
        <v>-81.769722000000002</v>
      </c>
    </row>
    <row r="353" spans="1:10" ht="12.75" customHeight="1" x14ac:dyDescent="0.2">
      <c r="A353" s="150" t="s">
        <v>143</v>
      </c>
      <c r="B353" s="150" t="s">
        <v>770</v>
      </c>
      <c r="C353" s="150" t="s">
        <v>771</v>
      </c>
      <c r="D353" s="150" t="s">
        <v>31</v>
      </c>
      <c r="E353" s="150">
        <v>1</v>
      </c>
      <c r="F353" s="155">
        <v>0.21</v>
      </c>
      <c r="G353" s="150">
        <v>24.571750000000002</v>
      </c>
      <c r="H353" s="150">
        <v>-81.753164999999996</v>
      </c>
      <c r="I353" s="150">
        <v>24.572075000000002</v>
      </c>
      <c r="J353" s="150">
        <v>-81.756519999999995</v>
      </c>
    </row>
    <row r="354" spans="1:10" ht="12.75" customHeight="1" x14ac:dyDescent="0.2">
      <c r="A354" s="150" t="s">
        <v>143</v>
      </c>
      <c r="B354" s="150" t="s">
        <v>772</v>
      </c>
      <c r="C354" s="150" t="s">
        <v>773</v>
      </c>
      <c r="D354" s="150" t="s">
        <v>31</v>
      </c>
      <c r="E354" s="150">
        <v>1</v>
      </c>
      <c r="F354" s="155">
        <v>7.0999999999999994E-2</v>
      </c>
      <c r="G354" s="150">
        <v>24.546589999999998</v>
      </c>
      <c r="H354" s="150">
        <v>-81.795208000000002</v>
      </c>
      <c r="I354" s="150">
        <v>24.546697999999999</v>
      </c>
      <c r="J354" s="150">
        <v>-81.794016999999997</v>
      </c>
    </row>
    <row r="355" spans="1:10" ht="12.75" customHeight="1" x14ac:dyDescent="0.2">
      <c r="A355" s="150" t="s">
        <v>143</v>
      </c>
      <c r="B355" s="150" t="s">
        <v>774</v>
      </c>
      <c r="C355" s="150" t="s">
        <v>775</v>
      </c>
      <c r="D355" s="150" t="s">
        <v>31</v>
      </c>
      <c r="E355" s="150">
        <v>1</v>
      </c>
      <c r="F355" s="155">
        <v>0.12</v>
      </c>
      <c r="G355" s="150">
        <v>24.547346999999998</v>
      </c>
      <c r="H355" s="150">
        <v>-81.784655999999998</v>
      </c>
      <c r="I355" s="150">
        <v>24.548753999999999</v>
      </c>
      <c r="J355" s="150">
        <v>-81.782383999999993</v>
      </c>
    </row>
    <row r="356" spans="1:10" ht="12.75" customHeight="1" x14ac:dyDescent="0.2">
      <c r="A356" s="150" t="s">
        <v>143</v>
      </c>
      <c r="B356" s="150" t="s">
        <v>776</v>
      </c>
      <c r="C356" s="150" t="s">
        <v>777</v>
      </c>
      <c r="D356" s="150" t="s">
        <v>31</v>
      </c>
      <c r="E356" s="150">
        <v>1</v>
      </c>
      <c r="F356" s="155">
        <v>2.0710000000000002</v>
      </c>
      <c r="G356" s="150">
        <v>24.848493999999999</v>
      </c>
      <c r="H356" s="150">
        <v>-80.735079999999996</v>
      </c>
      <c r="I356" s="150">
        <v>24.873811</v>
      </c>
      <c r="J356" s="150">
        <v>-80.698682000000005</v>
      </c>
    </row>
    <row r="357" spans="1:10" ht="12.75" customHeight="1" x14ac:dyDescent="0.2">
      <c r="A357" s="150" t="s">
        <v>143</v>
      </c>
      <c r="B357" s="150" t="s">
        <v>778</v>
      </c>
      <c r="C357" s="150" t="s">
        <v>779</v>
      </c>
      <c r="D357" s="150" t="s">
        <v>31</v>
      </c>
      <c r="E357" s="150">
        <v>1</v>
      </c>
      <c r="F357" s="155">
        <v>9.9000000000000005E-2</v>
      </c>
      <c r="G357" s="150">
        <v>24.562660000000001</v>
      </c>
      <c r="H357" s="150">
        <v>-81.803865000000002</v>
      </c>
      <c r="I357" s="150">
        <v>24.561631999999999</v>
      </c>
      <c r="J357" s="150">
        <v>-81.807002999999995</v>
      </c>
    </row>
    <row r="358" spans="1:10" ht="12.75" customHeight="1" x14ac:dyDescent="0.2">
      <c r="A358" s="150" t="s">
        <v>143</v>
      </c>
      <c r="B358" s="150" t="s">
        <v>780</v>
      </c>
      <c r="C358" s="150" t="s">
        <v>781</v>
      </c>
      <c r="D358" s="150" t="s">
        <v>31</v>
      </c>
      <c r="E358" s="150">
        <v>1</v>
      </c>
      <c r="F358" s="155">
        <v>4.7E-2</v>
      </c>
      <c r="G358" s="150">
        <v>24.551838</v>
      </c>
      <c r="H358" s="150">
        <v>-81.769722000000002</v>
      </c>
      <c r="I358" s="150">
        <v>24.552054999999999</v>
      </c>
      <c r="J358" s="150">
        <v>-81.767071000000001</v>
      </c>
    </row>
    <row r="359" spans="1:10" ht="12.75" customHeight="1" x14ac:dyDescent="0.2">
      <c r="A359" s="150" t="s">
        <v>143</v>
      </c>
      <c r="B359" s="150" t="s">
        <v>782</v>
      </c>
      <c r="C359" s="150" t="s">
        <v>783</v>
      </c>
      <c r="D359" s="150" t="s">
        <v>31</v>
      </c>
      <c r="E359" s="150">
        <v>1</v>
      </c>
      <c r="F359" s="155">
        <v>1.4710000000000001</v>
      </c>
      <c r="G359" s="150">
        <v>24.552054999999999</v>
      </c>
      <c r="H359" s="150">
        <v>-81.767071000000001</v>
      </c>
      <c r="I359" s="150">
        <v>24.556004999999999</v>
      </c>
      <c r="J359" s="150">
        <v>-81.747861999999998</v>
      </c>
    </row>
    <row r="360" spans="1:10" ht="12.75" customHeight="1" x14ac:dyDescent="0.2">
      <c r="A360" s="150" t="s">
        <v>143</v>
      </c>
      <c r="B360" s="150" t="s">
        <v>784</v>
      </c>
      <c r="C360" s="150" t="s">
        <v>785</v>
      </c>
      <c r="D360" s="150" t="s">
        <v>31</v>
      </c>
      <c r="E360" s="150">
        <v>1</v>
      </c>
      <c r="F360" s="155">
        <v>0.29099999999999998</v>
      </c>
      <c r="G360" s="150">
        <v>24.692122999999999</v>
      </c>
      <c r="H360" s="150">
        <v>-81.087434999999999</v>
      </c>
      <c r="I360" s="150">
        <v>24.691821999999998</v>
      </c>
      <c r="J360" s="150">
        <v>-81.081863999999996</v>
      </c>
    </row>
    <row r="361" spans="1:10" ht="12.75" customHeight="1" x14ac:dyDescent="0.2">
      <c r="A361" s="150" t="s">
        <v>143</v>
      </c>
      <c r="B361" s="150" t="s">
        <v>786</v>
      </c>
      <c r="C361" s="150" t="s">
        <v>490</v>
      </c>
      <c r="D361" s="150" t="s">
        <v>31</v>
      </c>
      <c r="E361" s="150">
        <v>1</v>
      </c>
      <c r="F361" s="155">
        <v>4.8000000000000001E-2</v>
      </c>
      <c r="G361" s="150">
        <v>24.544965999999999</v>
      </c>
      <c r="H361" s="150">
        <v>-81.802944999999994</v>
      </c>
      <c r="I361" s="150">
        <v>24.546589999999998</v>
      </c>
      <c r="J361" s="150">
        <v>-81.795208000000002</v>
      </c>
    </row>
    <row r="362" spans="1:10" ht="12.75" customHeight="1" x14ac:dyDescent="0.2">
      <c r="A362" s="150" t="s">
        <v>143</v>
      </c>
      <c r="B362" s="150" t="s">
        <v>787</v>
      </c>
      <c r="C362" s="150" t="s">
        <v>179</v>
      </c>
      <c r="D362" s="150" t="s">
        <v>31</v>
      </c>
      <c r="E362" s="150">
        <v>1</v>
      </c>
      <c r="F362" s="155">
        <v>0.219</v>
      </c>
      <c r="G362" s="150">
        <v>24.719412999999999</v>
      </c>
      <c r="H362" s="150">
        <v>-81.017245000000003</v>
      </c>
      <c r="I362" s="150">
        <v>24.716446000000001</v>
      </c>
      <c r="J362" s="150">
        <v>-81.023921999999999</v>
      </c>
    </row>
    <row r="363" spans="1:10" ht="12.75" customHeight="1" x14ac:dyDescent="0.2">
      <c r="A363" s="150" t="s">
        <v>143</v>
      </c>
      <c r="B363" s="150" t="s">
        <v>788</v>
      </c>
      <c r="C363" s="150" t="s">
        <v>789</v>
      </c>
      <c r="D363" s="150" t="s">
        <v>31</v>
      </c>
      <c r="E363" s="150">
        <v>1</v>
      </c>
      <c r="F363" s="155">
        <v>9.4E-2</v>
      </c>
      <c r="G363" s="150">
        <v>24.925961999999998</v>
      </c>
      <c r="H363" s="150">
        <v>-80.623366000000004</v>
      </c>
      <c r="I363" s="150">
        <v>24.927257999999998</v>
      </c>
      <c r="J363" s="150">
        <v>-80.621532000000002</v>
      </c>
    </row>
    <row r="364" spans="1:10" ht="12.75" customHeight="1" x14ac:dyDescent="0.2">
      <c r="A364" s="150" t="s">
        <v>143</v>
      </c>
      <c r="B364" s="150" t="s">
        <v>790</v>
      </c>
      <c r="C364" s="150" t="s">
        <v>404</v>
      </c>
      <c r="D364" s="150" t="s">
        <v>31</v>
      </c>
      <c r="E364" s="150">
        <v>1</v>
      </c>
      <c r="F364" s="155">
        <v>0.68100000000000005</v>
      </c>
      <c r="G364" s="150">
        <v>24.911988000000001</v>
      </c>
      <c r="H364" s="150">
        <v>-80.636707000000001</v>
      </c>
      <c r="I364" s="150">
        <v>24.920335000000001</v>
      </c>
      <c r="J364" s="150">
        <v>-80.628077000000005</v>
      </c>
    </row>
    <row r="365" spans="1:10" ht="12.75" customHeight="1" x14ac:dyDescent="0.2">
      <c r="A365" s="150" t="s">
        <v>143</v>
      </c>
      <c r="B365" s="150" t="s">
        <v>791</v>
      </c>
      <c r="C365" s="150" t="s">
        <v>792</v>
      </c>
      <c r="D365" s="150" t="s">
        <v>31</v>
      </c>
      <c r="E365" s="150">
        <v>1</v>
      </c>
      <c r="F365" s="155">
        <v>1.2050000000000001</v>
      </c>
      <c r="G365" s="150">
        <v>24.743054999999998</v>
      </c>
      <c r="H365" s="150">
        <v>-80.979444000000001</v>
      </c>
      <c r="I365" s="150">
        <v>24.742348</v>
      </c>
      <c r="J365" s="150">
        <v>-80.975577999999999</v>
      </c>
    </row>
    <row r="366" spans="1:10" ht="12.75" customHeight="1" x14ac:dyDescent="0.2">
      <c r="A366" s="156" t="s">
        <v>143</v>
      </c>
      <c r="B366" s="156" t="s">
        <v>793</v>
      </c>
      <c r="C366" s="156" t="s">
        <v>794</v>
      </c>
      <c r="D366" s="156" t="s">
        <v>31</v>
      </c>
      <c r="E366" s="156">
        <v>1</v>
      </c>
      <c r="F366" s="157">
        <v>0.32300000000000001</v>
      </c>
      <c r="G366" s="156">
        <v>24.679175000000001</v>
      </c>
      <c r="H366" s="156">
        <v>-81.233967000000007</v>
      </c>
      <c r="I366" s="156">
        <v>24.682036</v>
      </c>
      <c r="J366" s="156">
        <v>-81.228284000000002</v>
      </c>
    </row>
    <row r="367" spans="1:10" ht="12.75" customHeight="1" x14ac:dyDescent="0.2">
      <c r="A367" s="48"/>
      <c r="B367" s="27">
        <f>COUNTA(B328:B366)</f>
        <v>39</v>
      </c>
      <c r="C367" s="26"/>
      <c r="D367" s="26"/>
      <c r="E367" s="65"/>
      <c r="F367" s="102">
        <f>SUM(F328:F366)</f>
        <v>18.186999999999998</v>
      </c>
      <c r="G367" s="26"/>
      <c r="H367" s="26"/>
      <c r="I367" s="26"/>
      <c r="J367" s="26"/>
    </row>
    <row r="368" spans="1:10" ht="12.75" customHeight="1" x14ac:dyDescent="0.2">
      <c r="A368" s="48"/>
      <c r="B368" s="27"/>
      <c r="C368" s="26"/>
      <c r="D368" s="26"/>
      <c r="E368" s="65"/>
      <c r="F368" s="102"/>
      <c r="G368" s="26"/>
      <c r="H368" s="26"/>
      <c r="I368" s="26"/>
      <c r="J368" s="26"/>
    </row>
    <row r="369" spans="1:10" ht="12.75" customHeight="1" x14ac:dyDescent="0.2">
      <c r="A369" s="150" t="s">
        <v>795</v>
      </c>
      <c r="B369" s="150" t="s">
        <v>796</v>
      </c>
      <c r="C369" s="150" t="s">
        <v>797</v>
      </c>
      <c r="D369" s="150" t="s">
        <v>31</v>
      </c>
      <c r="E369" s="150">
        <v>1</v>
      </c>
      <c r="F369" s="155">
        <v>8.36</v>
      </c>
      <c r="G369" s="150">
        <v>30.70248921</v>
      </c>
      <c r="H369" s="150">
        <v>-81.460193360000005</v>
      </c>
      <c r="I369" s="150">
        <v>30.612505339999998</v>
      </c>
      <c r="J369" s="150">
        <v>-81.441440979999996</v>
      </c>
    </row>
    <row r="370" spans="1:10" ht="12.75" customHeight="1" x14ac:dyDescent="0.2">
      <c r="A370" s="150" t="s">
        <v>795</v>
      </c>
      <c r="B370" s="150" t="s">
        <v>798</v>
      </c>
      <c r="C370" s="150" t="s">
        <v>799</v>
      </c>
      <c r="D370" s="150" t="s">
        <v>31</v>
      </c>
      <c r="E370" s="150">
        <v>1</v>
      </c>
      <c r="F370" s="155">
        <v>7.2919999999999998</v>
      </c>
      <c r="G370" s="150">
        <v>30.70248921</v>
      </c>
      <c r="H370" s="150">
        <v>-81.460193360000005</v>
      </c>
      <c r="I370" s="150">
        <v>30.627629819999999</v>
      </c>
      <c r="J370" s="150">
        <v>-81.438191259999996</v>
      </c>
    </row>
    <row r="371" spans="1:10" ht="12.75" customHeight="1" x14ac:dyDescent="0.2">
      <c r="A371" s="150" t="s">
        <v>795</v>
      </c>
      <c r="B371" s="150" t="s">
        <v>800</v>
      </c>
      <c r="C371" s="150" t="s">
        <v>801</v>
      </c>
      <c r="D371" s="150" t="s">
        <v>187</v>
      </c>
      <c r="E371" s="150">
        <v>1</v>
      </c>
      <c r="F371" s="155">
        <v>12.688000000000001</v>
      </c>
      <c r="G371" s="150">
        <v>30.70248921</v>
      </c>
      <c r="H371" s="150">
        <v>-81.460193360000005</v>
      </c>
      <c r="I371" s="150">
        <v>30.550028810000001</v>
      </c>
      <c r="J371" s="150">
        <v>-81.442414959999994</v>
      </c>
    </row>
    <row r="372" spans="1:10" ht="12.75" customHeight="1" x14ac:dyDescent="0.2">
      <c r="A372" s="150" t="s">
        <v>795</v>
      </c>
      <c r="B372" s="150" t="s">
        <v>802</v>
      </c>
      <c r="C372" s="150" t="s">
        <v>803</v>
      </c>
      <c r="D372" s="150" t="s">
        <v>31</v>
      </c>
      <c r="E372" s="150">
        <v>1</v>
      </c>
      <c r="F372" s="155">
        <v>11.154999999999999</v>
      </c>
      <c r="G372" s="150">
        <v>30.70248921</v>
      </c>
      <c r="H372" s="150">
        <v>-81.460193360000005</v>
      </c>
      <c r="I372" s="150">
        <v>30.57213161</v>
      </c>
      <c r="J372" s="150">
        <v>-81.443802270000006</v>
      </c>
    </row>
    <row r="373" spans="1:10" ht="12.75" customHeight="1" x14ac:dyDescent="0.2">
      <c r="A373" s="150" t="s">
        <v>795</v>
      </c>
      <c r="B373" s="150" t="s">
        <v>804</v>
      </c>
      <c r="C373" s="150" t="s">
        <v>805</v>
      </c>
      <c r="D373" s="150" t="s">
        <v>31</v>
      </c>
      <c r="E373" s="150">
        <v>1</v>
      </c>
      <c r="F373" s="155">
        <v>8.6449999999999996</v>
      </c>
      <c r="G373" s="150">
        <v>30.70248921</v>
      </c>
      <c r="H373" s="150">
        <v>-81.460193360000005</v>
      </c>
      <c r="I373" s="150">
        <v>30.60839854</v>
      </c>
      <c r="J373" s="150">
        <v>-81.441972500000006</v>
      </c>
    </row>
    <row r="374" spans="1:10" ht="12.75" customHeight="1" x14ac:dyDescent="0.2">
      <c r="A374" s="150" t="s">
        <v>795</v>
      </c>
      <c r="B374" s="150" t="s">
        <v>806</v>
      </c>
      <c r="C374" s="150" t="s">
        <v>807</v>
      </c>
      <c r="D374" s="150" t="s">
        <v>31</v>
      </c>
      <c r="E374" s="150">
        <v>1</v>
      </c>
      <c r="F374" s="155">
        <v>11.484999999999999</v>
      </c>
      <c r="G374" s="150">
        <v>30.572109000000001</v>
      </c>
      <c r="H374" s="150">
        <v>-81.443770299999997</v>
      </c>
      <c r="I374" s="150">
        <v>30.567323399999999</v>
      </c>
      <c r="J374" s="150">
        <v>-81.4434957</v>
      </c>
    </row>
    <row r="375" spans="1:10" ht="12.75" customHeight="1" x14ac:dyDescent="0.2">
      <c r="A375" s="150" t="s">
        <v>795</v>
      </c>
      <c r="B375" s="150" t="s">
        <v>808</v>
      </c>
      <c r="C375" s="150" t="s">
        <v>809</v>
      </c>
      <c r="D375" s="150" t="s">
        <v>31</v>
      </c>
      <c r="E375" s="150">
        <v>1</v>
      </c>
      <c r="F375" s="155">
        <v>3.3069999999999999</v>
      </c>
      <c r="G375" s="150">
        <v>30.70248921</v>
      </c>
      <c r="H375" s="150">
        <v>-81.460193360000005</v>
      </c>
      <c r="I375" s="150">
        <v>30.684591999999999</v>
      </c>
      <c r="J375" s="150">
        <v>-81.428700430000006</v>
      </c>
    </row>
    <row r="376" spans="1:10" ht="12.75" customHeight="1" x14ac:dyDescent="0.2">
      <c r="A376" s="150" t="s">
        <v>795</v>
      </c>
      <c r="B376" s="150" t="s">
        <v>810</v>
      </c>
      <c r="C376" s="150" t="s">
        <v>811</v>
      </c>
      <c r="D376" s="150" t="s">
        <v>31</v>
      </c>
      <c r="E376" s="150">
        <v>1</v>
      </c>
      <c r="F376" s="155">
        <v>1.0509999999999999</v>
      </c>
      <c r="G376" s="150">
        <v>30.70248921</v>
      </c>
      <c r="H376" s="150">
        <v>-81.460193360000005</v>
      </c>
      <c r="I376" s="150">
        <v>30.703904690000002</v>
      </c>
      <c r="J376" s="150">
        <v>-81.444055800000001</v>
      </c>
    </row>
    <row r="377" spans="1:10" ht="12.75" customHeight="1" x14ac:dyDescent="0.2">
      <c r="A377" s="150" t="s">
        <v>795</v>
      </c>
      <c r="B377" s="150" t="s">
        <v>812</v>
      </c>
      <c r="C377" s="150" t="s">
        <v>813</v>
      </c>
      <c r="D377" s="150" t="s">
        <v>31</v>
      </c>
      <c r="E377" s="150">
        <v>1</v>
      </c>
      <c r="F377" s="155">
        <v>7.75</v>
      </c>
      <c r="G377" s="150">
        <v>30.70248921</v>
      </c>
      <c r="H377" s="150">
        <v>-81.460193360000005</v>
      </c>
      <c r="I377" s="150">
        <v>30.621179659999999</v>
      </c>
      <c r="J377" s="150">
        <v>-81.439772590000004</v>
      </c>
    </row>
    <row r="378" spans="1:10" ht="12.75" customHeight="1" x14ac:dyDescent="0.2">
      <c r="A378" s="150" t="s">
        <v>795</v>
      </c>
      <c r="B378" s="150" t="s">
        <v>814</v>
      </c>
      <c r="C378" s="150" t="s">
        <v>815</v>
      </c>
      <c r="D378" s="150" t="s">
        <v>31</v>
      </c>
      <c r="E378" s="150">
        <v>1</v>
      </c>
      <c r="F378" s="155">
        <v>5.9</v>
      </c>
      <c r="G378" s="150">
        <v>30.70248921</v>
      </c>
      <c r="H378" s="150">
        <v>-81.460193360000005</v>
      </c>
      <c r="I378" s="150">
        <v>30.64746749</v>
      </c>
      <c r="J378" s="150">
        <v>-81.434703099999993</v>
      </c>
    </row>
    <row r="379" spans="1:10" ht="12.75" customHeight="1" x14ac:dyDescent="0.2">
      <c r="A379" s="150" t="s">
        <v>795</v>
      </c>
      <c r="B379" s="150" t="s">
        <v>816</v>
      </c>
      <c r="C379" s="150" t="s">
        <v>817</v>
      </c>
      <c r="D379" s="150" t="s">
        <v>31</v>
      </c>
      <c r="E379" s="150">
        <v>1</v>
      </c>
      <c r="F379" s="155">
        <v>7.0019999999999998</v>
      </c>
      <c r="G379" s="150">
        <v>30.70248921</v>
      </c>
      <c r="H379" s="150">
        <v>-81.460193360000005</v>
      </c>
      <c r="I379" s="150">
        <v>30.631786349999999</v>
      </c>
      <c r="J379" s="150">
        <v>-81.437491929999993</v>
      </c>
    </row>
    <row r="380" spans="1:10" ht="12.75" customHeight="1" x14ac:dyDescent="0.2">
      <c r="A380" s="150" t="s">
        <v>795</v>
      </c>
      <c r="B380" s="150" t="s">
        <v>818</v>
      </c>
      <c r="C380" s="150" t="s">
        <v>819</v>
      </c>
      <c r="D380" s="150" t="s">
        <v>31</v>
      </c>
      <c r="E380" s="150">
        <v>1</v>
      </c>
      <c r="F380" s="155">
        <v>8.4000000000000005E-2</v>
      </c>
      <c r="G380" s="150">
        <v>30.70248921</v>
      </c>
      <c r="H380" s="150">
        <v>-81.460193360000005</v>
      </c>
      <c r="I380" s="150">
        <v>30.614768340000001</v>
      </c>
      <c r="J380" s="150">
        <v>-81.440906440000006</v>
      </c>
    </row>
    <row r="381" spans="1:10" ht="12.75" customHeight="1" x14ac:dyDescent="0.2">
      <c r="A381" s="150" t="s">
        <v>795</v>
      </c>
      <c r="B381" s="150" t="s">
        <v>820</v>
      </c>
      <c r="C381" s="150" t="s">
        <v>821</v>
      </c>
      <c r="D381" s="150" t="s">
        <v>31</v>
      </c>
      <c r="E381" s="150">
        <v>1</v>
      </c>
      <c r="F381" s="155">
        <v>0.76800000000000002</v>
      </c>
      <c r="G381" s="150">
        <v>30.663181999999999</v>
      </c>
      <c r="H381" s="150">
        <v>-81.431270999999995</v>
      </c>
      <c r="I381" s="150">
        <v>30.674209999999999</v>
      </c>
      <c r="J381" s="150">
        <v>-81.429368999999994</v>
      </c>
    </row>
    <row r="382" spans="1:10" ht="12.75" customHeight="1" x14ac:dyDescent="0.2">
      <c r="A382" s="150" t="s">
        <v>795</v>
      </c>
      <c r="B382" s="150" t="s">
        <v>822</v>
      </c>
      <c r="C382" s="150" t="s">
        <v>823</v>
      </c>
      <c r="D382" s="150" t="s">
        <v>31</v>
      </c>
      <c r="E382" s="150">
        <v>1</v>
      </c>
      <c r="F382" s="155">
        <v>7.9219999999999997</v>
      </c>
      <c r="G382" s="150">
        <v>30.70248921</v>
      </c>
      <c r="H382" s="150">
        <v>-81.460193360000005</v>
      </c>
      <c r="I382" s="150">
        <v>30.618706159999999</v>
      </c>
      <c r="J382" s="150">
        <v>-81.440082610000005</v>
      </c>
    </row>
    <row r="383" spans="1:10" ht="12.75" customHeight="1" x14ac:dyDescent="0.2">
      <c r="A383" s="150" t="s">
        <v>795</v>
      </c>
      <c r="B383" s="150" t="s">
        <v>824</v>
      </c>
      <c r="C383" s="150" t="s">
        <v>825</v>
      </c>
      <c r="D383" s="150" t="s">
        <v>31</v>
      </c>
      <c r="E383" s="150">
        <v>1</v>
      </c>
      <c r="F383" s="155">
        <v>7.165</v>
      </c>
      <c r="G383" s="150">
        <v>30.70248921</v>
      </c>
      <c r="H383" s="150">
        <v>-81.460193360000005</v>
      </c>
      <c r="I383" s="150">
        <v>30.629446340000001</v>
      </c>
      <c r="J383" s="150">
        <v>-81.437832569999998</v>
      </c>
    </row>
    <row r="384" spans="1:10" ht="12.75" customHeight="1" x14ac:dyDescent="0.2">
      <c r="A384" s="150" t="s">
        <v>795</v>
      </c>
      <c r="B384" s="150" t="s">
        <v>826</v>
      </c>
      <c r="C384" s="150" t="s">
        <v>827</v>
      </c>
      <c r="D384" s="150" t="s">
        <v>31</v>
      </c>
      <c r="E384" s="150">
        <v>1</v>
      </c>
      <c r="F384" s="155">
        <v>7.3840000000000003</v>
      </c>
      <c r="G384" s="150">
        <v>30.70248921</v>
      </c>
      <c r="H384" s="150">
        <v>-81.460193360000005</v>
      </c>
      <c r="I384" s="150">
        <v>30.62631408</v>
      </c>
      <c r="J384" s="150">
        <v>-81.438418459999994</v>
      </c>
    </row>
    <row r="385" spans="1:10" ht="12.75" customHeight="1" x14ac:dyDescent="0.2">
      <c r="A385" s="150" t="s">
        <v>795</v>
      </c>
      <c r="B385" s="150" t="s">
        <v>1313</v>
      </c>
      <c r="C385" s="150" t="s">
        <v>1314</v>
      </c>
      <c r="D385" s="150" t="s">
        <v>31</v>
      </c>
      <c r="E385" s="150">
        <v>1</v>
      </c>
      <c r="F385" s="155">
        <v>5.2220000000000004</v>
      </c>
      <c r="G385" s="150">
        <v>30.70248921</v>
      </c>
      <c r="H385" s="150">
        <v>-81.460193360000005</v>
      </c>
      <c r="I385" s="150">
        <v>30.657142610000001</v>
      </c>
      <c r="J385" s="150">
        <v>-81.432973689999997</v>
      </c>
    </row>
    <row r="386" spans="1:10" ht="12.75" customHeight="1" x14ac:dyDescent="0.2">
      <c r="A386" s="150" t="s">
        <v>795</v>
      </c>
      <c r="B386" s="150" t="s">
        <v>828</v>
      </c>
      <c r="C386" s="150" t="s">
        <v>829</v>
      </c>
      <c r="D386" s="150" t="s">
        <v>31</v>
      </c>
      <c r="E386" s="150">
        <v>1</v>
      </c>
      <c r="F386" s="155">
        <v>3.444</v>
      </c>
      <c r="G386" s="150">
        <v>30.70248921</v>
      </c>
      <c r="H386" s="150">
        <v>-81.460193360000005</v>
      </c>
      <c r="I386" s="150">
        <v>30.68262438</v>
      </c>
      <c r="J386" s="150">
        <v>-81.429013470000001</v>
      </c>
    </row>
    <row r="387" spans="1:10" ht="18" customHeight="1" x14ac:dyDescent="0.2">
      <c r="A387" s="150" t="s">
        <v>795</v>
      </c>
      <c r="B387" s="150" t="s">
        <v>830</v>
      </c>
      <c r="C387" s="150" t="s">
        <v>831</v>
      </c>
      <c r="D387" s="150" t="s">
        <v>31</v>
      </c>
      <c r="E387" s="150">
        <v>1</v>
      </c>
      <c r="F387" s="155">
        <v>0.81299999999999994</v>
      </c>
      <c r="G387" s="150">
        <v>30.70248921</v>
      </c>
      <c r="H387" s="150">
        <v>-81.460193360000005</v>
      </c>
      <c r="I387" s="150">
        <v>30.67096403</v>
      </c>
      <c r="J387" s="150">
        <v>-81.430610779999995</v>
      </c>
    </row>
    <row r="388" spans="1:10" ht="12.75" customHeight="1" x14ac:dyDescent="0.2">
      <c r="A388" s="150" t="s">
        <v>795</v>
      </c>
      <c r="B388" s="150" t="s">
        <v>832</v>
      </c>
      <c r="C388" s="150" t="s">
        <v>833</v>
      </c>
      <c r="D388" s="150" t="s">
        <v>31</v>
      </c>
      <c r="E388" s="150">
        <v>1</v>
      </c>
      <c r="F388" s="155">
        <v>0.11700000000000001</v>
      </c>
      <c r="G388" s="150">
        <v>30.70248921</v>
      </c>
      <c r="H388" s="150">
        <v>-81.460193360000005</v>
      </c>
      <c r="I388" s="150">
        <v>30.61082511</v>
      </c>
      <c r="J388" s="150">
        <v>-81.441629629999994</v>
      </c>
    </row>
    <row r="389" spans="1:10" ht="12.75" customHeight="1" x14ac:dyDescent="0.2">
      <c r="A389" s="150" t="s">
        <v>795</v>
      </c>
      <c r="B389" s="150" t="s">
        <v>834</v>
      </c>
      <c r="C389" s="150" t="s">
        <v>835</v>
      </c>
      <c r="D389" s="150" t="s">
        <v>31</v>
      </c>
      <c r="E389" s="150">
        <v>1</v>
      </c>
      <c r="F389" s="155">
        <v>9.3279999999999994</v>
      </c>
      <c r="G389" s="150">
        <v>30.70248921</v>
      </c>
      <c r="H389" s="150">
        <v>-81.460193360000005</v>
      </c>
      <c r="I389" s="150">
        <v>30.598570649999999</v>
      </c>
      <c r="J389" s="150">
        <v>-81.443102550000006</v>
      </c>
    </row>
    <row r="390" spans="1:10" ht="12.75" customHeight="1" x14ac:dyDescent="0.2">
      <c r="A390" s="150" t="s">
        <v>795</v>
      </c>
      <c r="B390" s="150" t="s">
        <v>836</v>
      </c>
      <c r="C390" s="150" t="s">
        <v>837</v>
      </c>
      <c r="D390" s="150" t="s">
        <v>187</v>
      </c>
      <c r="E390" s="150">
        <v>1</v>
      </c>
      <c r="F390" s="155">
        <v>14.147</v>
      </c>
      <c r="G390" s="150">
        <v>30.70248921</v>
      </c>
      <c r="H390" s="150">
        <v>-81.460193360000005</v>
      </c>
      <c r="I390" s="150">
        <v>30.529554340000001</v>
      </c>
      <c r="J390" s="150">
        <v>-81.437277129999998</v>
      </c>
    </row>
    <row r="391" spans="1:10" ht="12.75" customHeight="1" x14ac:dyDescent="0.2">
      <c r="A391" s="150" t="s">
        <v>795</v>
      </c>
      <c r="B391" s="150" t="s">
        <v>838</v>
      </c>
      <c r="C391" s="150" t="s">
        <v>839</v>
      </c>
      <c r="D391" s="150" t="s">
        <v>31</v>
      </c>
      <c r="E391" s="150">
        <v>1</v>
      </c>
      <c r="F391" s="155">
        <v>7.4809999999999999</v>
      </c>
      <c r="G391" s="150">
        <v>30.70248921</v>
      </c>
      <c r="H391" s="150">
        <v>-81.460193360000005</v>
      </c>
      <c r="I391" s="150">
        <v>30.624942799999999</v>
      </c>
      <c r="J391" s="150">
        <v>-81.438764640000002</v>
      </c>
    </row>
    <row r="392" spans="1:10" ht="12.75" customHeight="1" x14ac:dyDescent="0.2">
      <c r="A392" s="150" t="s">
        <v>795</v>
      </c>
      <c r="B392" s="150" t="s">
        <v>840</v>
      </c>
      <c r="C392" s="150" t="s">
        <v>841</v>
      </c>
      <c r="D392" s="150" t="s">
        <v>31</v>
      </c>
      <c r="E392" s="150">
        <v>1</v>
      </c>
      <c r="F392" s="155">
        <v>6.6</v>
      </c>
      <c r="G392" s="150">
        <v>30.70248921</v>
      </c>
      <c r="H392" s="150">
        <v>-81.460193360000005</v>
      </c>
      <c r="I392" s="150">
        <v>30.637510070000001</v>
      </c>
      <c r="J392" s="150">
        <v>-81.436407090000003</v>
      </c>
    </row>
    <row r="393" spans="1:10" ht="12.75" customHeight="1" x14ac:dyDescent="0.2">
      <c r="A393" s="150" t="s">
        <v>795</v>
      </c>
      <c r="B393" s="150" t="s">
        <v>842</v>
      </c>
      <c r="C393" s="150" t="s">
        <v>843</v>
      </c>
      <c r="D393" s="150" t="s">
        <v>31</v>
      </c>
      <c r="E393" s="150">
        <v>1</v>
      </c>
      <c r="F393" s="155">
        <v>10.134</v>
      </c>
      <c r="G393" s="150">
        <v>30.70248921</v>
      </c>
      <c r="H393" s="150">
        <v>-81.460193360000005</v>
      </c>
      <c r="I393" s="150">
        <v>30.58690142</v>
      </c>
      <c r="J393" s="150">
        <v>-81.443540089999999</v>
      </c>
    </row>
    <row r="394" spans="1:10" ht="12.75" customHeight="1" x14ac:dyDescent="0.2">
      <c r="A394" s="150" t="s">
        <v>795</v>
      </c>
      <c r="B394" s="150" t="s">
        <v>844</v>
      </c>
      <c r="C394" s="150" t="s">
        <v>845</v>
      </c>
      <c r="D394" s="150" t="s">
        <v>31</v>
      </c>
      <c r="E394" s="150">
        <v>1</v>
      </c>
      <c r="F394" s="155">
        <v>7.62</v>
      </c>
      <c r="G394" s="150">
        <v>30.70248921</v>
      </c>
      <c r="H394" s="150">
        <v>-81.460193360000005</v>
      </c>
      <c r="I394" s="150">
        <v>30.622973559999998</v>
      </c>
      <c r="J394" s="150">
        <v>-81.439129589999993</v>
      </c>
    </row>
    <row r="395" spans="1:10" ht="12.75" customHeight="1" x14ac:dyDescent="0.2">
      <c r="A395" s="150" t="s">
        <v>795</v>
      </c>
      <c r="B395" s="150" t="s">
        <v>846</v>
      </c>
      <c r="C395" s="150" t="s">
        <v>847</v>
      </c>
      <c r="D395" s="150" t="s">
        <v>31</v>
      </c>
      <c r="E395" s="150">
        <v>1</v>
      </c>
      <c r="F395" s="155">
        <v>15.337999999999999</v>
      </c>
      <c r="G395" s="150">
        <v>30.70248921</v>
      </c>
      <c r="H395" s="150">
        <v>-81.460193360000005</v>
      </c>
      <c r="I395" s="150">
        <v>30.514369070000001</v>
      </c>
      <c r="J395" s="150">
        <v>-81.438263730000003</v>
      </c>
    </row>
    <row r="396" spans="1:10" ht="12.75" customHeight="1" x14ac:dyDescent="0.2">
      <c r="A396" s="150" t="s">
        <v>795</v>
      </c>
      <c r="B396" s="150" t="s">
        <v>848</v>
      </c>
      <c r="C396" s="150" t="s">
        <v>849</v>
      </c>
      <c r="D396" s="150" t="s">
        <v>31</v>
      </c>
      <c r="E396" s="150">
        <v>1</v>
      </c>
      <c r="F396" s="155">
        <v>0.32900000000000001</v>
      </c>
      <c r="G396" s="150">
        <v>30.518899999999999</v>
      </c>
      <c r="H396" s="150">
        <v>-81.443083999999999</v>
      </c>
      <c r="I396" s="150">
        <v>30.522767000000002</v>
      </c>
      <c r="J396" s="150">
        <v>-81.445961999999994</v>
      </c>
    </row>
    <row r="397" spans="1:10" ht="12.75" customHeight="1" x14ac:dyDescent="0.2">
      <c r="A397" s="150" t="s">
        <v>795</v>
      </c>
      <c r="B397" s="150" t="s">
        <v>850</v>
      </c>
      <c r="C397" s="150" t="s">
        <v>851</v>
      </c>
      <c r="D397" s="150" t="s">
        <v>31</v>
      </c>
      <c r="E397" s="150">
        <v>1</v>
      </c>
      <c r="F397" s="155">
        <v>9.7230000000000008</v>
      </c>
      <c r="G397" s="150">
        <v>30.70248921</v>
      </c>
      <c r="H397" s="150">
        <v>-81.460193360000005</v>
      </c>
      <c r="I397" s="150">
        <v>30.592851570000001</v>
      </c>
      <c r="J397" s="150">
        <v>-81.443353950000002</v>
      </c>
    </row>
    <row r="398" spans="1:10" ht="12.75" customHeight="1" x14ac:dyDescent="0.2">
      <c r="A398" s="156" t="s">
        <v>795</v>
      </c>
      <c r="B398" s="156" t="s">
        <v>852</v>
      </c>
      <c r="C398" s="156" t="s">
        <v>853</v>
      </c>
      <c r="D398" s="156" t="s">
        <v>31</v>
      </c>
      <c r="E398" s="156">
        <v>1</v>
      </c>
      <c r="F398" s="157">
        <v>8.1159999999999997</v>
      </c>
      <c r="G398" s="156">
        <v>30.70248921</v>
      </c>
      <c r="H398" s="156">
        <v>-81.460193360000005</v>
      </c>
      <c r="I398" s="156">
        <v>30.61595522</v>
      </c>
      <c r="J398" s="156">
        <v>-81.4406599</v>
      </c>
    </row>
    <row r="399" spans="1:10" ht="12.75" customHeight="1" x14ac:dyDescent="0.2">
      <c r="A399" s="48"/>
      <c r="B399" s="27">
        <f>COUNTA(B369:B398)</f>
        <v>30</v>
      </c>
      <c r="C399" s="26"/>
      <c r="D399" s="26"/>
      <c r="E399" s="65"/>
      <c r="F399" s="102">
        <f>SUM(F369:F398)</f>
        <v>206.37000000000006</v>
      </c>
      <c r="G399" s="26"/>
      <c r="H399" s="26"/>
      <c r="I399" s="26"/>
      <c r="J399" s="26"/>
    </row>
    <row r="400" spans="1:10" ht="12.75" customHeight="1" x14ac:dyDescent="0.2">
      <c r="A400" s="48"/>
      <c r="B400" s="27"/>
      <c r="C400" s="26"/>
      <c r="D400" s="26"/>
      <c r="E400" s="65"/>
      <c r="F400" s="102"/>
      <c r="G400" s="26"/>
      <c r="H400" s="26"/>
      <c r="I400" s="26"/>
      <c r="J400" s="26"/>
    </row>
    <row r="401" spans="1:10" ht="12.75" customHeight="1" x14ac:dyDescent="0.2">
      <c r="A401" s="150" t="s">
        <v>854</v>
      </c>
      <c r="B401" s="150" t="s">
        <v>855</v>
      </c>
      <c r="C401" s="150" t="s">
        <v>856</v>
      </c>
      <c r="D401" s="150" t="s">
        <v>31</v>
      </c>
      <c r="E401" s="150">
        <v>1</v>
      </c>
      <c r="F401" s="155">
        <v>0.53500000000000003</v>
      </c>
      <c r="G401" s="150">
        <v>30.395160000000001</v>
      </c>
      <c r="H401" s="150">
        <v>-86.607411999999997</v>
      </c>
      <c r="I401" s="150">
        <v>30.393027</v>
      </c>
      <c r="J401" s="150">
        <v>-86.582965000000002</v>
      </c>
    </row>
    <row r="402" spans="1:10" ht="12.75" customHeight="1" x14ac:dyDescent="0.2">
      <c r="A402" s="150" t="s">
        <v>854</v>
      </c>
      <c r="B402" s="150" t="s">
        <v>857</v>
      </c>
      <c r="C402" s="150" t="s">
        <v>858</v>
      </c>
      <c r="D402" s="150" t="s">
        <v>150</v>
      </c>
      <c r="E402" s="150">
        <v>1</v>
      </c>
      <c r="F402" s="155">
        <v>0.26800000000000002</v>
      </c>
      <c r="G402" s="150">
        <v>30.45325807</v>
      </c>
      <c r="H402" s="150">
        <v>-86.395844769999997</v>
      </c>
      <c r="I402" s="150">
        <v>30.45625823</v>
      </c>
      <c r="J402" s="150">
        <v>-86.409919830000007</v>
      </c>
    </row>
    <row r="403" spans="1:10" ht="12.75" customHeight="1" x14ac:dyDescent="0.2">
      <c r="A403" s="150" t="s">
        <v>854</v>
      </c>
      <c r="B403" s="150" t="s">
        <v>1358</v>
      </c>
      <c r="C403" s="150" t="s">
        <v>1359</v>
      </c>
      <c r="D403" s="150" t="s">
        <v>31</v>
      </c>
      <c r="E403" s="150">
        <v>1</v>
      </c>
      <c r="F403" s="155">
        <v>5.8000000000000003E-2</v>
      </c>
      <c r="G403" s="150">
        <v>30.399923000000001</v>
      </c>
      <c r="H403" s="150">
        <v>-86.512860000000003</v>
      </c>
      <c r="I403" s="150">
        <v>30.400607999999998</v>
      </c>
      <c r="J403" s="150">
        <v>-86.512313000000006</v>
      </c>
    </row>
    <row r="404" spans="1:10" ht="12.75" customHeight="1" x14ac:dyDescent="0.2">
      <c r="A404" s="150" t="s">
        <v>854</v>
      </c>
      <c r="B404" s="150" t="s">
        <v>859</v>
      </c>
      <c r="C404" s="150" t="s">
        <v>860</v>
      </c>
      <c r="D404" s="150" t="s">
        <v>31</v>
      </c>
      <c r="E404" s="150">
        <v>1</v>
      </c>
      <c r="F404" s="155">
        <v>0.24099999999999999</v>
      </c>
      <c r="G404" s="150">
        <v>30.390602000000001</v>
      </c>
      <c r="H404" s="150">
        <v>-86.516077999999993</v>
      </c>
      <c r="I404" s="150">
        <v>30.391178</v>
      </c>
      <c r="J404" s="150">
        <v>-86.524820000000005</v>
      </c>
    </row>
    <row r="405" spans="1:10" ht="12.75" customHeight="1" x14ac:dyDescent="0.2">
      <c r="A405" s="150" t="s">
        <v>854</v>
      </c>
      <c r="B405" s="150" t="s">
        <v>861</v>
      </c>
      <c r="C405" s="150" t="s">
        <v>862</v>
      </c>
      <c r="D405" s="150" t="s">
        <v>31</v>
      </c>
      <c r="E405" s="150">
        <v>1</v>
      </c>
      <c r="F405" s="155">
        <v>0.63100000000000001</v>
      </c>
      <c r="G405" s="150">
        <v>30.396583</v>
      </c>
      <c r="H405" s="150">
        <v>-86.636303999999996</v>
      </c>
      <c r="I405" s="150">
        <v>30.396494000000001</v>
      </c>
      <c r="J405" s="150">
        <v>-86.624125000000006</v>
      </c>
    </row>
    <row r="406" spans="1:10" ht="12.75" customHeight="1" x14ac:dyDescent="0.2">
      <c r="A406" s="150" t="s">
        <v>854</v>
      </c>
      <c r="B406" s="150" t="s">
        <v>895</v>
      </c>
      <c r="C406" s="150" t="s">
        <v>1360</v>
      </c>
      <c r="D406" s="150" t="s">
        <v>31</v>
      </c>
      <c r="E406" s="150">
        <v>1</v>
      </c>
      <c r="F406" s="155">
        <v>1.2969999999999999</v>
      </c>
      <c r="G406" s="150">
        <v>30.396892999999999</v>
      </c>
      <c r="H406" s="150">
        <v>-86.630996999999994</v>
      </c>
      <c r="I406" s="150">
        <v>30.396792999999999</v>
      </c>
      <c r="J406" s="150">
        <v>-86.628380000000007</v>
      </c>
    </row>
    <row r="407" spans="1:10" ht="12.75" customHeight="1" x14ac:dyDescent="0.2">
      <c r="A407" s="150" t="s">
        <v>854</v>
      </c>
      <c r="B407" s="150" t="s">
        <v>863</v>
      </c>
      <c r="C407" s="150" t="s">
        <v>864</v>
      </c>
      <c r="D407" s="150" t="s">
        <v>31</v>
      </c>
      <c r="E407" s="150">
        <v>1</v>
      </c>
      <c r="F407" s="155">
        <v>0.182</v>
      </c>
      <c r="G407" s="150">
        <v>30.494502000000001</v>
      </c>
      <c r="H407" s="150">
        <v>-86.486619000000005</v>
      </c>
      <c r="I407" s="150">
        <v>30.498398999999999</v>
      </c>
      <c r="J407" s="150">
        <v>-86.487164000000007</v>
      </c>
    </row>
    <row r="408" spans="1:10" ht="12.75" customHeight="1" x14ac:dyDescent="0.2">
      <c r="A408" s="150" t="s">
        <v>854</v>
      </c>
      <c r="B408" s="150" t="s">
        <v>865</v>
      </c>
      <c r="C408" s="150" t="s">
        <v>866</v>
      </c>
      <c r="D408" s="150" t="s">
        <v>31</v>
      </c>
      <c r="E408" s="150">
        <v>1</v>
      </c>
      <c r="F408" s="155">
        <v>0.621</v>
      </c>
      <c r="G408" s="150">
        <v>30.434863199999999</v>
      </c>
      <c r="H408" s="150">
        <v>-86.598159379999998</v>
      </c>
      <c r="I408" s="150">
        <v>30.426693799999999</v>
      </c>
      <c r="J408" s="150">
        <v>-86.601942019999996</v>
      </c>
    </row>
    <row r="409" spans="1:10" ht="12.75" customHeight="1" x14ac:dyDescent="0.2">
      <c r="A409" s="150" t="s">
        <v>854</v>
      </c>
      <c r="B409" s="150" t="s">
        <v>867</v>
      </c>
      <c r="C409" s="150" t="s">
        <v>868</v>
      </c>
      <c r="D409" s="150" t="s">
        <v>31</v>
      </c>
      <c r="E409" s="150">
        <v>1</v>
      </c>
      <c r="F409" s="155">
        <v>1.36</v>
      </c>
      <c r="G409" s="150">
        <v>30.397472</v>
      </c>
      <c r="H409" s="150">
        <v>-86.587942999999996</v>
      </c>
      <c r="I409" s="150">
        <v>30.394859</v>
      </c>
      <c r="J409" s="150">
        <v>-86.557376000000005</v>
      </c>
    </row>
    <row r="410" spans="1:10" ht="12.75" customHeight="1" x14ac:dyDescent="0.2">
      <c r="A410" s="150" t="s">
        <v>854</v>
      </c>
      <c r="B410" s="150" t="s">
        <v>869</v>
      </c>
      <c r="C410" s="150" t="s">
        <v>870</v>
      </c>
      <c r="D410" s="150" t="s">
        <v>31</v>
      </c>
      <c r="E410" s="150">
        <v>1</v>
      </c>
      <c r="F410" s="155">
        <v>2.9740000000000002</v>
      </c>
      <c r="G410" s="150">
        <v>30.381908509999999</v>
      </c>
      <c r="H410" s="150">
        <v>-86.431390070000006</v>
      </c>
      <c r="I410" s="150">
        <v>30.38349616</v>
      </c>
      <c r="J410" s="150">
        <v>-86.481136890000002</v>
      </c>
    </row>
    <row r="411" spans="1:10" ht="12.75" customHeight="1" x14ac:dyDescent="0.2">
      <c r="A411" s="150" t="s">
        <v>854</v>
      </c>
      <c r="B411" s="150" t="s">
        <v>871</v>
      </c>
      <c r="C411" s="150" t="s">
        <v>872</v>
      </c>
      <c r="D411" s="150" t="s">
        <v>286</v>
      </c>
      <c r="E411" s="150">
        <v>1</v>
      </c>
      <c r="F411" s="155">
        <v>1.57</v>
      </c>
      <c r="G411" s="150">
        <v>30.381232000000001</v>
      </c>
      <c r="H411" s="150">
        <v>-86.507311000000001</v>
      </c>
      <c r="I411" s="150">
        <v>30.383396999999999</v>
      </c>
      <c r="J411" s="150">
        <v>-86.481286999999995</v>
      </c>
    </row>
    <row r="412" spans="1:10" ht="12.75" customHeight="1" x14ac:dyDescent="0.2">
      <c r="A412" s="150" t="s">
        <v>854</v>
      </c>
      <c r="B412" s="150" t="s">
        <v>873</v>
      </c>
      <c r="C412" s="150" t="s">
        <v>874</v>
      </c>
      <c r="D412" s="150" t="s">
        <v>31</v>
      </c>
      <c r="E412" s="150">
        <v>1</v>
      </c>
      <c r="F412" s="155">
        <v>14.276999999999999</v>
      </c>
      <c r="G412" s="150">
        <v>30.382778963100002</v>
      </c>
      <c r="H412" s="150">
        <v>-86.430940890000002</v>
      </c>
      <c r="I412" s="150">
        <v>30.379009</v>
      </c>
      <c r="J412" s="150">
        <v>-86.397339000000002</v>
      </c>
    </row>
    <row r="413" spans="1:10" ht="12.75" customHeight="1" x14ac:dyDescent="0.2">
      <c r="A413" s="150" t="s">
        <v>854</v>
      </c>
      <c r="B413" s="150" t="s">
        <v>875</v>
      </c>
      <c r="C413" s="150" t="s">
        <v>876</v>
      </c>
      <c r="D413" s="150" t="s">
        <v>31</v>
      </c>
      <c r="E413" s="150">
        <v>1</v>
      </c>
      <c r="F413" s="155">
        <v>7.9000000000000001E-2</v>
      </c>
      <c r="G413" s="150">
        <v>30.507207000000001</v>
      </c>
      <c r="H413" s="150">
        <v>-86.487397999999999</v>
      </c>
      <c r="I413" s="150">
        <v>30.509311</v>
      </c>
      <c r="J413" s="150">
        <v>-86.489346999999995</v>
      </c>
    </row>
    <row r="414" spans="1:10" ht="12.75" customHeight="1" x14ac:dyDescent="0.2">
      <c r="A414" s="150" t="s">
        <v>854</v>
      </c>
      <c r="B414" s="150" t="s">
        <v>877</v>
      </c>
      <c r="C414" s="150" t="s">
        <v>878</v>
      </c>
      <c r="D414" s="150" t="s">
        <v>31</v>
      </c>
      <c r="E414" s="150">
        <v>1</v>
      </c>
      <c r="F414" s="155">
        <v>5.0720000000000001</v>
      </c>
      <c r="G414" s="150">
        <v>30.40246591</v>
      </c>
      <c r="H414" s="150">
        <v>-86.599859010000003</v>
      </c>
      <c r="I414" s="150">
        <v>30.407888719999999</v>
      </c>
      <c r="J414" s="150">
        <v>-86.682230540000006</v>
      </c>
    </row>
    <row r="415" spans="1:10" ht="12.75" customHeight="1" x14ac:dyDescent="0.2">
      <c r="A415" s="150" t="s">
        <v>854</v>
      </c>
      <c r="B415" s="150" t="s">
        <v>879</v>
      </c>
      <c r="C415" s="150" t="s">
        <v>880</v>
      </c>
      <c r="D415" s="150" t="s">
        <v>31</v>
      </c>
      <c r="E415" s="150">
        <v>1</v>
      </c>
      <c r="F415" s="155">
        <v>0.42799999999999999</v>
      </c>
      <c r="G415" s="150">
        <v>30.398627000000001</v>
      </c>
      <c r="H415" s="150">
        <v>-86.601989000000003</v>
      </c>
      <c r="I415" s="150">
        <v>30.397472</v>
      </c>
      <c r="J415" s="150">
        <v>-86.587942999999996</v>
      </c>
    </row>
    <row r="416" spans="1:10" ht="12.75" customHeight="1" x14ac:dyDescent="0.2">
      <c r="A416" s="150" t="s">
        <v>854</v>
      </c>
      <c r="B416" s="150" t="s">
        <v>881</v>
      </c>
      <c r="C416" s="150" t="s">
        <v>882</v>
      </c>
      <c r="D416" s="150" t="s">
        <v>150</v>
      </c>
      <c r="E416" s="150">
        <v>1</v>
      </c>
      <c r="F416" s="155">
        <v>9.0999999999999998E-2</v>
      </c>
      <c r="G416" s="150">
        <v>30.394888999999999</v>
      </c>
      <c r="H416" s="150">
        <v>-86.514009999999999</v>
      </c>
      <c r="I416" s="150">
        <v>30.393651999999999</v>
      </c>
      <c r="J416" s="150">
        <v>-86.517463000000006</v>
      </c>
    </row>
    <row r="417" spans="1:10" ht="12.75" customHeight="1" x14ac:dyDescent="0.2">
      <c r="A417" s="150" t="s">
        <v>854</v>
      </c>
      <c r="B417" s="150" t="s">
        <v>883</v>
      </c>
      <c r="C417" s="150" t="s">
        <v>884</v>
      </c>
      <c r="D417" s="150" t="s">
        <v>31</v>
      </c>
      <c r="E417" s="150">
        <v>1</v>
      </c>
      <c r="F417" s="155">
        <v>0.39300000000000002</v>
      </c>
      <c r="G417" s="150">
        <v>30.392493000000002</v>
      </c>
      <c r="H417" s="150">
        <v>-86.578163000000004</v>
      </c>
      <c r="I417" s="150">
        <v>30.391293000000001</v>
      </c>
      <c r="J417" s="150">
        <v>-86.563128000000006</v>
      </c>
    </row>
    <row r="418" spans="1:10" ht="12.75" customHeight="1" x14ac:dyDescent="0.2">
      <c r="A418" s="150" t="s">
        <v>854</v>
      </c>
      <c r="B418" s="150" t="s">
        <v>885</v>
      </c>
      <c r="C418" s="150" t="s">
        <v>886</v>
      </c>
      <c r="D418" s="150" t="s">
        <v>31</v>
      </c>
      <c r="E418" s="150">
        <v>1</v>
      </c>
      <c r="F418" s="155">
        <v>0.20100000000000001</v>
      </c>
      <c r="G418" s="150">
        <v>30.391293000000001</v>
      </c>
      <c r="H418" s="150">
        <v>-86.563128000000006</v>
      </c>
      <c r="I418" s="150">
        <v>30.390371999999999</v>
      </c>
      <c r="J418" s="150">
        <v>-86.555650999999997</v>
      </c>
    </row>
    <row r="419" spans="1:10" ht="12.75" customHeight="1" x14ac:dyDescent="0.2">
      <c r="A419" s="150" t="s">
        <v>854</v>
      </c>
      <c r="B419" s="150" t="s">
        <v>887</v>
      </c>
      <c r="C419" s="150" t="s">
        <v>888</v>
      </c>
      <c r="D419" s="150" t="s">
        <v>31</v>
      </c>
      <c r="E419" s="150">
        <v>1</v>
      </c>
      <c r="F419" s="155">
        <v>0.47799999999999998</v>
      </c>
      <c r="G419" s="150">
        <v>30.390371999999999</v>
      </c>
      <c r="H419" s="150">
        <v>-86.555650999999997</v>
      </c>
      <c r="I419" s="150">
        <v>30.389106999999999</v>
      </c>
      <c r="J419" s="150">
        <v>-86.546563000000006</v>
      </c>
    </row>
    <row r="420" spans="1:10" ht="12.75" customHeight="1" x14ac:dyDescent="0.2">
      <c r="A420" s="150" t="s">
        <v>854</v>
      </c>
      <c r="B420" s="150" t="s">
        <v>889</v>
      </c>
      <c r="C420" s="150" t="s">
        <v>890</v>
      </c>
      <c r="D420" s="150" t="s">
        <v>31</v>
      </c>
      <c r="E420" s="150">
        <v>1</v>
      </c>
      <c r="F420" s="155">
        <v>0.501</v>
      </c>
      <c r="G420" s="150">
        <v>30.389106999999999</v>
      </c>
      <c r="H420" s="150">
        <v>-86.546563000000006</v>
      </c>
      <c r="I420" s="150">
        <v>30.387957</v>
      </c>
      <c r="J420" s="150">
        <v>-86.531492999999998</v>
      </c>
    </row>
    <row r="421" spans="1:10" ht="12.75" customHeight="1" x14ac:dyDescent="0.2">
      <c r="A421" s="150" t="s">
        <v>854</v>
      </c>
      <c r="B421" s="150" t="s">
        <v>891</v>
      </c>
      <c r="C421" s="150" t="s">
        <v>892</v>
      </c>
      <c r="D421" s="150" t="s">
        <v>31</v>
      </c>
      <c r="E421" s="150">
        <v>1</v>
      </c>
      <c r="F421" s="155">
        <v>0.44</v>
      </c>
      <c r="G421" s="150">
        <v>30.387957</v>
      </c>
      <c r="H421" s="150">
        <v>-86.531492999999998</v>
      </c>
      <c r="I421" s="150">
        <v>30.385196000000001</v>
      </c>
      <c r="J421" s="150">
        <v>-86.514812000000006</v>
      </c>
    </row>
    <row r="422" spans="1:10" ht="12.75" customHeight="1" x14ac:dyDescent="0.2">
      <c r="A422" s="150" t="s">
        <v>854</v>
      </c>
      <c r="B422" s="150" t="s">
        <v>893</v>
      </c>
      <c r="C422" s="150" t="s">
        <v>894</v>
      </c>
      <c r="D422" s="150" t="s">
        <v>31</v>
      </c>
      <c r="E422" s="150">
        <v>1</v>
      </c>
      <c r="F422" s="155">
        <v>0.48</v>
      </c>
      <c r="G422" s="150">
        <v>30.391178</v>
      </c>
      <c r="H422" s="150">
        <v>-86.524820000000005</v>
      </c>
      <c r="I422" s="150">
        <v>30.394399</v>
      </c>
      <c r="J422" s="150">
        <v>-86.532872999999995</v>
      </c>
    </row>
    <row r="423" spans="1:10" ht="12.75" customHeight="1" x14ac:dyDescent="0.2">
      <c r="A423" s="150" t="s">
        <v>854</v>
      </c>
      <c r="B423" s="150" t="s">
        <v>896</v>
      </c>
      <c r="C423" s="150" t="s">
        <v>897</v>
      </c>
      <c r="D423" s="150" t="s">
        <v>31</v>
      </c>
      <c r="E423" s="150">
        <v>1</v>
      </c>
      <c r="F423" s="155">
        <v>1.524</v>
      </c>
      <c r="G423" s="150">
        <v>30.459463020000001</v>
      </c>
      <c r="H423" s="150">
        <v>-86.576375650000003</v>
      </c>
      <c r="I423" s="150">
        <v>30.456845520000002</v>
      </c>
      <c r="J423" s="150">
        <v>-86.588980579999998</v>
      </c>
    </row>
    <row r="424" spans="1:10" ht="12.75" customHeight="1" x14ac:dyDescent="0.2">
      <c r="A424" s="150" t="s">
        <v>854</v>
      </c>
      <c r="B424" s="150" t="s">
        <v>898</v>
      </c>
      <c r="C424" s="150" t="s">
        <v>899</v>
      </c>
      <c r="D424" s="150" t="s">
        <v>31</v>
      </c>
      <c r="E424" s="150">
        <v>1</v>
      </c>
      <c r="F424" s="155">
        <v>0.40100000000000002</v>
      </c>
      <c r="G424" s="150">
        <v>30.499957999999999</v>
      </c>
      <c r="H424" s="150">
        <v>-86.422313000000003</v>
      </c>
      <c r="I424" s="150">
        <v>30.501517</v>
      </c>
      <c r="J424" s="150">
        <v>-86.437201000000002</v>
      </c>
    </row>
    <row r="425" spans="1:10" ht="12.75" customHeight="1" x14ac:dyDescent="0.2">
      <c r="A425" s="150" t="s">
        <v>854</v>
      </c>
      <c r="B425" s="150" t="s">
        <v>900</v>
      </c>
      <c r="C425" s="150" t="s">
        <v>901</v>
      </c>
      <c r="D425" s="150" t="s">
        <v>187</v>
      </c>
      <c r="E425" s="150">
        <v>1</v>
      </c>
      <c r="F425" s="155">
        <v>0.35499999999999998</v>
      </c>
      <c r="G425" s="150">
        <v>30.501517</v>
      </c>
      <c r="H425" s="150">
        <v>-86.437201000000002</v>
      </c>
      <c r="I425" s="150">
        <v>30.50253</v>
      </c>
      <c r="J425" s="150">
        <v>-86.445150999999996</v>
      </c>
    </row>
    <row r="426" spans="1:10" ht="12.75" customHeight="1" x14ac:dyDescent="0.2">
      <c r="A426" s="150" t="s">
        <v>854</v>
      </c>
      <c r="B426" s="150" t="s">
        <v>902</v>
      </c>
      <c r="C426" s="150" t="s">
        <v>903</v>
      </c>
      <c r="D426" s="150" t="s">
        <v>31</v>
      </c>
      <c r="E426" s="150">
        <v>1</v>
      </c>
      <c r="F426" s="155">
        <v>0.17100000000000001</v>
      </c>
      <c r="G426" s="150">
        <v>30.511104</v>
      </c>
      <c r="H426" s="150">
        <v>-86.490048000000002</v>
      </c>
      <c r="I426" s="150">
        <v>30.514612</v>
      </c>
      <c r="J426" s="150">
        <v>-86.491996999999998</v>
      </c>
    </row>
    <row r="427" spans="1:10" ht="12.75" customHeight="1" x14ac:dyDescent="0.2">
      <c r="A427" s="156" t="s">
        <v>854</v>
      </c>
      <c r="B427" s="156" t="s">
        <v>904</v>
      </c>
      <c r="C427" s="156" t="s">
        <v>905</v>
      </c>
      <c r="D427" s="156" t="s">
        <v>187</v>
      </c>
      <c r="E427" s="156">
        <v>1</v>
      </c>
      <c r="F427" s="157">
        <v>0.45900000000000002</v>
      </c>
      <c r="G427" s="156">
        <v>30.483667000000001</v>
      </c>
      <c r="H427" s="156">
        <v>-86.483188999999996</v>
      </c>
      <c r="I427" s="156">
        <v>30.479925999999999</v>
      </c>
      <c r="J427" s="156">
        <v>-86.494101999999998</v>
      </c>
    </row>
    <row r="428" spans="1:10" ht="12.75" customHeight="1" x14ac:dyDescent="0.2">
      <c r="A428" s="48"/>
      <c r="B428" s="27">
        <f>COUNTA(B401:B427)</f>
        <v>27</v>
      </c>
      <c r="C428" s="26"/>
      <c r="D428" s="26"/>
      <c r="E428" s="65"/>
      <c r="F428" s="102">
        <f>SUM(F401:F427)</f>
        <v>35.08700000000001</v>
      </c>
      <c r="G428" s="26"/>
      <c r="H428" s="26"/>
      <c r="I428" s="26"/>
      <c r="J428" s="26"/>
    </row>
    <row r="429" spans="1:10" ht="12.75" customHeight="1" x14ac:dyDescent="0.2">
      <c r="A429" s="48"/>
      <c r="B429" s="27"/>
      <c r="C429" s="26"/>
      <c r="D429" s="26"/>
      <c r="E429" s="65"/>
      <c r="F429" s="102"/>
      <c r="G429" s="26"/>
      <c r="H429" s="26"/>
      <c r="I429" s="26"/>
      <c r="J429" s="26"/>
    </row>
    <row r="430" spans="1:10" ht="12.75" customHeight="1" x14ac:dyDescent="0.2">
      <c r="A430" s="150" t="s">
        <v>906</v>
      </c>
      <c r="B430" s="150" t="s">
        <v>907</v>
      </c>
      <c r="C430" s="150" t="s">
        <v>908</v>
      </c>
      <c r="D430" s="150" t="s">
        <v>31</v>
      </c>
      <c r="E430" s="150">
        <v>1</v>
      </c>
      <c r="F430" s="155">
        <v>0.63700000000000001</v>
      </c>
      <c r="G430" s="150">
        <v>26.53224672</v>
      </c>
      <c r="H430" s="150">
        <v>-80.046738950000005</v>
      </c>
      <c r="I430" s="150">
        <v>26.523111669999999</v>
      </c>
      <c r="J430" s="150">
        <v>-80.047775560000005</v>
      </c>
    </row>
    <row r="431" spans="1:10" ht="12.75" customHeight="1" x14ac:dyDescent="0.2">
      <c r="A431" s="150" t="s">
        <v>906</v>
      </c>
      <c r="B431" s="150" t="s">
        <v>909</v>
      </c>
      <c r="C431" s="150" t="s">
        <v>910</v>
      </c>
      <c r="D431" s="150" t="s">
        <v>31</v>
      </c>
      <c r="E431" s="150">
        <v>1</v>
      </c>
      <c r="F431" s="155">
        <v>2.8620000000000001</v>
      </c>
      <c r="G431" s="150">
        <v>26.943624490000001</v>
      </c>
      <c r="H431" s="150">
        <v>-80.071083619999996</v>
      </c>
      <c r="I431" s="150">
        <v>26.90356324</v>
      </c>
      <c r="J431" s="150">
        <v>-80.059399139999996</v>
      </c>
    </row>
    <row r="432" spans="1:10" ht="12.75" customHeight="1" x14ac:dyDescent="0.2">
      <c r="A432" s="150" t="s">
        <v>906</v>
      </c>
      <c r="B432" s="150" t="s">
        <v>911</v>
      </c>
      <c r="C432" s="150" t="s">
        <v>912</v>
      </c>
      <c r="D432" s="150" t="s">
        <v>31</v>
      </c>
      <c r="E432" s="150">
        <v>1</v>
      </c>
      <c r="F432" s="155">
        <v>1.8680000000000001</v>
      </c>
      <c r="G432" s="150">
        <v>26.97000916</v>
      </c>
      <c r="H432" s="150">
        <v>-80.079864619999995</v>
      </c>
      <c r="I432" s="150">
        <v>26.944381100000001</v>
      </c>
      <c r="J432" s="150">
        <v>-80.070929680000006</v>
      </c>
    </row>
    <row r="433" spans="1:10" ht="12.75" customHeight="1" x14ac:dyDescent="0.2">
      <c r="A433" s="150" t="s">
        <v>906</v>
      </c>
      <c r="B433" s="150" t="s">
        <v>913</v>
      </c>
      <c r="C433" s="150" t="s">
        <v>914</v>
      </c>
      <c r="D433" s="150" t="s">
        <v>31</v>
      </c>
      <c r="E433" s="150">
        <v>1</v>
      </c>
      <c r="F433" s="155">
        <v>2.6219999999999999</v>
      </c>
      <c r="G433" s="150">
        <v>26.491863039999998</v>
      </c>
      <c r="H433" s="150">
        <v>-80.052688919999994</v>
      </c>
      <c r="I433" s="150">
        <v>26.453994949999998</v>
      </c>
      <c r="J433" s="150">
        <v>-80.058444499999993</v>
      </c>
    </row>
    <row r="434" spans="1:10" ht="12.75" customHeight="1" x14ac:dyDescent="0.2">
      <c r="A434" s="150" t="s">
        <v>906</v>
      </c>
      <c r="B434" s="150" t="s">
        <v>915</v>
      </c>
      <c r="C434" s="150" t="s">
        <v>916</v>
      </c>
      <c r="D434" s="150" t="s">
        <v>31</v>
      </c>
      <c r="E434" s="150">
        <v>1</v>
      </c>
      <c r="F434" s="155">
        <v>0.247</v>
      </c>
      <c r="G434" s="150">
        <v>26.943624490000001</v>
      </c>
      <c r="H434" s="150">
        <v>-80.071083619999996</v>
      </c>
      <c r="I434" s="150">
        <v>26.940237920000001</v>
      </c>
      <c r="J434" s="150">
        <v>-80.070162620000005</v>
      </c>
    </row>
    <row r="435" spans="1:10" ht="12.75" customHeight="1" x14ac:dyDescent="0.2">
      <c r="A435" s="150" t="s">
        <v>906</v>
      </c>
      <c r="B435" s="150" t="s">
        <v>917</v>
      </c>
      <c r="C435" s="150" t="s">
        <v>918</v>
      </c>
      <c r="D435" s="150" t="s">
        <v>31</v>
      </c>
      <c r="E435" s="150">
        <v>1</v>
      </c>
      <c r="F435" s="155">
        <v>0.45800000000000002</v>
      </c>
      <c r="G435" s="150">
        <v>26.507641419999999</v>
      </c>
      <c r="H435" s="150">
        <v>-80.050822159999996</v>
      </c>
      <c r="I435" s="150">
        <v>26.500994290000001</v>
      </c>
      <c r="J435" s="150">
        <v>-80.051645539999996</v>
      </c>
    </row>
    <row r="436" spans="1:10" ht="12.75" customHeight="1" x14ac:dyDescent="0.2">
      <c r="A436" s="150" t="s">
        <v>906</v>
      </c>
      <c r="B436" s="150" t="s">
        <v>919</v>
      </c>
      <c r="C436" s="150" t="s">
        <v>920</v>
      </c>
      <c r="D436" s="150" t="s">
        <v>31</v>
      </c>
      <c r="E436" s="150">
        <v>1</v>
      </c>
      <c r="F436" s="155">
        <v>1.5720000000000001</v>
      </c>
      <c r="G436" s="150">
        <v>26.836476279999999</v>
      </c>
      <c r="H436" s="150">
        <v>-80.041205829999996</v>
      </c>
      <c r="I436" s="150">
        <v>26.814435889999999</v>
      </c>
      <c r="J436" s="150">
        <v>-80.035190970000002</v>
      </c>
    </row>
    <row r="437" spans="1:10" ht="12.75" customHeight="1" x14ac:dyDescent="0.2">
      <c r="A437" s="150" t="s">
        <v>906</v>
      </c>
      <c r="B437" s="150" t="s">
        <v>921</v>
      </c>
      <c r="C437" s="150" t="s">
        <v>922</v>
      </c>
      <c r="D437" s="150" t="s">
        <v>31</v>
      </c>
      <c r="E437" s="150">
        <v>1</v>
      </c>
      <c r="F437" s="155">
        <v>3.8730000000000002</v>
      </c>
      <c r="G437" s="150">
        <v>26.943624490000001</v>
      </c>
      <c r="H437" s="150">
        <v>-80.071083619999996</v>
      </c>
      <c r="I437" s="150">
        <v>26.8893068</v>
      </c>
      <c r="J437" s="150">
        <v>-80.055282730000002</v>
      </c>
    </row>
    <row r="438" spans="1:10" ht="12.75" customHeight="1" x14ac:dyDescent="0.2">
      <c r="A438" s="150" t="s">
        <v>906</v>
      </c>
      <c r="B438" s="150" t="s">
        <v>923</v>
      </c>
      <c r="C438" s="150" t="s">
        <v>924</v>
      </c>
      <c r="D438" s="150" t="s">
        <v>31</v>
      </c>
      <c r="E438" s="150">
        <v>1</v>
      </c>
      <c r="F438" s="155">
        <v>0.93799999999999994</v>
      </c>
      <c r="G438" s="150">
        <v>26.9304725</v>
      </c>
      <c r="H438" s="150">
        <v>-80.067845300000002</v>
      </c>
      <c r="I438" s="150">
        <v>26.930761010000001</v>
      </c>
      <c r="J438" s="150">
        <v>-80.067897329999994</v>
      </c>
    </row>
    <row r="439" spans="1:10" ht="12.75" customHeight="1" x14ac:dyDescent="0.2">
      <c r="A439" s="150" t="s">
        <v>906</v>
      </c>
      <c r="B439" s="150" t="s">
        <v>925</v>
      </c>
      <c r="C439" s="150" t="s">
        <v>926</v>
      </c>
      <c r="D439" s="150" t="s">
        <v>31</v>
      </c>
      <c r="E439" s="150">
        <v>1</v>
      </c>
      <c r="F439" s="155">
        <v>0.92700000000000005</v>
      </c>
      <c r="G439" s="150">
        <v>26.61679805</v>
      </c>
      <c r="H439" s="150">
        <v>-80.036629140000002</v>
      </c>
      <c r="I439" s="150">
        <v>26.603263290000001</v>
      </c>
      <c r="J439" s="150">
        <v>-80.036354329999995</v>
      </c>
    </row>
    <row r="440" spans="1:10" ht="12.75" customHeight="1" x14ac:dyDescent="0.2">
      <c r="A440" s="150" t="s">
        <v>906</v>
      </c>
      <c r="B440" s="150" t="s">
        <v>927</v>
      </c>
      <c r="C440" s="150" t="s">
        <v>928</v>
      </c>
      <c r="D440" s="150" t="s">
        <v>31</v>
      </c>
      <c r="E440" s="150">
        <v>1</v>
      </c>
      <c r="F440" s="155">
        <v>0.49</v>
      </c>
      <c r="G440" s="150">
        <v>26.58485529</v>
      </c>
      <c r="H440" s="150">
        <v>-80.037113559999995</v>
      </c>
      <c r="I440" s="150">
        <v>26.577728100000002</v>
      </c>
      <c r="J440" s="150">
        <v>-80.037837640000006</v>
      </c>
    </row>
    <row r="441" spans="1:10" ht="12.75" customHeight="1" x14ac:dyDescent="0.2">
      <c r="A441" s="150" t="s">
        <v>906</v>
      </c>
      <c r="B441" s="150" t="s">
        <v>929</v>
      </c>
      <c r="C441" s="150" t="s">
        <v>930</v>
      </c>
      <c r="D441" s="150" t="s">
        <v>31</v>
      </c>
      <c r="E441" s="150">
        <v>1</v>
      </c>
      <c r="F441" s="155">
        <v>8.7940000000000005</v>
      </c>
      <c r="G441" s="150">
        <v>26.943624490000001</v>
      </c>
      <c r="H441" s="150">
        <v>-80.071083619999996</v>
      </c>
      <c r="I441" s="150">
        <v>26.882002029999999</v>
      </c>
      <c r="J441" s="150">
        <v>-80.053022630000001</v>
      </c>
    </row>
    <row r="442" spans="1:10" ht="12.75" customHeight="1" x14ac:dyDescent="0.2">
      <c r="A442" s="150" t="s">
        <v>906</v>
      </c>
      <c r="B442" s="150" t="s">
        <v>931</v>
      </c>
      <c r="C442" s="150" t="s">
        <v>932</v>
      </c>
      <c r="D442" s="150" t="s">
        <v>31</v>
      </c>
      <c r="E442" s="150">
        <v>1</v>
      </c>
      <c r="F442" s="155">
        <v>0.89400000000000002</v>
      </c>
      <c r="G442" s="150">
        <v>26.545138089999998</v>
      </c>
      <c r="H442" s="150">
        <v>-80.042770390000001</v>
      </c>
      <c r="I442" s="150">
        <v>26.532741590000001</v>
      </c>
      <c r="J442" s="150">
        <v>-80.046510060000003</v>
      </c>
    </row>
    <row r="443" spans="1:10" ht="12.75" customHeight="1" x14ac:dyDescent="0.2">
      <c r="A443" s="150" t="s">
        <v>906</v>
      </c>
      <c r="B443" s="150" t="s">
        <v>933</v>
      </c>
      <c r="C443" s="150" t="s">
        <v>934</v>
      </c>
      <c r="D443" s="150" t="s">
        <v>31</v>
      </c>
      <c r="E443" s="150">
        <v>1</v>
      </c>
      <c r="F443" s="155">
        <v>0.69499999999999995</v>
      </c>
      <c r="G443" s="150">
        <v>26.79360849</v>
      </c>
      <c r="H443" s="150">
        <v>-80.031586419999996</v>
      </c>
      <c r="I443" s="150">
        <v>26.784038249999998</v>
      </c>
      <c r="J443" s="150">
        <v>-80.032683669999997</v>
      </c>
    </row>
    <row r="444" spans="1:10" ht="12.75" customHeight="1" x14ac:dyDescent="0.2">
      <c r="A444" s="150" t="s">
        <v>906</v>
      </c>
      <c r="B444" s="150" t="s">
        <v>935</v>
      </c>
      <c r="C444" s="150" t="s">
        <v>906</v>
      </c>
      <c r="D444" s="150" t="s">
        <v>31</v>
      </c>
      <c r="E444" s="150">
        <v>1</v>
      </c>
      <c r="F444" s="155">
        <v>3.4660000000000002</v>
      </c>
      <c r="G444" s="150">
        <v>26.741073180000001</v>
      </c>
      <c r="H444" s="150">
        <v>-80.034946390000002</v>
      </c>
      <c r="I444" s="150">
        <v>26.690652839999998</v>
      </c>
      <c r="J444" s="150">
        <v>-80.033800810000002</v>
      </c>
    </row>
    <row r="445" spans="1:10" ht="12.75" customHeight="1" x14ac:dyDescent="0.2">
      <c r="A445" s="150" t="s">
        <v>906</v>
      </c>
      <c r="B445" s="150" t="s">
        <v>936</v>
      </c>
      <c r="C445" s="150" t="s">
        <v>937</v>
      </c>
      <c r="D445" s="150" t="s">
        <v>31</v>
      </c>
      <c r="E445" s="150">
        <v>1</v>
      </c>
      <c r="F445" s="155">
        <v>0.16200000000000001</v>
      </c>
      <c r="G445" s="150">
        <v>26.775855</v>
      </c>
      <c r="H445" s="150">
        <v>-80.031901689999998</v>
      </c>
      <c r="I445" s="150">
        <v>26.773501920000001</v>
      </c>
      <c r="J445" s="150">
        <v>-80.031953709999996</v>
      </c>
    </row>
    <row r="446" spans="1:10" ht="12.75" customHeight="1" x14ac:dyDescent="0.2">
      <c r="A446" s="150" t="s">
        <v>906</v>
      </c>
      <c r="B446" s="150" t="s">
        <v>938</v>
      </c>
      <c r="C446" s="150" t="s">
        <v>939</v>
      </c>
      <c r="D446" s="150" t="s">
        <v>31</v>
      </c>
      <c r="E446" s="150">
        <v>1</v>
      </c>
      <c r="F446" s="155">
        <v>1.081</v>
      </c>
      <c r="G446" s="150">
        <v>26.772891720000001</v>
      </c>
      <c r="H446" s="150">
        <v>-80.039162320000003</v>
      </c>
      <c r="I446" s="150">
        <v>26.772891720000001</v>
      </c>
      <c r="J446" s="150">
        <v>-80.039162320000003</v>
      </c>
    </row>
    <row r="447" spans="1:10" ht="12.75" customHeight="1" x14ac:dyDescent="0.2">
      <c r="A447" s="150" t="s">
        <v>906</v>
      </c>
      <c r="B447" s="150" t="s">
        <v>940</v>
      </c>
      <c r="C447" s="150" t="s">
        <v>941</v>
      </c>
      <c r="D447" s="150" t="s">
        <v>31</v>
      </c>
      <c r="E447" s="150">
        <v>1</v>
      </c>
      <c r="F447" s="155">
        <v>4.2999999999999997E-2</v>
      </c>
      <c r="G447" s="150">
        <v>26.783589259999999</v>
      </c>
      <c r="H447" s="150">
        <v>-80.032575989999998</v>
      </c>
      <c r="I447" s="150">
        <v>26.782949389999999</v>
      </c>
      <c r="J447" s="150">
        <v>-80.032538939999995</v>
      </c>
    </row>
    <row r="448" spans="1:10" ht="12.75" customHeight="1" x14ac:dyDescent="0.2">
      <c r="A448" s="150" t="s">
        <v>906</v>
      </c>
      <c r="B448" s="150" t="s">
        <v>942</v>
      </c>
      <c r="C448" s="150" t="s">
        <v>943</v>
      </c>
      <c r="D448" s="150" t="s">
        <v>31</v>
      </c>
      <c r="E448" s="150">
        <v>1</v>
      </c>
      <c r="F448" s="155">
        <v>0.80300000000000005</v>
      </c>
      <c r="G448" s="150">
        <v>26.647156689999999</v>
      </c>
      <c r="H448" s="150">
        <v>-80.036596000000003</v>
      </c>
      <c r="I448" s="150">
        <v>26.63549785</v>
      </c>
      <c r="J448" s="150">
        <v>-80.037070589999999</v>
      </c>
    </row>
    <row r="449" spans="1:10" ht="12.75" customHeight="1" x14ac:dyDescent="0.2">
      <c r="A449" s="150" t="s">
        <v>906</v>
      </c>
      <c r="B449" s="150" t="s">
        <v>944</v>
      </c>
      <c r="C449" s="150" t="s">
        <v>945</v>
      </c>
      <c r="D449" s="150" t="s">
        <v>31</v>
      </c>
      <c r="E449" s="150">
        <v>1</v>
      </c>
      <c r="F449" s="155">
        <v>0.69199999999999995</v>
      </c>
      <c r="G449" s="150">
        <v>26.37090581</v>
      </c>
      <c r="H449" s="150">
        <v>-80.067220070000005</v>
      </c>
      <c r="I449" s="150">
        <v>26.361105129999999</v>
      </c>
      <c r="J449" s="150">
        <v>-80.068295800000001</v>
      </c>
    </row>
    <row r="450" spans="1:10" ht="12.75" customHeight="1" x14ac:dyDescent="0.2">
      <c r="A450" s="150" t="s">
        <v>906</v>
      </c>
      <c r="B450" s="150" t="s">
        <v>946</v>
      </c>
      <c r="C450" s="150" t="s">
        <v>947</v>
      </c>
      <c r="D450" s="150" t="s">
        <v>31</v>
      </c>
      <c r="E450" s="150">
        <v>1</v>
      </c>
      <c r="F450" s="155">
        <v>0.433</v>
      </c>
      <c r="G450" s="150">
        <v>26.782666249999998</v>
      </c>
      <c r="H450" s="150">
        <v>-80.032522569999998</v>
      </c>
      <c r="I450" s="150">
        <v>26.776371829999999</v>
      </c>
      <c r="J450" s="150">
        <v>-80.031913709999998</v>
      </c>
    </row>
    <row r="451" spans="1:10" ht="12.75" customHeight="1" x14ac:dyDescent="0.2">
      <c r="A451" s="150" t="s">
        <v>906</v>
      </c>
      <c r="B451" s="150" t="s">
        <v>948</v>
      </c>
      <c r="C451" s="150" t="s">
        <v>490</v>
      </c>
      <c r="D451" s="150" t="s">
        <v>31</v>
      </c>
      <c r="E451" s="150">
        <v>1</v>
      </c>
      <c r="F451" s="155">
        <v>0.82299999999999995</v>
      </c>
      <c r="G451" s="150">
        <v>26.359673050000001</v>
      </c>
      <c r="H451" s="150">
        <v>-80.068467519999999</v>
      </c>
      <c r="I451" s="150">
        <v>26.347776790000001</v>
      </c>
      <c r="J451" s="150">
        <v>-80.069157129999994</v>
      </c>
    </row>
    <row r="452" spans="1:10" ht="12.75" customHeight="1" x14ac:dyDescent="0.2">
      <c r="A452" s="150" t="s">
        <v>906</v>
      </c>
      <c r="B452" s="150" t="s">
        <v>949</v>
      </c>
      <c r="C452" s="150" t="s">
        <v>950</v>
      </c>
      <c r="D452" s="150" t="s">
        <v>31</v>
      </c>
      <c r="E452" s="150">
        <v>1</v>
      </c>
      <c r="F452" s="155">
        <v>1.016</v>
      </c>
      <c r="G452" s="150">
        <v>26.335519479999999</v>
      </c>
      <c r="H452" s="150">
        <v>-80.072212109999995</v>
      </c>
      <c r="I452" s="150">
        <v>26.321164799999998</v>
      </c>
      <c r="J452" s="150">
        <v>-80.074890909999993</v>
      </c>
    </row>
    <row r="453" spans="1:10" ht="12.75" customHeight="1" x14ac:dyDescent="0.2">
      <c r="A453" s="156" t="s">
        <v>906</v>
      </c>
      <c r="B453" s="156" t="s">
        <v>951</v>
      </c>
      <c r="C453" s="156" t="s">
        <v>952</v>
      </c>
      <c r="D453" s="156" t="s">
        <v>31</v>
      </c>
      <c r="E453" s="156">
        <v>1</v>
      </c>
      <c r="F453" s="157">
        <v>2.0430000000000001</v>
      </c>
      <c r="G453" s="156">
        <v>26.40184979</v>
      </c>
      <c r="H453" s="156">
        <v>-80.064392799999993</v>
      </c>
      <c r="I453" s="156">
        <v>26.372280440000001</v>
      </c>
      <c r="J453" s="156">
        <v>-80.067032319999996</v>
      </c>
    </row>
    <row r="454" spans="1:10" ht="12.75" customHeight="1" x14ac:dyDescent="0.2">
      <c r="A454" s="48"/>
      <c r="B454" s="27">
        <f>COUNTA(B430:B453)</f>
        <v>24</v>
      </c>
      <c r="C454" s="26"/>
      <c r="D454" s="26"/>
      <c r="E454" s="65"/>
      <c r="F454" s="102">
        <f>SUM(F430:F453)</f>
        <v>37.439</v>
      </c>
      <c r="G454" s="26"/>
      <c r="H454" s="26"/>
      <c r="I454" s="26"/>
      <c r="J454" s="26"/>
    </row>
    <row r="455" spans="1:10" ht="12.75" customHeight="1" x14ac:dyDescent="0.2">
      <c r="A455" s="48"/>
      <c r="B455" s="27"/>
      <c r="C455" s="26"/>
      <c r="D455" s="26"/>
      <c r="E455" s="65"/>
      <c r="F455" s="102"/>
      <c r="G455" s="26"/>
      <c r="H455" s="26"/>
      <c r="I455" s="26"/>
      <c r="J455" s="26"/>
    </row>
    <row r="456" spans="1:10" ht="12.75" customHeight="1" x14ac:dyDescent="0.2">
      <c r="A456" s="150" t="s">
        <v>953</v>
      </c>
      <c r="B456" s="150" t="s">
        <v>954</v>
      </c>
      <c r="C456" s="150" t="s">
        <v>955</v>
      </c>
      <c r="D456" s="150" t="s">
        <v>31</v>
      </c>
      <c r="E456" s="150">
        <v>1</v>
      </c>
      <c r="F456" s="155">
        <v>0.41899999999999998</v>
      </c>
      <c r="G456" s="150">
        <v>28.175492999999999</v>
      </c>
      <c r="H456" s="150">
        <v>-82.788883999999996</v>
      </c>
      <c r="I456" s="150">
        <v>28.173023000000001</v>
      </c>
      <c r="J456" s="150">
        <v>-82.786282</v>
      </c>
    </row>
    <row r="457" spans="1:10" ht="12.75" customHeight="1" x14ac:dyDescent="0.2">
      <c r="A457" s="150" t="s">
        <v>953</v>
      </c>
      <c r="B457" s="150" t="s">
        <v>956</v>
      </c>
      <c r="C457" s="150" t="s">
        <v>957</v>
      </c>
      <c r="D457" s="150" t="s">
        <v>31</v>
      </c>
      <c r="E457" s="150">
        <v>1</v>
      </c>
      <c r="F457" s="155">
        <v>6.6000000000000003E-2</v>
      </c>
      <c r="G457" s="150">
        <v>28.285392000000002</v>
      </c>
      <c r="H457" s="150">
        <v>-82.732964999999993</v>
      </c>
      <c r="I457" s="150">
        <v>28.285232000000001</v>
      </c>
      <c r="J457" s="150">
        <v>-82.731886000000003</v>
      </c>
    </row>
    <row r="458" spans="1:10" ht="12.75" customHeight="1" x14ac:dyDescent="0.2">
      <c r="A458" s="150" t="s">
        <v>953</v>
      </c>
      <c r="B458" s="150" t="s">
        <v>958</v>
      </c>
      <c r="C458" s="150" t="s">
        <v>959</v>
      </c>
      <c r="D458" s="150" t="s">
        <v>31</v>
      </c>
      <c r="E458" s="150">
        <v>1</v>
      </c>
      <c r="F458" s="155">
        <v>0.1</v>
      </c>
      <c r="G458" s="150">
        <v>28.289719760000001</v>
      </c>
      <c r="H458" s="150">
        <v>-82.725496469999996</v>
      </c>
      <c r="I458" s="150">
        <v>28.29089948</v>
      </c>
      <c r="J458" s="150">
        <v>-82.724994449999997</v>
      </c>
    </row>
    <row r="459" spans="1:10" ht="12.75" customHeight="1" x14ac:dyDescent="0.2">
      <c r="A459" s="150" t="s">
        <v>953</v>
      </c>
      <c r="B459" s="150" t="s">
        <v>960</v>
      </c>
      <c r="C459" s="150" t="s">
        <v>961</v>
      </c>
      <c r="D459" s="150" t="s">
        <v>286</v>
      </c>
      <c r="E459" s="150">
        <v>1</v>
      </c>
      <c r="F459" s="155">
        <v>0.32</v>
      </c>
      <c r="G459" s="150">
        <v>28.239681000000001</v>
      </c>
      <c r="H459" s="150">
        <v>-82.762765999999999</v>
      </c>
      <c r="I459" s="150">
        <v>28.236578000000002</v>
      </c>
      <c r="J459" s="150">
        <v>-82.763424999999998</v>
      </c>
    </row>
    <row r="460" spans="1:10" ht="12.75" customHeight="1" x14ac:dyDescent="0.2">
      <c r="A460" s="150" t="s">
        <v>953</v>
      </c>
      <c r="B460" s="150" t="s">
        <v>962</v>
      </c>
      <c r="C460" s="150" t="s">
        <v>963</v>
      </c>
      <c r="D460" s="150" t="s">
        <v>31</v>
      </c>
      <c r="E460" s="150">
        <v>1</v>
      </c>
      <c r="F460" s="155">
        <v>0.11899999999999999</v>
      </c>
      <c r="G460" s="150">
        <v>28.277626999999999</v>
      </c>
      <c r="H460" s="150">
        <v>-82.728279999999998</v>
      </c>
      <c r="I460" s="150">
        <v>28.277667999999998</v>
      </c>
      <c r="J460" s="150">
        <v>-82.728077999999996</v>
      </c>
    </row>
    <row r="461" spans="1:10" ht="12.75" customHeight="1" x14ac:dyDescent="0.2">
      <c r="A461" s="150" t="s">
        <v>953</v>
      </c>
      <c r="B461" s="150" t="s">
        <v>964</v>
      </c>
      <c r="C461" s="150" t="s">
        <v>965</v>
      </c>
      <c r="D461" s="150" t="s">
        <v>31</v>
      </c>
      <c r="E461" s="150">
        <v>1</v>
      </c>
      <c r="F461" s="155">
        <v>0.20200000000000001</v>
      </c>
      <c r="G461" s="150">
        <v>28.361052000000001</v>
      </c>
      <c r="H461" s="150">
        <v>-82.711468999999994</v>
      </c>
      <c r="I461" s="150">
        <v>28.362784999999999</v>
      </c>
      <c r="J461" s="150">
        <v>-82.709254000000001</v>
      </c>
    </row>
    <row r="462" spans="1:10" ht="12.75" customHeight="1" x14ac:dyDescent="0.2">
      <c r="A462" s="156" t="s">
        <v>953</v>
      </c>
      <c r="B462" s="156" t="s">
        <v>966</v>
      </c>
      <c r="C462" s="156" t="s">
        <v>967</v>
      </c>
      <c r="D462" s="156" t="s">
        <v>31</v>
      </c>
      <c r="E462" s="156">
        <v>1</v>
      </c>
      <c r="F462" s="157">
        <v>1.1830000000000001</v>
      </c>
      <c r="G462" s="156">
        <v>28.254000000000001</v>
      </c>
      <c r="H462" s="156">
        <v>-82.758242999999993</v>
      </c>
      <c r="I462" s="156">
        <v>28.253162</v>
      </c>
      <c r="J462" s="156">
        <v>-82.756529999999998</v>
      </c>
    </row>
    <row r="463" spans="1:10" ht="12.75" customHeight="1" x14ac:dyDescent="0.2">
      <c r="A463" s="48"/>
      <c r="B463" s="27">
        <f>COUNTA(B456:B462)</f>
        <v>7</v>
      </c>
      <c r="C463" s="26"/>
      <c r="D463" s="26"/>
      <c r="E463" s="65"/>
      <c r="F463" s="102">
        <f>SUM(F456:F462)</f>
        <v>2.4089999999999998</v>
      </c>
      <c r="G463" s="26"/>
      <c r="H463" s="26"/>
      <c r="I463" s="26"/>
      <c r="J463" s="26"/>
    </row>
    <row r="464" spans="1:10" ht="12.75" customHeight="1" x14ac:dyDescent="0.2">
      <c r="A464" s="48"/>
      <c r="B464" s="27"/>
      <c r="C464" s="26"/>
      <c r="D464" s="26"/>
      <c r="E464" s="65"/>
      <c r="F464" s="102"/>
      <c r="G464" s="26"/>
      <c r="H464" s="26"/>
      <c r="I464" s="26"/>
      <c r="J464" s="26"/>
    </row>
    <row r="465" spans="1:10" ht="12.75" customHeight="1" x14ac:dyDescent="0.2">
      <c r="A465" s="150" t="s">
        <v>968</v>
      </c>
      <c r="B465" s="150" t="s">
        <v>1315</v>
      </c>
      <c r="C465" s="150" t="s">
        <v>1316</v>
      </c>
      <c r="D465" s="150" t="s">
        <v>31</v>
      </c>
      <c r="E465" s="150">
        <v>1</v>
      </c>
      <c r="F465" s="155">
        <v>0.47599999999999998</v>
      </c>
      <c r="G465" s="150">
        <v>27.70493248</v>
      </c>
      <c r="H465" s="150">
        <v>-82.639841860000004</v>
      </c>
      <c r="I465" s="150">
        <v>27.702156169999999</v>
      </c>
      <c r="J465" s="150">
        <v>-82.645857599999999</v>
      </c>
    </row>
    <row r="466" spans="1:10" ht="12.75" customHeight="1" x14ac:dyDescent="0.2">
      <c r="A466" s="150" t="s">
        <v>968</v>
      </c>
      <c r="B466" s="150" t="s">
        <v>969</v>
      </c>
      <c r="C466" s="150" t="s">
        <v>970</v>
      </c>
      <c r="D466" s="150" t="s">
        <v>187</v>
      </c>
      <c r="E466" s="150">
        <v>1</v>
      </c>
      <c r="F466" s="155">
        <v>0.52500000000000002</v>
      </c>
      <c r="G466" s="150">
        <v>27.942350000000001</v>
      </c>
      <c r="H466" s="150">
        <v>-82.838626000000005</v>
      </c>
      <c r="I466" s="150">
        <v>27.923846000000001</v>
      </c>
      <c r="J466" s="150">
        <v>-82.844408999999999</v>
      </c>
    </row>
    <row r="467" spans="1:10" ht="12.75" customHeight="1" x14ac:dyDescent="0.2">
      <c r="A467" s="150" t="s">
        <v>968</v>
      </c>
      <c r="B467" s="150" t="s">
        <v>971</v>
      </c>
      <c r="C467" s="150" t="s">
        <v>972</v>
      </c>
      <c r="D467" s="150" t="s">
        <v>31</v>
      </c>
      <c r="E467" s="150">
        <v>1</v>
      </c>
      <c r="F467" s="155">
        <v>0.56499999999999995</v>
      </c>
      <c r="G467" s="150">
        <v>27.917304999999999</v>
      </c>
      <c r="H467" s="150">
        <v>-82.839444999999998</v>
      </c>
      <c r="I467" s="150">
        <v>27.917192</v>
      </c>
      <c r="J467" s="150">
        <v>-82.836408000000006</v>
      </c>
    </row>
    <row r="468" spans="1:10" ht="12.75" customHeight="1" x14ac:dyDescent="0.2">
      <c r="A468" s="150" t="s">
        <v>968</v>
      </c>
      <c r="B468" s="150" t="s">
        <v>1317</v>
      </c>
      <c r="C468" s="150" t="s">
        <v>1318</v>
      </c>
      <c r="D468" s="150" t="s">
        <v>31</v>
      </c>
      <c r="E468" s="150">
        <v>1</v>
      </c>
      <c r="F468" s="155">
        <v>0.46899999999999997</v>
      </c>
      <c r="G468" s="150">
        <v>27.735945000000001</v>
      </c>
      <c r="H468" s="150">
        <v>-82.691852999999995</v>
      </c>
      <c r="I468" s="150">
        <v>27.733938999999999</v>
      </c>
      <c r="J468" s="150">
        <v>-82.691570999999996</v>
      </c>
    </row>
    <row r="469" spans="1:10" ht="12.75" customHeight="1" x14ac:dyDescent="0.2">
      <c r="A469" s="150" t="s">
        <v>968</v>
      </c>
      <c r="B469" s="150" t="s">
        <v>973</v>
      </c>
      <c r="C469" s="150" t="s">
        <v>974</v>
      </c>
      <c r="D469" s="150" t="s">
        <v>31</v>
      </c>
      <c r="E469" s="150">
        <v>1</v>
      </c>
      <c r="F469" s="155">
        <v>0.52900000000000003</v>
      </c>
      <c r="G469" s="150">
        <v>27.977657000000001</v>
      </c>
      <c r="H469" s="150">
        <v>-82.830179999999999</v>
      </c>
      <c r="I469" s="150">
        <v>27.96895</v>
      </c>
      <c r="J469" s="150">
        <v>-82.830482000000003</v>
      </c>
    </row>
    <row r="470" spans="1:10" ht="12.75" customHeight="1" x14ac:dyDescent="0.2">
      <c r="A470" s="150" t="s">
        <v>968</v>
      </c>
      <c r="B470" s="150" t="s">
        <v>975</v>
      </c>
      <c r="C470" s="150" t="s">
        <v>976</v>
      </c>
      <c r="D470" s="150" t="s">
        <v>187</v>
      </c>
      <c r="E470" s="150">
        <v>1</v>
      </c>
      <c r="F470" s="155">
        <v>0.82199999999999995</v>
      </c>
      <c r="G470" s="150">
        <v>28.019449999999999</v>
      </c>
      <c r="H470" s="150">
        <v>-82.826764999999995</v>
      </c>
      <c r="I470" s="150">
        <v>27.988973999999999</v>
      </c>
      <c r="J470" s="150">
        <v>-82.828695999999994</v>
      </c>
    </row>
    <row r="471" spans="1:10" ht="12.75" customHeight="1" x14ac:dyDescent="0.2">
      <c r="A471" s="150" t="s">
        <v>968</v>
      </c>
      <c r="B471" s="150" t="s">
        <v>977</v>
      </c>
      <c r="C471" s="150" t="s">
        <v>978</v>
      </c>
      <c r="D471" s="150" t="s">
        <v>31</v>
      </c>
      <c r="E471" s="150">
        <v>1</v>
      </c>
      <c r="F471" s="155">
        <v>0.46600000000000003</v>
      </c>
      <c r="G471" s="150">
        <v>27.988973999999999</v>
      </c>
      <c r="H471" s="150">
        <v>-82.828695999999994</v>
      </c>
      <c r="I471" s="150">
        <v>27.977657000000001</v>
      </c>
      <c r="J471" s="150">
        <v>-82.830179999999999</v>
      </c>
    </row>
    <row r="472" spans="1:10" ht="12.75" customHeight="1" x14ac:dyDescent="0.2">
      <c r="A472" s="150" t="s">
        <v>968</v>
      </c>
      <c r="B472" s="150" t="s">
        <v>979</v>
      </c>
      <c r="C472" s="150" t="s">
        <v>980</v>
      </c>
      <c r="D472" s="150" t="s">
        <v>31</v>
      </c>
      <c r="E472" s="150">
        <v>1</v>
      </c>
      <c r="F472" s="155">
        <v>1.5980000000000001</v>
      </c>
      <c r="G472" s="150">
        <v>27.960042000000001</v>
      </c>
      <c r="H472" s="150">
        <v>-82.704885000000004</v>
      </c>
      <c r="I472" s="150">
        <v>27.962976999999999</v>
      </c>
      <c r="J472" s="150">
        <v>-82.679064999999994</v>
      </c>
    </row>
    <row r="473" spans="1:10" ht="12.75" customHeight="1" x14ac:dyDescent="0.2">
      <c r="A473" s="150" t="s">
        <v>968</v>
      </c>
      <c r="B473" s="150" t="s">
        <v>981</v>
      </c>
      <c r="C473" s="150" t="s">
        <v>982</v>
      </c>
      <c r="D473" s="150" t="s">
        <v>31</v>
      </c>
      <c r="E473" s="150">
        <v>1</v>
      </c>
      <c r="F473" s="155">
        <v>0.51500000000000001</v>
      </c>
      <c r="G473" s="150">
        <v>28.086818860000001</v>
      </c>
      <c r="H473" s="150">
        <v>-82.781799449999994</v>
      </c>
      <c r="I473" s="150">
        <v>28.094002769999999</v>
      </c>
      <c r="J473" s="150">
        <v>-82.780842739999997</v>
      </c>
    </row>
    <row r="474" spans="1:10" ht="12.75" customHeight="1" x14ac:dyDescent="0.2">
      <c r="A474" s="150" t="s">
        <v>968</v>
      </c>
      <c r="B474" s="150" t="s">
        <v>983</v>
      </c>
      <c r="C474" s="150" t="s">
        <v>984</v>
      </c>
      <c r="D474" s="150" t="s">
        <v>31</v>
      </c>
      <c r="E474" s="150">
        <v>1</v>
      </c>
      <c r="F474" s="155">
        <v>0.17799999999999999</v>
      </c>
      <c r="G474" s="150">
        <v>28.011513999999998</v>
      </c>
      <c r="H474" s="150">
        <v>-82.793848999999994</v>
      </c>
      <c r="I474" s="150">
        <v>28.01116</v>
      </c>
      <c r="J474" s="150">
        <v>-82.793965999999998</v>
      </c>
    </row>
    <row r="475" spans="1:10" ht="12.75" customHeight="1" x14ac:dyDescent="0.2">
      <c r="A475" s="150" t="s">
        <v>968</v>
      </c>
      <c r="B475" s="150" t="s">
        <v>985</v>
      </c>
      <c r="C475" s="150" t="s">
        <v>986</v>
      </c>
      <c r="D475" s="150" t="s">
        <v>31</v>
      </c>
      <c r="E475" s="150">
        <v>1</v>
      </c>
      <c r="F475" s="155">
        <v>0.57799999999999996</v>
      </c>
      <c r="G475" s="150">
        <v>27.618971999999999</v>
      </c>
      <c r="H475" s="150">
        <v>-82.719447000000002</v>
      </c>
      <c r="I475" s="150">
        <v>27.630970999999999</v>
      </c>
      <c r="J475" s="150">
        <v>-82.701338000000007</v>
      </c>
    </row>
    <row r="476" spans="1:10" ht="12.75" customHeight="1" x14ac:dyDescent="0.2">
      <c r="A476" s="150" t="s">
        <v>968</v>
      </c>
      <c r="B476" s="150" t="s">
        <v>987</v>
      </c>
      <c r="C476" s="150" t="s">
        <v>988</v>
      </c>
      <c r="D476" s="150" t="s">
        <v>31</v>
      </c>
      <c r="E476" s="150">
        <v>1</v>
      </c>
      <c r="F476" s="155">
        <v>0.46700000000000003</v>
      </c>
      <c r="G476" s="150">
        <v>27.635493</v>
      </c>
      <c r="H476" s="150">
        <v>-82.738685000000004</v>
      </c>
      <c r="I476" s="150">
        <v>27.620844000000002</v>
      </c>
      <c r="J476" s="150">
        <v>-82.736276000000004</v>
      </c>
    </row>
    <row r="477" spans="1:10" ht="12.75" customHeight="1" x14ac:dyDescent="0.2">
      <c r="A477" s="150" t="s">
        <v>968</v>
      </c>
      <c r="B477" s="150" t="s">
        <v>989</v>
      </c>
      <c r="C477" s="150" t="s">
        <v>990</v>
      </c>
      <c r="D477" s="150" t="s">
        <v>31</v>
      </c>
      <c r="E477" s="150">
        <v>1</v>
      </c>
      <c r="F477" s="155">
        <v>0.25</v>
      </c>
      <c r="G477" s="150">
        <v>27.646768999999999</v>
      </c>
      <c r="H477" s="150">
        <v>-82.740324000000001</v>
      </c>
      <c r="I477" s="150">
        <v>27.635493</v>
      </c>
      <c r="J477" s="150">
        <v>-82.738685000000004</v>
      </c>
    </row>
    <row r="478" spans="1:10" ht="12.75" customHeight="1" x14ac:dyDescent="0.2">
      <c r="A478" s="150" t="s">
        <v>968</v>
      </c>
      <c r="B478" s="150" t="s">
        <v>991</v>
      </c>
      <c r="C478" s="150" t="s">
        <v>992</v>
      </c>
      <c r="D478" s="150" t="s">
        <v>31</v>
      </c>
      <c r="E478" s="150">
        <v>1</v>
      </c>
      <c r="F478" s="155">
        <v>0.55000000000000004</v>
      </c>
      <c r="G478" s="150">
        <v>28.155536000000001</v>
      </c>
      <c r="H478" s="150">
        <v>-82.806766999999994</v>
      </c>
      <c r="I478" s="150">
        <v>28.152812000000001</v>
      </c>
      <c r="J478" s="150">
        <v>-82.806371999999996</v>
      </c>
    </row>
    <row r="479" spans="1:10" ht="12.75" customHeight="1" x14ac:dyDescent="0.2">
      <c r="A479" s="150" t="s">
        <v>968</v>
      </c>
      <c r="B479" s="150" t="s">
        <v>993</v>
      </c>
      <c r="C479" s="150" t="s">
        <v>994</v>
      </c>
      <c r="D479" s="150" t="s">
        <v>31</v>
      </c>
      <c r="E479" s="150">
        <v>1</v>
      </c>
      <c r="F479" s="155">
        <v>0.89700000000000002</v>
      </c>
      <c r="G479" s="150">
        <v>27.620844000000002</v>
      </c>
      <c r="H479" s="150">
        <v>-82.736276000000004</v>
      </c>
      <c r="I479" s="150">
        <v>27.618971999999999</v>
      </c>
      <c r="J479" s="150">
        <v>-82.719447000000002</v>
      </c>
    </row>
    <row r="480" spans="1:10" ht="12.75" customHeight="1" x14ac:dyDescent="0.2">
      <c r="A480" s="150" t="s">
        <v>968</v>
      </c>
      <c r="B480" s="150" t="s">
        <v>995</v>
      </c>
      <c r="C480" s="150" t="s">
        <v>996</v>
      </c>
      <c r="D480" s="150" t="s">
        <v>31</v>
      </c>
      <c r="E480" s="150">
        <v>1</v>
      </c>
      <c r="F480" s="155">
        <v>1.633</v>
      </c>
      <c r="G480" s="150">
        <v>27.871521000000001</v>
      </c>
      <c r="H480" s="150">
        <v>-82.607614999999996</v>
      </c>
      <c r="I480" s="150">
        <v>27.879141000000001</v>
      </c>
      <c r="J480" s="150">
        <v>-82.582487</v>
      </c>
    </row>
    <row r="481" spans="1:10" ht="12.75" customHeight="1" x14ac:dyDescent="0.2">
      <c r="A481" s="150" t="s">
        <v>968</v>
      </c>
      <c r="B481" s="150" t="s">
        <v>997</v>
      </c>
      <c r="C481" s="150" t="s">
        <v>998</v>
      </c>
      <c r="D481" s="150" t="s">
        <v>31</v>
      </c>
      <c r="E481" s="150">
        <v>1</v>
      </c>
      <c r="F481" s="155">
        <v>0.42399999999999999</v>
      </c>
      <c r="G481" s="150">
        <v>27.7378885</v>
      </c>
      <c r="H481" s="150">
        <v>-82.699468479999993</v>
      </c>
      <c r="I481" s="150">
        <v>27.737475939999999</v>
      </c>
      <c r="J481" s="150">
        <v>-82.706123210000001</v>
      </c>
    </row>
    <row r="482" spans="1:10" ht="12.75" customHeight="1" x14ac:dyDescent="0.2">
      <c r="A482" s="150" t="s">
        <v>968</v>
      </c>
      <c r="B482" s="150" t="s">
        <v>999</v>
      </c>
      <c r="C482" s="150" t="s">
        <v>1000</v>
      </c>
      <c r="D482" s="150" t="s">
        <v>31</v>
      </c>
      <c r="E482" s="150">
        <v>1</v>
      </c>
      <c r="F482" s="155">
        <v>1.177</v>
      </c>
      <c r="G482" s="150">
        <v>27.739902610000001</v>
      </c>
      <c r="H482" s="150">
        <v>-82.69315512</v>
      </c>
      <c r="I482" s="150">
        <v>27.737762100000001</v>
      </c>
      <c r="J482" s="150">
        <v>-82.699339120000005</v>
      </c>
    </row>
    <row r="483" spans="1:10" ht="12.75" customHeight="1" x14ac:dyDescent="0.2">
      <c r="A483" s="150" t="s">
        <v>968</v>
      </c>
      <c r="B483" s="150" t="s">
        <v>1001</v>
      </c>
      <c r="C483" s="150" t="s">
        <v>1002</v>
      </c>
      <c r="D483" s="150" t="s">
        <v>31</v>
      </c>
      <c r="E483" s="150">
        <v>1</v>
      </c>
      <c r="F483" s="155">
        <v>0.71</v>
      </c>
      <c r="G483" s="150">
        <v>27.736508000000001</v>
      </c>
      <c r="H483" s="150">
        <v>-82.711031000000006</v>
      </c>
      <c r="I483" s="150">
        <v>27.737044000000001</v>
      </c>
      <c r="J483" s="150">
        <v>-82.707769999999996</v>
      </c>
    </row>
    <row r="484" spans="1:10" ht="12.75" customHeight="1" x14ac:dyDescent="0.2">
      <c r="A484" s="150" t="s">
        <v>968</v>
      </c>
      <c r="B484" s="150" t="s">
        <v>1003</v>
      </c>
      <c r="C484" s="150" t="s">
        <v>1004</v>
      </c>
      <c r="D484" s="150" t="s">
        <v>31</v>
      </c>
      <c r="E484" s="150">
        <v>1</v>
      </c>
      <c r="F484" s="155">
        <v>0.69699999999999995</v>
      </c>
      <c r="G484" s="150">
        <v>28.069396999999999</v>
      </c>
      <c r="H484" s="150">
        <v>-82.835003999999998</v>
      </c>
      <c r="I484" s="150">
        <v>28.055205000000001</v>
      </c>
      <c r="J484" s="150">
        <v>-82.815152999999995</v>
      </c>
    </row>
    <row r="485" spans="1:10" ht="12.75" customHeight="1" x14ac:dyDescent="0.2">
      <c r="A485" s="150" t="s">
        <v>968</v>
      </c>
      <c r="B485" s="150" t="s">
        <v>1005</v>
      </c>
      <c r="C485" s="150" t="s">
        <v>1006</v>
      </c>
      <c r="D485" s="150" t="s">
        <v>31</v>
      </c>
      <c r="E485" s="150">
        <v>1</v>
      </c>
      <c r="F485" s="155">
        <v>0.66900000000000004</v>
      </c>
      <c r="G485" s="150">
        <v>28.058823</v>
      </c>
      <c r="H485" s="150">
        <v>-82.810699999999997</v>
      </c>
      <c r="I485" s="150">
        <v>28.050844999999999</v>
      </c>
      <c r="J485" s="150">
        <v>-82.796971999999997</v>
      </c>
    </row>
    <row r="486" spans="1:10" ht="12.75" customHeight="1" x14ac:dyDescent="0.2">
      <c r="A486" s="150" t="s">
        <v>968</v>
      </c>
      <c r="B486" s="150" t="s">
        <v>1007</v>
      </c>
      <c r="C486" s="150" t="s">
        <v>1008</v>
      </c>
      <c r="D486" s="150" t="s">
        <v>31</v>
      </c>
      <c r="E486" s="150">
        <v>1</v>
      </c>
      <c r="F486" s="155">
        <v>6.6639999999999997</v>
      </c>
      <c r="G486" s="150">
        <v>27.908329999999999</v>
      </c>
      <c r="H486" s="150">
        <v>-82.848552999999995</v>
      </c>
      <c r="I486" s="150">
        <v>27.891656999999999</v>
      </c>
      <c r="J486" s="150">
        <v>-82.851057999999995</v>
      </c>
    </row>
    <row r="487" spans="1:10" ht="12.75" customHeight="1" x14ac:dyDescent="0.2">
      <c r="A487" s="150" t="s">
        <v>968</v>
      </c>
      <c r="B487" s="150" t="s">
        <v>1009</v>
      </c>
      <c r="C487" s="150" t="s">
        <v>1010</v>
      </c>
      <c r="D487" s="150" t="s">
        <v>31</v>
      </c>
      <c r="E487" s="150">
        <v>1</v>
      </c>
      <c r="F487" s="155">
        <v>2.298</v>
      </c>
      <c r="G487" s="150">
        <v>27.891656999999999</v>
      </c>
      <c r="H487" s="150">
        <v>-82.851057999999995</v>
      </c>
      <c r="I487" s="150">
        <v>27.871997</v>
      </c>
      <c r="J487" s="150">
        <v>-82.850190999999995</v>
      </c>
    </row>
    <row r="488" spans="1:10" ht="12.75" customHeight="1" x14ac:dyDescent="0.2">
      <c r="A488" s="150" t="s">
        <v>968</v>
      </c>
      <c r="B488" s="150" t="s">
        <v>1011</v>
      </c>
      <c r="C488" s="150" t="s">
        <v>1012</v>
      </c>
      <c r="D488" s="150" t="s">
        <v>31</v>
      </c>
      <c r="E488" s="150">
        <v>1</v>
      </c>
      <c r="F488" s="155">
        <v>0.97399999999999998</v>
      </c>
      <c r="G488" s="150">
        <v>27.871997</v>
      </c>
      <c r="H488" s="150">
        <v>-82.850190999999995</v>
      </c>
      <c r="I488" s="150">
        <v>27.843084000000001</v>
      </c>
      <c r="J488" s="150">
        <v>-82.840649999999997</v>
      </c>
    </row>
    <row r="489" spans="1:10" ht="12.75" customHeight="1" x14ac:dyDescent="0.2">
      <c r="A489" s="150" t="s">
        <v>968</v>
      </c>
      <c r="B489" s="150" t="s">
        <v>1319</v>
      </c>
      <c r="C489" s="150" t="s">
        <v>1320</v>
      </c>
      <c r="D489" s="150" t="s">
        <v>31</v>
      </c>
      <c r="E489" s="150">
        <v>1</v>
      </c>
      <c r="F489" s="155">
        <v>0.59499999999999997</v>
      </c>
      <c r="G489" s="150">
        <v>27.755877999999999</v>
      </c>
      <c r="H489" s="150">
        <v>-82.629630000000006</v>
      </c>
      <c r="I489" s="150">
        <v>27.748615000000001</v>
      </c>
      <c r="J489" s="150">
        <v>-82.629298000000006</v>
      </c>
    </row>
    <row r="490" spans="1:10" ht="12.75" customHeight="1" x14ac:dyDescent="0.2">
      <c r="A490" s="150" t="s">
        <v>968</v>
      </c>
      <c r="B490" s="150" t="s">
        <v>1013</v>
      </c>
      <c r="C490" s="150" t="s">
        <v>1014</v>
      </c>
      <c r="D490" s="150" t="s">
        <v>31</v>
      </c>
      <c r="E490" s="150">
        <v>1</v>
      </c>
      <c r="F490" s="155">
        <v>0.90500000000000003</v>
      </c>
      <c r="G490" s="150">
        <v>27.804245000000002</v>
      </c>
      <c r="H490" s="150">
        <v>-82.807015000000007</v>
      </c>
      <c r="I490" s="150">
        <v>27.793451000000001</v>
      </c>
      <c r="J490" s="150">
        <v>-82.792848000000006</v>
      </c>
    </row>
    <row r="491" spans="1:10" ht="12.75" customHeight="1" x14ac:dyDescent="0.2">
      <c r="A491" s="150" t="s">
        <v>968</v>
      </c>
      <c r="B491" s="150" t="s">
        <v>1015</v>
      </c>
      <c r="C491" s="150" t="s">
        <v>1016</v>
      </c>
      <c r="D491" s="150" t="s">
        <v>31</v>
      </c>
      <c r="E491" s="150">
        <v>1</v>
      </c>
      <c r="F491" s="155">
        <v>0.11899999999999999</v>
      </c>
      <c r="G491" s="150">
        <v>27.793451000000001</v>
      </c>
      <c r="H491" s="150">
        <v>-82.792848000000006</v>
      </c>
      <c r="I491" s="150">
        <v>27.78285</v>
      </c>
      <c r="J491" s="150">
        <v>-82.783210999999994</v>
      </c>
    </row>
    <row r="492" spans="1:10" ht="12.75" customHeight="1" x14ac:dyDescent="0.2">
      <c r="A492" s="150" t="s">
        <v>968</v>
      </c>
      <c r="B492" s="150" t="s">
        <v>1321</v>
      </c>
      <c r="C492" s="150" t="s">
        <v>1322</v>
      </c>
      <c r="D492" s="150" t="s">
        <v>31</v>
      </c>
      <c r="E492" s="150">
        <v>1</v>
      </c>
      <c r="F492" s="155">
        <v>0.69799999999999995</v>
      </c>
      <c r="G492" s="150">
        <v>27.704197829999998</v>
      </c>
      <c r="H492" s="150">
        <v>-82.677593169999994</v>
      </c>
      <c r="I492" s="150">
        <v>27.694604300000002</v>
      </c>
      <c r="J492" s="150">
        <v>-82.678468289999998</v>
      </c>
    </row>
    <row r="493" spans="1:10" ht="12.75" customHeight="1" x14ac:dyDescent="0.2">
      <c r="A493" s="150" t="s">
        <v>968</v>
      </c>
      <c r="B493" s="150" t="s">
        <v>1323</v>
      </c>
      <c r="C493" s="150" t="s">
        <v>1324</v>
      </c>
      <c r="D493" s="150" t="s">
        <v>31</v>
      </c>
      <c r="E493" s="150">
        <v>1</v>
      </c>
      <c r="F493" s="155">
        <v>0.96599999999999997</v>
      </c>
      <c r="G493" s="150">
        <v>27.710335000000001</v>
      </c>
      <c r="H493" s="150">
        <v>-82.684697</v>
      </c>
      <c r="I493" s="150">
        <v>27.708642000000001</v>
      </c>
      <c r="J493" s="150">
        <v>-82.681562999999997</v>
      </c>
    </row>
    <row r="494" spans="1:10" ht="12.75" customHeight="1" x14ac:dyDescent="0.2">
      <c r="A494" s="150" t="s">
        <v>968</v>
      </c>
      <c r="B494" s="150" t="s">
        <v>1017</v>
      </c>
      <c r="C494" s="150" t="s">
        <v>1018</v>
      </c>
      <c r="D494" s="150" t="s">
        <v>31</v>
      </c>
      <c r="E494" s="150">
        <v>1</v>
      </c>
      <c r="F494" s="155">
        <v>0.17799999999999999</v>
      </c>
      <c r="G494" s="150">
        <v>28.011299999999999</v>
      </c>
      <c r="H494" s="150">
        <v>-82.664997</v>
      </c>
      <c r="I494" s="150">
        <v>28.009029999999999</v>
      </c>
      <c r="J494" s="150">
        <v>-82.663764</v>
      </c>
    </row>
    <row r="495" spans="1:10" ht="12.75" customHeight="1" x14ac:dyDescent="0.2">
      <c r="A495" s="150" t="s">
        <v>968</v>
      </c>
      <c r="B495" s="150" t="s">
        <v>1019</v>
      </c>
      <c r="C495" s="150" t="s">
        <v>1020</v>
      </c>
      <c r="D495" s="150" t="s">
        <v>31</v>
      </c>
      <c r="E495" s="150">
        <v>1</v>
      </c>
      <c r="F495" s="155">
        <v>0.437</v>
      </c>
      <c r="G495" s="150">
        <v>27.822267</v>
      </c>
      <c r="H495" s="150">
        <v>-82.827253999999996</v>
      </c>
      <c r="I495" s="150">
        <v>27.813207999999999</v>
      </c>
      <c r="J495" s="150">
        <v>-82.818195000000003</v>
      </c>
    </row>
    <row r="496" spans="1:10" ht="12.75" customHeight="1" x14ac:dyDescent="0.2">
      <c r="A496" s="150" t="s">
        <v>968</v>
      </c>
      <c r="B496" s="150" t="s">
        <v>1021</v>
      </c>
      <c r="C496" s="150" t="s">
        <v>1022</v>
      </c>
      <c r="D496" s="150" t="s">
        <v>31</v>
      </c>
      <c r="E496" s="150">
        <v>1</v>
      </c>
      <c r="F496" s="155">
        <v>0.254</v>
      </c>
      <c r="G496" s="150">
        <v>27.788557770000001</v>
      </c>
      <c r="H496" s="150">
        <v>-82.622148269999997</v>
      </c>
      <c r="I496" s="150">
        <v>27.785079899999999</v>
      </c>
      <c r="J496" s="150">
        <v>-82.623463340000001</v>
      </c>
    </row>
    <row r="497" spans="1:10" ht="12.75" customHeight="1" x14ac:dyDescent="0.2">
      <c r="A497" s="150" t="s">
        <v>968</v>
      </c>
      <c r="B497" s="150" t="s">
        <v>1023</v>
      </c>
      <c r="C497" s="150" t="s">
        <v>1024</v>
      </c>
      <c r="D497" s="150" t="s">
        <v>31</v>
      </c>
      <c r="E497" s="150">
        <v>1</v>
      </c>
      <c r="F497" s="155">
        <v>0.57199999999999995</v>
      </c>
      <c r="G497" s="150">
        <v>27.781686000000001</v>
      </c>
      <c r="H497" s="150">
        <v>-82.625249999999994</v>
      </c>
      <c r="I497" s="150">
        <v>27.784814999999998</v>
      </c>
      <c r="J497" s="150">
        <v>-82.623414999999994</v>
      </c>
    </row>
    <row r="498" spans="1:10" ht="12.75" customHeight="1" x14ac:dyDescent="0.2">
      <c r="A498" s="150" t="s">
        <v>968</v>
      </c>
      <c r="B498" s="150" t="s">
        <v>1325</v>
      </c>
      <c r="C498" s="150" t="s">
        <v>1326</v>
      </c>
      <c r="D498" s="150" t="s">
        <v>31</v>
      </c>
      <c r="E498" s="150">
        <v>1</v>
      </c>
      <c r="F498" s="155">
        <v>0.90800000000000003</v>
      </c>
      <c r="G498" s="150">
        <v>27.697558000000001</v>
      </c>
      <c r="H498" s="150">
        <v>-82.737335999999999</v>
      </c>
      <c r="I498" s="150">
        <v>27.683198000000001</v>
      </c>
      <c r="J498" s="150">
        <v>-82.737722000000005</v>
      </c>
    </row>
    <row r="499" spans="1:10" ht="12.75" customHeight="1" x14ac:dyDescent="0.2">
      <c r="A499" s="150" t="s">
        <v>968</v>
      </c>
      <c r="B499" s="150" t="s">
        <v>1025</v>
      </c>
      <c r="C499" s="150" t="s">
        <v>1026</v>
      </c>
      <c r="D499" s="150" t="s">
        <v>31</v>
      </c>
      <c r="E499" s="150">
        <v>1</v>
      </c>
      <c r="F499" s="155">
        <v>3.9E-2</v>
      </c>
      <c r="G499" s="150">
        <v>27.707196</v>
      </c>
      <c r="H499" s="150">
        <v>-82.737335999999999</v>
      </c>
      <c r="I499" s="150">
        <v>27.697558000000001</v>
      </c>
      <c r="J499" s="150">
        <v>-82.737335999999999</v>
      </c>
    </row>
    <row r="500" spans="1:10" ht="12.75" customHeight="1" x14ac:dyDescent="0.2">
      <c r="A500" s="150" t="s">
        <v>968</v>
      </c>
      <c r="B500" s="150" t="s">
        <v>1027</v>
      </c>
      <c r="C500" s="150" t="s">
        <v>1028</v>
      </c>
      <c r="D500" s="150" t="s">
        <v>31</v>
      </c>
      <c r="E500" s="150">
        <v>1</v>
      </c>
      <c r="F500" s="155">
        <v>0.90600000000000003</v>
      </c>
      <c r="G500" s="150">
        <v>28.032851000000001</v>
      </c>
      <c r="H500" s="150">
        <v>-82.675163999999995</v>
      </c>
      <c r="I500" s="150">
        <v>28.030138000000001</v>
      </c>
      <c r="J500" s="150">
        <v>-82.667859000000007</v>
      </c>
    </row>
    <row r="501" spans="1:10" ht="12.75" customHeight="1" x14ac:dyDescent="0.2">
      <c r="A501" s="150" t="s">
        <v>968</v>
      </c>
      <c r="B501" s="150" t="s">
        <v>1029</v>
      </c>
      <c r="C501" s="150" t="s">
        <v>1030</v>
      </c>
      <c r="D501" s="150" t="s">
        <v>31</v>
      </c>
      <c r="E501" s="150">
        <v>1</v>
      </c>
      <c r="F501" s="155">
        <v>0.499</v>
      </c>
      <c r="G501" s="150">
        <v>27.813207999999999</v>
      </c>
      <c r="H501" s="150">
        <v>-82.818195000000003</v>
      </c>
      <c r="I501" s="150">
        <v>27.804245000000002</v>
      </c>
      <c r="J501" s="150">
        <v>-82.807015000000007</v>
      </c>
    </row>
    <row r="502" spans="1:10" ht="12.75" customHeight="1" x14ac:dyDescent="0.2">
      <c r="A502" s="150" t="s">
        <v>968</v>
      </c>
      <c r="B502" s="150" t="s">
        <v>1031</v>
      </c>
      <c r="C502" s="150" t="s">
        <v>1032</v>
      </c>
      <c r="D502" s="150" t="s">
        <v>31</v>
      </c>
      <c r="E502" s="150">
        <v>1</v>
      </c>
      <c r="F502" s="155">
        <v>0.193</v>
      </c>
      <c r="G502" s="150">
        <v>27.829205999999999</v>
      </c>
      <c r="H502" s="150">
        <v>-82.832843999999994</v>
      </c>
      <c r="I502" s="150">
        <v>27.822267</v>
      </c>
      <c r="J502" s="150">
        <v>-82.827253999999996</v>
      </c>
    </row>
    <row r="503" spans="1:10" ht="12.75" customHeight="1" x14ac:dyDescent="0.2">
      <c r="A503" s="150" t="s">
        <v>968</v>
      </c>
      <c r="B503" s="150" t="s">
        <v>1033</v>
      </c>
      <c r="C503" s="150" t="s">
        <v>1034</v>
      </c>
      <c r="D503" s="150" t="s">
        <v>31</v>
      </c>
      <c r="E503" s="150">
        <v>1</v>
      </c>
      <c r="F503" s="155">
        <v>0.33100000000000002</v>
      </c>
      <c r="G503" s="150">
        <v>27.843084000000001</v>
      </c>
      <c r="H503" s="150">
        <v>-82.840649999999997</v>
      </c>
      <c r="I503" s="150">
        <v>27.829205999999999</v>
      </c>
      <c r="J503" s="150">
        <v>-82.832843999999994</v>
      </c>
    </row>
    <row r="504" spans="1:10" ht="12.75" customHeight="1" x14ac:dyDescent="0.2">
      <c r="A504" s="150" t="s">
        <v>968</v>
      </c>
      <c r="B504" s="150" t="s">
        <v>1035</v>
      </c>
      <c r="C504" s="150" t="s">
        <v>1036</v>
      </c>
      <c r="D504" s="150" t="s">
        <v>31</v>
      </c>
      <c r="E504" s="150">
        <v>1</v>
      </c>
      <c r="F504" s="155">
        <v>0.23300000000000001</v>
      </c>
      <c r="G504" s="150">
        <v>27.989362</v>
      </c>
      <c r="H504" s="150">
        <v>-82.685794999999999</v>
      </c>
      <c r="I504" s="150">
        <v>27.990718000000001</v>
      </c>
      <c r="J504" s="150">
        <v>-82.685044000000005</v>
      </c>
    </row>
    <row r="505" spans="1:10" ht="12.75" customHeight="1" x14ac:dyDescent="0.2">
      <c r="A505" s="150" t="s">
        <v>968</v>
      </c>
      <c r="B505" s="150" t="s">
        <v>1037</v>
      </c>
      <c r="C505" s="150" t="s">
        <v>1038</v>
      </c>
      <c r="D505" s="150" t="s">
        <v>31</v>
      </c>
      <c r="E505" s="150">
        <v>1</v>
      </c>
      <c r="F505" s="155">
        <v>1.4119999999999999</v>
      </c>
      <c r="G505" s="150">
        <v>27.964901999999999</v>
      </c>
      <c r="H505" s="150">
        <v>-82.832746999999998</v>
      </c>
      <c r="I505" s="150">
        <v>27.959205999999998</v>
      </c>
      <c r="J505" s="150">
        <v>-82.832098000000002</v>
      </c>
    </row>
    <row r="506" spans="1:10" ht="12.75" customHeight="1" x14ac:dyDescent="0.2">
      <c r="A506" s="150" t="s">
        <v>968</v>
      </c>
      <c r="B506" s="150" t="s">
        <v>1039</v>
      </c>
      <c r="C506" s="150" t="s">
        <v>1040</v>
      </c>
      <c r="D506" s="150" t="s">
        <v>31</v>
      </c>
      <c r="E506" s="150">
        <v>1</v>
      </c>
      <c r="F506" s="155">
        <v>0.45400000000000001</v>
      </c>
      <c r="G506" s="150">
        <v>27.712978</v>
      </c>
      <c r="H506" s="150">
        <v>-82.738782</v>
      </c>
      <c r="I506" s="150">
        <v>27.707196</v>
      </c>
      <c r="J506" s="150">
        <v>-82.737335999999999</v>
      </c>
    </row>
    <row r="507" spans="1:10" ht="12.75" customHeight="1" x14ac:dyDescent="0.2">
      <c r="A507" s="150" t="s">
        <v>968</v>
      </c>
      <c r="B507" s="150" t="s">
        <v>1041</v>
      </c>
      <c r="C507" s="150" t="s">
        <v>1042</v>
      </c>
      <c r="D507" s="150" t="s">
        <v>31</v>
      </c>
      <c r="E507" s="150">
        <v>1</v>
      </c>
      <c r="F507" s="155">
        <v>2.1680000000000001</v>
      </c>
      <c r="G507" s="150">
        <v>27.736058</v>
      </c>
      <c r="H507" s="150">
        <v>-82.752574999999993</v>
      </c>
      <c r="I507" s="150">
        <v>27.712978</v>
      </c>
      <c r="J507" s="150">
        <v>-82.738782</v>
      </c>
    </row>
    <row r="508" spans="1:10" ht="12.75" customHeight="1" x14ac:dyDescent="0.2">
      <c r="A508" s="150" t="s">
        <v>968</v>
      </c>
      <c r="B508" s="150" t="s">
        <v>1043</v>
      </c>
      <c r="C508" s="150" t="s">
        <v>1044</v>
      </c>
      <c r="D508" s="150" t="s">
        <v>31</v>
      </c>
      <c r="E508" s="150">
        <v>1</v>
      </c>
      <c r="F508" s="155">
        <v>0.54200000000000004</v>
      </c>
      <c r="G508" s="150">
        <v>27.748926000000001</v>
      </c>
      <c r="H508" s="150">
        <v>-82.762394</v>
      </c>
      <c r="I508" s="150">
        <v>27.738807000000001</v>
      </c>
      <c r="J508" s="150">
        <v>-82.755454999999998</v>
      </c>
    </row>
    <row r="509" spans="1:10" ht="12.75" customHeight="1" x14ac:dyDescent="0.2">
      <c r="A509" s="150" t="s">
        <v>968</v>
      </c>
      <c r="B509" s="150" t="s">
        <v>1045</v>
      </c>
      <c r="C509" s="150" t="s">
        <v>1046</v>
      </c>
      <c r="D509" s="150" t="s">
        <v>31</v>
      </c>
      <c r="E509" s="150">
        <v>1</v>
      </c>
      <c r="F509" s="155">
        <v>0.46400000000000002</v>
      </c>
      <c r="G509" s="150">
        <v>27.757311000000001</v>
      </c>
      <c r="H509" s="150">
        <v>-82.765862999999996</v>
      </c>
      <c r="I509" s="150">
        <v>27.748926000000001</v>
      </c>
      <c r="J509" s="150">
        <v>-82.762394</v>
      </c>
    </row>
    <row r="510" spans="1:10" ht="12.75" customHeight="1" x14ac:dyDescent="0.2">
      <c r="A510" s="150" t="s">
        <v>968</v>
      </c>
      <c r="B510" s="150" t="s">
        <v>1047</v>
      </c>
      <c r="C510" s="150" t="s">
        <v>1048</v>
      </c>
      <c r="D510" s="150" t="s">
        <v>31</v>
      </c>
      <c r="E510" s="150">
        <v>1</v>
      </c>
      <c r="F510" s="155">
        <v>0.41099999999999998</v>
      </c>
      <c r="G510" s="150">
        <v>28.144971999999999</v>
      </c>
      <c r="H510" s="150">
        <v>-82.789755</v>
      </c>
      <c r="I510" s="150">
        <v>28.144107999999999</v>
      </c>
      <c r="J510" s="150">
        <v>-82.789580000000001</v>
      </c>
    </row>
    <row r="511" spans="1:10" ht="12.75" customHeight="1" x14ac:dyDescent="0.2">
      <c r="A511" s="150" t="s">
        <v>968</v>
      </c>
      <c r="B511" s="150" t="s">
        <v>1049</v>
      </c>
      <c r="C511" s="150" t="s">
        <v>1050</v>
      </c>
      <c r="D511" s="150" t="s">
        <v>31</v>
      </c>
      <c r="E511" s="150">
        <v>1</v>
      </c>
      <c r="F511" s="155">
        <v>0.53900000000000003</v>
      </c>
      <c r="G511" s="150">
        <v>27.767237000000002</v>
      </c>
      <c r="H511" s="150">
        <v>-82.769621999999998</v>
      </c>
      <c r="I511" s="150">
        <v>27.757311000000001</v>
      </c>
      <c r="J511" s="150">
        <v>-82.765862999999996</v>
      </c>
    </row>
    <row r="512" spans="1:10" ht="12.75" customHeight="1" x14ac:dyDescent="0.2">
      <c r="A512" s="156" t="s">
        <v>968</v>
      </c>
      <c r="B512" s="156" t="s">
        <v>1051</v>
      </c>
      <c r="C512" s="156" t="s">
        <v>1052</v>
      </c>
      <c r="D512" s="156" t="s">
        <v>31</v>
      </c>
      <c r="E512" s="156">
        <v>1</v>
      </c>
      <c r="F512" s="157">
        <v>0.376</v>
      </c>
      <c r="G512" s="156">
        <v>27.781210999999999</v>
      </c>
      <c r="H512" s="156">
        <v>-82.782729000000003</v>
      </c>
      <c r="I512" s="156">
        <v>27.767237000000002</v>
      </c>
      <c r="J512" s="156">
        <v>-82.769621999999998</v>
      </c>
    </row>
    <row r="513" spans="1:10" ht="12.75" customHeight="1" x14ac:dyDescent="0.2">
      <c r="A513" s="48"/>
      <c r="B513" s="27">
        <f>COUNTA(B465:B512)</f>
        <v>48</v>
      </c>
      <c r="C513" s="26"/>
      <c r="D513" s="26"/>
      <c r="E513" s="65"/>
      <c r="F513" s="102">
        <f>SUM(F465:F512)</f>
        <v>38.330000000000013</v>
      </c>
      <c r="G513" s="26"/>
      <c r="H513" s="26"/>
      <c r="I513" s="26"/>
      <c r="J513" s="26"/>
    </row>
    <row r="514" spans="1:10" ht="12.75" customHeight="1" x14ac:dyDescent="0.2">
      <c r="A514" s="48"/>
      <c r="B514" s="27"/>
      <c r="C514" s="26"/>
      <c r="D514" s="26"/>
      <c r="E514" s="65"/>
      <c r="F514" s="102"/>
      <c r="G514" s="26"/>
      <c r="H514" s="26"/>
      <c r="I514" s="26"/>
      <c r="J514" s="26"/>
    </row>
    <row r="515" spans="1:10" ht="12.75" customHeight="1" x14ac:dyDescent="0.2">
      <c r="A515" s="150" t="s">
        <v>1053</v>
      </c>
      <c r="B515" s="150" t="s">
        <v>1054</v>
      </c>
      <c r="C515" s="150" t="s">
        <v>1055</v>
      </c>
      <c r="D515" s="150" t="s">
        <v>31</v>
      </c>
      <c r="E515" s="150">
        <v>1</v>
      </c>
      <c r="F515" s="155">
        <v>0.52900000000000003</v>
      </c>
      <c r="G515" s="150">
        <v>30.582104999999999</v>
      </c>
      <c r="H515" s="150">
        <v>-87.176972000000006</v>
      </c>
      <c r="I515" s="150">
        <v>30.578091000000001</v>
      </c>
      <c r="J515" s="150">
        <v>-87.154190999999997</v>
      </c>
    </row>
    <row r="516" spans="1:10" ht="12.75" customHeight="1" x14ac:dyDescent="0.2">
      <c r="A516" s="150" t="s">
        <v>1053</v>
      </c>
      <c r="B516" s="150" t="s">
        <v>1056</v>
      </c>
      <c r="C516" s="150" t="s">
        <v>1057</v>
      </c>
      <c r="D516" s="150" t="s">
        <v>31</v>
      </c>
      <c r="E516" s="150">
        <v>1</v>
      </c>
      <c r="F516" s="155">
        <v>1.5860000000000001</v>
      </c>
      <c r="G516" s="150">
        <v>30.443494820000002</v>
      </c>
      <c r="H516" s="150">
        <v>-87.100842119999996</v>
      </c>
      <c r="I516" s="150">
        <v>30.448423099999999</v>
      </c>
      <c r="J516" s="150">
        <v>-87.101343799999995</v>
      </c>
    </row>
    <row r="517" spans="1:10" ht="12.75" customHeight="1" x14ac:dyDescent="0.2">
      <c r="A517" s="150" t="s">
        <v>1053</v>
      </c>
      <c r="B517" s="150" t="s">
        <v>1058</v>
      </c>
      <c r="C517" s="150" t="s">
        <v>1059</v>
      </c>
      <c r="D517" s="150" t="s">
        <v>31</v>
      </c>
      <c r="E517" s="150">
        <v>1</v>
      </c>
      <c r="F517" s="155">
        <v>1.347</v>
      </c>
      <c r="G517" s="150">
        <v>30.381359</v>
      </c>
      <c r="H517" s="150">
        <v>-86.883099999999999</v>
      </c>
      <c r="I517" s="150">
        <v>30.384920999999999</v>
      </c>
      <c r="J517" s="150">
        <v>-86.862962999999993</v>
      </c>
    </row>
    <row r="518" spans="1:10" ht="12.75" customHeight="1" x14ac:dyDescent="0.2">
      <c r="A518" s="150" t="s">
        <v>1053</v>
      </c>
      <c r="B518" s="150" t="s">
        <v>1060</v>
      </c>
      <c r="C518" s="150" t="s">
        <v>1061</v>
      </c>
      <c r="D518" s="150" t="s">
        <v>31</v>
      </c>
      <c r="E518" s="150">
        <v>1</v>
      </c>
      <c r="F518" s="155">
        <v>4.43</v>
      </c>
      <c r="G518" s="150">
        <v>30.385195</v>
      </c>
      <c r="H518" s="150">
        <v>-86.861457000000001</v>
      </c>
      <c r="I518" s="150">
        <v>30.392866000000001</v>
      </c>
      <c r="J518" s="150">
        <v>-86.800224999999998</v>
      </c>
    </row>
    <row r="519" spans="1:10" ht="12.75" customHeight="1" x14ac:dyDescent="0.2">
      <c r="A519" s="150" t="s">
        <v>1053</v>
      </c>
      <c r="B519" s="150" t="s">
        <v>1062</v>
      </c>
      <c r="C519" s="150" t="s">
        <v>1063</v>
      </c>
      <c r="D519" s="150" t="s">
        <v>31</v>
      </c>
      <c r="E519" s="150">
        <v>1</v>
      </c>
      <c r="F519" s="155">
        <v>4.1230000000000002</v>
      </c>
      <c r="G519" s="150">
        <v>30.376428000000001</v>
      </c>
      <c r="H519" s="150">
        <v>-86.880223000000001</v>
      </c>
      <c r="I519" s="150">
        <v>30.386565000000001</v>
      </c>
      <c r="J519" s="150">
        <v>-86.800362000000007</v>
      </c>
    </row>
    <row r="520" spans="1:10" ht="12.75" customHeight="1" x14ac:dyDescent="0.2">
      <c r="A520" s="150" t="s">
        <v>1053</v>
      </c>
      <c r="B520" s="150" t="s">
        <v>1064</v>
      </c>
      <c r="C520" s="150" t="s">
        <v>1065</v>
      </c>
      <c r="D520" s="150" t="s">
        <v>31</v>
      </c>
      <c r="E520" s="150">
        <v>1</v>
      </c>
      <c r="F520" s="155">
        <v>2.1389999999999998</v>
      </c>
      <c r="G520" s="150">
        <v>30.370949</v>
      </c>
      <c r="H520" s="150">
        <v>-86.917483000000004</v>
      </c>
      <c r="I520" s="150">
        <v>30.376428000000001</v>
      </c>
      <c r="J520" s="150">
        <v>-86.880223000000001</v>
      </c>
    </row>
    <row r="521" spans="1:10" ht="12.75" customHeight="1" x14ac:dyDescent="0.2">
      <c r="A521" s="150" t="s">
        <v>1053</v>
      </c>
      <c r="B521" s="150" t="s">
        <v>1066</v>
      </c>
      <c r="C521" s="150" t="s">
        <v>1067</v>
      </c>
      <c r="D521" s="150" t="s">
        <v>31</v>
      </c>
      <c r="E521" s="150">
        <v>1</v>
      </c>
      <c r="F521" s="155">
        <v>4.7110000000000003</v>
      </c>
      <c r="G521" s="150">
        <v>30.402688869999999</v>
      </c>
      <c r="H521" s="150">
        <v>-86.829531259999996</v>
      </c>
      <c r="I521" s="150">
        <v>30.402688869999999</v>
      </c>
      <c r="J521" s="150">
        <v>-86.829531259999996</v>
      </c>
    </row>
    <row r="522" spans="1:10" ht="12.75" customHeight="1" x14ac:dyDescent="0.2">
      <c r="A522" s="150" t="s">
        <v>1053</v>
      </c>
      <c r="B522" s="150" t="s">
        <v>1068</v>
      </c>
      <c r="C522" s="150" t="s">
        <v>1069</v>
      </c>
      <c r="D522" s="150" t="s">
        <v>31</v>
      </c>
      <c r="E522" s="150">
        <v>1</v>
      </c>
      <c r="F522" s="155">
        <v>0.76200000000000001</v>
      </c>
      <c r="G522" s="150">
        <v>30.39940953</v>
      </c>
      <c r="H522" s="150">
        <v>-87.085917859999995</v>
      </c>
      <c r="I522" s="150">
        <v>30.399250670000001</v>
      </c>
      <c r="J522" s="150">
        <v>-87.073148869999997</v>
      </c>
    </row>
    <row r="523" spans="1:10" ht="12.75" customHeight="1" x14ac:dyDescent="0.2">
      <c r="A523" s="150" t="s">
        <v>1053</v>
      </c>
      <c r="B523" s="150" t="s">
        <v>1070</v>
      </c>
      <c r="C523" s="150" t="s">
        <v>1071</v>
      </c>
      <c r="D523" s="150" t="s">
        <v>31</v>
      </c>
      <c r="E523" s="150">
        <v>1</v>
      </c>
      <c r="F523" s="155">
        <v>3.8410000000000002</v>
      </c>
      <c r="G523" s="150">
        <v>30.35134334</v>
      </c>
      <c r="H523" s="150">
        <v>-87.173677780000006</v>
      </c>
      <c r="I523" s="150">
        <v>30.35062602</v>
      </c>
      <c r="J523" s="150">
        <v>-87.189665759999997</v>
      </c>
    </row>
    <row r="524" spans="1:10" ht="12.75" customHeight="1" x14ac:dyDescent="0.2">
      <c r="A524" s="156" t="s">
        <v>1053</v>
      </c>
      <c r="B524" s="156" t="s">
        <v>1072</v>
      </c>
      <c r="C524" s="156" t="s">
        <v>1073</v>
      </c>
      <c r="D524" s="156" t="s">
        <v>31</v>
      </c>
      <c r="E524" s="156">
        <v>1</v>
      </c>
      <c r="F524" s="157">
        <v>8.4009999999999998</v>
      </c>
      <c r="G524" s="156">
        <v>30.38735127</v>
      </c>
      <c r="H524" s="156">
        <v>-86.997928270000003</v>
      </c>
      <c r="I524" s="156">
        <v>30.387165979999999</v>
      </c>
      <c r="J524" s="156">
        <v>-86.999963789999995</v>
      </c>
    </row>
    <row r="525" spans="1:10" ht="12.75" customHeight="1" x14ac:dyDescent="0.2">
      <c r="A525" s="48"/>
      <c r="B525" s="27">
        <f>COUNTA(B515:B524)</f>
        <v>10</v>
      </c>
      <c r="C525" s="26"/>
      <c r="D525" s="26"/>
      <c r="E525" s="65"/>
      <c r="F525" s="102">
        <f>SUM(F515:F524)</f>
        <v>31.869000000000003</v>
      </c>
      <c r="G525" s="26"/>
      <c r="H525" s="26"/>
      <c r="I525" s="26"/>
      <c r="J525" s="26"/>
    </row>
    <row r="526" spans="1:10" ht="12.75" customHeight="1" x14ac:dyDescent="0.2">
      <c r="A526" s="48"/>
      <c r="B526" s="27"/>
      <c r="C526" s="26"/>
      <c r="D526" s="26"/>
      <c r="E526" s="65"/>
      <c r="F526" s="102"/>
      <c r="G526" s="26"/>
      <c r="H526" s="26"/>
      <c r="I526" s="26"/>
      <c r="J526" s="26"/>
    </row>
    <row r="527" spans="1:10" ht="12.75" customHeight="1" x14ac:dyDescent="0.2">
      <c r="A527" s="150" t="s">
        <v>1074</v>
      </c>
      <c r="B527" s="150" t="s">
        <v>1075</v>
      </c>
      <c r="C527" s="150" t="s">
        <v>1076</v>
      </c>
      <c r="D527" s="150" t="s">
        <v>31</v>
      </c>
      <c r="E527" s="150">
        <v>1</v>
      </c>
      <c r="F527" s="155">
        <v>5.7000000000000002E-2</v>
      </c>
      <c r="G527" s="150">
        <v>27.267130999999999</v>
      </c>
      <c r="H527" s="150">
        <v>-82.557265999999998</v>
      </c>
      <c r="I527" s="150">
        <v>27.266629999999999</v>
      </c>
      <c r="J527" s="150">
        <v>-82.555232000000004</v>
      </c>
    </row>
    <row r="528" spans="1:10" ht="12.75" customHeight="1" x14ac:dyDescent="0.2">
      <c r="A528" s="150" t="s">
        <v>1074</v>
      </c>
      <c r="B528" s="150" t="s">
        <v>1077</v>
      </c>
      <c r="C528" s="150" t="s">
        <v>1078</v>
      </c>
      <c r="D528" s="150" t="s">
        <v>31</v>
      </c>
      <c r="E528" s="150">
        <v>1</v>
      </c>
      <c r="F528" s="155">
        <v>9.6000000000000002E-2</v>
      </c>
      <c r="G528" s="150">
        <v>27.278770999999999</v>
      </c>
      <c r="H528" s="150">
        <v>-82.569789999999998</v>
      </c>
      <c r="I528" s="150">
        <v>27.274027</v>
      </c>
      <c r="J528" s="150">
        <v>-82.567609000000004</v>
      </c>
    </row>
    <row r="529" spans="1:10" ht="12.75" customHeight="1" x14ac:dyDescent="0.2">
      <c r="A529" s="150" t="s">
        <v>1074</v>
      </c>
      <c r="B529" s="150" t="s">
        <v>1079</v>
      </c>
      <c r="C529" s="150" t="s">
        <v>1080</v>
      </c>
      <c r="D529" s="150" t="s">
        <v>31</v>
      </c>
      <c r="E529" s="150">
        <v>1</v>
      </c>
      <c r="F529" s="155">
        <v>5.2999999999999999E-2</v>
      </c>
      <c r="G529" s="150">
        <v>27.274027</v>
      </c>
      <c r="H529" s="150">
        <v>-82.567609000000004</v>
      </c>
      <c r="I529" s="150">
        <v>27.271668999999999</v>
      </c>
      <c r="J529" s="150">
        <v>-82.565074999999993</v>
      </c>
    </row>
    <row r="530" spans="1:10" ht="12.75" customHeight="1" x14ac:dyDescent="0.2">
      <c r="A530" s="150" t="s">
        <v>1074</v>
      </c>
      <c r="B530" s="150" t="s">
        <v>1081</v>
      </c>
      <c r="C530" s="150" t="s">
        <v>1082</v>
      </c>
      <c r="D530" s="150" t="s">
        <v>31</v>
      </c>
      <c r="E530" s="150">
        <v>1</v>
      </c>
      <c r="F530" s="155">
        <v>4.0069999999999997</v>
      </c>
      <c r="G530" s="150">
        <v>27.184974</v>
      </c>
      <c r="H530" s="150">
        <v>-82.501009999999994</v>
      </c>
      <c r="I530" s="150">
        <v>27.139298</v>
      </c>
      <c r="J530" s="150">
        <v>-82.476079999999996</v>
      </c>
    </row>
    <row r="531" spans="1:10" ht="12.75" customHeight="1" x14ac:dyDescent="0.2">
      <c r="A531" s="150" t="s">
        <v>1074</v>
      </c>
      <c r="B531" s="150" t="s">
        <v>1083</v>
      </c>
      <c r="C531" s="150" t="s">
        <v>1084</v>
      </c>
      <c r="D531" s="150" t="s">
        <v>31</v>
      </c>
      <c r="E531" s="150">
        <v>1</v>
      </c>
      <c r="F531" s="155">
        <v>2.0539999999999998</v>
      </c>
      <c r="G531" s="150">
        <v>26.971091999999999</v>
      </c>
      <c r="H531" s="150">
        <v>-82.391093999999995</v>
      </c>
      <c r="I531" s="150">
        <v>26.945985</v>
      </c>
      <c r="J531" s="150">
        <v>-82.374532000000002</v>
      </c>
    </row>
    <row r="532" spans="1:10" ht="12.75" customHeight="1" x14ac:dyDescent="0.2">
      <c r="A532" s="150" t="s">
        <v>1074</v>
      </c>
      <c r="B532" s="150" t="s">
        <v>1085</v>
      </c>
      <c r="C532" s="150" t="s">
        <v>1086</v>
      </c>
      <c r="D532" s="150" t="s">
        <v>31</v>
      </c>
      <c r="E532" s="150">
        <v>1</v>
      </c>
      <c r="F532" s="155">
        <v>0.33800000000000002</v>
      </c>
      <c r="G532" s="150">
        <v>27.068456000000001</v>
      </c>
      <c r="H532" s="150">
        <v>-82.449027999999998</v>
      </c>
      <c r="I532" s="150">
        <v>27.063504999999999</v>
      </c>
      <c r="J532" s="150">
        <v>-82.446906999999996</v>
      </c>
    </row>
    <row r="533" spans="1:10" ht="12.75" customHeight="1" x14ac:dyDescent="0.2">
      <c r="A533" s="150" t="s">
        <v>1074</v>
      </c>
      <c r="B533" s="150" t="s">
        <v>1087</v>
      </c>
      <c r="C533" s="150" t="s">
        <v>1088</v>
      </c>
      <c r="D533" s="150" t="s">
        <v>31</v>
      </c>
      <c r="E533" s="150">
        <v>1</v>
      </c>
      <c r="F533" s="155">
        <v>9.4E-2</v>
      </c>
      <c r="G533" s="150">
        <v>27.271315999999999</v>
      </c>
      <c r="H533" s="150">
        <v>-82.562894</v>
      </c>
      <c r="I533" s="150">
        <v>27.268929</v>
      </c>
      <c r="J533" s="150">
        <v>-82.561391</v>
      </c>
    </row>
    <row r="534" spans="1:10" ht="12.75" customHeight="1" x14ac:dyDescent="0.2">
      <c r="A534" s="150" t="s">
        <v>1074</v>
      </c>
      <c r="B534" s="150" t="s">
        <v>1089</v>
      </c>
      <c r="C534" s="150" t="s">
        <v>1090</v>
      </c>
      <c r="D534" s="150" t="s">
        <v>31</v>
      </c>
      <c r="E534" s="150">
        <v>1</v>
      </c>
      <c r="F534" s="155">
        <v>0.112</v>
      </c>
      <c r="G534" s="150">
        <v>27.268014999999998</v>
      </c>
      <c r="H534" s="150">
        <v>-82.560064999999994</v>
      </c>
      <c r="I534" s="150">
        <v>27.267130999999999</v>
      </c>
      <c r="J534" s="150">
        <v>-82.557265999999998</v>
      </c>
    </row>
    <row r="535" spans="1:10" ht="12.75" customHeight="1" x14ac:dyDescent="0.2">
      <c r="A535" s="150" t="s">
        <v>1074</v>
      </c>
      <c r="B535" s="150" t="s">
        <v>1091</v>
      </c>
      <c r="C535" s="150" t="s">
        <v>1092</v>
      </c>
      <c r="D535" s="150" t="s">
        <v>31</v>
      </c>
      <c r="E535" s="150">
        <v>1</v>
      </c>
      <c r="F535" s="155">
        <v>2.0499999999999998</v>
      </c>
      <c r="G535" s="150">
        <v>27.063504999999999</v>
      </c>
      <c r="H535" s="150">
        <v>-82.446906999999996</v>
      </c>
      <c r="I535" s="150">
        <v>27.037278000000001</v>
      </c>
      <c r="J535" s="150">
        <v>-82.429991999999999</v>
      </c>
    </row>
    <row r="536" spans="1:10" ht="12.75" customHeight="1" x14ac:dyDescent="0.2">
      <c r="A536" s="150" t="s">
        <v>1074</v>
      </c>
      <c r="B536" s="150" t="s">
        <v>1093</v>
      </c>
      <c r="C536" s="150" t="s">
        <v>1094</v>
      </c>
      <c r="D536" s="150" t="s">
        <v>31</v>
      </c>
      <c r="E536" s="150">
        <v>1</v>
      </c>
      <c r="F536" s="155">
        <v>0.20799999999999999</v>
      </c>
      <c r="G536" s="150">
        <v>27.314039999999999</v>
      </c>
      <c r="H536" s="150">
        <v>-82.579873000000006</v>
      </c>
      <c r="I536" s="150">
        <v>27.304915000000001</v>
      </c>
      <c r="J536" s="150">
        <v>-82.572906000000003</v>
      </c>
    </row>
    <row r="537" spans="1:10" ht="12.75" customHeight="1" x14ac:dyDescent="0.2">
      <c r="A537" s="150" t="s">
        <v>1074</v>
      </c>
      <c r="B537" s="150" t="s">
        <v>1095</v>
      </c>
      <c r="C537" s="150" t="s">
        <v>1096</v>
      </c>
      <c r="D537" s="150" t="s">
        <v>31</v>
      </c>
      <c r="E537" s="150">
        <v>1</v>
      </c>
      <c r="F537" s="155">
        <v>0.79500000000000004</v>
      </c>
      <c r="G537" s="150">
        <v>27.389427000000001</v>
      </c>
      <c r="H537" s="150">
        <v>-82.642814999999999</v>
      </c>
      <c r="I537" s="150">
        <v>27.378354000000002</v>
      </c>
      <c r="J537" s="150">
        <v>-82.635750000000002</v>
      </c>
    </row>
    <row r="538" spans="1:10" ht="12.75" customHeight="1" x14ac:dyDescent="0.2">
      <c r="A538" s="150" t="s">
        <v>1074</v>
      </c>
      <c r="B538" s="150" t="s">
        <v>1097</v>
      </c>
      <c r="C538" s="150" t="s">
        <v>1098</v>
      </c>
      <c r="D538" s="150" t="s">
        <v>31</v>
      </c>
      <c r="E538" s="150">
        <v>1</v>
      </c>
      <c r="F538" s="155">
        <v>1.919</v>
      </c>
      <c r="G538" s="150">
        <v>27.378354000000002</v>
      </c>
      <c r="H538" s="150">
        <v>-82.635750000000002</v>
      </c>
      <c r="I538" s="150">
        <v>27.374647</v>
      </c>
      <c r="J538" s="150">
        <v>-82.632795000000002</v>
      </c>
    </row>
    <row r="539" spans="1:10" ht="12.75" customHeight="1" x14ac:dyDescent="0.2">
      <c r="A539" s="150" t="s">
        <v>1074</v>
      </c>
      <c r="B539" s="150" t="s">
        <v>1099</v>
      </c>
      <c r="C539" s="150" t="s">
        <v>1100</v>
      </c>
      <c r="D539" s="150" t="s">
        <v>31</v>
      </c>
      <c r="E539" s="150">
        <v>1</v>
      </c>
      <c r="F539" s="155">
        <v>2.8050000000000002</v>
      </c>
      <c r="G539" s="150">
        <v>27.359974999999999</v>
      </c>
      <c r="H539" s="150">
        <v>-82.621853000000002</v>
      </c>
      <c r="I539" s="150">
        <v>27.328298</v>
      </c>
      <c r="J539" s="150">
        <v>-82.588978999999995</v>
      </c>
    </row>
    <row r="540" spans="1:10" ht="12.75" customHeight="1" x14ac:dyDescent="0.2">
      <c r="A540" s="150" t="s">
        <v>1074</v>
      </c>
      <c r="B540" s="150" t="s">
        <v>1101</v>
      </c>
      <c r="C540" s="150" t="s">
        <v>1102</v>
      </c>
      <c r="D540" s="150" t="s">
        <v>31</v>
      </c>
      <c r="E540" s="150">
        <v>1</v>
      </c>
      <c r="F540" s="155">
        <v>6.9619999999999997</v>
      </c>
      <c r="G540" s="150">
        <v>27.374647</v>
      </c>
      <c r="H540" s="150">
        <v>-82.632795000000002</v>
      </c>
      <c r="I540" s="150">
        <v>27.359974999999999</v>
      </c>
      <c r="J540" s="150">
        <v>-82.621853000000002</v>
      </c>
    </row>
    <row r="541" spans="1:10" ht="12.75" customHeight="1" x14ac:dyDescent="0.2">
      <c r="A541" s="150" t="s">
        <v>1074</v>
      </c>
      <c r="B541" s="150" t="s">
        <v>1103</v>
      </c>
      <c r="C541" s="150" t="s">
        <v>1104</v>
      </c>
      <c r="D541" s="150" t="s">
        <v>31</v>
      </c>
      <c r="E541" s="150">
        <v>1</v>
      </c>
      <c r="F541" s="155">
        <v>3.3220000000000001</v>
      </c>
      <c r="G541" s="150">
        <v>27.037278000000001</v>
      </c>
      <c r="H541" s="150">
        <v>-82.429991999999999</v>
      </c>
      <c r="I541" s="150">
        <v>26.971091999999999</v>
      </c>
      <c r="J541" s="150">
        <v>-82.391093999999995</v>
      </c>
    </row>
    <row r="542" spans="1:10" ht="12.75" customHeight="1" x14ac:dyDescent="0.2">
      <c r="A542" s="150" t="s">
        <v>1074</v>
      </c>
      <c r="B542" s="150" t="s">
        <v>1105</v>
      </c>
      <c r="C542" s="150" t="s">
        <v>1106</v>
      </c>
      <c r="D542" s="150" t="s">
        <v>31</v>
      </c>
      <c r="E542" s="150">
        <v>1</v>
      </c>
      <c r="F542" s="155">
        <v>2.5000000000000001E-2</v>
      </c>
      <c r="G542" s="150">
        <v>27.139298</v>
      </c>
      <c r="H542" s="150">
        <v>-82.476079999999996</v>
      </c>
      <c r="I542" s="150">
        <v>27.124033000000001</v>
      </c>
      <c r="J542" s="150">
        <v>-82.471012000000002</v>
      </c>
    </row>
    <row r="543" spans="1:10" ht="12.75" customHeight="1" x14ac:dyDescent="0.2">
      <c r="A543" s="150" t="s">
        <v>1074</v>
      </c>
      <c r="B543" s="150" t="s">
        <v>1107</v>
      </c>
      <c r="C543" s="150" t="s">
        <v>1108</v>
      </c>
      <c r="D543" s="150" t="s">
        <v>31</v>
      </c>
      <c r="E543" s="150">
        <v>1</v>
      </c>
      <c r="F543" s="155">
        <v>0.14399999999999999</v>
      </c>
      <c r="G543" s="150">
        <v>27.124033000000001</v>
      </c>
      <c r="H543" s="150">
        <v>-82.471012000000002</v>
      </c>
      <c r="I543" s="150">
        <v>27.112953000000001</v>
      </c>
      <c r="J543" s="150">
        <v>-82.468418999999997</v>
      </c>
    </row>
    <row r="544" spans="1:10" ht="12.75" customHeight="1" x14ac:dyDescent="0.2">
      <c r="A544" s="150" t="s">
        <v>1074</v>
      </c>
      <c r="B544" s="150" t="s">
        <v>1109</v>
      </c>
      <c r="C544" s="150" t="s">
        <v>1110</v>
      </c>
      <c r="D544" s="150" t="s">
        <v>31</v>
      </c>
      <c r="E544" s="150">
        <v>1</v>
      </c>
      <c r="F544" s="155">
        <v>0.27</v>
      </c>
      <c r="G544" s="150">
        <v>27.325814000000001</v>
      </c>
      <c r="H544" s="150">
        <v>-82.588508000000004</v>
      </c>
      <c r="I544" s="150">
        <v>27.314039999999999</v>
      </c>
      <c r="J544" s="150">
        <v>-82.579873000000006</v>
      </c>
    </row>
    <row r="545" spans="1:10" ht="12.75" customHeight="1" x14ac:dyDescent="0.2">
      <c r="A545" s="150" t="s">
        <v>1074</v>
      </c>
      <c r="B545" s="150" t="s">
        <v>1111</v>
      </c>
      <c r="C545" s="150" t="s">
        <v>1112</v>
      </c>
      <c r="D545" s="150" t="s">
        <v>31</v>
      </c>
      <c r="E545" s="150">
        <v>1</v>
      </c>
      <c r="F545" s="155">
        <v>7.8E-2</v>
      </c>
      <c r="G545" s="150">
        <v>27.271668999999999</v>
      </c>
      <c r="H545" s="150">
        <v>-82.565074999999993</v>
      </c>
      <c r="I545" s="150">
        <v>27.271315999999999</v>
      </c>
      <c r="J545" s="150">
        <v>-82.562894</v>
      </c>
    </row>
    <row r="546" spans="1:10" ht="12.75" customHeight="1" x14ac:dyDescent="0.2">
      <c r="A546" s="150" t="s">
        <v>1074</v>
      </c>
      <c r="B546" s="150" t="s">
        <v>1113</v>
      </c>
      <c r="C546" s="150" t="s">
        <v>1114</v>
      </c>
      <c r="D546" s="150" t="s">
        <v>31</v>
      </c>
      <c r="E546" s="150">
        <v>1</v>
      </c>
      <c r="F546" s="155">
        <v>1.0109999999999999</v>
      </c>
      <c r="G546" s="150">
        <v>27.206191</v>
      </c>
      <c r="H546" s="150">
        <v>-82.510852999999997</v>
      </c>
      <c r="I546" s="150">
        <v>27.184974</v>
      </c>
      <c r="J546" s="150">
        <v>-82.501009999999994</v>
      </c>
    </row>
    <row r="547" spans="1:10" ht="12.75" customHeight="1" x14ac:dyDescent="0.2">
      <c r="A547" s="150" t="s">
        <v>1074</v>
      </c>
      <c r="B547" s="150" t="s">
        <v>1115</v>
      </c>
      <c r="C547" s="150" t="s">
        <v>1116</v>
      </c>
      <c r="D547" s="150" t="s">
        <v>31</v>
      </c>
      <c r="E547" s="150">
        <v>1</v>
      </c>
      <c r="F547" s="155">
        <v>2.5999999999999999E-2</v>
      </c>
      <c r="G547" s="150">
        <v>27.268840000000001</v>
      </c>
      <c r="H547" s="150">
        <v>-82.560979000000003</v>
      </c>
      <c r="I547" s="150">
        <v>27.268014999999998</v>
      </c>
      <c r="J547" s="150">
        <v>-82.560064999999994</v>
      </c>
    </row>
    <row r="548" spans="1:10" ht="12.75" customHeight="1" x14ac:dyDescent="0.2">
      <c r="A548" s="150" t="s">
        <v>1074</v>
      </c>
      <c r="B548" s="150" t="s">
        <v>1117</v>
      </c>
      <c r="C548" s="150" t="s">
        <v>1118</v>
      </c>
      <c r="D548" s="150" t="s">
        <v>31</v>
      </c>
      <c r="E548" s="150">
        <v>1</v>
      </c>
      <c r="F548" s="155">
        <v>2.9000000000000001E-2</v>
      </c>
      <c r="G548" s="150">
        <v>27.268929</v>
      </c>
      <c r="H548" s="150">
        <v>-82.561391</v>
      </c>
      <c r="I548" s="150">
        <v>27.268840000000001</v>
      </c>
      <c r="J548" s="150">
        <v>-82.560979000000003</v>
      </c>
    </row>
    <row r="549" spans="1:10" ht="12.75" customHeight="1" x14ac:dyDescent="0.2">
      <c r="A549" s="150" t="s">
        <v>1074</v>
      </c>
      <c r="B549" s="150" t="s">
        <v>1119</v>
      </c>
      <c r="C549" s="150" t="s">
        <v>1120</v>
      </c>
      <c r="D549" s="150" t="s">
        <v>31</v>
      </c>
      <c r="E549" s="150">
        <v>1</v>
      </c>
      <c r="F549" s="155">
        <v>0.317</v>
      </c>
      <c r="G549" s="150">
        <v>27.247564000000001</v>
      </c>
      <c r="H549" s="150">
        <v>-82.535782999999995</v>
      </c>
      <c r="I549" s="150">
        <v>27.240669</v>
      </c>
      <c r="J549" s="150">
        <v>-82.530832000000004</v>
      </c>
    </row>
    <row r="550" spans="1:10" ht="12.75" customHeight="1" x14ac:dyDescent="0.2">
      <c r="A550" s="150" t="s">
        <v>1074</v>
      </c>
      <c r="B550" s="150" t="s">
        <v>1327</v>
      </c>
      <c r="C550" s="150" t="s">
        <v>1328</v>
      </c>
      <c r="D550" s="150" t="s">
        <v>31</v>
      </c>
      <c r="E550" s="150">
        <v>1</v>
      </c>
      <c r="F550" s="155">
        <v>3.6080000000000001</v>
      </c>
      <c r="G550" s="150">
        <v>27.33755</v>
      </c>
      <c r="H550" s="150">
        <v>-82.581706999999994</v>
      </c>
      <c r="I550" s="150">
        <v>27.334990000000001</v>
      </c>
      <c r="J550" s="150">
        <v>-82.583194000000006</v>
      </c>
    </row>
    <row r="551" spans="1:10" ht="12.75" customHeight="1" x14ac:dyDescent="0.2">
      <c r="A551" s="150" t="s">
        <v>1074</v>
      </c>
      <c r="B551" s="150" t="s">
        <v>1121</v>
      </c>
      <c r="C551" s="150" t="s">
        <v>1122</v>
      </c>
      <c r="D551" s="150" t="s">
        <v>31</v>
      </c>
      <c r="E551" s="150">
        <v>1</v>
      </c>
      <c r="F551" s="155">
        <v>0.112</v>
      </c>
      <c r="G551" s="150">
        <v>27.329346999999999</v>
      </c>
      <c r="H551" s="150">
        <v>-82.557795999999996</v>
      </c>
      <c r="I551" s="150">
        <v>27.325422</v>
      </c>
      <c r="J551" s="150">
        <v>-82.564272000000003</v>
      </c>
    </row>
    <row r="552" spans="1:10" ht="12.75" customHeight="1" x14ac:dyDescent="0.2">
      <c r="A552" s="150" t="s">
        <v>1074</v>
      </c>
      <c r="B552" s="150" t="s">
        <v>1123</v>
      </c>
      <c r="C552" s="150" t="s">
        <v>1124</v>
      </c>
      <c r="D552" s="150" t="s">
        <v>31</v>
      </c>
      <c r="E552" s="150">
        <v>1</v>
      </c>
      <c r="F552" s="155">
        <v>0.217</v>
      </c>
      <c r="G552" s="150">
        <v>27.085488000000002</v>
      </c>
      <c r="H552" s="150">
        <v>-82.455099000000004</v>
      </c>
      <c r="I552" s="150">
        <v>27.076294000000001</v>
      </c>
      <c r="J552" s="150">
        <v>-82.451975000000004</v>
      </c>
    </row>
    <row r="553" spans="1:10" ht="12.75" customHeight="1" x14ac:dyDescent="0.2">
      <c r="A553" s="150" t="s">
        <v>1074</v>
      </c>
      <c r="B553" s="150" t="s">
        <v>1125</v>
      </c>
      <c r="C553" s="150" t="s">
        <v>1126</v>
      </c>
      <c r="D553" s="150" t="s">
        <v>31</v>
      </c>
      <c r="E553" s="150">
        <v>1</v>
      </c>
      <c r="F553" s="155">
        <v>0.64300000000000002</v>
      </c>
      <c r="G553" s="150">
        <v>27.300930999999999</v>
      </c>
      <c r="H553" s="150">
        <v>-82.559828999999993</v>
      </c>
      <c r="I553" s="150">
        <v>27.292591999999999</v>
      </c>
      <c r="J553" s="150">
        <v>-82.560153</v>
      </c>
    </row>
    <row r="554" spans="1:10" ht="12.75" customHeight="1" x14ac:dyDescent="0.2">
      <c r="A554" s="150" t="s">
        <v>1074</v>
      </c>
      <c r="B554" s="150" t="s">
        <v>1127</v>
      </c>
      <c r="C554" s="150" t="s">
        <v>1128</v>
      </c>
      <c r="D554" s="150" t="s">
        <v>31</v>
      </c>
      <c r="E554" s="150">
        <v>1</v>
      </c>
      <c r="F554" s="155">
        <v>0.92100000000000004</v>
      </c>
      <c r="G554" s="150">
        <v>27.266629999999999</v>
      </c>
      <c r="H554" s="150">
        <v>-82.555232000000004</v>
      </c>
      <c r="I554" s="150">
        <v>27.257289</v>
      </c>
      <c r="J554" s="150">
        <v>-82.541499999999999</v>
      </c>
    </row>
    <row r="555" spans="1:10" ht="12.75" customHeight="1" x14ac:dyDescent="0.2">
      <c r="A555" s="150" t="s">
        <v>1074</v>
      </c>
      <c r="B555" s="150" t="s">
        <v>1129</v>
      </c>
      <c r="C555" s="150" t="s">
        <v>1130</v>
      </c>
      <c r="D555" s="150" t="s">
        <v>31</v>
      </c>
      <c r="E555" s="150">
        <v>1</v>
      </c>
      <c r="F555" s="155">
        <v>5.8000000000000003E-2</v>
      </c>
      <c r="G555" s="150">
        <v>27.112423</v>
      </c>
      <c r="H555" s="150">
        <v>-82.467828999999995</v>
      </c>
      <c r="I555" s="150">
        <v>27.110713000000001</v>
      </c>
      <c r="J555" s="150">
        <v>-82.465294999999998</v>
      </c>
    </row>
    <row r="556" spans="1:10" ht="12.75" customHeight="1" x14ac:dyDescent="0.2">
      <c r="A556" s="150" t="s">
        <v>1074</v>
      </c>
      <c r="B556" s="150" t="s">
        <v>1131</v>
      </c>
      <c r="C556" s="150" t="s">
        <v>1132</v>
      </c>
      <c r="D556" s="150" t="s">
        <v>31</v>
      </c>
      <c r="E556" s="150">
        <v>1</v>
      </c>
      <c r="F556" s="155">
        <v>0.157</v>
      </c>
      <c r="G556" s="150">
        <v>27.304915000000001</v>
      </c>
      <c r="H556" s="150">
        <v>-82.572906000000003</v>
      </c>
      <c r="I556" s="150">
        <v>27.29785</v>
      </c>
      <c r="J556" s="150">
        <v>-82.565252999999998</v>
      </c>
    </row>
    <row r="557" spans="1:10" ht="12.75" customHeight="1" x14ac:dyDescent="0.2">
      <c r="A557" s="150" t="s">
        <v>1074</v>
      </c>
      <c r="B557" s="150" t="s">
        <v>1133</v>
      </c>
      <c r="C557" s="150" t="s">
        <v>1134</v>
      </c>
      <c r="D557" s="150" t="s">
        <v>31</v>
      </c>
      <c r="E557" s="150">
        <v>1</v>
      </c>
      <c r="F557" s="155">
        <v>0.20499999999999999</v>
      </c>
      <c r="G557" s="150">
        <v>27.292591999999999</v>
      </c>
      <c r="H557" s="150">
        <v>-82.560153</v>
      </c>
      <c r="I557" s="150">
        <v>27.247564000000001</v>
      </c>
      <c r="J557" s="150">
        <v>-82.535782999999995</v>
      </c>
    </row>
    <row r="558" spans="1:10" ht="12.75" customHeight="1" x14ac:dyDescent="0.2">
      <c r="A558" s="150" t="s">
        <v>1074</v>
      </c>
      <c r="B558" s="150" t="s">
        <v>1135</v>
      </c>
      <c r="C558" s="150" t="s">
        <v>1136</v>
      </c>
      <c r="D558" s="150" t="s">
        <v>31</v>
      </c>
      <c r="E558" s="150">
        <v>1</v>
      </c>
      <c r="F558" s="155">
        <v>0.68700000000000006</v>
      </c>
      <c r="G558" s="150">
        <v>27.224637999999999</v>
      </c>
      <c r="H558" s="150">
        <v>-82.520341999999999</v>
      </c>
      <c r="I558" s="150">
        <v>27.207369</v>
      </c>
      <c r="J558" s="150">
        <v>-82.511972999999998</v>
      </c>
    </row>
    <row r="559" spans="1:10" ht="12.75" customHeight="1" x14ac:dyDescent="0.2">
      <c r="A559" s="150" t="s">
        <v>1074</v>
      </c>
      <c r="B559" s="150" t="s">
        <v>1137</v>
      </c>
      <c r="C559" s="150" t="s">
        <v>1138</v>
      </c>
      <c r="D559" s="150" t="s">
        <v>31</v>
      </c>
      <c r="E559" s="150">
        <v>1</v>
      </c>
      <c r="F559" s="155">
        <v>0.316</v>
      </c>
      <c r="G559" s="150">
        <v>27.076294000000001</v>
      </c>
      <c r="H559" s="150">
        <v>-82.451975000000004</v>
      </c>
      <c r="I559" s="150">
        <v>27.068456000000001</v>
      </c>
      <c r="J559" s="150">
        <v>-82.449027999999998</v>
      </c>
    </row>
    <row r="560" spans="1:10" ht="12.75" customHeight="1" x14ac:dyDescent="0.2">
      <c r="A560" s="156" t="s">
        <v>1074</v>
      </c>
      <c r="B560" s="156" t="s">
        <v>1139</v>
      </c>
      <c r="C560" s="156" t="s">
        <v>1140</v>
      </c>
      <c r="D560" s="156" t="s">
        <v>31</v>
      </c>
      <c r="E560" s="156">
        <v>1</v>
      </c>
      <c r="F560" s="157">
        <v>1.0680000000000001</v>
      </c>
      <c r="G560" s="156">
        <v>27.110713000000001</v>
      </c>
      <c r="H560" s="156">
        <v>-82.465294999999998</v>
      </c>
      <c r="I560" s="156">
        <v>27.085488000000002</v>
      </c>
      <c r="J560" s="156">
        <v>-82.455099000000004</v>
      </c>
    </row>
    <row r="561" spans="1:10" ht="12.75" customHeight="1" x14ac:dyDescent="0.2">
      <c r="A561" s="48"/>
      <c r="B561" s="27">
        <f>COUNTA(B527:B560)</f>
        <v>34</v>
      </c>
      <c r="C561" s="26"/>
      <c r="D561" s="26"/>
      <c r="E561" s="65"/>
      <c r="F561" s="102">
        <f>SUM(F527:F560)</f>
        <v>34.763999999999989</v>
      </c>
      <c r="G561" s="26"/>
      <c r="H561" s="26"/>
      <c r="I561" s="26"/>
      <c r="J561" s="26"/>
    </row>
    <row r="562" spans="1:10" ht="12.75" customHeight="1" x14ac:dyDescent="0.2">
      <c r="A562" s="48"/>
      <c r="B562" s="27"/>
      <c r="C562" s="26"/>
      <c r="D562" s="26"/>
      <c r="E562" s="65"/>
      <c r="F562" s="102"/>
      <c r="G562" s="26"/>
      <c r="H562" s="26"/>
      <c r="I562" s="26"/>
      <c r="J562" s="26"/>
    </row>
    <row r="563" spans="1:10" ht="18" customHeight="1" x14ac:dyDescent="0.2">
      <c r="A563" s="150" t="s">
        <v>1141</v>
      </c>
      <c r="B563" s="150" t="s">
        <v>1142</v>
      </c>
      <c r="C563" s="158" t="s">
        <v>1143</v>
      </c>
      <c r="D563" s="150" t="s">
        <v>31</v>
      </c>
      <c r="E563" s="150">
        <v>1</v>
      </c>
      <c r="F563" s="155">
        <v>3.573</v>
      </c>
      <c r="G563" s="150">
        <v>29.875266100000001</v>
      </c>
      <c r="H563" s="150">
        <v>-81.268611609999994</v>
      </c>
      <c r="I563" s="150">
        <v>29.875266100000001</v>
      </c>
      <c r="J563" s="150">
        <v>-81.268611609999994</v>
      </c>
    </row>
    <row r="564" spans="1:10" ht="12.75" customHeight="1" x14ac:dyDescent="0.2">
      <c r="A564" s="150" t="s">
        <v>1141</v>
      </c>
      <c r="B564" s="150" t="s">
        <v>1144</v>
      </c>
      <c r="C564" s="150" t="s">
        <v>1145</v>
      </c>
      <c r="D564" s="150" t="s">
        <v>31</v>
      </c>
      <c r="E564" s="150">
        <v>1</v>
      </c>
      <c r="F564" s="155">
        <v>9.8889999999999993</v>
      </c>
      <c r="G564" s="150">
        <v>29.763312379999999</v>
      </c>
      <c r="H564" s="150">
        <v>-81.249794910000006</v>
      </c>
      <c r="I564" s="150">
        <v>29.735496080000001</v>
      </c>
      <c r="J564" s="150">
        <v>-81.239324400000001</v>
      </c>
    </row>
    <row r="565" spans="1:10" ht="12.75" customHeight="1" x14ac:dyDescent="0.2">
      <c r="A565" s="150" t="s">
        <v>1141</v>
      </c>
      <c r="B565" s="150" t="s">
        <v>1146</v>
      </c>
      <c r="C565" s="150" t="s">
        <v>1147</v>
      </c>
      <c r="D565" s="150" t="s">
        <v>31</v>
      </c>
      <c r="E565" s="150">
        <v>1</v>
      </c>
      <c r="F565" s="155">
        <v>3.286</v>
      </c>
      <c r="G565" s="150">
        <v>29.750260579999999</v>
      </c>
      <c r="H565" s="150">
        <v>-81.245077179999996</v>
      </c>
      <c r="I565" s="150">
        <v>29.70699308</v>
      </c>
      <c r="J565" s="150">
        <v>-81.230057090000003</v>
      </c>
    </row>
    <row r="566" spans="1:10" ht="12.75" customHeight="1" x14ac:dyDescent="0.2">
      <c r="A566" s="150" t="s">
        <v>1141</v>
      </c>
      <c r="B566" s="150" t="s">
        <v>1148</v>
      </c>
      <c r="C566" s="150" t="s">
        <v>1149</v>
      </c>
      <c r="D566" s="150" t="s">
        <v>31</v>
      </c>
      <c r="E566" s="150">
        <v>1</v>
      </c>
      <c r="F566" s="155">
        <v>17.809999999999999</v>
      </c>
      <c r="G566" s="150">
        <v>30.250252110000002</v>
      </c>
      <c r="H566" s="150">
        <v>-81.380034879999997</v>
      </c>
      <c r="I566" s="150">
        <v>30.00026291</v>
      </c>
      <c r="J566" s="150">
        <v>-81.3167823</v>
      </c>
    </row>
    <row r="567" spans="1:10" ht="12.75" customHeight="1" x14ac:dyDescent="0.2">
      <c r="A567" s="150" t="s">
        <v>1141</v>
      </c>
      <c r="B567" s="150" t="s">
        <v>1150</v>
      </c>
      <c r="C567" s="150" t="s">
        <v>1151</v>
      </c>
      <c r="D567" s="150" t="s">
        <v>31</v>
      </c>
      <c r="E567" s="150">
        <v>1</v>
      </c>
      <c r="F567" s="155">
        <v>5.4349999999999996</v>
      </c>
      <c r="G567" s="150">
        <v>30.250252110000002</v>
      </c>
      <c r="H567" s="150">
        <v>-81.380034879999997</v>
      </c>
      <c r="I567" s="150">
        <v>30.174595270000001</v>
      </c>
      <c r="J567" s="150">
        <v>-81.358554130000002</v>
      </c>
    </row>
    <row r="568" spans="1:10" ht="12.75" customHeight="1" x14ac:dyDescent="0.2">
      <c r="A568" s="150" t="s">
        <v>1141</v>
      </c>
      <c r="B568" s="150" t="s">
        <v>1152</v>
      </c>
      <c r="C568" s="150" t="s">
        <v>1153</v>
      </c>
      <c r="D568" s="150" t="s">
        <v>31</v>
      </c>
      <c r="E568" s="150">
        <v>1</v>
      </c>
      <c r="F568" s="155">
        <v>2.8090000000000002</v>
      </c>
      <c r="G568" s="150">
        <v>29.875266100000001</v>
      </c>
      <c r="H568" s="150">
        <v>-81.268611609999994</v>
      </c>
      <c r="I568" s="150">
        <v>29.835027050000001</v>
      </c>
      <c r="J568" s="150">
        <v>-81.264046660000005</v>
      </c>
    </row>
    <row r="569" spans="1:10" ht="12.75" customHeight="1" x14ac:dyDescent="0.2">
      <c r="A569" s="150" t="s">
        <v>1141</v>
      </c>
      <c r="B569" s="150" t="s">
        <v>1154</v>
      </c>
      <c r="C569" s="150" t="s">
        <v>1155</v>
      </c>
      <c r="D569" s="150" t="s">
        <v>31</v>
      </c>
      <c r="E569" s="150">
        <v>1</v>
      </c>
      <c r="F569" s="155">
        <v>6.4779999999999998</v>
      </c>
      <c r="G569" s="150">
        <v>29.875266100000001</v>
      </c>
      <c r="H569" s="150">
        <v>-81.268611609999994</v>
      </c>
      <c r="I569" s="150">
        <v>29.782498050000001</v>
      </c>
      <c r="J569" s="150">
        <v>-81.256097209999993</v>
      </c>
    </row>
    <row r="570" spans="1:10" ht="12.75" customHeight="1" x14ac:dyDescent="0.2">
      <c r="A570" s="156" t="s">
        <v>1141</v>
      </c>
      <c r="B570" s="156" t="s">
        <v>1156</v>
      </c>
      <c r="C570" s="156" t="s">
        <v>1157</v>
      </c>
      <c r="D570" s="156" t="s">
        <v>31</v>
      </c>
      <c r="E570" s="156">
        <v>1</v>
      </c>
      <c r="F570" s="157">
        <v>6.2039999999999997</v>
      </c>
      <c r="G570" s="156">
        <v>30.00026291</v>
      </c>
      <c r="H570" s="156">
        <v>-81.3167823</v>
      </c>
      <c r="I570" s="156">
        <v>29.914318290000001</v>
      </c>
      <c r="J570" s="156">
        <v>-81.288332890000007</v>
      </c>
    </row>
    <row r="571" spans="1:10" ht="12.75" customHeight="1" x14ac:dyDescent="0.2">
      <c r="A571" s="48"/>
      <c r="B571" s="27">
        <f>COUNTA(B563:B570)</f>
        <v>8</v>
      </c>
      <c r="C571" s="26"/>
      <c r="D571" s="26"/>
      <c r="E571" s="65"/>
      <c r="F571" s="102">
        <f>SUM(F563:F570)</f>
        <v>55.484000000000002</v>
      </c>
      <c r="G571" s="26"/>
      <c r="H571" s="26"/>
      <c r="I571" s="26"/>
      <c r="J571" s="26"/>
    </row>
    <row r="572" spans="1:10" ht="12.75" customHeight="1" x14ac:dyDescent="0.2">
      <c r="A572" s="48"/>
      <c r="B572" s="27"/>
      <c r="C572" s="26"/>
      <c r="D572" s="26"/>
      <c r="E572" s="65"/>
      <c r="F572" s="102"/>
      <c r="G572" s="26"/>
      <c r="H572" s="26"/>
      <c r="I572" s="26"/>
      <c r="J572" s="26"/>
    </row>
    <row r="573" spans="1:10" ht="12.75" customHeight="1" x14ac:dyDescent="0.2">
      <c r="A573" s="150" t="s">
        <v>1158</v>
      </c>
      <c r="B573" s="150" t="s">
        <v>1159</v>
      </c>
      <c r="C573" s="150" t="s">
        <v>1160</v>
      </c>
      <c r="D573" s="150" t="s">
        <v>31</v>
      </c>
      <c r="E573" s="150">
        <v>1</v>
      </c>
      <c r="F573" s="155">
        <v>1.984</v>
      </c>
      <c r="G573" s="150">
        <v>27.556554999999999</v>
      </c>
      <c r="H573" s="150">
        <v>-80.320914999999999</v>
      </c>
      <c r="I573" s="150">
        <v>27.508737</v>
      </c>
      <c r="J573" s="150">
        <v>-80.304660999999996</v>
      </c>
    </row>
    <row r="574" spans="1:10" ht="12.75" customHeight="1" x14ac:dyDescent="0.2">
      <c r="A574" s="150" t="s">
        <v>1158</v>
      </c>
      <c r="B574" s="150" t="s">
        <v>1161</v>
      </c>
      <c r="C574" s="150" t="s">
        <v>1162</v>
      </c>
      <c r="D574" s="150" t="s">
        <v>31</v>
      </c>
      <c r="E574" s="150">
        <v>1</v>
      </c>
      <c r="F574" s="155">
        <v>0.65300000000000002</v>
      </c>
      <c r="G574" s="150">
        <v>27.379069999999999</v>
      </c>
      <c r="H574" s="150">
        <v>-80.253517000000002</v>
      </c>
      <c r="I574" s="150">
        <v>27.356262000000001</v>
      </c>
      <c r="J574" s="150">
        <v>-80.241428999999997</v>
      </c>
    </row>
    <row r="575" spans="1:10" ht="12.75" customHeight="1" x14ac:dyDescent="0.2">
      <c r="A575" s="150" t="s">
        <v>1158</v>
      </c>
      <c r="B575" s="150" t="s">
        <v>1163</v>
      </c>
      <c r="C575" s="150" t="s">
        <v>1164</v>
      </c>
      <c r="D575" s="150" t="s">
        <v>31</v>
      </c>
      <c r="E575" s="150">
        <v>1</v>
      </c>
      <c r="F575" s="155">
        <v>8.3330000000000002</v>
      </c>
      <c r="G575" s="150">
        <v>27.403901000000001</v>
      </c>
      <c r="H575" s="150">
        <v>-80.265439999999998</v>
      </c>
      <c r="I575" s="150">
        <v>27.379069999999999</v>
      </c>
      <c r="J575" s="150">
        <v>-80.253517000000002</v>
      </c>
    </row>
    <row r="576" spans="1:10" ht="12.75" customHeight="1" x14ac:dyDescent="0.2">
      <c r="A576" s="150" t="s">
        <v>1158</v>
      </c>
      <c r="B576" s="150" t="s">
        <v>1165</v>
      </c>
      <c r="C576" s="150" t="s">
        <v>1166</v>
      </c>
      <c r="D576" s="150" t="s">
        <v>31</v>
      </c>
      <c r="E576" s="150">
        <v>1</v>
      </c>
      <c r="F576" s="155">
        <v>0.28999999999999998</v>
      </c>
      <c r="G576" s="150">
        <v>27.444320000000001</v>
      </c>
      <c r="H576" s="150">
        <v>-80.280944000000005</v>
      </c>
      <c r="I576" s="150">
        <v>27.432451</v>
      </c>
      <c r="J576" s="150">
        <v>-80.276598000000007</v>
      </c>
    </row>
    <row r="577" spans="1:10" ht="12.75" customHeight="1" x14ac:dyDescent="0.2">
      <c r="A577" s="150" t="s">
        <v>1158</v>
      </c>
      <c r="B577" s="150" t="s">
        <v>1167</v>
      </c>
      <c r="C577" s="150" t="s">
        <v>1168</v>
      </c>
      <c r="D577" s="150" t="s">
        <v>31</v>
      </c>
      <c r="E577" s="150">
        <v>1</v>
      </c>
      <c r="F577" s="155">
        <v>0.159</v>
      </c>
      <c r="G577" s="150">
        <v>27.447029000000001</v>
      </c>
      <c r="H577" s="150">
        <v>-80.282246000000001</v>
      </c>
      <c r="I577" s="150">
        <v>27.444320000000001</v>
      </c>
      <c r="J577" s="150">
        <v>-80.280944000000005</v>
      </c>
    </row>
    <row r="578" spans="1:10" ht="12.75" customHeight="1" x14ac:dyDescent="0.2">
      <c r="A578" s="150" t="s">
        <v>1158</v>
      </c>
      <c r="B578" s="150" t="s">
        <v>1169</v>
      </c>
      <c r="C578" s="150" t="s">
        <v>1170</v>
      </c>
      <c r="D578" s="150" t="s">
        <v>31</v>
      </c>
      <c r="E578" s="150">
        <v>1</v>
      </c>
      <c r="F578" s="155">
        <v>0.69299999999999995</v>
      </c>
      <c r="G578" s="150">
        <v>27.420746999999999</v>
      </c>
      <c r="H578" s="150">
        <v>-80.272167999999994</v>
      </c>
      <c r="I578" s="150">
        <v>27.403901000000001</v>
      </c>
      <c r="J578" s="150">
        <v>-80.265439999999998</v>
      </c>
    </row>
    <row r="579" spans="1:10" ht="12.75" customHeight="1" x14ac:dyDescent="0.2">
      <c r="A579" s="150" t="s">
        <v>1158</v>
      </c>
      <c r="B579" s="150" t="s">
        <v>1171</v>
      </c>
      <c r="C579" s="150" t="s">
        <v>1172</v>
      </c>
      <c r="D579" s="150" t="s">
        <v>31</v>
      </c>
      <c r="E579" s="150">
        <v>1</v>
      </c>
      <c r="F579" s="155">
        <v>1.8340000000000001</v>
      </c>
      <c r="G579" s="150">
        <v>27.485143000000001</v>
      </c>
      <c r="H579" s="150">
        <v>-80.296272000000002</v>
      </c>
      <c r="I579" s="150">
        <v>27.472978000000001</v>
      </c>
      <c r="J579" s="150">
        <v>-80.289246000000006</v>
      </c>
    </row>
    <row r="580" spans="1:10" ht="12.75" customHeight="1" x14ac:dyDescent="0.2">
      <c r="A580" s="150" t="s">
        <v>1158</v>
      </c>
      <c r="B580" s="150" t="s">
        <v>1173</v>
      </c>
      <c r="C580" s="150" t="s">
        <v>1174</v>
      </c>
      <c r="D580" s="150" t="s">
        <v>31</v>
      </c>
      <c r="E580" s="150">
        <v>1</v>
      </c>
      <c r="F580" s="155">
        <v>8.8999999999999996E-2</v>
      </c>
      <c r="G580" s="150">
        <v>27.462865000000001</v>
      </c>
      <c r="H580" s="150">
        <v>-80.288549000000003</v>
      </c>
      <c r="I580" s="150">
        <v>27.460573</v>
      </c>
      <c r="J580" s="150">
        <v>-80.287559000000002</v>
      </c>
    </row>
    <row r="581" spans="1:10" ht="12.75" customHeight="1" x14ac:dyDescent="0.2">
      <c r="A581" s="150" t="s">
        <v>1158</v>
      </c>
      <c r="B581" s="150" t="s">
        <v>1175</v>
      </c>
      <c r="C581" s="150" t="s">
        <v>1176</v>
      </c>
      <c r="D581" s="150" t="s">
        <v>31</v>
      </c>
      <c r="E581" s="150">
        <v>1</v>
      </c>
      <c r="F581" s="155">
        <v>0.28899999999999998</v>
      </c>
      <c r="G581" s="150">
        <v>27.339471</v>
      </c>
      <c r="H581" s="150">
        <v>-80.249688000000006</v>
      </c>
      <c r="I581" s="150">
        <v>27.33783</v>
      </c>
      <c r="J581" s="150">
        <v>-80.236998999999997</v>
      </c>
    </row>
    <row r="582" spans="1:10" ht="12.75" customHeight="1" x14ac:dyDescent="0.2">
      <c r="A582" s="150" t="s">
        <v>1158</v>
      </c>
      <c r="B582" s="150" t="s">
        <v>1177</v>
      </c>
      <c r="C582" s="150" t="s">
        <v>1178</v>
      </c>
      <c r="D582" s="150" t="s">
        <v>31</v>
      </c>
      <c r="E582" s="150">
        <v>1</v>
      </c>
      <c r="F582" s="155">
        <v>9.8000000000000004E-2</v>
      </c>
      <c r="G582" s="150">
        <v>27.472035000000002</v>
      </c>
      <c r="H582" s="150">
        <v>-80.284317000000001</v>
      </c>
      <c r="I582" s="150">
        <v>27.473188</v>
      </c>
      <c r="J582" s="150">
        <v>-80.288302000000002</v>
      </c>
    </row>
    <row r="583" spans="1:10" ht="12.75" customHeight="1" x14ac:dyDescent="0.2">
      <c r="A583" s="150" t="s">
        <v>1158</v>
      </c>
      <c r="B583" s="150" t="s">
        <v>1179</v>
      </c>
      <c r="C583" s="150" t="s">
        <v>1180</v>
      </c>
      <c r="D583" s="150" t="s">
        <v>31</v>
      </c>
      <c r="E583" s="150">
        <v>1</v>
      </c>
      <c r="F583" s="155">
        <v>0.155</v>
      </c>
      <c r="G583" s="150">
        <v>27.470880999999999</v>
      </c>
      <c r="H583" s="150">
        <v>-80.286939000000004</v>
      </c>
      <c r="I583" s="150">
        <v>27.470462000000001</v>
      </c>
      <c r="J583" s="150">
        <v>-80.28998</v>
      </c>
    </row>
    <row r="584" spans="1:10" ht="12.75" customHeight="1" x14ac:dyDescent="0.2">
      <c r="A584" s="150" t="s">
        <v>1158</v>
      </c>
      <c r="B584" s="150" t="s">
        <v>1181</v>
      </c>
      <c r="C584" s="150" t="s">
        <v>1182</v>
      </c>
      <c r="D584" s="150" t="s">
        <v>31</v>
      </c>
      <c r="E584" s="150">
        <v>1</v>
      </c>
      <c r="F584" s="155">
        <v>2.7E-2</v>
      </c>
      <c r="G584" s="150">
        <v>27.453384</v>
      </c>
      <c r="H584" s="150">
        <v>-80.289539000000005</v>
      </c>
      <c r="I584" s="150">
        <v>27.452290000000001</v>
      </c>
      <c r="J584" s="150">
        <v>-80.289382000000003</v>
      </c>
    </row>
    <row r="585" spans="1:10" ht="12.75" customHeight="1" x14ac:dyDescent="0.2">
      <c r="A585" s="150" t="s">
        <v>1158</v>
      </c>
      <c r="B585" s="150" t="s">
        <v>1183</v>
      </c>
      <c r="C585" s="150" t="s">
        <v>1184</v>
      </c>
      <c r="D585" s="150" t="s">
        <v>31</v>
      </c>
      <c r="E585" s="150">
        <v>1</v>
      </c>
      <c r="F585" s="155">
        <v>0.49199999999999999</v>
      </c>
      <c r="G585" s="150">
        <v>27.432451</v>
      </c>
      <c r="H585" s="150">
        <v>-80.276598000000007</v>
      </c>
      <c r="I585" s="150">
        <v>27.420746999999999</v>
      </c>
      <c r="J585" s="150">
        <v>-80.272167999999994</v>
      </c>
    </row>
    <row r="586" spans="1:10" ht="12.75" customHeight="1" x14ac:dyDescent="0.2">
      <c r="A586" s="150" t="s">
        <v>1158</v>
      </c>
      <c r="B586" s="150" t="s">
        <v>1185</v>
      </c>
      <c r="C586" s="150" t="s">
        <v>1186</v>
      </c>
      <c r="D586" s="150" t="s">
        <v>31</v>
      </c>
      <c r="E586" s="150">
        <v>1</v>
      </c>
      <c r="F586" s="155">
        <v>0.105</v>
      </c>
      <c r="G586" s="150">
        <v>27.450467</v>
      </c>
      <c r="H586" s="150">
        <v>-80.283652000000004</v>
      </c>
      <c r="I586" s="150">
        <v>27.447029000000001</v>
      </c>
      <c r="J586" s="150">
        <v>-80.282246000000001</v>
      </c>
    </row>
    <row r="587" spans="1:10" ht="12.75" customHeight="1" x14ac:dyDescent="0.2">
      <c r="A587" s="150" t="s">
        <v>1158</v>
      </c>
      <c r="B587" s="150" t="s">
        <v>1187</v>
      </c>
      <c r="C587" s="150" t="s">
        <v>1188</v>
      </c>
      <c r="D587" s="150" t="s">
        <v>31</v>
      </c>
      <c r="E587" s="150">
        <v>1</v>
      </c>
      <c r="F587" s="155">
        <v>1.7989999999999999</v>
      </c>
      <c r="G587" s="150">
        <v>27.472559</v>
      </c>
      <c r="H587" s="150">
        <v>-80.322698000000003</v>
      </c>
      <c r="I587" s="150">
        <v>27.480948000000001</v>
      </c>
      <c r="J587" s="150">
        <v>-80.311476999999996</v>
      </c>
    </row>
    <row r="588" spans="1:10" ht="12.75" customHeight="1" x14ac:dyDescent="0.2">
      <c r="A588" s="150" t="s">
        <v>1158</v>
      </c>
      <c r="B588" s="150" t="s">
        <v>1189</v>
      </c>
      <c r="C588" s="150" t="s">
        <v>1190</v>
      </c>
      <c r="D588" s="150" t="s">
        <v>31</v>
      </c>
      <c r="E588" s="150">
        <v>1</v>
      </c>
      <c r="F588" s="155">
        <v>0.318</v>
      </c>
      <c r="G588" s="150">
        <v>27.402204999999999</v>
      </c>
      <c r="H588" s="150">
        <v>-80.268721999999997</v>
      </c>
      <c r="I588" s="150">
        <v>27.394383999999999</v>
      </c>
      <c r="J588" s="150">
        <v>-80.263417000000004</v>
      </c>
    </row>
    <row r="589" spans="1:10" ht="12.75" customHeight="1" x14ac:dyDescent="0.2">
      <c r="A589" s="150" t="s">
        <v>1158</v>
      </c>
      <c r="B589" s="150" t="s">
        <v>1191</v>
      </c>
      <c r="C589" s="150" t="s">
        <v>1192</v>
      </c>
      <c r="D589" s="150" t="s">
        <v>31</v>
      </c>
      <c r="E589" s="150">
        <v>1</v>
      </c>
      <c r="F589" s="155">
        <v>0.64500000000000002</v>
      </c>
      <c r="G589" s="150">
        <v>27.307475</v>
      </c>
      <c r="H589" s="150">
        <v>-80.219825</v>
      </c>
      <c r="I589" s="150">
        <v>27.288004000000001</v>
      </c>
      <c r="J589" s="150">
        <v>-80.211237999999994</v>
      </c>
    </row>
    <row r="590" spans="1:10" ht="12.75" customHeight="1" x14ac:dyDescent="0.2">
      <c r="A590" s="150" t="s">
        <v>1158</v>
      </c>
      <c r="B590" s="150" t="s">
        <v>1193</v>
      </c>
      <c r="C590" s="150" t="s">
        <v>1194</v>
      </c>
      <c r="D590" s="150" t="s">
        <v>31</v>
      </c>
      <c r="E590" s="150">
        <v>1</v>
      </c>
      <c r="F590" s="155">
        <v>0.55400000000000005</v>
      </c>
      <c r="G590" s="150">
        <v>27.508737</v>
      </c>
      <c r="H590" s="150">
        <v>-80.304660999999996</v>
      </c>
      <c r="I590" s="150">
        <v>27.485143000000001</v>
      </c>
      <c r="J590" s="150">
        <v>-80.296272000000002</v>
      </c>
    </row>
    <row r="591" spans="1:10" ht="12.75" customHeight="1" x14ac:dyDescent="0.2">
      <c r="A591" s="150" t="s">
        <v>1158</v>
      </c>
      <c r="B591" s="150" t="s">
        <v>1195</v>
      </c>
      <c r="C591" s="150" t="s">
        <v>1196</v>
      </c>
      <c r="D591" s="150" t="s">
        <v>31</v>
      </c>
      <c r="E591" s="150">
        <v>1</v>
      </c>
      <c r="F591" s="155">
        <v>8.5999999999999993E-2</v>
      </c>
      <c r="G591" s="150">
        <v>27.46547</v>
      </c>
      <c r="H591" s="150">
        <v>-80.289434</v>
      </c>
      <c r="I591" s="150">
        <v>27.462865000000001</v>
      </c>
      <c r="J591" s="150">
        <v>-80.288549000000003</v>
      </c>
    </row>
    <row r="592" spans="1:10" ht="12.75" customHeight="1" x14ac:dyDescent="0.2">
      <c r="A592" s="150" t="s">
        <v>1158</v>
      </c>
      <c r="B592" s="150" t="s">
        <v>1197</v>
      </c>
      <c r="C592" s="150" t="s">
        <v>1198</v>
      </c>
      <c r="D592" s="150" t="s">
        <v>31</v>
      </c>
      <c r="E592" s="150">
        <v>1</v>
      </c>
      <c r="F592" s="155">
        <v>0.183</v>
      </c>
      <c r="G592" s="150">
        <v>27.460573</v>
      </c>
      <c r="H592" s="150">
        <v>-80.287559000000002</v>
      </c>
      <c r="I592" s="150">
        <v>27.455155000000001</v>
      </c>
      <c r="J592" s="150">
        <v>-80.286517000000003</v>
      </c>
    </row>
    <row r="593" spans="1:10" ht="12.75" customHeight="1" x14ac:dyDescent="0.2">
      <c r="A593" s="150" t="s">
        <v>1158</v>
      </c>
      <c r="B593" s="150" t="s">
        <v>1199</v>
      </c>
      <c r="C593" s="150" t="s">
        <v>1200</v>
      </c>
      <c r="D593" s="150" t="s">
        <v>31</v>
      </c>
      <c r="E593" s="150">
        <v>1</v>
      </c>
      <c r="F593" s="155">
        <v>2.5999999999999999E-2</v>
      </c>
      <c r="G593" s="150">
        <v>27.45552</v>
      </c>
      <c r="H593" s="150">
        <v>-80.315271999999993</v>
      </c>
      <c r="I593" s="150">
        <v>27.455728000000001</v>
      </c>
      <c r="J593" s="150">
        <v>-80.314543</v>
      </c>
    </row>
    <row r="594" spans="1:10" ht="12.75" customHeight="1" x14ac:dyDescent="0.2">
      <c r="A594" s="150" t="s">
        <v>1158</v>
      </c>
      <c r="B594" s="150" t="s">
        <v>1201</v>
      </c>
      <c r="C594" s="150" t="s">
        <v>1202</v>
      </c>
      <c r="D594" s="150" t="s">
        <v>31</v>
      </c>
      <c r="E594" s="150">
        <v>1</v>
      </c>
      <c r="F594" s="155">
        <v>0.25</v>
      </c>
      <c r="G594" s="150">
        <v>27.470521999999999</v>
      </c>
      <c r="H594" s="150">
        <v>-80.290527999999995</v>
      </c>
      <c r="I594" s="150">
        <v>27.46547</v>
      </c>
      <c r="J594" s="150">
        <v>-80.289434</v>
      </c>
    </row>
    <row r="595" spans="1:10" ht="12.75" customHeight="1" x14ac:dyDescent="0.2">
      <c r="A595" s="150" t="s">
        <v>1158</v>
      </c>
      <c r="B595" s="150" t="s">
        <v>1203</v>
      </c>
      <c r="C595" s="150" t="s">
        <v>1204</v>
      </c>
      <c r="D595" s="150" t="s">
        <v>31</v>
      </c>
      <c r="E595" s="150">
        <v>1</v>
      </c>
      <c r="F595" s="155">
        <v>0.124</v>
      </c>
      <c r="G595" s="150">
        <v>27.455155000000001</v>
      </c>
      <c r="H595" s="150">
        <v>-80.286517000000003</v>
      </c>
      <c r="I595" s="150">
        <v>27.450467</v>
      </c>
      <c r="J595" s="150">
        <v>-80.283652000000004</v>
      </c>
    </row>
    <row r="596" spans="1:10" ht="12.75" customHeight="1" x14ac:dyDescent="0.2">
      <c r="A596" s="150" t="s">
        <v>1158</v>
      </c>
      <c r="B596" s="150" t="s">
        <v>1205</v>
      </c>
      <c r="C596" s="150" t="s">
        <v>1206</v>
      </c>
      <c r="D596" s="150" t="s">
        <v>31</v>
      </c>
      <c r="E596" s="150">
        <v>1</v>
      </c>
      <c r="F596" s="155">
        <v>1.9870000000000001</v>
      </c>
      <c r="G596" s="150">
        <v>27.344722000000001</v>
      </c>
      <c r="H596" s="150">
        <v>-80.235523000000001</v>
      </c>
      <c r="I596" s="150">
        <v>27.307475</v>
      </c>
      <c r="J596" s="150">
        <v>-80.219825</v>
      </c>
    </row>
    <row r="597" spans="1:10" ht="12.75" customHeight="1" x14ac:dyDescent="0.2">
      <c r="A597" s="156" t="s">
        <v>1158</v>
      </c>
      <c r="B597" s="156" t="s">
        <v>1207</v>
      </c>
      <c r="C597" s="156" t="s">
        <v>1208</v>
      </c>
      <c r="D597" s="156" t="s">
        <v>31</v>
      </c>
      <c r="E597" s="156">
        <v>1</v>
      </c>
      <c r="F597" s="157">
        <v>0.66400000000000003</v>
      </c>
      <c r="G597" s="156">
        <v>27.288004000000001</v>
      </c>
      <c r="H597" s="156">
        <v>-80.211237999999994</v>
      </c>
      <c r="I597" s="156">
        <v>27.262954000000001</v>
      </c>
      <c r="J597" s="156">
        <v>-80.199478999999997</v>
      </c>
    </row>
    <row r="598" spans="1:10" ht="12.75" customHeight="1" x14ac:dyDescent="0.2">
      <c r="A598" s="48"/>
      <c r="B598" s="27">
        <f>COUNTA(B573:B597)</f>
        <v>25</v>
      </c>
      <c r="C598" s="26"/>
      <c r="D598" s="26"/>
      <c r="E598" s="65"/>
      <c r="F598" s="102">
        <f>SUM(F573:F597)</f>
        <v>21.836999999999996</v>
      </c>
      <c r="G598" s="26"/>
      <c r="H598" s="26"/>
      <c r="I598" s="26"/>
      <c r="J598" s="26"/>
    </row>
    <row r="599" spans="1:10" ht="12.75" customHeight="1" x14ac:dyDescent="0.2">
      <c r="A599" s="48"/>
      <c r="B599" s="27"/>
      <c r="C599" s="26"/>
      <c r="D599" s="26"/>
      <c r="E599" s="65"/>
      <c r="F599" s="102"/>
      <c r="G599" s="26"/>
      <c r="H599" s="26"/>
      <c r="I599" s="26"/>
      <c r="J599" s="26"/>
    </row>
    <row r="600" spans="1:10" ht="12.75" customHeight="1" x14ac:dyDescent="0.2">
      <c r="A600" s="150" t="s">
        <v>1209</v>
      </c>
      <c r="B600" s="150" t="s">
        <v>1210</v>
      </c>
      <c r="C600" s="150" t="s">
        <v>1211</v>
      </c>
      <c r="D600" s="150" t="s">
        <v>187</v>
      </c>
      <c r="E600" s="150">
        <v>1</v>
      </c>
      <c r="F600" s="155">
        <v>0.52900000000000003</v>
      </c>
      <c r="G600" s="150">
        <v>29.812376520000001</v>
      </c>
      <c r="H600" s="150">
        <v>-83.585069419999996</v>
      </c>
      <c r="I600" s="150">
        <v>29.8145524</v>
      </c>
      <c r="J600" s="150">
        <v>-83.584595890000003</v>
      </c>
    </row>
    <row r="601" spans="1:10" ht="12.75" customHeight="1" x14ac:dyDescent="0.2">
      <c r="A601" s="150" t="s">
        <v>1209</v>
      </c>
      <c r="B601" s="150" t="s">
        <v>1212</v>
      </c>
      <c r="C601" s="150" t="s">
        <v>1213</v>
      </c>
      <c r="D601" s="150" t="s">
        <v>187</v>
      </c>
      <c r="E601" s="150">
        <v>1</v>
      </c>
      <c r="F601" s="155">
        <v>0.58799999999999997</v>
      </c>
      <c r="G601" s="150">
        <v>29.802016930000001</v>
      </c>
      <c r="H601" s="150">
        <v>-83.585806020000007</v>
      </c>
      <c r="I601" s="150">
        <v>29.806484709999999</v>
      </c>
      <c r="J601" s="150">
        <v>-83.587554929999996</v>
      </c>
    </row>
    <row r="602" spans="1:10" ht="12.75" customHeight="1" x14ac:dyDescent="0.2">
      <c r="A602" s="150" t="s">
        <v>1209</v>
      </c>
      <c r="B602" s="150" t="s">
        <v>1214</v>
      </c>
      <c r="C602" s="150" t="s">
        <v>1215</v>
      </c>
      <c r="D602" s="150" t="s">
        <v>187</v>
      </c>
      <c r="E602" s="150">
        <v>1</v>
      </c>
      <c r="F602" s="155">
        <v>0.42399999999999999</v>
      </c>
      <c r="G602" s="150">
        <v>29.846509359999999</v>
      </c>
      <c r="H602" s="150">
        <v>-83.620214349999998</v>
      </c>
      <c r="I602" s="150">
        <v>29.851365220000002</v>
      </c>
      <c r="J602" s="150">
        <v>-83.620424679999999</v>
      </c>
    </row>
    <row r="603" spans="1:10" ht="12.75" customHeight="1" x14ac:dyDescent="0.2">
      <c r="A603" s="150" t="s">
        <v>1209</v>
      </c>
      <c r="B603" s="150" t="s">
        <v>1216</v>
      </c>
      <c r="C603" s="150" t="s">
        <v>1217</v>
      </c>
      <c r="D603" s="150" t="s">
        <v>31</v>
      </c>
      <c r="E603" s="150">
        <v>1</v>
      </c>
      <c r="F603" s="155">
        <v>0.69099999999999995</v>
      </c>
      <c r="G603" s="150">
        <v>29.77295414</v>
      </c>
      <c r="H603" s="150">
        <v>-83.579989589999997</v>
      </c>
      <c r="I603" s="150">
        <v>29.77178559</v>
      </c>
      <c r="J603" s="150">
        <v>-83.579412410000003</v>
      </c>
    </row>
    <row r="604" spans="1:10" ht="12.75" customHeight="1" x14ac:dyDescent="0.2">
      <c r="A604" s="156" t="s">
        <v>1209</v>
      </c>
      <c r="B604" s="156" t="s">
        <v>1218</v>
      </c>
      <c r="C604" s="156" t="s">
        <v>1219</v>
      </c>
      <c r="D604" s="156" t="s">
        <v>31</v>
      </c>
      <c r="E604" s="156">
        <v>1</v>
      </c>
      <c r="F604" s="157">
        <v>0.316</v>
      </c>
      <c r="G604" s="156">
        <v>29.81805889</v>
      </c>
      <c r="H604" s="156">
        <v>-83.593184219999998</v>
      </c>
      <c r="I604" s="156">
        <v>29.81805889</v>
      </c>
      <c r="J604" s="156">
        <v>-83.593184219999998</v>
      </c>
    </row>
    <row r="605" spans="1:10" ht="12.75" customHeight="1" x14ac:dyDescent="0.2">
      <c r="A605" s="48"/>
      <c r="B605" s="27">
        <f>COUNTA(B600:B604)</f>
        <v>5</v>
      </c>
      <c r="C605" s="26"/>
      <c r="D605" s="26"/>
      <c r="E605" s="65"/>
      <c r="F605" s="102">
        <f>SUM(F600:F604)</f>
        <v>2.5479999999999996</v>
      </c>
      <c r="G605" s="26"/>
      <c r="H605" s="26"/>
      <c r="I605" s="26"/>
      <c r="J605" s="26"/>
    </row>
    <row r="606" spans="1:10" ht="12.75" customHeight="1" x14ac:dyDescent="0.2">
      <c r="A606" s="48"/>
      <c r="B606" s="27"/>
      <c r="C606" s="26"/>
      <c r="D606" s="26"/>
      <c r="E606" s="65"/>
      <c r="F606" s="102"/>
      <c r="G606" s="26"/>
      <c r="H606" s="26"/>
      <c r="I606" s="26"/>
      <c r="J606" s="26"/>
    </row>
    <row r="607" spans="1:10" ht="12.75" customHeight="1" x14ac:dyDescent="0.2">
      <c r="A607" s="150" t="s">
        <v>1220</v>
      </c>
      <c r="B607" s="150" t="s">
        <v>1221</v>
      </c>
      <c r="C607" s="150" t="s">
        <v>1222</v>
      </c>
      <c r="D607" s="150" t="s">
        <v>31</v>
      </c>
      <c r="E607" s="150">
        <v>1</v>
      </c>
      <c r="F607" s="155">
        <v>17.433</v>
      </c>
      <c r="G607" s="150">
        <v>29.015272</v>
      </c>
      <c r="H607" s="150">
        <v>-80.881664999999998</v>
      </c>
      <c r="I607" s="150">
        <v>28.791333000000002</v>
      </c>
      <c r="J607" s="150">
        <v>-80.732746000000006</v>
      </c>
    </row>
    <row r="608" spans="1:10" ht="12.75" customHeight="1" x14ac:dyDescent="0.2">
      <c r="A608" s="150" t="s">
        <v>1220</v>
      </c>
      <c r="B608" s="150" t="s">
        <v>1223</v>
      </c>
      <c r="C608" s="150" t="s">
        <v>1224</v>
      </c>
      <c r="D608" s="150" t="s">
        <v>31</v>
      </c>
      <c r="E608" s="150">
        <v>1</v>
      </c>
      <c r="F608" s="155">
        <v>1.0449999999999999</v>
      </c>
      <c r="G608" s="150" t="s">
        <v>1355</v>
      </c>
      <c r="H608" s="150" t="s">
        <v>1355</v>
      </c>
      <c r="I608" s="150" t="s">
        <v>1355</v>
      </c>
      <c r="J608" s="150" t="s">
        <v>1355</v>
      </c>
    </row>
    <row r="609" spans="1:10" ht="12.75" customHeight="1" x14ac:dyDescent="0.2">
      <c r="A609" s="150" t="s">
        <v>1220</v>
      </c>
      <c r="B609" s="150" t="s">
        <v>1225</v>
      </c>
      <c r="C609" s="150" t="s">
        <v>1226</v>
      </c>
      <c r="D609" s="150" t="s">
        <v>31</v>
      </c>
      <c r="E609" s="150">
        <v>1</v>
      </c>
      <c r="F609" s="155">
        <v>12.396000000000001</v>
      </c>
      <c r="G609" s="150">
        <v>29.500258410000001</v>
      </c>
      <c r="H609" s="150">
        <v>-81.135997500000002</v>
      </c>
      <c r="I609" s="150">
        <v>29.333940049999999</v>
      </c>
      <c r="J609" s="150">
        <v>-81.05870702</v>
      </c>
    </row>
    <row r="610" spans="1:10" ht="12.75" customHeight="1" x14ac:dyDescent="0.2">
      <c r="A610" s="150" t="s">
        <v>1220</v>
      </c>
      <c r="B610" s="150" t="s">
        <v>1227</v>
      </c>
      <c r="C610" s="150" t="s">
        <v>1228</v>
      </c>
      <c r="D610" s="150" t="s">
        <v>31</v>
      </c>
      <c r="E610" s="150">
        <v>1</v>
      </c>
      <c r="F610" s="155">
        <v>5.3849999999999998</v>
      </c>
      <c r="G610" s="150">
        <v>29.212357699999998</v>
      </c>
      <c r="H610" s="150">
        <v>-80.999776870000005</v>
      </c>
      <c r="I610" s="150">
        <v>29.14148887</v>
      </c>
      <c r="J610" s="150">
        <v>-80.96237721</v>
      </c>
    </row>
    <row r="611" spans="1:10" ht="12.75" customHeight="1" x14ac:dyDescent="0.2">
      <c r="A611" s="150" t="s">
        <v>1220</v>
      </c>
      <c r="B611" s="150" t="s">
        <v>1229</v>
      </c>
      <c r="C611" s="150" t="s">
        <v>1230</v>
      </c>
      <c r="D611" s="150" t="s">
        <v>31</v>
      </c>
      <c r="E611" s="150">
        <v>1</v>
      </c>
      <c r="F611" s="155">
        <v>1.7849999999999999</v>
      </c>
      <c r="G611" s="150">
        <v>29.045931</v>
      </c>
      <c r="H611" s="150">
        <v>-80.899091999999996</v>
      </c>
      <c r="I611" s="150">
        <v>29.015272</v>
      </c>
      <c r="J611" s="150">
        <v>-80.881664999999998</v>
      </c>
    </row>
    <row r="612" spans="1:10" ht="12.75" customHeight="1" x14ac:dyDescent="0.2">
      <c r="A612" s="150" t="s">
        <v>1220</v>
      </c>
      <c r="B612" s="150" t="s">
        <v>1231</v>
      </c>
      <c r="C612" s="150" t="s">
        <v>1232</v>
      </c>
      <c r="D612" s="150" t="s">
        <v>31</v>
      </c>
      <c r="E612" s="150">
        <v>1</v>
      </c>
      <c r="F612" s="155">
        <v>3.5659999999999998</v>
      </c>
      <c r="G612" s="150" t="s">
        <v>1355</v>
      </c>
      <c r="H612" s="150" t="s">
        <v>1355</v>
      </c>
      <c r="I612" s="150" t="s">
        <v>1355</v>
      </c>
      <c r="J612" s="150" t="s">
        <v>1355</v>
      </c>
    </row>
    <row r="613" spans="1:10" ht="12.75" customHeight="1" x14ac:dyDescent="0.2">
      <c r="A613" s="150" t="s">
        <v>1220</v>
      </c>
      <c r="B613" s="150" t="s">
        <v>1233</v>
      </c>
      <c r="C613" s="150" t="s">
        <v>1234</v>
      </c>
      <c r="D613" s="150" t="s">
        <v>31</v>
      </c>
      <c r="E613" s="150">
        <v>1</v>
      </c>
      <c r="F613" s="155">
        <v>6.274</v>
      </c>
      <c r="G613" s="150">
        <v>29.500258410000001</v>
      </c>
      <c r="H613" s="150">
        <v>-81.135997500000002</v>
      </c>
      <c r="I613" s="150">
        <v>29.250269490000001</v>
      </c>
      <c r="J613" s="150">
        <v>-81.018411409999999</v>
      </c>
    </row>
    <row r="614" spans="1:10" ht="12.75" customHeight="1" x14ac:dyDescent="0.2">
      <c r="A614" s="150" t="s">
        <v>1220</v>
      </c>
      <c r="B614" s="150" t="s">
        <v>1235</v>
      </c>
      <c r="C614" s="150" t="s">
        <v>1236</v>
      </c>
      <c r="D614" s="150" t="s">
        <v>31</v>
      </c>
      <c r="E614" s="150">
        <v>1</v>
      </c>
      <c r="F614" s="155">
        <v>2.5720000000000001</v>
      </c>
      <c r="G614" s="150">
        <v>29.250269490000001</v>
      </c>
      <c r="H614" s="150">
        <v>-81.018411409999999</v>
      </c>
      <c r="I614" s="150">
        <v>29.216199509999999</v>
      </c>
      <c r="J614" s="150">
        <v>-81.001685269999996</v>
      </c>
    </row>
    <row r="615" spans="1:10" ht="12.75" customHeight="1" x14ac:dyDescent="0.2">
      <c r="A615" s="150" t="s">
        <v>1220</v>
      </c>
      <c r="B615" s="150" t="s">
        <v>1237</v>
      </c>
      <c r="C615" s="150" t="s">
        <v>1238</v>
      </c>
      <c r="D615" s="150" t="s">
        <v>31</v>
      </c>
      <c r="E615" s="150">
        <v>1</v>
      </c>
      <c r="F615" s="155">
        <v>2.069</v>
      </c>
      <c r="G615" s="150">
        <v>29.250269490000001</v>
      </c>
      <c r="H615" s="150">
        <v>-81.018411409999999</v>
      </c>
      <c r="I615" s="150">
        <v>29.222855419999998</v>
      </c>
      <c r="J615" s="150">
        <v>-81.00497455</v>
      </c>
    </row>
    <row r="616" spans="1:10" ht="12.75" customHeight="1" x14ac:dyDescent="0.2">
      <c r="A616" s="150" t="s">
        <v>1220</v>
      </c>
      <c r="B616" s="150" t="s">
        <v>1239</v>
      </c>
      <c r="C616" s="150" t="s">
        <v>1240</v>
      </c>
      <c r="D616" s="150" t="s">
        <v>31</v>
      </c>
      <c r="E616" s="150">
        <v>1</v>
      </c>
      <c r="F616" s="155">
        <v>3.831</v>
      </c>
      <c r="G616" s="150">
        <v>29.125275089999999</v>
      </c>
      <c r="H616" s="150">
        <v>-80.952972889999998</v>
      </c>
      <c r="I616" s="150">
        <v>29.078200079999998</v>
      </c>
      <c r="J616" s="150">
        <v>-80.919871909999998</v>
      </c>
    </row>
    <row r="617" spans="1:10" ht="12.75" customHeight="1" x14ac:dyDescent="0.2">
      <c r="A617" s="150" t="s">
        <v>1220</v>
      </c>
      <c r="B617" s="150" t="s">
        <v>1241</v>
      </c>
      <c r="C617" s="150" t="s">
        <v>1242</v>
      </c>
      <c r="D617" s="150" t="s">
        <v>31</v>
      </c>
      <c r="E617" s="150">
        <v>1</v>
      </c>
      <c r="F617" s="155">
        <v>2.7149999999999999</v>
      </c>
      <c r="G617" s="150">
        <v>29.125275089999999</v>
      </c>
      <c r="H617" s="150">
        <v>-80.952972889999998</v>
      </c>
      <c r="I617" s="150">
        <v>29.091556529999998</v>
      </c>
      <c r="J617" s="150">
        <v>-80.929980430000001</v>
      </c>
    </row>
    <row r="618" spans="1:10" ht="12.75" customHeight="1" x14ac:dyDescent="0.2">
      <c r="A618" s="150" t="s">
        <v>1220</v>
      </c>
      <c r="B618" s="150" t="s">
        <v>1243</v>
      </c>
      <c r="C618" s="150" t="s">
        <v>1244</v>
      </c>
      <c r="D618" s="150" t="s">
        <v>31</v>
      </c>
      <c r="E618" s="150">
        <v>1</v>
      </c>
      <c r="F618" s="155">
        <v>1.5249999999999999</v>
      </c>
      <c r="G618" s="150">
        <v>29.250269490000001</v>
      </c>
      <c r="H618" s="150">
        <v>-81.018411409999999</v>
      </c>
      <c r="I618" s="150">
        <v>29.230021270000002</v>
      </c>
      <c r="J618" s="150">
        <v>-81.008448849999994</v>
      </c>
    </row>
    <row r="619" spans="1:10" ht="12.75" customHeight="1" x14ac:dyDescent="0.2">
      <c r="A619" s="150" t="s">
        <v>1220</v>
      </c>
      <c r="B619" s="150" t="s">
        <v>1245</v>
      </c>
      <c r="C619" s="150" t="s">
        <v>1246</v>
      </c>
      <c r="D619" s="150" t="s">
        <v>31</v>
      </c>
      <c r="E619" s="150">
        <v>1</v>
      </c>
      <c r="F619" s="155">
        <v>4.6070000000000002</v>
      </c>
      <c r="G619" s="150">
        <v>29.250269490000001</v>
      </c>
      <c r="H619" s="150">
        <v>-81.018411409999999</v>
      </c>
      <c r="I619" s="150">
        <v>29.18931959</v>
      </c>
      <c r="J619" s="150">
        <v>-80.988055450000004</v>
      </c>
    </row>
    <row r="620" spans="1:10" ht="12.75" customHeight="1" x14ac:dyDescent="0.2">
      <c r="A620" s="150" t="s">
        <v>1220</v>
      </c>
      <c r="B620" s="150" t="s">
        <v>1247</v>
      </c>
      <c r="C620" s="150" t="s">
        <v>1248</v>
      </c>
      <c r="D620" s="150" t="s">
        <v>31</v>
      </c>
      <c r="E620" s="150">
        <v>1</v>
      </c>
      <c r="F620" s="155">
        <v>0.36699999999999999</v>
      </c>
      <c r="G620" s="150">
        <v>29.075379999999999</v>
      </c>
      <c r="H620" s="150">
        <v>-80.915867000000006</v>
      </c>
      <c r="I620" s="150">
        <v>29.066433</v>
      </c>
      <c r="J620" s="150">
        <v>-80.908411000000001</v>
      </c>
    </row>
    <row r="621" spans="1:10" ht="12.75" customHeight="1" x14ac:dyDescent="0.2">
      <c r="A621" s="150" t="s">
        <v>1220</v>
      </c>
      <c r="B621" s="150" t="s">
        <v>1249</v>
      </c>
      <c r="C621" s="150" t="s">
        <v>1250</v>
      </c>
      <c r="D621" s="150" t="s">
        <v>31</v>
      </c>
      <c r="E621" s="150">
        <v>1</v>
      </c>
      <c r="F621" s="155">
        <v>7.109</v>
      </c>
      <c r="G621" s="150">
        <v>29.212357699999998</v>
      </c>
      <c r="H621" s="150">
        <v>-80.999776870000005</v>
      </c>
      <c r="I621" s="150">
        <v>29.11928035</v>
      </c>
      <c r="J621" s="150">
        <v>-80.949368890000002</v>
      </c>
    </row>
    <row r="622" spans="1:10" ht="12.75" customHeight="1" x14ac:dyDescent="0.2">
      <c r="A622" s="156" t="s">
        <v>1220</v>
      </c>
      <c r="B622" s="156" t="s">
        <v>1251</v>
      </c>
      <c r="C622" s="156" t="s">
        <v>1252</v>
      </c>
      <c r="D622" s="156" t="s">
        <v>31</v>
      </c>
      <c r="E622" s="156">
        <v>1</v>
      </c>
      <c r="F622" s="157">
        <v>1.266</v>
      </c>
      <c r="G622" s="156" t="s">
        <v>1355</v>
      </c>
      <c r="H622" s="156" t="s">
        <v>1355</v>
      </c>
      <c r="I622" s="156" t="s">
        <v>1355</v>
      </c>
      <c r="J622" s="156" t="s">
        <v>1355</v>
      </c>
    </row>
    <row r="623" spans="1:10" ht="12.75" customHeight="1" x14ac:dyDescent="0.2">
      <c r="A623" s="48"/>
      <c r="B623" s="27">
        <f>COUNTA(B607:B622)</f>
        <v>16</v>
      </c>
      <c r="C623" s="26"/>
      <c r="D623" s="26"/>
      <c r="E623" s="65"/>
      <c r="F623" s="102">
        <f>SUM(F607:F622)</f>
        <v>73.945000000000022</v>
      </c>
      <c r="G623" s="26"/>
      <c r="H623" s="26"/>
      <c r="I623" s="26"/>
      <c r="J623" s="26"/>
    </row>
    <row r="624" spans="1:10" ht="12.75" customHeight="1" x14ac:dyDescent="0.2">
      <c r="A624" s="48"/>
      <c r="B624" s="27"/>
      <c r="C624" s="26"/>
      <c r="D624" s="26"/>
      <c r="E624" s="65"/>
      <c r="F624" s="102"/>
      <c r="G624" s="26"/>
      <c r="H624" s="26"/>
      <c r="I624" s="26"/>
      <c r="J624" s="26"/>
    </row>
    <row r="625" spans="1:10" ht="12.75" customHeight="1" x14ac:dyDescent="0.2">
      <c r="A625" s="150" t="s">
        <v>1253</v>
      </c>
      <c r="B625" s="150" t="s">
        <v>1254</v>
      </c>
      <c r="C625" s="150" t="s">
        <v>1255</v>
      </c>
      <c r="D625" s="150" t="s">
        <v>31</v>
      </c>
      <c r="E625" s="150">
        <v>1</v>
      </c>
      <c r="F625" s="155">
        <v>7.8780000000000001</v>
      </c>
      <c r="G625" s="150">
        <v>29.974463020000002</v>
      </c>
      <c r="H625" s="150">
        <v>-84.344210180000005</v>
      </c>
      <c r="I625" s="150">
        <v>29.973798389999999</v>
      </c>
      <c r="J625" s="150">
        <v>-84.343210769999999</v>
      </c>
    </row>
    <row r="626" spans="1:10" ht="12.75" customHeight="1" x14ac:dyDescent="0.2">
      <c r="A626" s="156" t="s">
        <v>1253</v>
      </c>
      <c r="B626" s="156" t="s">
        <v>1256</v>
      </c>
      <c r="C626" s="156" t="s">
        <v>1257</v>
      </c>
      <c r="D626" s="156" t="s">
        <v>31</v>
      </c>
      <c r="E626" s="156">
        <v>1</v>
      </c>
      <c r="F626" s="157">
        <v>1.1599999999999999</v>
      </c>
      <c r="G626" s="156">
        <v>30.060445649999998</v>
      </c>
      <c r="H626" s="156">
        <v>-84.286499489999997</v>
      </c>
      <c r="I626" s="156">
        <v>30.05858744</v>
      </c>
      <c r="J626" s="156">
        <v>-84.296994799999993</v>
      </c>
    </row>
    <row r="627" spans="1:10" ht="12.75" customHeight="1" x14ac:dyDescent="0.2">
      <c r="A627" s="48"/>
      <c r="B627" s="27">
        <f>COUNTA(B625:B626)</f>
        <v>2</v>
      </c>
      <c r="C627" s="26"/>
      <c r="D627" s="26"/>
      <c r="E627" s="65"/>
      <c r="F627" s="102">
        <f>SUM(F625:F626)</f>
        <v>9.0380000000000003</v>
      </c>
      <c r="G627" s="26"/>
      <c r="H627" s="26"/>
      <c r="I627" s="26"/>
      <c r="J627" s="26"/>
    </row>
    <row r="628" spans="1:10" ht="12.75" customHeight="1" x14ac:dyDescent="0.2">
      <c r="A628" s="48"/>
      <c r="B628" s="27"/>
      <c r="C628" s="26"/>
      <c r="D628" s="26"/>
      <c r="E628" s="65"/>
      <c r="F628" s="102"/>
      <c r="G628" s="26"/>
      <c r="H628" s="26"/>
      <c r="I628" s="26"/>
      <c r="J628" s="26"/>
    </row>
    <row r="629" spans="1:10" ht="12.75" customHeight="1" x14ac:dyDescent="0.2">
      <c r="A629" s="150" t="s">
        <v>1258</v>
      </c>
      <c r="B629" s="150" t="s">
        <v>1259</v>
      </c>
      <c r="C629" s="150" t="s">
        <v>1260</v>
      </c>
      <c r="D629" s="150" t="s">
        <v>31</v>
      </c>
      <c r="E629" s="150">
        <v>1</v>
      </c>
      <c r="F629" s="155">
        <v>4.5250000000000004</v>
      </c>
      <c r="G629" s="150">
        <v>30.330031009999999</v>
      </c>
      <c r="H629" s="150">
        <v>-86.175803830000007</v>
      </c>
      <c r="I629" s="150">
        <v>30.350429720000001</v>
      </c>
      <c r="J629" s="150">
        <v>-86.247378519999998</v>
      </c>
    </row>
    <row r="630" spans="1:10" ht="12.75" customHeight="1" x14ac:dyDescent="0.2">
      <c r="A630" s="150" t="s">
        <v>1258</v>
      </c>
      <c r="B630" s="150" t="s">
        <v>1261</v>
      </c>
      <c r="C630" s="150" t="s">
        <v>1262</v>
      </c>
      <c r="D630" s="150" t="s">
        <v>31</v>
      </c>
      <c r="E630" s="150">
        <v>1</v>
      </c>
      <c r="F630" s="155">
        <v>2.7290000000000001</v>
      </c>
      <c r="G630" s="150">
        <v>30.47791058</v>
      </c>
      <c r="H630" s="150">
        <v>-86.327073600000006</v>
      </c>
      <c r="I630" s="150">
        <v>30.4646042</v>
      </c>
      <c r="J630" s="150">
        <v>-86.369123149999993</v>
      </c>
    </row>
    <row r="631" spans="1:10" ht="12.75" customHeight="1" x14ac:dyDescent="0.2">
      <c r="A631" s="150" t="s">
        <v>1258</v>
      </c>
      <c r="B631" s="150" t="s">
        <v>1263</v>
      </c>
      <c r="C631" s="150" t="s">
        <v>1264</v>
      </c>
      <c r="D631" s="150" t="s">
        <v>31</v>
      </c>
      <c r="E631" s="150">
        <v>1</v>
      </c>
      <c r="F631" s="155">
        <v>8.1189999999999998</v>
      </c>
      <c r="G631" s="150">
        <v>30.354927279999998</v>
      </c>
      <c r="H631" s="150">
        <v>-86.263973399999998</v>
      </c>
      <c r="I631" s="150">
        <v>30.378605990000001</v>
      </c>
      <c r="J631" s="150">
        <v>-86.397071819999994</v>
      </c>
    </row>
    <row r="632" spans="1:10" ht="12.75" customHeight="1" x14ac:dyDescent="0.2">
      <c r="A632" s="150" t="s">
        <v>1258</v>
      </c>
      <c r="B632" s="150" t="s">
        <v>1265</v>
      </c>
      <c r="C632" s="150" t="s">
        <v>1266</v>
      </c>
      <c r="D632" s="150" t="s">
        <v>31</v>
      </c>
      <c r="E632" s="150">
        <v>1</v>
      </c>
      <c r="F632" s="155">
        <v>2.2919999999999998</v>
      </c>
      <c r="G632" s="150">
        <v>30.345790780000002</v>
      </c>
      <c r="H632" s="150">
        <v>-86.230442440000004</v>
      </c>
      <c r="I632" s="150">
        <v>30.3523338</v>
      </c>
      <c r="J632" s="150">
        <v>-86.245557300000002</v>
      </c>
    </row>
    <row r="633" spans="1:10" ht="12.75" customHeight="1" x14ac:dyDescent="0.2">
      <c r="A633" s="150" t="s">
        <v>1258</v>
      </c>
      <c r="B633" s="150" t="s">
        <v>1267</v>
      </c>
      <c r="C633" s="150" t="s">
        <v>1268</v>
      </c>
      <c r="D633" s="150" t="s">
        <v>31</v>
      </c>
      <c r="E633" s="150">
        <v>1</v>
      </c>
      <c r="F633" s="155">
        <v>0.53800000000000003</v>
      </c>
      <c r="G633" s="150">
        <v>30.306910309999999</v>
      </c>
      <c r="H633" s="150">
        <v>-86.095649030000004</v>
      </c>
      <c r="I633" s="150">
        <v>30.306910309999999</v>
      </c>
      <c r="J633" s="150">
        <v>-86.095649030000004</v>
      </c>
    </row>
    <row r="634" spans="1:10" ht="12.75" customHeight="1" x14ac:dyDescent="0.2">
      <c r="A634" s="150" t="s">
        <v>1258</v>
      </c>
      <c r="B634" s="150" t="s">
        <v>1269</v>
      </c>
      <c r="C634" s="150" t="s">
        <v>1270</v>
      </c>
      <c r="D634" s="150" t="s">
        <v>31</v>
      </c>
      <c r="E634" s="150">
        <v>1</v>
      </c>
      <c r="F634" s="155">
        <v>1.8009999999999999</v>
      </c>
      <c r="G634" s="150">
        <v>30.306199979999999</v>
      </c>
      <c r="H634" s="150">
        <v>-86.096600089999995</v>
      </c>
      <c r="I634" s="150">
        <v>30.314546279999998</v>
      </c>
      <c r="J634" s="150">
        <v>-86.124943329999994</v>
      </c>
    </row>
    <row r="635" spans="1:10" ht="12.75" customHeight="1" x14ac:dyDescent="0.2">
      <c r="A635" s="150" t="s">
        <v>1258</v>
      </c>
      <c r="B635" s="150" t="s">
        <v>1271</v>
      </c>
      <c r="C635" s="150" t="s">
        <v>1272</v>
      </c>
      <c r="D635" s="150" t="s">
        <v>31</v>
      </c>
      <c r="E635" s="150">
        <v>1</v>
      </c>
      <c r="F635" s="155">
        <v>0.88600000000000001</v>
      </c>
      <c r="G635" s="150">
        <v>30.32574417</v>
      </c>
      <c r="H635" s="150">
        <v>-86.16189043</v>
      </c>
      <c r="I635" s="150">
        <v>30.330031009999999</v>
      </c>
      <c r="J635" s="150">
        <v>-86.175803830000007</v>
      </c>
    </row>
    <row r="636" spans="1:10" ht="12.75" customHeight="1" x14ac:dyDescent="0.2">
      <c r="A636" s="150" t="s">
        <v>1258</v>
      </c>
      <c r="B636" s="150" t="s">
        <v>1273</v>
      </c>
      <c r="C636" s="150" t="s">
        <v>1274</v>
      </c>
      <c r="D636" s="150" t="s">
        <v>31</v>
      </c>
      <c r="E636" s="150">
        <v>1</v>
      </c>
      <c r="F636" s="155">
        <v>1.145</v>
      </c>
      <c r="G636" s="150">
        <v>30.324617759999999</v>
      </c>
      <c r="H636" s="150">
        <v>-86.157767980000003</v>
      </c>
      <c r="I636" s="150">
        <v>30.330031009999999</v>
      </c>
      <c r="J636" s="150">
        <v>-86.175803830000007</v>
      </c>
    </row>
    <row r="637" spans="1:10" ht="12.75" customHeight="1" x14ac:dyDescent="0.2">
      <c r="A637" s="150" t="s">
        <v>1258</v>
      </c>
      <c r="B637" s="150" t="s">
        <v>1275</v>
      </c>
      <c r="C637" s="150" t="s">
        <v>1276</v>
      </c>
      <c r="D637" s="150" t="s">
        <v>31</v>
      </c>
      <c r="E637" s="150">
        <v>1</v>
      </c>
      <c r="F637" s="155">
        <v>3.226</v>
      </c>
      <c r="G637" s="150">
        <v>30.314546279999998</v>
      </c>
      <c r="H637" s="150">
        <v>-86.124943329999994</v>
      </c>
      <c r="I637" s="150">
        <v>30.330031009999999</v>
      </c>
      <c r="J637" s="150">
        <v>-86.175803830000007</v>
      </c>
    </row>
    <row r="638" spans="1:10" ht="12.75" customHeight="1" x14ac:dyDescent="0.2">
      <c r="A638" s="150" t="s">
        <v>1258</v>
      </c>
      <c r="B638" s="150" t="s">
        <v>1277</v>
      </c>
      <c r="C638" s="150" t="s">
        <v>1278</v>
      </c>
      <c r="D638" s="150" t="s">
        <v>31</v>
      </c>
      <c r="E638" s="150">
        <v>1</v>
      </c>
      <c r="F638" s="155">
        <v>0.53900000000000003</v>
      </c>
      <c r="G638" s="150">
        <v>30.270907300000001</v>
      </c>
      <c r="H638" s="150">
        <v>-85.999937810000006</v>
      </c>
      <c r="I638" s="150">
        <v>30.270907300000001</v>
      </c>
      <c r="J638" s="150">
        <v>-85.999937810000006</v>
      </c>
    </row>
    <row r="639" spans="1:10" ht="12.75" customHeight="1" x14ac:dyDescent="0.2">
      <c r="A639" s="150" t="s">
        <v>1258</v>
      </c>
      <c r="B639" s="150" t="s">
        <v>1279</v>
      </c>
      <c r="C639" s="150" t="s">
        <v>1280</v>
      </c>
      <c r="D639" s="150" t="s">
        <v>31</v>
      </c>
      <c r="E639" s="150">
        <v>1</v>
      </c>
      <c r="F639" s="155">
        <v>0.245</v>
      </c>
      <c r="G639" s="150">
        <v>30.275348000000001</v>
      </c>
      <c r="H639" s="150">
        <v>-86.012178000000006</v>
      </c>
      <c r="I639" s="150">
        <v>30.272300000000001</v>
      </c>
      <c r="J639" s="150">
        <v>-86.004694999999998</v>
      </c>
    </row>
    <row r="640" spans="1:10" ht="12.75" customHeight="1" x14ac:dyDescent="0.2">
      <c r="A640" s="156" t="s">
        <v>1258</v>
      </c>
      <c r="B640" s="156" t="s">
        <v>1281</v>
      </c>
      <c r="C640" s="156" t="s">
        <v>1282</v>
      </c>
      <c r="D640" s="156" t="s">
        <v>31</v>
      </c>
      <c r="E640" s="156">
        <v>1</v>
      </c>
      <c r="F640" s="157">
        <v>2.8439999999999999</v>
      </c>
      <c r="G640" s="156">
        <v>30.431258</v>
      </c>
      <c r="H640" s="156">
        <v>-86.153604000000001</v>
      </c>
      <c r="I640" s="156">
        <v>30.411763000000001</v>
      </c>
      <c r="J640" s="156">
        <v>-86.162560999999997</v>
      </c>
    </row>
    <row r="641" spans="1:10" ht="12.75" customHeight="1" x14ac:dyDescent="0.2">
      <c r="A641" s="48"/>
      <c r="B641" s="27">
        <f>COUNTA(B629:B640)</f>
        <v>12</v>
      </c>
      <c r="C641" s="26"/>
      <c r="D641" s="26"/>
      <c r="E641" s="65"/>
      <c r="F641" s="102">
        <f>SUM(F629:F640)</f>
        <v>28.888999999999999</v>
      </c>
      <c r="G641" s="26"/>
      <c r="H641" s="26"/>
      <c r="I641" s="26"/>
      <c r="J641" s="26"/>
    </row>
    <row r="642" spans="1:10" ht="12.75" customHeight="1" x14ac:dyDescent="0.2">
      <c r="A642" s="48"/>
      <c r="B642" s="27"/>
      <c r="C642" s="26"/>
      <c r="D642" s="26"/>
      <c r="E642" s="65"/>
      <c r="F642" s="102"/>
      <c r="G642" s="26"/>
      <c r="H642" s="26"/>
      <c r="I642" s="26"/>
      <c r="J642" s="26"/>
    </row>
    <row r="643" spans="1:10" ht="12.75" customHeight="1" x14ac:dyDescent="0.2">
      <c r="A643" s="48"/>
      <c r="C643" s="78" t="s">
        <v>96</v>
      </c>
      <c r="D643" s="79"/>
      <c r="E643" s="80"/>
      <c r="G643" s="26"/>
      <c r="H643" s="26"/>
      <c r="I643" s="26"/>
      <c r="J643" s="26"/>
    </row>
    <row r="644" spans="1:10" s="1" customFormat="1" ht="12.75" customHeight="1" x14ac:dyDescent="0.15">
      <c r="C644" s="74" t="s">
        <v>94</v>
      </c>
      <c r="D644" s="75">
        <f>SUM(B18+B47+B68+B81+B84+B142+B145+B157+B177+B188+B197+B206+B209+B220+B239+B264+B268+B282+B305+B326+B367+B399+B428+B454+B463+B513+B525+B561+B571+B598+B605+B623+B627+B641)</f>
        <v>573</v>
      </c>
      <c r="E644" s="80"/>
      <c r="F644" s="153"/>
      <c r="G644" s="47"/>
      <c r="H644" s="47"/>
      <c r="I644" s="47"/>
      <c r="J644" s="47"/>
    </row>
    <row r="645" spans="1:10" ht="12.75" customHeight="1" x14ac:dyDescent="0.2">
      <c r="A645" s="112"/>
      <c r="B645" s="40"/>
      <c r="C645" s="74" t="s">
        <v>95</v>
      </c>
      <c r="D645" s="159">
        <f>SUM(F18+F47+F68+F81+F84+F142+F145+F157+F177+F188+F197+F206+F209+F220+F239+F264+F268+F282+F305+F326+F367+F399+F428+F454+F463+F513+F525+F561+F571+F598+F605+F623+F627+F641)</f>
        <v>1142.1429999999998</v>
      </c>
      <c r="E645" s="77" t="s">
        <v>1361</v>
      </c>
      <c r="F645" s="154"/>
      <c r="G645" s="39"/>
      <c r="H645" s="39"/>
      <c r="I645" s="39"/>
      <c r="J645" s="39"/>
    </row>
  </sheetData>
  <sortState ref="A299:J317">
    <sortCondition ref="C299:C317"/>
  </sortState>
  <phoneticPr fontId="3" type="noConversion"/>
  <printOptions horizontalCentered="1" gridLines="1"/>
  <pageMargins left="0.5" right="0.5" top="1.5" bottom="0.75" header="0.5" footer="0.5"/>
  <pageSetup scale="80" orientation="landscape" r:id="rId1"/>
  <headerFooter alignWithMargins="0">
    <oddHeader>&amp;C&amp;"Arial,Bold"&amp;16 2012 Swimming Season
Florida Beach Attributes</oddHeader>
    <oddFooter>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664"/>
  <sheetViews>
    <sheetView zoomScaleNormal="100" workbookViewId="0">
      <selection activeCell="I353" sqref="I353"/>
    </sheetView>
  </sheetViews>
  <sheetFormatPr defaultRowHeight="12.75" x14ac:dyDescent="0.2"/>
  <cols>
    <col min="1" max="1" width="14" style="4" customWidth="1"/>
    <col min="2" max="2" width="7.7109375" style="4" customWidth="1"/>
    <col min="3" max="3" width="41" style="4" customWidth="1"/>
    <col min="4" max="5" width="9.5703125" style="4" customWidth="1"/>
    <col min="6" max="7" width="9.28515625" style="4" customWidth="1"/>
    <col min="8" max="8" width="11" style="4" customWidth="1"/>
    <col min="9" max="9" width="9.140625" style="152"/>
    <col min="10" max="16384" width="9.140625" style="4"/>
  </cols>
  <sheetData>
    <row r="1" spans="1:9" s="1" customFormat="1" ht="52.5" customHeight="1" x14ac:dyDescent="0.15">
      <c r="A1" s="2" t="s">
        <v>13</v>
      </c>
      <c r="B1" s="2" t="s">
        <v>14</v>
      </c>
      <c r="C1" s="2" t="s">
        <v>65</v>
      </c>
      <c r="D1" s="2" t="s">
        <v>68</v>
      </c>
      <c r="E1" s="2" t="s">
        <v>1329</v>
      </c>
      <c r="F1" s="2" t="s">
        <v>1330</v>
      </c>
      <c r="G1" s="2" t="s">
        <v>1331</v>
      </c>
      <c r="H1" s="2" t="s">
        <v>1332</v>
      </c>
      <c r="I1" s="151" t="s">
        <v>151</v>
      </c>
    </row>
    <row r="2" spans="1:9" ht="12.75" customHeight="1" x14ac:dyDescent="0.2">
      <c r="A2" s="150" t="s">
        <v>146</v>
      </c>
      <c r="B2" s="160" t="s">
        <v>152</v>
      </c>
      <c r="C2" s="160" t="s">
        <v>153</v>
      </c>
      <c r="D2" s="150">
        <v>1</v>
      </c>
      <c r="E2" s="150"/>
      <c r="F2" s="150">
        <v>244</v>
      </c>
      <c r="G2" s="160">
        <v>0</v>
      </c>
      <c r="H2" s="150">
        <v>0</v>
      </c>
      <c r="I2" s="155"/>
    </row>
    <row r="3" spans="1:9" ht="12.75" customHeight="1" x14ac:dyDescent="0.2">
      <c r="A3" s="150" t="s">
        <v>146</v>
      </c>
      <c r="B3" s="160" t="s">
        <v>154</v>
      </c>
      <c r="C3" s="160" t="s">
        <v>155</v>
      </c>
      <c r="D3" s="150">
        <v>1</v>
      </c>
      <c r="E3" s="193" t="s">
        <v>30</v>
      </c>
      <c r="F3" s="150">
        <v>244</v>
      </c>
      <c r="G3" s="160">
        <v>0</v>
      </c>
      <c r="H3" s="150">
        <v>0</v>
      </c>
      <c r="I3" s="155"/>
    </row>
    <row r="4" spans="1:9" ht="12.75" customHeight="1" x14ac:dyDescent="0.2">
      <c r="A4" s="150" t="s">
        <v>146</v>
      </c>
      <c r="B4" s="150" t="s">
        <v>156</v>
      </c>
      <c r="C4" s="150" t="s">
        <v>157</v>
      </c>
      <c r="D4" s="150">
        <v>1</v>
      </c>
      <c r="E4" s="150" t="s">
        <v>30</v>
      </c>
      <c r="F4" s="150">
        <v>244</v>
      </c>
      <c r="G4" s="150">
        <v>0.5</v>
      </c>
      <c r="H4" s="150">
        <v>0</v>
      </c>
      <c r="I4" s="155">
        <v>4.5599999999999996</v>
      </c>
    </row>
    <row r="5" spans="1:9" ht="12.75" customHeight="1" x14ac:dyDescent="0.2">
      <c r="A5" s="150" t="s">
        <v>146</v>
      </c>
      <c r="B5" s="150" t="s">
        <v>158</v>
      </c>
      <c r="C5" s="150" t="s">
        <v>159</v>
      </c>
      <c r="D5" s="150">
        <v>1</v>
      </c>
      <c r="E5" s="150" t="s">
        <v>30</v>
      </c>
      <c r="F5" s="150">
        <v>244</v>
      </c>
      <c r="G5" s="150">
        <v>0.5</v>
      </c>
      <c r="H5" s="150">
        <v>0</v>
      </c>
      <c r="I5" s="155">
        <v>2.65</v>
      </c>
    </row>
    <row r="6" spans="1:9" ht="12.75" customHeight="1" x14ac:dyDescent="0.2">
      <c r="A6" s="150" t="s">
        <v>146</v>
      </c>
      <c r="B6" s="150" t="s">
        <v>160</v>
      </c>
      <c r="C6" s="150" t="s">
        <v>161</v>
      </c>
      <c r="D6" s="150">
        <v>1</v>
      </c>
      <c r="E6" s="150" t="s">
        <v>30</v>
      </c>
      <c r="F6" s="150">
        <v>244</v>
      </c>
      <c r="G6" s="150">
        <v>0.5</v>
      </c>
      <c r="H6" s="150">
        <v>0</v>
      </c>
      <c r="I6" s="155">
        <v>0.83899999999999997</v>
      </c>
    </row>
    <row r="7" spans="1:9" ht="12.75" customHeight="1" x14ac:dyDescent="0.2">
      <c r="A7" s="150" t="s">
        <v>146</v>
      </c>
      <c r="B7" s="150" t="s">
        <v>162</v>
      </c>
      <c r="C7" s="150" t="s">
        <v>163</v>
      </c>
      <c r="D7" s="150">
        <v>1</v>
      </c>
      <c r="E7" s="150" t="s">
        <v>30</v>
      </c>
      <c r="F7" s="150">
        <v>244</v>
      </c>
      <c r="G7" s="150">
        <v>0.5</v>
      </c>
      <c r="H7" s="150">
        <v>0</v>
      </c>
      <c r="I7" s="155">
        <v>2.4119999999999999</v>
      </c>
    </row>
    <row r="8" spans="1:9" ht="12.75" customHeight="1" x14ac:dyDescent="0.2">
      <c r="A8" s="150" t="s">
        <v>146</v>
      </c>
      <c r="B8" s="150" t="s">
        <v>164</v>
      </c>
      <c r="C8" s="150" t="s">
        <v>165</v>
      </c>
      <c r="D8" s="150">
        <v>1</v>
      </c>
      <c r="E8" s="150" t="s">
        <v>30</v>
      </c>
      <c r="F8" s="150">
        <v>244</v>
      </c>
      <c r="G8" s="150">
        <v>0.5</v>
      </c>
      <c r="H8" s="150">
        <v>0</v>
      </c>
      <c r="I8" s="155">
        <v>1.8560000000000001</v>
      </c>
    </row>
    <row r="9" spans="1:9" ht="12.75" customHeight="1" x14ac:dyDescent="0.2">
      <c r="A9" s="150" t="s">
        <v>146</v>
      </c>
      <c r="B9" s="160" t="s">
        <v>166</v>
      </c>
      <c r="C9" s="160" t="s">
        <v>167</v>
      </c>
      <c r="D9" s="150">
        <v>1</v>
      </c>
      <c r="E9" s="150"/>
      <c r="F9" s="150">
        <v>244</v>
      </c>
      <c r="G9" s="160">
        <v>0</v>
      </c>
      <c r="H9" s="150">
        <v>0</v>
      </c>
      <c r="I9" s="155"/>
    </row>
    <row r="10" spans="1:9" ht="12.75" customHeight="1" x14ac:dyDescent="0.2">
      <c r="A10" s="150" t="s">
        <v>146</v>
      </c>
      <c r="B10" s="150" t="s">
        <v>168</v>
      </c>
      <c r="C10" s="150" t="s">
        <v>169</v>
      </c>
      <c r="D10" s="150">
        <v>1</v>
      </c>
      <c r="E10" s="150" t="s">
        <v>30</v>
      </c>
      <c r="F10" s="150">
        <v>244</v>
      </c>
      <c r="G10" s="150">
        <v>0.5</v>
      </c>
      <c r="H10" s="150">
        <v>0</v>
      </c>
      <c r="I10" s="155">
        <v>0.69499999999999995</v>
      </c>
    </row>
    <row r="11" spans="1:9" ht="12.75" customHeight="1" x14ac:dyDescent="0.2">
      <c r="A11" s="150" t="s">
        <v>146</v>
      </c>
      <c r="B11" s="150" t="s">
        <v>170</v>
      </c>
      <c r="C11" s="150" t="s">
        <v>171</v>
      </c>
      <c r="D11" s="150">
        <v>1</v>
      </c>
      <c r="E11" s="150" t="s">
        <v>30</v>
      </c>
      <c r="F11" s="150">
        <v>244</v>
      </c>
      <c r="G11" s="150">
        <v>0.5</v>
      </c>
      <c r="H11" s="150">
        <v>0</v>
      </c>
      <c r="I11" s="155">
        <v>5.4050000000000002</v>
      </c>
    </row>
    <row r="12" spans="1:9" ht="12.75" customHeight="1" x14ac:dyDescent="0.2">
      <c r="A12" s="150" t="s">
        <v>146</v>
      </c>
      <c r="B12" s="150" t="s">
        <v>172</v>
      </c>
      <c r="C12" s="150" t="s">
        <v>173</v>
      </c>
      <c r="D12" s="150">
        <v>1</v>
      </c>
      <c r="E12" s="150" t="s">
        <v>30</v>
      </c>
      <c r="F12" s="150">
        <v>244</v>
      </c>
      <c r="G12" s="150">
        <v>0.5</v>
      </c>
      <c r="H12" s="150">
        <v>0</v>
      </c>
      <c r="I12" s="155">
        <v>7.5019999999999998</v>
      </c>
    </row>
    <row r="13" spans="1:9" ht="12.75" customHeight="1" x14ac:dyDescent="0.2">
      <c r="A13" s="150" t="s">
        <v>146</v>
      </c>
      <c r="B13" s="160" t="s">
        <v>174</v>
      </c>
      <c r="C13" s="160" t="s">
        <v>175</v>
      </c>
      <c r="D13" s="150">
        <v>1</v>
      </c>
      <c r="E13" s="150"/>
      <c r="F13" s="150">
        <v>244</v>
      </c>
      <c r="G13" s="160">
        <v>0</v>
      </c>
      <c r="H13" s="150">
        <v>0</v>
      </c>
      <c r="I13" s="155"/>
    </row>
    <row r="14" spans="1:9" ht="12.75" customHeight="1" x14ac:dyDescent="0.2">
      <c r="A14" s="150" t="s">
        <v>146</v>
      </c>
      <c r="B14" s="150" t="s">
        <v>176</v>
      </c>
      <c r="C14" s="150" t="s">
        <v>177</v>
      </c>
      <c r="D14" s="150">
        <v>1</v>
      </c>
      <c r="E14" s="150" t="s">
        <v>30</v>
      </c>
      <c r="F14" s="150">
        <v>244</v>
      </c>
      <c r="G14" s="150">
        <v>0.5</v>
      </c>
      <c r="H14" s="150">
        <v>0</v>
      </c>
      <c r="I14" s="155">
        <v>9.2140000000000004</v>
      </c>
    </row>
    <row r="15" spans="1:9" ht="12.75" customHeight="1" x14ac:dyDescent="0.2">
      <c r="A15" s="150" t="s">
        <v>146</v>
      </c>
      <c r="B15" s="160" t="s">
        <v>178</v>
      </c>
      <c r="C15" s="160" t="s">
        <v>179</v>
      </c>
      <c r="D15" s="150">
        <v>1</v>
      </c>
      <c r="E15" s="150"/>
      <c r="F15" s="150">
        <v>244</v>
      </c>
      <c r="G15" s="160">
        <v>0</v>
      </c>
      <c r="H15" s="150">
        <v>0</v>
      </c>
      <c r="I15" s="155"/>
    </row>
    <row r="16" spans="1:9" ht="12.75" customHeight="1" x14ac:dyDescent="0.2">
      <c r="A16" s="150" t="s">
        <v>146</v>
      </c>
      <c r="B16" s="160" t="s">
        <v>180</v>
      </c>
      <c r="C16" s="160" t="s">
        <v>181</v>
      </c>
      <c r="D16" s="150">
        <v>1</v>
      </c>
      <c r="E16" s="150"/>
      <c r="F16" s="150">
        <v>244</v>
      </c>
      <c r="G16" s="160">
        <v>0</v>
      </c>
      <c r="H16" s="150">
        <v>0</v>
      </c>
      <c r="I16" s="155"/>
    </row>
    <row r="17" spans="1:9" ht="12.75" customHeight="1" x14ac:dyDescent="0.2">
      <c r="A17" s="156" t="s">
        <v>146</v>
      </c>
      <c r="B17" s="161" t="s">
        <v>182</v>
      </c>
      <c r="C17" s="161" t="s">
        <v>183</v>
      </c>
      <c r="D17" s="156">
        <v>1</v>
      </c>
      <c r="E17" s="156"/>
      <c r="F17" s="156">
        <v>244</v>
      </c>
      <c r="G17" s="161">
        <v>0</v>
      </c>
      <c r="H17" s="156">
        <v>0</v>
      </c>
      <c r="I17" s="157"/>
    </row>
    <row r="18" spans="1:9" ht="12.75" customHeight="1" x14ac:dyDescent="0.2">
      <c r="A18" s="25"/>
      <c r="B18" s="54">
        <f>COUNTA(B2:B17)</f>
        <v>16</v>
      </c>
      <c r="C18" s="19"/>
      <c r="D18" s="65"/>
      <c r="E18" s="23">
        <f>COUNTIF(E2:E17, "Yes")</f>
        <v>10</v>
      </c>
      <c r="F18" s="19"/>
      <c r="G18" s="19"/>
      <c r="H18" s="19"/>
      <c r="I18" s="102">
        <f>SUM(I2:I17)</f>
        <v>35.132999999999996</v>
      </c>
    </row>
    <row r="19" spans="1:9" ht="12.75" customHeight="1" x14ac:dyDescent="0.2">
      <c r="A19" s="25"/>
      <c r="B19" s="48"/>
      <c r="C19" s="25"/>
      <c r="D19" s="48"/>
      <c r="E19" s="25"/>
      <c r="F19" s="25"/>
      <c r="G19" s="25"/>
      <c r="H19" s="25"/>
    </row>
    <row r="20" spans="1:9" ht="12.75" customHeight="1" x14ac:dyDescent="0.2">
      <c r="A20" s="150" t="s">
        <v>184</v>
      </c>
      <c r="B20" s="160" t="s">
        <v>185</v>
      </c>
      <c r="C20" s="160" t="s">
        <v>186</v>
      </c>
      <c r="D20" s="150">
        <v>1</v>
      </c>
      <c r="E20" s="150"/>
      <c r="F20" s="150">
        <v>244</v>
      </c>
      <c r="G20" s="160">
        <v>0</v>
      </c>
      <c r="H20" s="150">
        <v>0</v>
      </c>
      <c r="I20" s="155"/>
    </row>
    <row r="21" spans="1:9" ht="12.75" customHeight="1" x14ac:dyDescent="0.2">
      <c r="A21" s="150" t="s">
        <v>184</v>
      </c>
      <c r="B21" s="160" t="s">
        <v>188</v>
      </c>
      <c r="C21" s="160" t="s">
        <v>189</v>
      </c>
      <c r="D21" s="150">
        <v>1</v>
      </c>
      <c r="E21" s="150"/>
      <c r="F21" s="150">
        <v>244</v>
      </c>
      <c r="G21" s="160">
        <v>0</v>
      </c>
      <c r="H21" s="150">
        <v>0</v>
      </c>
      <c r="I21" s="155"/>
    </row>
    <row r="22" spans="1:9" ht="12.75" customHeight="1" x14ac:dyDescent="0.2">
      <c r="A22" s="150" t="s">
        <v>184</v>
      </c>
      <c r="B22" s="160" t="s">
        <v>190</v>
      </c>
      <c r="C22" s="160" t="s">
        <v>191</v>
      </c>
      <c r="D22" s="150">
        <v>1</v>
      </c>
      <c r="E22" s="150"/>
      <c r="F22" s="150">
        <v>244</v>
      </c>
      <c r="G22" s="160">
        <v>0</v>
      </c>
      <c r="H22" s="150">
        <v>0</v>
      </c>
      <c r="I22" s="155"/>
    </row>
    <row r="23" spans="1:9" ht="12.75" customHeight="1" x14ac:dyDescent="0.2">
      <c r="A23" s="150" t="s">
        <v>184</v>
      </c>
      <c r="B23" s="160" t="s">
        <v>192</v>
      </c>
      <c r="C23" s="160" t="s">
        <v>193</v>
      </c>
      <c r="D23" s="150">
        <v>1</v>
      </c>
      <c r="E23" s="150"/>
      <c r="F23" s="150">
        <v>244</v>
      </c>
      <c r="G23" s="160">
        <v>0</v>
      </c>
      <c r="H23" s="150">
        <v>0</v>
      </c>
      <c r="I23" s="155"/>
    </row>
    <row r="24" spans="1:9" ht="12.75" customHeight="1" x14ac:dyDescent="0.2">
      <c r="A24" s="150" t="s">
        <v>184</v>
      </c>
      <c r="B24" s="160" t="s">
        <v>194</v>
      </c>
      <c r="C24" s="160" t="s">
        <v>195</v>
      </c>
      <c r="D24" s="150">
        <v>1</v>
      </c>
      <c r="E24" s="150"/>
      <c r="F24" s="150">
        <v>244</v>
      </c>
      <c r="G24" s="160">
        <v>0</v>
      </c>
      <c r="H24" s="150">
        <v>0</v>
      </c>
      <c r="I24" s="155"/>
    </row>
    <row r="25" spans="1:9" ht="12.75" customHeight="1" x14ac:dyDescent="0.2">
      <c r="A25" s="150" t="s">
        <v>184</v>
      </c>
      <c r="B25" s="160" t="s">
        <v>196</v>
      </c>
      <c r="C25" s="160" t="s">
        <v>197</v>
      </c>
      <c r="D25" s="150">
        <v>1</v>
      </c>
      <c r="E25" s="150"/>
      <c r="F25" s="150">
        <v>244</v>
      </c>
      <c r="G25" s="160">
        <v>0</v>
      </c>
      <c r="H25" s="150">
        <v>0</v>
      </c>
      <c r="I25" s="155"/>
    </row>
    <row r="26" spans="1:9" ht="12.75" customHeight="1" x14ac:dyDescent="0.2">
      <c r="A26" s="150" t="s">
        <v>184</v>
      </c>
      <c r="B26" s="150" t="s">
        <v>198</v>
      </c>
      <c r="C26" s="150" t="s">
        <v>199</v>
      </c>
      <c r="D26" s="150">
        <v>1</v>
      </c>
      <c r="E26" s="150" t="s">
        <v>30</v>
      </c>
      <c r="F26" s="150">
        <v>244</v>
      </c>
      <c r="G26" s="150">
        <v>0.5</v>
      </c>
      <c r="H26" s="150">
        <v>0</v>
      </c>
      <c r="I26" s="155">
        <v>0.183</v>
      </c>
    </row>
    <row r="27" spans="1:9" ht="12.75" customHeight="1" x14ac:dyDescent="0.2">
      <c r="A27" s="150" t="s">
        <v>184</v>
      </c>
      <c r="B27" s="150" t="s">
        <v>200</v>
      </c>
      <c r="C27" s="150" t="s">
        <v>201</v>
      </c>
      <c r="D27" s="150">
        <v>1</v>
      </c>
      <c r="E27" s="150" t="s">
        <v>30</v>
      </c>
      <c r="F27" s="150">
        <v>244</v>
      </c>
      <c r="G27" s="150">
        <v>0.5</v>
      </c>
      <c r="H27" s="150">
        <v>0</v>
      </c>
      <c r="I27" s="155">
        <v>0.29099999999999998</v>
      </c>
    </row>
    <row r="28" spans="1:9" ht="12.75" customHeight="1" x14ac:dyDescent="0.2">
      <c r="A28" s="150" t="s">
        <v>184</v>
      </c>
      <c r="B28" s="160" t="s">
        <v>202</v>
      </c>
      <c r="C28" s="160" t="s">
        <v>203</v>
      </c>
      <c r="D28" s="150">
        <v>1</v>
      </c>
      <c r="E28" s="150"/>
      <c r="F28" s="150">
        <v>244</v>
      </c>
      <c r="G28" s="160">
        <v>0</v>
      </c>
      <c r="H28" s="150">
        <v>0</v>
      </c>
      <c r="I28" s="155"/>
    </row>
    <row r="29" spans="1:9" ht="12.75" customHeight="1" x14ac:dyDescent="0.2">
      <c r="A29" s="150" t="s">
        <v>184</v>
      </c>
      <c r="B29" s="160" t="s">
        <v>204</v>
      </c>
      <c r="C29" s="160" t="s">
        <v>205</v>
      </c>
      <c r="D29" s="150">
        <v>1</v>
      </c>
      <c r="E29" s="150"/>
      <c r="F29" s="150">
        <v>244</v>
      </c>
      <c r="G29" s="160">
        <v>0</v>
      </c>
      <c r="H29" s="150">
        <v>0</v>
      </c>
      <c r="I29" s="155"/>
    </row>
    <row r="30" spans="1:9" ht="12.75" customHeight="1" x14ac:dyDescent="0.2">
      <c r="A30" s="150" t="s">
        <v>184</v>
      </c>
      <c r="B30" s="160" t="s">
        <v>206</v>
      </c>
      <c r="C30" s="160" t="s">
        <v>207</v>
      </c>
      <c r="D30" s="150">
        <v>1</v>
      </c>
      <c r="E30" s="150"/>
      <c r="F30" s="150">
        <v>244</v>
      </c>
      <c r="G30" s="160">
        <v>0</v>
      </c>
      <c r="H30" s="150">
        <v>0</v>
      </c>
      <c r="I30" s="155"/>
    </row>
    <row r="31" spans="1:9" ht="12.75" customHeight="1" x14ac:dyDescent="0.2">
      <c r="A31" s="150" t="s">
        <v>184</v>
      </c>
      <c r="B31" s="150" t="s">
        <v>208</v>
      </c>
      <c r="C31" s="150" t="s">
        <v>209</v>
      </c>
      <c r="D31" s="150">
        <v>1</v>
      </c>
      <c r="E31" s="150" t="s">
        <v>30</v>
      </c>
      <c r="F31" s="150">
        <v>244</v>
      </c>
      <c r="G31" s="150">
        <v>0.5</v>
      </c>
      <c r="H31" s="150">
        <v>0</v>
      </c>
      <c r="I31" s="155">
        <v>0.377</v>
      </c>
    </row>
    <row r="32" spans="1:9" ht="12.75" customHeight="1" x14ac:dyDescent="0.2">
      <c r="A32" s="150" t="s">
        <v>184</v>
      </c>
      <c r="B32" s="150" t="s">
        <v>210</v>
      </c>
      <c r="C32" s="150" t="s">
        <v>211</v>
      </c>
      <c r="D32" s="150">
        <v>1</v>
      </c>
      <c r="E32" s="150" t="s">
        <v>30</v>
      </c>
      <c r="F32" s="150">
        <v>244</v>
      </c>
      <c r="G32" s="150">
        <v>0.5</v>
      </c>
      <c r="H32" s="150">
        <v>0</v>
      </c>
      <c r="I32" s="155">
        <v>0.59899999999999998</v>
      </c>
    </row>
    <row r="33" spans="1:9" ht="12.75" customHeight="1" x14ac:dyDescent="0.2">
      <c r="A33" s="150" t="s">
        <v>184</v>
      </c>
      <c r="B33" s="160" t="s">
        <v>212</v>
      </c>
      <c r="C33" s="160" t="s">
        <v>213</v>
      </c>
      <c r="D33" s="150">
        <v>1</v>
      </c>
      <c r="E33" s="150"/>
      <c r="F33" s="150">
        <v>244</v>
      </c>
      <c r="G33" s="160">
        <v>0</v>
      </c>
      <c r="H33" s="150">
        <v>0</v>
      </c>
      <c r="I33" s="155"/>
    </row>
    <row r="34" spans="1:9" ht="12.75" customHeight="1" x14ac:dyDescent="0.2">
      <c r="A34" s="150" t="s">
        <v>184</v>
      </c>
      <c r="B34" s="160" t="s">
        <v>214</v>
      </c>
      <c r="C34" s="160" t="s">
        <v>215</v>
      </c>
      <c r="D34" s="150">
        <v>1</v>
      </c>
      <c r="E34" s="150"/>
      <c r="F34" s="150">
        <v>244</v>
      </c>
      <c r="G34" s="160">
        <v>0</v>
      </c>
      <c r="H34" s="150">
        <v>0</v>
      </c>
      <c r="I34" s="155"/>
    </row>
    <row r="35" spans="1:9" ht="12.75" customHeight="1" x14ac:dyDescent="0.2">
      <c r="A35" s="150" t="s">
        <v>184</v>
      </c>
      <c r="B35" s="160" t="s">
        <v>216</v>
      </c>
      <c r="C35" s="160" t="s">
        <v>217</v>
      </c>
      <c r="D35" s="150">
        <v>1</v>
      </c>
      <c r="E35" s="150"/>
      <c r="F35" s="150">
        <v>365</v>
      </c>
      <c r="G35" s="160">
        <v>0</v>
      </c>
      <c r="H35" s="150">
        <v>0</v>
      </c>
      <c r="I35" s="155"/>
    </row>
    <row r="36" spans="1:9" ht="12.75" customHeight="1" x14ac:dyDescent="0.2">
      <c r="A36" s="150" t="s">
        <v>184</v>
      </c>
      <c r="B36" s="160" t="s">
        <v>218</v>
      </c>
      <c r="C36" s="160" t="s">
        <v>219</v>
      </c>
      <c r="D36" s="150">
        <v>1</v>
      </c>
      <c r="E36" s="150"/>
      <c r="F36" s="150">
        <v>244</v>
      </c>
      <c r="G36" s="160">
        <v>0</v>
      </c>
      <c r="H36" s="150">
        <v>0</v>
      </c>
      <c r="I36" s="155"/>
    </row>
    <row r="37" spans="1:9" ht="12.75" customHeight="1" x14ac:dyDescent="0.2">
      <c r="A37" s="150" t="s">
        <v>184</v>
      </c>
      <c r="B37" s="160" t="s">
        <v>220</v>
      </c>
      <c r="C37" s="160" t="s">
        <v>221</v>
      </c>
      <c r="D37" s="150">
        <v>1</v>
      </c>
      <c r="E37" s="150"/>
      <c r="F37" s="150">
        <v>244</v>
      </c>
      <c r="G37" s="160">
        <v>0</v>
      </c>
      <c r="H37" s="150">
        <v>0</v>
      </c>
      <c r="I37" s="155"/>
    </row>
    <row r="38" spans="1:9" ht="12.75" customHeight="1" x14ac:dyDescent="0.2">
      <c r="A38" s="150" t="s">
        <v>184</v>
      </c>
      <c r="B38" s="160" t="s">
        <v>222</v>
      </c>
      <c r="C38" s="160" t="s">
        <v>223</v>
      </c>
      <c r="D38" s="150">
        <v>1</v>
      </c>
      <c r="E38" s="150"/>
      <c r="F38" s="150">
        <v>365</v>
      </c>
      <c r="G38" s="160">
        <v>0</v>
      </c>
      <c r="H38" s="150">
        <v>0</v>
      </c>
      <c r="I38" s="155"/>
    </row>
    <row r="39" spans="1:9" ht="12.75" customHeight="1" x14ac:dyDescent="0.2">
      <c r="A39" s="150" t="s">
        <v>184</v>
      </c>
      <c r="B39" s="150" t="s">
        <v>224</v>
      </c>
      <c r="C39" s="150" t="s">
        <v>225</v>
      </c>
      <c r="D39" s="150">
        <v>1</v>
      </c>
      <c r="E39" s="150" t="s">
        <v>30</v>
      </c>
      <c r="F39" s="150">
        <v>244</v>
      </c>
      <c r="G39" s="150">
        <v>0.5</v>
      </c>
      <c r="H39" s="150">
        <v>0</v>
      </c>
      <c r="I39" s="155">
        <v>0.20100000000000001</v>
      </c>
    </row>
    <row r="40" spans="1:9" ht="12.75" customHeight="1" x14ac:dyDescent="0.2">
      <c r="A40" s="150" t="s">
        <v>184</v>
      </c>
      <c r="B40" s="160" t="s">
        <v>226</v>
      </c>
      <c r="C40" s="160" t="s">
        <v>227</v>
      </c>
      <c r="D40" s="150">
        <v>1</v>
      </c>
      <c r="E40" s="150"/>
      <c r="F40" s="150">
        <v>244</v>
      </c>
      <c r="G40" s="160">
        <v>0</v>
      </c>
      <c r="H40" s="150">
        <v>0</v>
      </c>
      <c r="I40" s="155"/>
    </row>
    <row r="41" spans="1:9" ht="12.75" customHeight="1" x14ac:dyDescent="0.2">
      <c r="A41" s="150" t="s">
        <v>184</v>
      </c>
      <c r="B41" s="150" t="s">
        <v>228</v>
      </c>
      <c r="C41" s="150" t="s">
        <v>229</v>
      </c>
      <c r="D41" s="150">
        <v>1</v>
      </c>
      <c r="E41" s="150" t="s">
        <v>30</v>
      </c>
      <c r="F41" s="150">
        <v>244</v>
      </c>
      <c r="G41" s="150">
        <v>0.5</v>
      </c>
      <c r="H41" s="150">
        <v>0</v>
      </c>
      <c r="I41" s="155">
        <v>0.38100000000000001</v>
      </c>
    </row>
    <row r="42" spans="1:9" ht="12.75" customHeight="1" x14ac:dyDescent="0.2">
      <c r="A42" s="150" t="s">
        <v>184</v>
      </c>
      <c r="B42" s="160" t="s">
        <v>230</v>
      </c>
      <c r="C42" s="160" t="s">
        <v>231</v>
      </c>
      <c r="D42" s="150">
        <v>1</v>
      </c>
      <c r="E42" s="150"/>
      <c r="F42" s="150">
        <v>244</v>
      </c>
      <c r="G42" s="160">
        <v>0</v>
      </c>
      <c r="H42" s="150">
        <v>0</v>
      </c>
      <c r="I42" s="155"/>
    </row>
    <row r="43" spans="1:9" ht="12.75" customHeight="1" x14ac:dyDescent="0.2">
      <c r="A43" s="150" t="s">
        <v>184</v>
      </c>
      <c r="B43" s="160" t="s">
        <v>232</v>
      </c>
      <c r="C43" s="160" t="s">
        <v>233</v>
      </c>
      <c r="D43" s="150">
        <v>1</v>
      </c>
      <c r="E43" s="150"/>
      <c r="F43" s="150">
        <v>244</v>
      </c>
      <c r="G43" s="160">
        <v>0</v>
      </c>
      <c r="H43" s="150">
        <v>0</v>
      </c>
      <c r="I43" s="155"/>
    </row>
    <row r="44" spans="1:9" ht="12.75" customHeight="1" x14ac:dyDescent="0.2">
      <c r="A44" s="150" t="s">
        <v>184</v>
      </c>
      <c r="B44" s="150" t="s">
        <v>234</v>
      </c>
      <c r="C44" s="150" t="s">
        <v>235</v>
      </c>
      <c r="D44" s="150">
        <v>1</v>
      </c>
      <c r="E44" s="150" t="s">
        <v>30</v>
      </c>
      <c r="F44" s="150">
        <v>244</v>
      </c>
      <c r="G44" s="150">
        <v>0.5</v>
      </c>
      <c r="H44" s="150">
        <v>0</v>
      </c>
      <c r="I44" s="155">
        <v>6.3E-2</v>
      </c>
    </row>
    <row r="45" spans="1:9" ht="12.75" customHeight="1" x14ac:dyDescent="0.2">
      <c r="A45" s="150" t="s">
        <v>184</v>
      </c>
      <c r="B45" s="160" t="s">
        <v>236</v>
      </c>
      <c r="C45" s="160" t="s">
        <v>237</v>
      </c>
      <c r="D45" s="150">
        <v>1</v>
      </c>
      <c r="E45" s="150"/>
      <c r="F45" s="150">
        <v>244</v>
      </c>
      <c r="G45" s="160">
        <v>0</v>
      </c>
      <c r="H45" s="150">
        <v>0</v>
      </c>
      <c r="I45" s="155"/>
    </row>
    <row r="46" spans="1:9" ht="12.75" customHeight="1" x14ac:dyDescent="0.2">
      <c r="A46" s="156" t="s">
        <v>184</v>
      </c>
      <c r="B46" s="156" t="s">
        <v>238</v>
      </c>
      <c r="C46" s="156" t="s">
        <v>239</v>
      </c>
      <c r="D46" s="156">
        <v>1</v>
      </c>
      <c r="E46" s="156" t="s">
        <v>30</v>
      </c>
      <c r="F46" s="156">
        <v>244</v>
      </c>
      <c r="G46" s="156">
        <v>0.5</v>
      </c>
      <c r="H46" s="156">
        <v>0</v>
      </c>
      <c r="I46" s="157">
        <v>2.27</v>
      </c>
    </row>
    <row r="47" spans="1:9" ht="12.75" customHeight="1" x14ac:dyDescent="0.2">
      <c r="A47" s="25"/>
      <c r="B47" s="19">
        <f>COUNTA(B20:B46)</f>
        <v>27</v>
      </c>
      <c r="C47" s="19"/>
      <c r="D47" s="65"/>
      <c r="E47" s="23">
        <f>COUNTIF(E20:E46, "Yes")</f>
        <v>8</v>
      </c>
      <c r="F47" s="25"/>
      <c r="G47" s="19"/>
      <c r="H47" s="25"/>
      <c r="I47" s="102">
        <f>SUM(I20:I46)</f>
        <v>4.3650000000000002</v>
      </c>
    </row>
    <row r="48" spans="1:9" ht="12.75" customHeight="1" x14ac:dyDescent="0.2">
      <c r="A48" s="25"/>
      <c r="B48" s="54"/>
      <c r="C48" s="25"/>
      <c r="D48" s="49"/>
      <c r="E48" s="25"/>
      <c r="F48" s="25"/>
      <c r="G48" s="25"/>
      <c r="H48" s="25"/>
    </row>
    <row r="49" spans="1:9" ht="12.75" customHeight="1" x14ac:dyDescent="0.2">
      <c r="A49" s="150" t="s">
        <v>240</v>
      </c>
      <c r="B49" s="150" t="s">
        <v>241</v>
      </c>
      <c r="C49" s="150" t="s">
        <v>242</v>
      </c>
      <c r="D49" s="150">
        <v>1</v>
      </c>
      <c r="E49" s="150" t="s">
        <v>30</v>
      </c>
      <c r="F49" s="150">
        <v>365</v>
      </c>
      <c r="G49" s="150">
        <v>0.5</v>
      </c>
      <c r="H49" s="150">
        <v>0</v>
      </c>
      <c r="I49" s="155">
        <v>10.589</v>
      </c>
    </row>
    <row r="50" spans="1:9" ht="12.75" customHeight="1" x14ac:dyDescent="0.2">
      <c r="A50" s="150" t="s">
        <v>240</v>
      </c>
      <c r="B50" s="150" t="s">
        <v>243</v>
      </c>
      <c r="C50" s="150" t="s">
        <v>244</v>
      </c>
      <c r="D50" s="150">
        <v>1</v>
      </c>
      <c r="E50" s="150" t="s">
        <v>30</v>
      </c>
      <c r="F50" s="150">
        <v>365</v>
      </c>
      <c r="G50" s="150">
        <v>0.5</v>
      </c>
      <c r="H50" s="150">
        <v>0</v>
      </c>
      <c r="I50" s="155">
        <v>9.2059999999999995</v>
      </c>
    </row>
    <row r="51" spans="1:9" ht="12.75" customHeight="1" x14ac:dyDescent="0.2">
      <c r="A51" s="150" t="s">
        <v>240</v>
      </c>
      <c r="B51" s="150" t="s">
        <v>245</v>
      </c>
      <c r="C51" s="150" t="s">
        <v>246</v>
      </c>
      <c r="D51" s="150">
        <v>1</v>
      </c>
      <c r="E51" s="150" t="s">
        <v>30</v>
      </c>
      <c r="F51" s="150">
        <v>365</v>
      </c>
      <c r="G51" s="150">
        <v>0.5</v>
      </c>
      <c r="H51" s="150">
        <v>0</v>
      </c>
      <c r="I51" s="155">
        <v>5.7030000000000003</v>
      </c>
    </row>
    <row r="52" spans="1:9" ht="12.75" customHeight="1" x14ac:dyDescent="0.2">
      <c r="A52" s="150" t="s">
        <v>240</v>
      </c>
      <c r="B52" s="150" t="s">
        <v>247</v>
      </c>
      <c r="C52" s="150" t="s">
        <v>248</v>
      </c>
      <c r="D52" s="150">
        <v>1</v>
      </c>
      <c r="E52" s="150" t="s">
        <v>30</v>
      </c>
      <c r="F52" s="150">
        <v>365</v>
      </c>
      <c r="G52" s="150">
        <v>0.5</v>
      </c>
      <c r="H52" s="150">
        <v>0</v>
      </c>
      <c r="I52" s="155">
        <v>2.3759999999999999</v>
      </c>
    </row>
    <row r="53" spans="1:9" ht="12.75" customHeight="1" x14ac:dyDescent="0.2">
      <c r="A53" s="150" t="s">
        <v>240</v>
      </c>
      <c r="B53" s="150" t="s">
        <v>249</v>
      </c>
      <c r="C53" s="150" t="s">
        <v>250</v>
      </c>
      <c r="D53" s="150">
        <v>1</v>
      </c>
      <c r="E53" s="150" t="s">
        <v>30</v>
      </c>
      <c r="F53" s="150">
        <v>244</v>
      </c>
      <c r="G53" s="150">
        <v>0.5</v>
      </c>
      <c r="H53" s="150">
        <v>0</v>
      </c>
      <c r="I53" s="155">
        <v>0.95499999999999996</v>
      </c>
    </row>
    <row r="54" spans="1:9" ht="12.75" customHeight="1" x14ac:dyDescent="0.2">
      <c r="A54" s="150" t="s">
        <v>240</v>
      </c>
      <c r="B54" s="150" t="s">
        <v>251</v>
      </c>
      <c r="C54" s="150" t="s">
        <v>252</v>
      </c>
      <c r="D54" s="150">
        <v>1</v>
      </c>
      <c r="E54" s="150" t="s">
        <v>30</v>
      </c>
      <c r="F54" s="150">
        <v>365</v>
      </c>
      <c r="G54" s="150">
        <v>0.5</v>
      </c>
      <c r="H54" s="150">
        <v>0</v>
      </c>
      <c r="I54" s="155">
        <v>0.99199999999999999</v>
      </c>
    </row>
    <row r="55" spans="1:9" ht="12.75" customHeight="1" x14ac:dyDescent="0.2">
      <c r="A55" s="150" t="s">
        <v>240</v>
      </c>
      <c r="B55" s="160" t="s">
        <v>253</v>
      </c>
      <c r="C55" s="160" t="s">
        <v>254</v>
      </c>
      <c r="D55" s="150">
        <v>1</v>
      </c>
      <c r="E55" s="150"/>
      <c r="F55" s="150">
        <v>365</v>
      </c>
      <c r="G55" s="160">
        <v>0</v>
      </c>
      <c r="H55" s="150">
        <v>0</v>
      </c>
      <c r="I55" s="155"/>
    </row>
    <row r="56" spans="1:9" ht="12.75" customHeight="1" x14ac:dyDescent="0.2">
      <c r="A56" s="150" t="s">
        <v>240</v>
      </c>
      <c r="B56" s="160" t="s">
        <v>255</v>
      </c>
      <c r="C56" s="160" t="s">
        <v>256</v>
      </c>
      <c r="D56" s="150">
        <v>1</v>
      </c>
      <c r="E56" s="150"/>
      <c r="F56" s="150">
        <v>365</v>
      </c>
      <c r="G56" s="160">
        <v>0</v>
      </c>
      <c r="H56" s="150">
        <v>0</v>
      </c>
      <c r="I56" s="155"/>
    </row>
    <row r="57" spans="1:9" ht="12.75" customHeight="1" x14ac:dyDescent="0.2">
      <c r="A57" s="150" t="s">
        <v>240</v>
      </c>
      <c r="B57" s="150" t="s">
        <v>257</v>
      </c>
      <c r="C57" s="150" t="s">
        <v>258</v>
      </c>
      <c r="D57" s="150">
        <v>1</v>
      </c>
      <c r="E57" s="150" t="s">
        <v>30</v>
      </c>
      <c r="F57" s="150">
        <v>365</v>
      </c>
      <c r="G57" s="150">
        <v>0.5</v>
      </c>
      <c r="H57" s="150">
        <v>0</v>
      </c>
      <c r="I57" s="155">
        <v>4.7629999999999999</v>
      </c>
    </row>
    <row r="58" spans="1:9" ht="12.75" customHeight="1" x14ac:dyDescent="0.2">
      <c r="A58" s="150" t="s">
        <v>240</v>
      </c>
      <c r="B58" s="150" t="s">
        <v>259</v>
      </c>
      <c r="C58" s="150" t="s">
        <v>260</v>
      </c>
      <c r="D58" s="150">
        <v>1</v>
      </c>
      <c r="E58" s="150" t="s">
        <v>30</v>
      </c>
      <c r="F58" s="150">
        <v>365</v>
      </c>
      <c r="G58" s="150">
        <v>0.5</v>
      </c>
      <c r="H58" s="150">
        <v>0</v>
      </c>
      <c r="I58" s="155">
        <v>4.58</v>
      </c>
    </row>
    <row r="59" spans="1:9" ht="12.75" customHeight="1" x14ac:dyDescent="0.2">
      <c r="A59" s="150" t="s">
        <v>240</v>
      </c>
      <c r="B59" s="160" t="s">
        <v>261</v>
      </c>
      <c r="C59" s="160" t="s">
        <v>262</v>
      </c>
      <c r="D59" s="150">
        <v>1</v>
      </c>
      <c r="E59" s="150"/>
      <c r="F59" s="150">
        <v>365</v>
      </c>
      <c r="G59" s="160">
        <v>0</v>
      </c>
      <c r="H59" s="150">
        <v>0</v>
      </c>
      <c r="I59" s="155"/>
    </row>
    <row r="60" spans="1:9" ht="12.75" customHeight="1" x14ac:dyDescent="0.2">
      <c r="A60" s="150" t="s">
        <v>240</v>
      </c>
      <c r="B60" s="150" t="s">
        <v>263</v>
      </c>
      <c r="C60" s="150" t="s">
        <v>264</v>
      </c>
      <c r="D60" s="150">
        <v>1</v>
      </c>
      <c r="E60" s="150" t="s">
        <v>30</v>
      </c>
      <c r="F60" s="150">
        <v>365</v>
      </c>
      <c r="G60" s="150">
        <v>0.5</v>
      </c>
      <c r="H60" s="150">
        <v>0</v>
      </c>
      <c r="I60" s="155">
        <v>2.226</v>
      </c>
    </row>
    <row r="61" spans="1:9" ht="12.75" customHeight="1" x14ac:dyDescent="0.2">
      <c r="A61" s="150" t="s">
        <v>240</v>
      </c>
      <c r="B61" s="150" t="s">
        <v>265</v>
      </c>
      <c r="C61" s="150" t="s">
        <v>266</v>
      </c>
      <c r="D61" s="150">
        <v>1</v>
      </c>
      <c r="E61" s="150" t="s">
        <v>30</v>
      </c>
      <c r="F61" s="150">
        <v>365</v>
      </c>
      <c r="G61" s="150">
        <v>0.5</v>
      </c>
      <c r="H61" s="150">
        <v>0</v>
      </c>
      <c r="I61" s="155">
        <v>3.2320000000000002</v>
      </c>
    </row>
    <row r="62" spans="1:9" ht="12.75" customHeight="1" x14ac:dyDescent="0.2">
      <c r="A62" s="150" t="s">
        <v>240</v>
      </c>
      <c r="B62" s="150" t="s">
        <v>267</v>
      </c>
      <c r="C62" s="150" t="s">
        <v>268</v>
      </c>
      <c r="D62" s="150">
        <v>1</v>
      </c>
      <c r="E62" s="150" t="s">
        <v>30</v>
      </c>
      <c r="F62" s="150">
        <v>365</v>
      </c>
      <c r="G62" s="150">
        <v>0.5</v>
      </c>
      <c r="H62" s="150">
        <v>0</v>
      </c>
      <c r="I62" s="155">
        <v>1.4810000000000001</v>
      </c>
    </row>
    <row r="63" spans="1:9" ht="12.75" customHeight="1" x14ac:dyDescent="0.2">
      <c r="A63" s="150" t="s">
        <v>240</v>
      </c>
      <c r="B63" s="160" t="s">
        <v>269</v>
      </c>
      <c r="C63" s="160" t="s">
        <v>270</v>
      </c>
      <c r="D63" s="150">
        <v>1</v>
      </c>
      <c r="E63" s="150"/>
      <c r="F63" s="150">
        <v>365</v>
      </c>
      <c r="G63" s="160">
        <v>0</v>
      </c>
      <c r="H63" s="150">
        <v>0</v>
      </c>
      <c r="I63" s="155"/>
    </row>
    <row r="64" spans="1:9" ht="12.75" customHeight="1" x14ac:dyDescent="0.2">
      <c r="A64" s="150" t="s">
        <v>240</v>
      </c>
      <c r="B64" s="160" t="s">
        <v>271</v>
      </c>
      <c r="C64" s="160" t="s">
        <v>272</v>
      </c>
      <c r="D64" s="150">
        <v>1</v>
      </c>
      <c r="E64" s="150"/>
      <c r="F64" s="150">
        <v>365</v>
      </c>
      <c r="G64" s="160">
        <v>0</v>
      </c>
      <c r="H64" s="150">
        <v>0</v>
      </c>
      <c r="I64" s="155"/>
    </row>
    <row r="65" spans="1:9" ht="12.75" customHeight="1" x14ac:dyDescent="0.2">
      <c r="A65" s="150" t="s">
        <v>240</v>
      </c>
      <c r="B65" s="150" t="s">
        <v>273</v>
      </c>
      <c r="C65" s="150" t="s">
        <v>274</v>
      </c>
      <c r="D65" s="150">
        <v>1</v>
      </c>
      <c r="E65" s="150" t="s">
        <v>30</v>
      </c>
      <c r="F65" s="150">
        <v>365</v>
      </c>
      <c r="G65" s="150">
        <v>0.5</v>
      </c>
      <c r="H65" s="150">
        <v>0</v>
      </c>
      <c r="I65" s="155">
        <v>4.0659999999999998</v>
      </c>
    </row>
    <row r="66" spans="1:9" ht="12.75" customHeight="1" x14ac:dyDescent="0.2">
      <c r="A66" s="150" t="s">
        <v>240</v>
      </c>
      <c r="B66" s="150" t="s">
        <v>275</v>
      </c>
      <c r="C66" s="150" t="s">
        <v>276</v>
      </c>
      <c r="D66" s="150">
        <v>1</v>
      </c>
      <c r="E66" s="150" t="s">
        <v>30</v>
      </c>
      <c r="F66" s="150">
        <v>365</v>
      </c>
      <c r="G66" s="150">
        <v>0.5</v>
      </c>
      <c r="H66" s="150">
        <v>0</v>
      </c>
      <c r="I66" s="155">
        <v>6.6000000000000003E-2</v>
      </c>
    </row>
    <row r="67" spans="1:9" ht="12.75" customHeight="1" x14ac:dyDescent="0.2">
      <c r="A67" s="156" t="s">
        <v>240</v>
      </c>
      <c r="B67" s="161" t="s">
        <v>277</v>
      </c>
      <c r="C67" s="161" t="s">
        <v>278</v>
      </c>
      <c r="D67" s="156">
        <v>1</v>
      </c>
      <c r="E67" s="156"/>
      <c r="F67" s="156">
        <v>365</v>
      </c>
      <c r="G67" s="161">
        <v>0</v>
      </c>
      <c r="H67" s="156">
        <v>0</v>
      </c>
      <c r="I67" s="157"/>
    </row>
    <row r="68" spans="1:9" x14ac:dyDescent="0.2">
      <c r="A68" s="25"/>
      <c r="B68" s="19">
        <f>COUNTA(B49:B67)</f>
        <v>19</v>
      </c>
      <c r="C68" s="19"/>
      <c r="D68" s="65"/>
      <c r="E68" s="23">
        <f>COUNTIF(E49:E67, "Yes")</f>
        <v>13</v>
      </c>
      <c r="F68" s="25"/>
      <c r="G68" s="19"/>
      <c r="H68" s="25"/>
      <c r="I68" s="102">
        <f>SUM(I49:I67)</f>
        <v>50.235000000000007</v>
      </c>
    </row>
    <row r="69" spans="1:9" x14ac:dyDescent="0.2">
      <c r="A69" s="25"/>
      <c r="B69" s="19"/>
      <c r="C69" s="19"/>
      <c r="D69" s="65"/>
      <c r="E69" s="19"/>
      <c r="F69" s="25"/>
      <c r="G69" s="19"/>
      <c r="H69" s="25"/>
      <c r="I69" s="102"/>
    </row>
    <row r="70" spans="1:9" ht="12.75" customHeight="1" x14ac:dyDescent="0.2">
      <c r="A70" s="150" t="s">
        <v>279</v>
      </c>
      <c r="B70" s="150" t="s">
        <v>280</v>
      </c>
      <c r="C70" s="150" t="s">
        <v>281</v>
      </c>
      <c r="D70" s="150">
        <v>1</v>
      </c>
      <c r="E70" s="150" t="s">
        <v>30</v>
      </c>
      <c r="F70" s="150">
        <v>365</v>
      </c>
      <c r="G70" s="150">
        <v>1</v>
      </c>
      <c r="H70" s="150">
        <v>0</v>
      </c>
      <c r="I70" s="155">
        <v>0.11600000000000001</v>
      </c>
    </row>
    <row r="71" spans="1:9" ht="12.75" customHeight="1" x14ac:dyDescent="0.2">
      <c r="A71" s="150" t="s">
        <v>279</v>
      </c>
      <c r="B71" s="160" t="s">
        <v>282</v>
      </c>
      <c r="C71" s="160" t="s">
        <v>283</v>
      </c>
      <c r="D71" s="150">
        <v>1</v>
      </c>
      <c r="E71" s="150"/>
      <c r="F71" s="150">
        <v>365</v>
      </c>
      <c r="G71" s="160">
        <v>0</v>
      </c>
      <c r="H71" s="150">
        <v>0</v>
      </c>
      <c r="I71" s="155"/>
    </row>
    <row r="72" spans="1:9" ht="12.75" customHeight="1" x14ac:dyDescent="0.2">
      <c r="A72" s="150" t="s">
        <v>279</v>
      </c>
      <c r="B72" s="150" t="s">
        <v>284</v>
      </c>
      <c r="C72" s="150" t="s">
        <v>285</v>
      </c>
      <c r="D72" s="150">
        <v>1</v>
      </c>
      <c r="E72" s="150" t="s">
        <v>30</v>
      </c>
      <c r="F72" s="150">
        <v>365</v>
      </c>
      <c r="G72" s="150">
        <v>1</v>
      </c>
      <c r="H72" s="150">
        <v>0</v>
      </c>
      <c r="I72" s="155">
        <v>0.32900000000000001</v>
      </c>
    </row>
    <row r="73" spans="1:9" ht="12.75" customHeight="1" x14ac:dyDescent="0.2">
      <c r="A73" s="150" t="s">
        <v>279</v>
      </c>
      <c r="B73" s="150" t="s">
        <v>287</v>
      </c>
      <c r="C73" s="150" t="s">
        <v>288</v>
      </c>
      <c r="D73" s="150">
        <v>1</v>
      </c>
      <c r="E73" s="150" t="s">
        <v>30</v>
      </c>
      <c r="F73" s="150">
        <v>365</v>
      </c>
      <c r="G73" s="150">
        <v>1</v>
      </c>
      <c r="H73" s="150">
        <v>0</v>
      </c>
      <c r="I73" s="155">
        <v>0.55200000000000005</v>
      </c>
    </row>
    <row r="74" spans="1:9" ht="12.75" customHeight="1" x14ac:dyDescent="0.2">
      <c r="A74" s="150" t="s">
        <v>279</v>
      </c>
      <c r="B74" s="150" t="s">
        <v>289</v>
      </c>
      <c r="C74" s="150" t="s">
        <v>290</v>
      </c>
      <c r="D74" s="150">
        <v>1</v>
      </c>
      <c r="E74" s="150" t="s">
        <v>30</v>
      </c>
      <c r="F74" s="150">
        <v>365</v>
      </c>
      <c r="G74" s="150">
        <v>1</v>
      </c>
      <c r="H74" s="150">
        <v>0</v>
      </c>
      <c r="I74" s="155">
        <v>5.4569999999999999</v>
      </c>
    </row>
    <row r="75" spans="1:9" ht="12.75" customHeight="1" x14ac:dyDescent="0.2">
      <c r="A75" s="150" t="s">
        <v>279</v>
      </c>
      <c r="B75" s="150" t="s">
        <v>291</v>
      </c>
      <c r="C75" s="150" t="s">
        <v>292</v>
      </c>
      <c r="D75" s="150">
        <v>1</v>
      </c>
      <c r="E75" s="150" t="s">
        <v>30</v>
      </c>
      <c r="F75" s="150">
        <v>365</v>
      </c>
      <c r="G75" s="150">
        <v>1</v>
      </c>
      <c r="H75" s="150">
        <v>0</v>
      </c>
      <c r="I75" s="155">
        <v>2.8490000000000002</v>
      </c>
    </row>
    <row r="76" spans="1:9" ht="12.75" customHeight="1" x14ac:dyDescent="0.2">
      <c r="A76" s="150" t="s">
        <v>279</v>
      </c>
      <c r="B76" s="150" t="s">
        <v>293</v>
      </c>
      <c r="C76" s="150" t="s">
        <v>294</v>
      </c>
      <c r="D76" s="150">
        <v>1</v>
      </c>
      <c r="E76" s="150" t="s">
        <v>30</v>
      </c>
      <c r="F76" s="150">
        <v>365</v>
      </c>
      <c r="G76" s="150">
        <v>1</v>
      </c>
      <c r="H76" s="150">
        <v>0</v>
      </c>
      <c r="I76" s="155">
        <v>7.9489999999999998</v>
      </c>
    </row>
    <row r="77" spans="1:9" ht="12.75" customHeight="1" x14ac:dyDescent="0.2">
      <c r="A77" s="150" t="s">
        <v>279</v>
      </c>
      <c r="B77" s="160" t="s">
        <v>1299</v>
      </c>
      <c r="C77" s="160" t="s">
        <v>1300</v>
      </c>
      <c r="D77" s="150">
        <v>1</v>
      </c>
      <c r="E77" s="150"/>
      <c r="F77" s="150">
        <v>365</v>
      </c>
      <c r="G77" s="160">
        <v>0</v>
      </c>
      <c r="H77" s="150">
        <v>0</v>
      </c>
      <c r="I77" s="155"/>
    </row>
    <row r="78" spans="1:9" ht="12.75" customHeight="1" x14ac:dyDescent="0.2">
      <c r="A78" s="150" t="s">
        <v>279</v>
      </c>
      <c r="B78" s="160" t="s">
        <v>295</v>
      </c>
      <c r="C78" s="160" t="s">
        <v>296</v>
      </c>
      <c r="D78" s="150">
        <v>1</v>
      </c>
      <c r="E78" s="150"/>
      <c r="F78" s="150">
        <v>365</v>
      </c>
      <c r="G78" s="160">
        <v>0</v>
      </c>
      <c r="H78" s="150">
        <v>0</v>
      </c>
      <c r="I78" s="155"/>
    </row>
    <row r="79" spans="1:9" ht="12.75" customHeight="1" x14ac:dyDescent="0.2">
      <c r="A79" s="150" t="s">
        <v>279</v>
      </c>
      <c r="B79" s="150" t="s">
        <v>297</v>
      </c>
      <c r="C79" s="150" t="s">
        <v>298</v>
      </c>
      <c r="D79" s="150">
        <v>1</v>
      </c>
      <c r="E79" s="150" t="s">
        <v>30</v>
      </c>
      <c r="F79" s="150">
        <v>365</v>
      </c>
      <c r="G79" s="150">
        <v>1</v>
      </c>
      <c r="H79" s="150">
        <v>0</v>
      </c>
      <c r="I79" s="155">
        <v>0.108</v>
      </c>
    </row>
    <row r="80" spans="1:9" ht="12.75" customHeight="1" x14ac:dyDescent="0.2">
      <c r="A80" s="156" t="s">
        <v>279</v>
      </c>
      <c r="B80" s="156" t="s">
        <v>299</v>
      </c>
      <c r="C80" s="156" t="s">
        <v>300</v>
      </c>
      <c r="D80" s="156">
        <v>1</v>
      </c>
      <c r="E80" s="156" t="s">
        <v>30</v>
      </c>
      <c r="F80" s="156">
        <v>365</v>
      </c>
      <c r="G80" s="156">
        <v>1</v>
      </c>
      <c r="H80" s="156">
        <v>0</v>
      </c>
      <c r="I80" s="157">
        <v>7.5999999999999998E-2</v>
      </c>
    </row>
    <row r="81" spans="1:9" x14ac:dyDescent="0.2">
      <c r="A81" s="25"/>
      <c r="B81" s="19">
        <f>COUNTA(B70:B80)</f>
        <v>11</v>
      </c>
      <c r="C81" s="19"/>
      <c r="D81" s="65"/>
      <c r="E81" s="23">
        <f>COUNTIF(E70:E80, "Yes")</f>
        <v>8</v>
      </c>
      <c r="F81" s="25"/>
      <c r="G81" s="19"/>
      <c r="H81" s="25"/>
      <c r="I81" s="102">
        <f>SUM(I70:I80)</f>
        <v>17.436000000000003</v>
      </c>
    </row>
    <row r="82" spans="1:9" x14ac:dyDescent="0.2">
      <c r="A82" s="25"/>
      <c r="B82" s="19"/>
      <c r="C82" s="19"/>
      <c r="D82" s="65"/>
      <c r="E82" s="19"/>
      <c r="F82" s="25"/>
      <c r="G82" s="19"/>
      <c r="H82" s="25"/>
      <c r="I82" s="102"/>
    </row>
    <row r="83" spans="1:9" ht="12.75" customHeight="1" x14ac:dyDescent="0.2">
      <c r="A83" s="156" t="s">
        <v>301</v>
      </c>
      <c r="B83" s="161" t="s">
        <v>302</v>
      </c>
      <c r="C83" s="161" t="s">
        <v>303</v>
      </c>
      <c r="D83" s="156">
        <v>1</v>
      </c>
      <c r="E83" s="156"/>
      <c r="F83" s="156">
        <v>244</v>
      </c>
      <c r="G83" s="161">
        <v>0</v>
      </c>
      <c r="H83" s="156">
        <v>0</v>
      </c>
      <c r="I83" s="157"/>
    </row>
    <row r="84" spans="1:9" x14ac:dyDescent="0.2">
      <c r="A84" s="25"/>
      <c r="B84" s="19">
        <f>COUNTA(B83:B83)</f>
        <v>1</v>
      </c>
      <c r="C84" s="19"/>
      <c r="D84" s="65"/>
      <c r="E84" s="23">
        <f>COUNTIF(E83:E83, "Yes")</f>
        <v>0</v>
      </c>
      <c r="F84" s="25"/>
      <c r="G84" s="19">
        <f>COUNTIF(G83:G83, "&gt;0")</f>
        <v>0</v>
      </c>
      <c r="H84" s="25"/>
      <c r="I84" s="102">
        <f>SUM(I83:I83)</f>
        <v>0</v>
      </c>
    </row>
    <row r="85" spans="1:9" x14ac:dyDescent="0.2">
      <c r="A85" s="25"/>
      <c r="B85" s="19"/>
      <c r="C85" s="19"/>
      <c r="D85" s="65"/>
      <c r="E85" s="19"/>
      <c r="F85" s="25"/>
      <c r="G85" s="19"/>
      <c r="H85" s="25"/>
      <c r="I85" s="102"/>
    </row>
    <row r="86" spans="1:9" ht="12.75" customHeight="1" x14ac:dyDescent="0.2">
      <c r="A86" s="150" t="s">
        <v>304</v>
      </c>
      <c r="B86" s="160" t="s">
        <v>305</v>
      </c>
      <c r="C86" s="160" t="s">
        <v>306</v>
      </c>
      <c r="D86" s="150">
        <v>1</v>
      </c>
      <c r="E86" s="150"/>
      <c r="F86" s="150">
        <v>365</v>
      </c>
      <c r="G86" s="160">
        <v>0</v>
      </c>
      <c r="H86" s="150">
        <v>0</v>
      </c>
      <c r="I86" s="155"/>
    </row>
    <row r="87" spans="1:9" ht="12.75" customHeight="1" x14ac:dyDescent="0.2">
      <c r="A87" s="150" t="s">
        <v>304</v>
      </c>
      <c r="B87" s="160" t="s">
        <v>307</v>
      </c>
      <c r="C87" s="160" t="s">
        <v>308</v>
      </c>
      <c r="D87" s="150">
        <v>1</v>
      </c>
      <c r="E87" s="150"/>
      <c r="F87" s="150">
        <v>365</v>
      </c>
      <c r="G87" s="160">
        <v>0</v>
      </c>
      <c r="H87" s="150">
        <v>0</v>
      </c>
      <c r="I87" s="155"/>
    </row>
    <row r="88" spans="1:9" ht="12.75" customHeight="1" x14ac:dyDescent="0.2">
      <c r="A88" s="150" t="s">
        <v>304</v>
      </c>
      <c r="B88" s="160" t="s">
        <v>309</v>
      </c>
      <c r="C88" s="160" t="s">
        <v>310</v>
      </c>
      <c r="D88" s="150">
        <v>1</v>
      </c>
      <c r="E88" s="150"/>
      <c r="F88" s="150">
        <v>365</v>
      </c>
      <c r="G88" s="160">
        <v>0</v>
      </c>
      <c r="H88" s="150">
        <v>0</v>
      </c>
      <c r="I88" s="155"/>
    </row>
    <row r="89" spans="1:9" ht="12.75" customHeight="1" x14ac:dyDescent="0.2">
      <c r="A89" s="150" t="s">
        <v>304</v>
      </c>
      <c r="B89" s="160" t="s">
        <v>311</v>
      </c>
      <c r="C89" s="160" t="s">
        <v>312</v>
      </c>
      <c r="D89" s="150">
        <v>1</v>
      </c>
      <c r="E89" s="150"/>
      <c r="F89" s="150">
        <v>365</v>
      </c>
      <c r="G89" s="160">
        <v>0</v>
      </c>
      <c r="H89" s="150">
        <v>0</v>
      </c>
      <c r="I89" s="155"/>
    </row>
    <row r="90" spans="1:9" ht="12.75" customHeight="1" x14ac:dyDescent="0.2">
      <c r="A90" s="150" t="s">
        <v>304</v>
      </c>
      <c r="B90" s="160" t="s">
        <v>313</v>
      </c>
      <c r="C90" s="160" t="s">
        <v>314</v>
      </c>
      <c r="D90" s="150">
        <v>1</v>
      </c>
      <c r="E90" s="150"/>
      <c r="F90" s="150">
        <v>365</v>
      </c>
      <c r="G90" s="160">
        <v>0</v>
      </c>
      <c r="H90" s="150">
        <v>0</v>
      </c>
      <c r="I90" s="155"/>
    </row>
    <row r="91" spans="1:9" ht="12.75" customHeight="1" x14ac:dyDescent="0.2">
      <c r="A91" s="150" t="s">
        <v>304</v>
      </c>
      <c r="B91" s="160" t="s">
        <v>315</v>
      </c>
      <c r="C91" s="160" t="s">
        <v>316</v>
      </c>
      <c r="D91" s="150">
        <v>1</v>
      </c>
      <c r="E91" s="150"/>
      <c r="F91" s="150">
        <v>365</v>
      </c>
      <c r="G91" s="160">
        <v>0</v>
      </c>
      <c r="H91" s="150">
        <v>0</v>
      </c>
      <c r="I91" s="155"/>
    </row>
    <row r="92" spans="1:9" ht="12.75" customHeight="1" x14ac:dyDescent="0.2">
      <c r="A92" s="150" t="s">
        <v>304</v>
      </c>
      <c r="B92" s="160" t="s">
        <v>317</v>
      </c>
      <c r="C92" s="160" t="s">
        <v>318</v>
      </c>
      <c r="D92" s="150">
        <v>1</v>
      </c>
      <c r="E92" s="150"/>
      <c r="F92" s="150">
        <v>365</v>
      </c>
      <c r="G92" s="160">
        <v>0</v>
      </c>
      <c r="H92" s="150">
        <v>0</v>
      </c>
      <c r="I92" s="155"/>
    </row>
    <row r="93" spans="1:9" ht="12.75" customHeight="1" x14ac:dyDescent="0.2">
      <c r="A93" s="150" t="s">
        <v>304</v>
      </c>
      <c r="B93" s="160" t="s">
        <v>319</v>
      </c>
      <c r="C93" s="160" t="s">
        <v>320</v>
      </c>
      <c r="D93" s="150">
        <v>1</v>
      </c>
      <c r="E93" s="150"/>
      <c r="F93" s="150">
        <v>365</v>
      </c>
      <c r="G93" s="160">
        <v>0</v>
      </c>
      <c r="H93" s="150">
        <v>0</v>
      </c>
      <c r="I93" s="155"/>
    </row>
    <row r="94" spans="1:9" ht="12.75" customHeight="1" x14ac:dyDescent="0.2">
      <c r="A94" s="150" t="s">
        <v>304</v>
      </c>
      <c r="B94" s="160" t="s">
        <v>321</v>
      </c>
      <c r="C94" s="160" t="s">
        <v>322</v>
      </c>
      <c r="D94" s="150">
        <v>1</v>
      </c>
      <c r="E94" s="150"/>
      <c r="F94" s="150">
        <v>365</v>
      </c>
      <c r="G94" s="160">
        <v>0</v>
      </c>
      <c r="H94" s="150">
        <v>0</v>
      </c>
      <c r="I94" s="155"/>
    </row>
    <row r="95" spans="1:9" ht="12.75" customHeight="1" x14ac:dyDescent="0.2">
      <c r="A95" s="150" t="s">
        <v>304</v>
      </c>
      <c r="B95" s="160" t="s">
        <v>323</v>
      </c>
      <c r="C95" s="160" t="s">
        <v>324</v>
      </c>
      <c r="D95" s="150">
        <v>1</v>
      </c>
      <c r="E95" s="150"/>
      <c r="F95" s="150">
        <v>365</v>
      </c>
      <c r="G95" s="160">
        <v>0</v>
      </c>
      <c r="H95" s="150">
        <v>0</v>
      </c>
      <c r="I95" s="155"/>
    </row>
    <row r="96" spans="1:9" ht="12.75" customHeight="1" x14ac:dyDescent="0.2">
      <c r="A96" s="150" t="s">
        <v>304</v>
      </c>
      <c r="B96" s="160" t="s">
        <v>325</v>
      </c>
      <c r="C96" s="160" t="s">
        <v>326</v>
      </c>
      <c r="D96" s="150">
        <v>1</v>
      </c>
      <c r="E96" s="150"/>
      <c r="F96" s="150">
        <v>365</v>
      </c>
      <c r="G96" s="160">
        <v>0</v>
      </c>
      <c r="H96" s="150">
        <v>0</v>
      </c>
      <c r="I96" s="155"/>
    </row>
    <row r="97" spans="1:9" ht="12.75" customHeight="1" x14ac:dyDescent="0.2">
      <c r="A97" s="150" t="s">
        <v>304</v>
      </c>
      <c r="B97" s="160" t="s">
        <v>327</v>
      </c>
      <c r="C97" s="160" t="s">
        <v>328</v>
      </c>
      <c r="D97" s="150">
        <v>1</v>
      </c>
      <c r="E97" s="150"/>
      <c r="F97" s="150">
        <v>365</v>
      </c>
      <c r="G97" s="160">
        <v>0</v>
      </c>
      <c r="H97" s="150">
        <v>0</v>
      </c>
      <c r="I97" s="155"/>
    </row>
    <row r="98" spans="1:9" ht="12.75" customHeight="1" x14ac:dyDescent="0.2">
      <c r="A98" s="150" t="s">
        <v>304</v>
      </c>
      <c r="B98" s="160" t="s">
        <v>329</v>
      </c>
      <c r="C98" s="160" t="s">
        <v>330</v>
      </c>
      <c r="D98" s="150">
        <v>1</v>
      </c>
      <c r="E98" s="150"/>
      <c r="F98" s="150">
        <v>365</v>
      </c>
      <c r="G98" s="160">
        <v>0</v>
      </c>
      <c r="H98" s="150">
        <v>0</v>
      </c>
      <c r="I98" s="155"/>
    </row>
    <row r="99" spans="1:9" ht="12.75" customHeight="1" x14ac:dyDescent="0.2">
      <c r="A99" s="150" t="s">
        <v>304</v>
      </c>
      <c r="B99" s="160" t="s">
        <v>331</v>
      </c>
      <c r="C99" s="160" t="s">
        <v>332</v>
      </c>
      <c r="D99" s="150">
        <v>1</v>
      </c>
      <c r="E99" s="150"/>
      <c r="F99" s="150">
        <v>365</v>
      </c>
      <c r="G99" s="160">
        <v>0</v>
      </c>
      <c r="H99" s="150">
        <v>0</v>
      </c>
      <c r="I99" s="155"/>
    </row>
    <row r="100" spans="1:9" ht="12.75" customHeight="1" x14ac:dyDescent="0.2">
      <c r="A100" s="150" t="s">
        <v>304</v>
      </c>
      <c r="B100" s="160" t="s">
        <v>333</v>
      </c>
      <c r="C100" s="160" t="s">
        <v>334</v>
      </c>
      <c r="D100" s="150">
        <v>1</v>
      </c>
      <c r="E100" s="150"/>
      <c r="F100" s="150">
        <v>365</v>
      </c>
      <c r="G100" s="160">
        <v>0</v>
      </c>
      <c r="H100" s="150">
        <v>0</v>
      </c>
      <c r="I100" s="155"/>
    </row>
    <row r="101" spans="1:9" ht="12.75" customHeight="1" x14ac:dyDescent="0.2">
      <c r="A101" s="150" t="s">
        <v>304</v>
      </c>
      <c r="B101" s="160" t="s">
        <v>335</v>
      </c>
      <c r="C101" s="160" t="s">
        <v>336</v>
      </c>
      <c r="D101" s="150">
        <v>1</v>
      </c>
      <c r="E101" s="150"/>
      <c r="F101" s="150">
        <v>365</v>
      </c>
      <c r="G101" s="160">
        <v>0</v>
      </c>
      <c r="H101" s="150">
        <v>0</v>
      </c>
      <c r="I101" s="155"/>
    </row>
    <row r="102" spans="1:9" ht="12.75" customHeight="1" x14ac:dyDescent="0.2">
      <c r="A102" s="150" t="s">
        <v>304</v>
      </c>
      <c r="B102" s="160" t="s">
        <v>337</v>
      </c>
      <c r="C102" s="160" t="s">
        <v>338</v>
      </c>
      <c r="D102" s="150">
        <v>1</v>
      </c>
      <c r="E102" s="150"/>
      <c r="F102" s="150">
        <v>365</v>
      </c>
      <c r="G102" s="160">
        <v>0</v>
      </c>
      <c r="H102" s="150">
        <v>0</v>
      </c>
      <c r="I102" s="155"/>
    </row>
    <row r="103" spans="1:9" ht="12.75" customHeight="1" x14ac:dyDescent="0.2">
      <c r="A103" s="150" t="s">
        <v>304</v>
      </c>
      <c r="B103" s="160" t="s">
        <v>339</v>
      </c>
      <c r="C103" s="160" t="s">
        <v>340</v>
      </c>
      <c r="D103" s="150">
        <v>1</v>
      </c>
      <c r="E103" s="150"/>
      <c r="F103" s="150">
        <v>365</v>
      </c>
      <c r="G103" s="160">
        <v>0</v>
      </c>
      <c r="H103" s="150">
        <v>0</v>
      </c>
      <c r="I103" s="155"/>
    </row>
    <row r="104" spans="1:9" ht="12.75" customHeight="1" x14ac:dyDescent="0.2">
      <c r="A104" s="150" t="s">
        <v>304</v>
      </c>
      <c r="B104" s="160" t="s">
        <v>341</v>
      </c>
      <c r="C104" s="160" t="s">
        <v>342</v>
      </c>
      <c r="D104" s="150">
        <v>1</v>
      </c>
      <c r="E104" s="150"/>
      <c r="F104" s="150">
        <v>365</v>
      </c>
      <c r="G104" s="160">
        <v>0</v>
      </c>
      <c r="H104" s="150">
        <v>0</v>
      </c>
      <c r="I104" s="155"/>
    </row>
    <row r="105" spans="1:9" ht="12.75" customHeight="1" x14ac:dyDescent="0.2">
      <c r="A105" s="150" t="s">
        <v>304</v>
      </c>
      <c r="B105" s="160" t="s">
        <v>343</v>
      </c>
      <c r="C105" s="160" t="s">
        <v>344</v>
      </c>
      <c r="D105" s="150">
        <v>1</v>
      </c>
      <c r="E105" s="150"/>
      <c r="F105" s="150">
        <v>365</v>
      </c>
      <c r="G105" s="160">
        <v>0</v>
      </c>
      <c r="H105" s="150">
        <v>0</v>
      </c>
      <c r="I105" s="155"/>
    </row>
    <row r="106" spans="1:9" ht="12.75" customHeight="1" x14ac:dyDescent="0.2">
      <c r="A106" s="150" t="s">
        <v>304</v>
      </c>
      <c r="B106" s="160" t="s">
        <v>345</v>
      </c>
      <c r="C106" s="160" t="s">
        <v>346</v>
      </c>
      <c r="D106" s="150">
        <v>1</v>
      </c>
      <c r="E106" s="150"/>
      <c r="F106" s="150">
        <v>365</v>
      </c>
      <c r="G106" s="160">
        <v>0</v>
      </c>
      <c r="H106" s="150">
        <v>0</v>
      </c>
      <c r="I106" s="155"/>
    </row>
    <row r="107" spans="1:9" ht="12.75" customHeight="1" x14ac:dyDescent="0.2">
      <c r="A107" s="150" t="s">
        <v>304</v>
      </c>
      <c r="B107" s="160" t="s">
        <v>347</v>
      </c>
      <c r="C107" s="160" t="s">
        <v>348</v>
      </c>
      <c r="D107" s="150">
        <v>1</v>
      </c>
      <c r="E107" s="150"/>
      <c r="F107" s="150">
        <v>365</v>
      </c>
      <c r="G107" s="160">
        <v>0</v>
      </c>
      <c r="H107" s="150">
        <v>0</v>
      </c>
      <c r="I107" s="155"/>
    </row>
    <row r="108" spans="1:9" ht="12.75" customHeight="1" x14ac:dyDescent="0.2">
      <c r="A108" s="150" t="s">
        <v>304</v>
      </c>
      <c r="B108" s="160" t="s">
        <v>349</v>
      </c>
      <c r="C108" s="160" t="s">
        <v>350</v>
      </c>
      <c r="D108" s="150">
        <v>1</v>
      </c>
      <c r="E108" s="150"/>
      <c r="F108" s="150">
        <v>365</v>
      </c>
      <c r="G108" s="160">
        <v>0</v>
      </c>
      <c r="H108" s="150">
        <v>0</v>
      </c>
      <c r="I108" s="155"/>
    </row>
    <row r="109" spans="1:9" ht="12.75" customHeight="1" x14ac:dyDescent="0.2">
      <c r="A109" s="150" t="s">
        <v>304</v>
      </c>
      <c r="B109" s="160" t="s">
        <v>351</v>
      </c>
      <c r="C109" s="160" t="s">
        <v>352</v>
      </c>
      <c r="D109" s="150">
        <v>1</v>
      </c>
      <c r="E109" s="150"/>
      <c r="F109" s="150">
        <v>365</v>
      </c>
      <c r="G109" s="160">
        <v>0</v>
      </c>
      <c r="H109" s="150">
        <v>0</v>
      </c>
      <c r="I109" s="155"/>
    </row>
    <row r="110" spans="1:9" ht="12.75" customHeight="1" x14ac:dyDescent="0.2">
      <c r="A110" s="150" t="s">
        <v>304</v>
      </c>
      <c r="B110" s="160" t="s">
        <v>353</v>
      </c>
      <c r="C110" s="160" t="s">
        <v>354</v>
      </c>
      <c r="D110" s="150">
        <v>1</v>
      </c>
      <c r="E110" s="150"/>
      <c r="F110" s="150">
        <v>365</v>
      </c>
      <c r="G110" s="160">
        <v>0</v>
      </c>
      <c r="H110" s="150">
        <v>0</v>
      </c>
      <c r="I110" s="155"/>
    </row>
    <row r="111" spans="1:9" ht="12.75" customHeight="1" x14ac:dyDescent="0.2">
      <c r="A111" s="150" t="s">
        <v>304</v>
      </c>
      <c r="B111" s="160" t="s">
        <v>355</v>
      </c>
      <c r="C111" s="160" t="s">
        <v>356</v>
      </c>
      <c r="D111" s="150">
        <v>1</v>
      </c>
      <c r="E111" s="150"/>
      <c r="F111" s="150">
        <v>365</v>
      </c>
      <c r="G111" s="160">
        <v>0</v>
      </c>
      <c r="H111" s="150">
        <v>0</v>
      </c>
      <c r="I111" s="155"/>
    </row>
    <row r="112" spans="1:9" ht="12.75" customHeight="1" x14ac:dyDescent="0.2">
      <c r="A112" s="150" t="s">
        <v>304</v>
      </c>
      <c r="B112" s="160" t="s">
        <v>357</v>
      </c>
      <c r="C112" s="160" t="s">
        <v>358</v>
      </c>
      <c r="D112" s="150">
        <v>1</v>
      </c>
      <c r="E112" s="150"/>
      <c r="F112" s="150">
        <v>365</v>
      </c>
      <c r="G112" s="160">
        <v>0</v>
      </c>
      <c r="H112" s="150">
        <v>0</v>
      </c>
      <c r="I112" s="155"/>
    </row>
    <row r="113" spans="1:9" ht="12.75" customHeight="1" x14ac:dyDescent="0.2">
      <c r="A113" s="150" t="s">
        <v>304</v>
      </c>
      <c r="B113" s="150" t="s">
        <v>359</v>
      </c>
      <c r="C113" s="150" t="s">
        <v>360</v>
      </c>
      <c r="D113" s="150">
        <v>1</v>
      </c>
      <c r="E113" s="150" t="s">
        <v>30</v>
      </c>
      <c r="F113" s="150">
        <v>365</v>
      </c>
      <c r="G113" s="150">
        <v>0.5</v>
      </c>
      <c r="H113" s="150">
        <v>0</v>
      </c>
      <c r="I113" s="155">
        <v>0.999</v>
      </c>
    </row>
    <row r="114" spans="1:9" ht="12.75" customHeight="1" x14ac:dyDescent="0.2">
      <c r="A114" s="150" t="s">
        <v>304</v>
      </c>
      <c r="B114" s="160" t="s">
        <v>361</v>
      </c>
      <c r="C114" s="160" t="s">
        <v>362</v>
      </c>
      <c r="D114" s="150">
        <v>1</v>
      </c>
      <c r="E114" s="150"/>
      <c r="F114" s="150">
        <v>365</v>
      </c>
      <c r="G114" s="160">
        <v>0</v>
      </c>
      <c r="H114" s="150">
        <v>0</v>
      </c>
      <c r="I114" s="155"/>
    </row>
    <row r="115" spans="1:9" ht="12.75" customHeight="1" x14ac:dyDescent="0.2">
      <c r="A115" s="150" t="s">
        <v>304</v>
      </c>
      <c r="B115" s="160" t="s">
        <v>363</v>
      </c>
      <c r="C115" s="160" t="s">
        <v>364</v>
      </c>
      <c r="D115" s="150">
        <v>1</v>
      </c>
      <c r="E115" s="150"/>
      <c r="F115" s="150">
        <v>365</v>
      </c>
      <c r="G115" s="160">
        <v>0</v>
      </c>
      <c r="H115" s="150">
        <v>0</v>
      </c>
      <c r="I115" s="155"/>
    </row>
    <row r="116" spans="1:9" ht="12.75" customHeight="1" x14ac:dyDescent="0.2">
      <c r="A116" s="150" t="s">
        <v>304</v>
      </c>
      <c r="B116" s="160" t="s">
        <v>365</v>
      </c>
      <c r="C116" s="160" t="s">
        <v>366</v>
      </c>
      <c r="D116" s="150">
        <v>1</v>
      </c>
      <c r="E116" s="150"/>
      <c r="F116" s="150">
        <v>365</v>
      </c>
      <c r="G116" s="160">
        <v>0</v>
      </c>
      <c r="H116" s="150">
        <v>0</v>
      </c>
      <c r="I116" s="155"/>
    </row>
    <row r="117" spans="1:9" ht="12.75" customHeight="1" x14ac:dyDescent="0.2">
      <c r="A117" s="150" t="s">
        <v>304</v>
      </c>
      <c r="B117" s="150" t="s">
        <v>367</v>
      </c>
      <c r="C117" s="150" t="s">
        <v>368</v>
      </c>
      <c r="D117" s="150">
        <v>1</v>
      </c>
      <c r="E117" s="150" t="s">
        <v>30</v>
      </c>
      <c r="F117" s="150">
        <v>365</v>
      </c>
      <c r="G117" s="150">
        <v>0.5</v>
      </c>
      <c r="H117" s="150">
        <v>0</v>
      </c>
      <c r="I117" s="155">
        <v>1.2070000000000001</v>
      </c>
    </row>
    <row r="118" spans="1:9" ht="12.75" customHeight="1" x14ac:dyDescent="0.2">
      <c r="A118" s="150" t="s">
        <v>304</v>
      </c>
      <c r="B118" s="150" t="s">
        <v>369</v>
      </c>
      <c r="C118" s="150" t="s">
        <v>370</v>
      </c>
      <c r="D118" s="150">
        <v>1</v>
      </c>
      <c r="E118" s="150" t="s">
        <v>30</v>
      </c>
      <c r="F118" s="150">
        <v>365</v>
      </c>
      <c r="G118" s="150">
        <v>0.5</v>
      </c>
      <c r="H118" s="150">
        <v>0</v>
      </c>
      <c r="I118" s="155">
        <v>3.12</v>
      </c>
    </row>
    <row r="119" spans="1:9" ht="12.75" customHeight="1" x14ac:dyDescent="0.2">
      <c r="A119" s="150" t="s">
        <v>304</v>
      </c>
      <c r="B119" s="160" t="s">
        <v>371</v>
      </c>
      <c r="C119" s="160" t="s">
        <v>372</v>
      </c>
      <c r="D119" s="150">
        <v>1</v>
      </c>
      <c r="E119" s="150"/>
      <c r="F119" s="150">
        <v>365</v>
      </c>
      <c r="G119" s="160">
        <v>0</v>
      </c>
      <c r="H119" s="150">
        <v>0</v>
      </c>
      <c r="I119" s="155"/>
    </row>
    <row r="120" spans="1:9" ht="12.75" customHeight="1" x14ac:dyDescent="0.2">
      <c r="A120" s="150" t="s">
        <v>304</v>
      </c>
      <c r="B120" s="160" t="s">
        <v>373</v>
      </c>
      <c r="C120" s="160" t="s">
        <v>374</v>
      </c>
      <c r="D120" s="150">
        <v>1</v>
      </c>
      <c r="E120" s="150"/>
      <c r="F120" s="150">
        <v>365</v>
      </c>
      <c r="G120" s="160">
        <v>0</v>
      </c>
      <c r="H120" s="150">
        <v>0</v>
      </c>
      <c r="I120" s="155"/>
    </row>
    <row r="121" spans="1:9" ht="12.75" customHeight="1" x14ac:dyDescent="0.2">
      <c r="A121" s="150" t="s">
        <v>304</v>
      </c>
      <c r="B121" s="150" t="s">
        <v>375</v>
      </c>
      <c r="C121" s="150" t="s">
        <v>376</v>
      </c>
      <c r="D121" s="150">
        <v>1</v>
      </c>
      <c r="E121" s="150" t="s">
        <v>30</v>
      </c>
      <c r="F121" s="150">
        <v>365</v>
      </c>
      <c r="G121" s="150">
        <v>0.5</v>
      </c>
      <c r="H121" s="150">
        <v>0</v>
      </c>
      <c r="I121" s="155">
        <v>2.2149999999999999</v>
      </c>
    </row>
    <row r="122" spans="1:9" ht="12.75" customHeight="1" x14ac:dyDescent="0.2">
      <c r="A122" s="150" t="s">
        <v>304</v>
      </c>
      <c r="B122" s="160" t="s">
        <v>377</v>
      </c>
      <c r="C122" s="160" t="s">
        <v>378</v>
      </c>
      <c r="D122" s="150">
        <v>1</v>
      </c>
      <c r="E122" s="150"/>
      <c r="F122" s="150">
        <v>365</v>
      </c>
      <c r="G122" s="160">
        <v>0</v>
      </c>
      <c r="H122" s="150">
        <v>0</v>
      </c>
      <c r="I122" s="155"/>
    </row>
    <row r="123" spans="1:9" ht="12.75" customHeight="1" x14ac:dyDescent="0.2">
      <c r="A123" s="150" t="s">
        <v>304</v>
      </c>
      <c r="B123" s="160" t="s">
        <v>379</v>
      </c>
      <c r="C123" s="160" t="s">
        <v>380</v>
      </c>
      <c r="D123" s="150">
        <v>1</v>
      </c>
      <c r="E123" s="150"/>
      <c r="F123" s="150">
        <v>365</v>
      </c>
      <c r="G123" s="160">
        <v>0</v>
      </c>
      <c r="H123" s="150">
        <v>0</v>
      </c>
      <c r="I123" s="155"/>
    </row>
    <row r="124" spans="1:9" ht="12.75" customHeight="1" x14ac:dyDescent="0.2">
      <c r="A124" s="150" t="s">
        <v>304</v>
      </c>
      <c r="B124" s="150" t="s">
        <v>381</v>
      </c>
      <c r="C124" s="150" t="s">
        <v>382</v>
      </c>
      <c r="D124" s="150">
        <v>1</v>
      </c>
      <c r="E124" s="150" t="s">
        <v>30</v>
      </c>
      <c r="F124" s="150">
        <v>365</v>
      </c>
      <c r="G124" s="150">
        <v>0.5</v>
      </c>
      <c r="H124" s="150">
        <v>0</v>
      </c>
      <c r="I124" s="155">
        <v>0.35499999999999998</v>
      </c>
    </row>
    <row r="125" spans="1:9" ht="12.75" customHeight="1" x14ac:dyDescent="0.2">
      <c r="A125" s="150" t="s">
        <v>304</v>
      </c>
      <c r="B125" s="160" t="s">
        <v>383</v>
      </c>
      <c r="C125" s="160" t="s">
        <v>384</v>
      </c>
      <c r="D125" s="150">
        <v>1</v>
      </c>
      <c r="E125" s="150"/>
      <c r="F125" s="150">
        <v>365</v>
      </c>
      <c r="G125" s="160">
        <v>0</v>
      </c>
      <c r="H125" s="150">
        <v>0</v>
      </c>
      <c r="I125" s="155"/>
    </row>
    <row r="126" spans="1:9" ht="12.75" customHeight="1" x14ac:dyDescent="0.2">
      <c r="A126" s="150" t="s">
        <v>304</v>
      </c>
      <c r="B126" s="160" t="s">
        <v>385</v>
      </c>
      <c r="C126" s="160" t="s">
        <v>386</v>
      </c>
      <c r="D126" s="150">
        <v>1</v>
      </c>
      <c r="E126" s="150"/>
      <c r="F126" s="150">
        <v>365</v>
      </c>
      <c r="G126" s="160">
        <v>0</v>
      </c>
      <c r="H126" s="150">
        <v>0</v>
      </c>
      <c r="I126" s="155"/>
    </row>
    <row r="127" spans="1:9" ht="12.75" customHeight="1" x14ac:dyDescent="0.2">
      <c r="A127" s="150" t="s">
        <v>304</v>
      </c>
      <c r="B127" s="150" t="s">
        <v>387</v>
      </c>
      <c r="C127" s="150" t="s">
        <v>388</v>
      </c>
      <c r="D127" s="150">
        <v>1</v>
      </c>
      <c r="E127" s="150" t="s">
        <v>30</v>
      </c>
      <c r="F127" s="150">
        <v>365</v>
      </c>
      <c r="G127" s="150">
        <v>0.5</v>
      </c>
      <c r="H127" s="150">
        <v>0</v>
      </c>
      <c r="I127" s="155">
        <v>6.3E-2</v>
      </c>
    </row>
    <row r="128" spans="1:9" ht="12.75" customHeight="1" x14ac:dyDescent="0.2">
      <c r="A128" s="150" t="s">
        <v>304</v>
      </c>
      <c r="B128" s="160" t="s">
        <v>389</v>
      </c>
      <c r="C128" s="160" t="s">
        <v>390</v>
      </c>
      <c r="D128" s="150">
        <v>1</v>
      </c>
      <c r="E128" s="150"/>
      <c r="F128" s="150">
        <v>365</v>
      </c>
      <c r="G128" s="160">
        <v>0</v>
      </c>
      <c r="H128" s="150">
        <v>0</v>
      </c>
      <c r="I128" s="155"/>
    </row>
    <row r="129" spans="1:9" ht="12.75" customHeight="1" x14ac:dyDescent="0.2">
      <c r="A129" s="150" t="s">
        <v>304</v>
      </c>
      <c r="B129" s="160" t="s">
        <v>391</v>
      </c>
      <c r="C129" s="160" t="s">
        <v>392</v>
      </c>
      <c r="D129" s="150">
        <v>1</v>
      </c>
      <c r="E129" s="150"/>
      <c r="F129" s="150">
        <v>365</v>
      </c>
      <c r="G129" s="160">
        <v>0</v>
      </c>
      <c r="H129" s="150">
        <v>0</v>
      </c>
      <c r="I129" s="155"/>
    </row>
    <row r="130" spans="1:9" ht="12.75" customHeight="1" x14ac:dyDescent="0.2">
      <c r="A130" s="150" t="s">
        <v>304</v>
      </c>
      <c r="B130" s="160" t="s">
        <v>393</v>
      </c>
      <c r="C130" s="160" t="s">
        <v>394</v>
      </c>
      <c r="D130" s="150">
        <v>1</v>
      </c>
      <c r="E130" s="150"/>
      <c r="F130" s="150">
        <v>365</v>
      </c>
      <c r="G130" s="160">
        <v>0</v>
      </c>
      <c r="H130" s="150">
        <v>0</v>
      </c>
      <c r="I130" s="155"/>
    </row>
    <row r="131" spans="1:9" ht="12.75" customHeight="1" x14ac:dyDescent="0.2">
      <c r="A131" s="150" t="s">
        <v>304</v>
      </c>
      <c r="B131" s="160" t="s">
        <v>395</v>
      </c>
      <c r="C131" s="160" t="s">
        <v>396</v>
      </c>
      <c r="D131" s="150">
        <v>1</v>
      </c>
      <c r="E131" s="150"/>
      <c r="F131" s="150">
        <v>365</v>
      </c>
      <c r="G131" s="160">
        <v>0</v>
      </c>
      <c r="H131" s="150">
        <v>0</v>
      </c>
      <c r="I131" s="155"/>
    </row>
    <row r="132" spans="1:9" ht="12.75" customHeight="1" x14ac:dyDescent="0.2">
      <c r="A132" s="150" t="s">
        <v>304</v>
      </c>
      <c r="B132" s="150" t="s">
        <v>397</v>
      </c>
      <c r="C132" s="150" t="s">
        <v>398</v>
      </c>
      <c r="D132" s="150">
        <v>1</v>
      </c>
      <c r="E132" s="150" t="s">
        <v>30</v>
      </c>
      <c r="F132" s="150">
        <v>365</v>
      </c>
      <c r="G132" s="150">
        <v>0.5</v>
      </c>
      <c r="H132" s="150">
        <v>0</v>
      </c>
      <c r="I132" s="155">
        <v>0.158</v>
      </c>
    </row>
    <row r="133" spans="1:9" ht="12.75" customHeight="1" x14ac:dyDescent="0.2">
      <c r="A133" s="150" t="s">
        <v>304</v>
      </c>
      <c r="B133" s="160" t="s">
        <v>399</v>
      </c>
      <c r="C133" s="160" t="s">
        <v>400</v>
      </c>
      <c r="D133" s="150">
        <v>1</v>
      </c>
      <c r="E133" s="150"/>
      <c r="F133" s="150">
        <v>365</v>
      </c>
      <c r="G133" s="160">
        <v>0</v>
      </c>
      <c r="H133" s="150">
        <v>0</v>
      </c>
      <c r="I133" s="155"/>
    </row>
    <row r="134" spans="1:9" ht="12.75" customHeight="1" x14ac:dyDescent="0.2">
      <c r="A134" s="150" t="s">
        <v>304</v>
      </c>
      <c r="B134" s="150" t="s">
        <v>401</v>
      </c>
      <c r="C134" s="150" t="s">
        <v>402</v>
      </c>
      <c r="D134" s="150">
        <v>1</v>
      </c>
      <c r="E134" s="150" t="s">
        <v>30</v>
      </c>
      <c r="F134" s="150">
        <v>365</v>
      </c>
      <c r="G134" s="150">
        <v>0.5</v>
      </c>
      <c r="H134" s="150">
        <v>0</v>
      </c>
      <c r="I134" s="155">
        <v>0.27400000000000002</v>
      </c>
    </row>
    <row r="135" spans="1:9" ht="12.75" customHeight="1" x14ac:dyDescent="0.2">
      <c r="A135" s="150" t="s">
        <v>304</v>
      </c>
      <c r="B135" s="160" t="s">
        <v>403</v>
      </c>
      <c r="C135" s="160" t="s">
        <v>404</v>
      </c>
      <c r="D135" s="150">
        <v>1</v>
      </c>
      <c r="E135" s="150"/>
      <c r="F135" s="150">
        <v>365</v>
      </c>
      <c r="G135" s="160">
        <v>0</v>
      </c>
      <c r="H135" s="150">
        <v>0</v>
      </c>
      <c r="I135" s="155"/>
    </row>
    <row r="136" spans="1:9" ht="12.75" customHeight="1" x14ac:dyDescent="0.2">
      <c r="A136" s="150" t="s">
        <v>304</v>
      </c>
      <c r="B136" s="150" t="s">
        <v>405</v>
      </c>
      <c r="C136" s="150" t="s">
        <v>406</v>
      </c>
      <c r="D136" s="150">
        <v>1</v>
      </c>
      <c r="E136" s="150" t="s">
        <v>30</v>
      </c>
      <c r="F136" s="150">
        <v>365</v>
      </c>
      <c r="G136" s="150">
        <v>0.5</v>
      </c>
      <c r="H136" s="150">
        <v>0</v>
      </c>
      <c r="I136" s="155">
        <v>0.60299999999999998</v>
      </c>
    </row>
    <row r="137" spans="1:9" ht="12.75" customHeight="1" x14ac:dyDescent="0.2">
      <c r="A137" s="150" t="s">
        <v>304</v>
      </c>
      <c r="B137" s="150" t="s">
        <v>407</v>
      </c>
      <c r="C137" s="150" t="s">
        <v>408</v>
      </c>
      <c r="D137" s="150">
        <v>1</v>
      </c>
      <c r="E137" s="150" t="s">
        <v>30</v>
      </c>
      <c r="F137" s="150">
        <v>365</v>
      </c>
      <c r="G137" s="150">
        <v>0.5</v>
      </c>
      <c r="H137" s="150">
        <v>0</v>
      </c>
      <c r="I137" s="155">
        <v>1.532</v>
      </c>
    </row>
    <row r="138" spans="1:9" ht="12.75" customHeight="1" x14ac:dyDescent="0.2">
      <c r="A138" s="150" t="s">
        <v>304</v>
      </c>
      <c r="B138" s="160" t="s">
        <v>409</v>
      </c>
      <c r="C138" s="160" t="s">
        <v>410</v>
      </c>
      <c r="D138" s="150">
        <v>1</v>
      </c>
      <c r="E138" s="150"/>
      <c r="F138" s="150">
        <v>365</v>
      </c>
      <c r="G138" s="160">
        <v>0</v>
      </c>
      <c r="H138" s="150">
        <v>0</v>
      </c>
      <c r="I138" s="155"/>
    </row>
    <row r="139" spans="1:9" ht="12.75" customHeight="1" x14ac:dyDescent="0.2">
      <c r="A139" s="150" t="s">
        <v>304</v>
      </c>
      <c r="B139" s="160" t="s">
        <v>411</v>
      </c>
      <c r="C139" s="160" t="s">
        <v>412</v>
      </c>
      <c r="D139" s="150">
        <v>1</v>
      </c>
      <c r="E139" s="150"/>
      <c r="F139" s="150">
        <v>365</v>
      </c>
      <c r="G139" s="160">
        <v>0</v>
      </c>
      <c r="H139" s="150">
        <v>0</v>
      </c>
      <c r="I139" s="155"/>
    </row>
    <row r="140" spans="1:9" ht="12.75" customHeight="1" x14ac:dyDescent="0.2">
      <c r="A140" s="150" t="s">
        <v>304</v>
      </c>
      <c r="B140" s="160" t="s">
        <v>413</v>
      </c>
      <c r="C140" s="160" t="s">
        <v>414</v>
      </c>
      <c r="D140" s="150">
        <v>1</v>
      </c>
      <c r="E140" s="150"/>
      <c r="F140" s="150">
        <v>365</v>
      </c>
      <c r="G140" s="160">
        <v>0</v>
      </c>
      <c r="H140" s="150">
        <v>0</v>
      </c>
      <c r="I140" s="155"/>
    </row>
    <row r="141" spans="1:9" ht="12.75" customHeight="1" x14ac:dyDescent="0.2">
      <c r="A141" s="156" t="s">
        <v>304</v>
      </c>
      <c r="B141" s="161" t="s">
        <v>415</v>
      </c>
      <c r="C141" s="161" t="s">
        <v>416</v>
      </c>
      <c r="D141" s="156">
        <v>1</v>
      </c>
      <c r="E141" s="156"/>
      <c r="F141" s="156">
        <v>365</v>
      </c>
      <c r="G141" s="161">
        <v>0</v>
      </c>
      <c r="H141" s="156">
        <v>0</v>
      </c>
      <c r="I141" s="157"/>
    </row>
    <row r="142" spans="1:9" x14ac:dyDescent="0.2">
      <c r="A142" s="25"/>
      <c r="B142" s="19">
        <f>COUNTA(B86:B141)</f>
        <v>56</v>
      </c>
      <c r="C142" s="19"/>
      <c r="D142" s="65"/>
      <c r="E142" s="23">
        <f>COUNTIF(E86:E141, "Yes")</f>
        <v>10</v>
      </c>
      <c r="F142" s="25"/>
      <c r="G142" s="19"/>
      <c r="H142" s="25"/>
      <c r="I142" s="102">
        <f>SUM(I86:I141)</f>
        <v>10.526000000000002</v>
      </c>
    </row>
    <row r="143" spans="1:9" x14ac:dyDescent="0.2">
      <c r="A143" s="25"/>
      <c r="B143" s="19"/>
      <c r="C143" s="19"/>
      <c r="D143" s="65"/>
      <c r="E143" s="19"/>
      <c r="F143" s="25"/>
      <c r="G143" s="19"/>
      <c r="H143" s="25"/>
      <c r="I143" s="102"/>
    </row>
    <row r="144" spans="1:9" ht="12.75" customHeight="1" x14ac:dyDescent="0.2">
      <c r="A144" s="156" t="s">
        <v>417</v>
      </c>
      <c r="B144" s="161" t="s">
        <v>418</v>
      </c>
      <c r="C144" s="161" t="s">
        <v>419</v>
      </c>
      <c r="D144" s="156">
        <v>1</v>
      </c>
      <c r="E144" s="156"/>
      <c r="F144" s="156">
        <v>244</v>
      </c>
      <c r="G144" s="161">
        <v>0</v>
      </c>
      <c r="H144" s="156">
        <v>0</v>
      </c>
      <c r="I144" s="157"/>
    </row>
    <row r="145" spans="1:9" x14ac:dyDescent="0.2">
      <c r="A145" s="25"/>
      <c r="B145" s="19">
        <f>COUNTA(B144:B144)</f>
        <v>1</v>
      </c>
      <c r="C145" s="19"/>
      <c r="D145" s="65"/>
      <c r="E145" s="23">
        <f>COUNTIF(E144:E144, "Yes")</f>
        <v>0</v>
      </c>
      <c r="F145" s="25"/>
      <c r="G145" s="19"/>
      <c r="H145" s="25"/>
      <c r="I145" s="102">
        <f>SUM(I144:I144)</f>
        <v>0</v>
      </c>
    </row>
    <row r="146" spans="1:9" x14ac:dyDescent="0.2">
      <c r="A146" s="25"/>
      <c r="B146" s="19"/>
      <c r="C146" s="19"/>
      <c r="D146" s="65"/>
      <c r="E146" s="19"/>
      <c r="F146" s="25"/>
      <c r="G146" s="19"/>
      <c r="H146" s="25"/>
      <c r="I146" s="102"/>
    </row>
    <row r="147" spans="1:9" ht="12.75" customHeight="1" x14ac:dyDescent="0.2">
      <c r="A147" s="150" t="s">
        <v>420</v>
      </c>
      <c r="B147" s="150" t="s">
        <v>421</v>
      </c>
      <c r="C147" s="150" t="s">
        <v>422</v>
      </c>
      <c r="D147" s="150">
        <v>1</v>
      </c>
      <c r="E147" s="150" t="s">
        <v>30</v>
      </c>
      <c r="F147" s="150">
        <v>244</v>
      </c>
      <c r="G147" s="150">
        <v>0.5</v>
      </c>
      <c r="H147" s="150">
        <v>0</v>
      </c>
      <c r="I147" s="155">
        <v>0.97899999999999998</v>
      </c>
    </row>
    <row r="148" spans="1:9" ht="12.75" customHeight="1" x14ac:dyDescent="0.2">
      <c r="A148" s="150" t="s">
        <v>420</v>
      </c>
      <c r="B148" s="150" t="s">
        <v>423</v>
      </c>
      <c r="C148" s="150" t="s">
        <v>424</v>
      </c>
      <c r="D148" s="150">
        <v>1</v>
      </c>
      <c r="E148" s="150" t="s">
        <v>30</v>
      </c>
      <c r="F148" s="150">
        <v>244</v>
      </c>
      <c r="G148" s="150">
        <v>0.5</v>
      </c>
      <c r="H148" s="150">
        <v>0</v>
      </c>
      <c r="I148" s="155">
        <v>3.9580000000000002</v>
      </c>
    </row>
    <row r="149" spans="1:9" ht="12.75" customHeight="1" x14ac:dyDescent="0.2">
      <c r="A149" s="150" t="s">
        <v>420</v>
      </c>
      <c r="B149" s="150" t="s">
        <v>425</v>
      </c>
      <c r="C149" s="150" t="s">
        <v>426</v>
      </c>
      <c r="D149" s="150">
        <v>1</v>
      </c>
      <c r="E149" s="150" t="s">
        <v>30</v>
      </c>
      <c r="F149" s="150">
        <v>244</v>
      </c>
      <c r="G149" s="150">
        <v>0.5</v>
      </c>
      <c r="H149" s="150">
        <v>0</v>
      </c>
      <c r="I149" s="155">
        <v>2.0550000000000002</v>
      </c>
    </row>
    <row r="150" spans="1:9" ht="12.75" customHeight="1" x14ac:dyDescent="0.2">
      <c r="A150" s="150" t="s">
        <v>420</v>
      </c>
      <c r="B150" s="150" t="s">
        <v>427</v>
      </c>
      <c r="C150" s="150" t="s">
        <v>428</v>
      </c>
      <c r="D150" s="150">
        <v>1</v>
      </c>
      <c r="E150" s="150" t="s">
        <v>30</v>
      </c>
      <c r="F150" s="150">
        <v>244</v>
      </c>
      <c r="G150" s="150">
        <v>0.5</v>
      </c>
      <c r="H150" s="150">
        <v>0</v>
      </c>
      <c r="I150" s="155">
        <v>2.19</v>
      </c>
    </row>
    <row r="151" spans="1:9" ht="12.75" customHeight="1" x14ac:dyDescent="0.2">
      <c r="A151" s="150" t="s">
        <v>420</v>
      </c>
      <c r="B151" s="150" t="s">
        <v>429</v>
      </c>
      <c r="C151" s="150" t="s">
        <v>430</v>
      </c>
      <c r="D151" s="150">
        <v>1</v>
      </c>
      <c r="E151" s="150" t="s">
        <v>30</v>
      </c>
      <c r="F151" s="150">
        <v>244</v>
      </c>
      <c r="G151" s="150">
        <v>0.5</v>
      </c>
      <c r="H151" s="150">
        <v>0</v>
      </c>
      <c r="I151" s="155">
        <v>4.5309999999999997</v>
      </c>
    </row>
    <row r="152" spans="1:9" ht="12.75" customHeight="1" x14ac:dyDescent="0.2">
      <c r="A152" s="150" t="s">
        <v>420</v>
      </c>
      <c r="B152" s="150" t="s">
        <v>431</v>
      </c>
      <c r="C152" s="150" t="s">
        <v>432</v>
      </c>
      <c r="D152" s="150">
        <v>1</v>
      </c>
      <c r="E152" s="150" t="s">
        <v>30</v>
      </c>
      <c r="F152" s="150">
        <v>244</v>
      </c>
      <c r="G152" s="150">
        <v>0.5</v>
      </c>
      <c r="H152" s="150">
        <v>0</v>
      </c>
      <c r="I152" s="155">
        <v>2.2109999999999999</v>
      </c>
    </row>
    <row r="153" spans="1:9" ht="12.75" customHeight="1" x14ac:dyDescent="0.2">
      <c r="A153" s="150" t="s">
        <v>420</v>
      </c>
      <c r="B153" s="150" t="s">
        <v>433</v>
      </c>
      <c r="C153" s="150" t="s">
        <v>434</v>
      </c>
      <c r="D153" s="150">
        <v>1</v>
      </c>
      <c r="E153" s="150" t="s">
        <v>30</v>
      </c>
      <c r="F153" s="150">
        <v>244</v>
      </c>
      <c r="G153" s="150">
        <v>0.5</v>
      </c>
      <c r="H153" s="150">
        <v>0</v>
      </c>
      <c r="I153" s="155">
        <v>3.5579999999999998</v>
      </c>
    </row>
    <row r="154" spans="1:9" ht="12.75" customHeight="1" x14ac:dyDescent="0.2">
      <c r="A154" s="150" t="s">
        <v>420</v>
      </c>
      <c r="B154" s="150" t="s">
        <v>435</v>
      </c>
      <c r="C154" s="150" t="s">
        <v>436</v>
      </c>
      <c r="D154" s="150">
        <v>1</v>
      </c>
      <c r="E154" s="150" t="s">
        <v>30</v>
      </c>
      <c r="F154" s="150">
        <v>244</v>
      </c>
      <c r="G154" s="150">
        <v>0.5</v>
      </c>
      <c r="H154" s="150">
        <v>0</v>
      </c>
      <c r="I154" s="155">
        <v>2.9670000000000001</v>
      </c>
    </row>
    <row r="155" spans="1:9" ht="12.75" customHeight="1" x14ac:dyDescent="0.2">
      <c r="A155" s="150" t="s">
        <v>420</v>
      </c>
      <c r="B155" s="150" t="s">
        <v>437</v>
      </c>
      <c r="C155" s="150" t="s">
        <v>438</v>
      </c>
      <c r="D155" s="150">
        <v>1</v>
      </c>
      <c r="E155" s="150" t="s">
        <v>30</v>
      </c>
      <c r="F155" s="150">
        <v>244</v>
      </c>
      <c r="G155" s="150">
        <v>0.5</v>
      </c>
      <c r="H155" s="150">
        <v>0</v>
      </c>
      <c r="I155" s="155">
        <v>1.6619999999999999</v>
      </c>
    </row>
    <row r="156" spans="1:9" ht="12.75" customHeight="1" x14ac:dyDescent="0.2">
      <c r="A156" s="156" t="s">
        <v>420</v>
      </c>
      <c r="B156" s="156" t="s">
        <v>439</v>
      </c>
      <c r="C156" s="156" t="s">
        <v>440</v>
      </c>
      <c r="D156" s="156">
        <v>1</v>
      </c>
      <c r="E156" s="156" t="s">
        <v>30</v>
      </c>
      <c r="F156" s="156">
        <v>244</v>
      </c>
      <c r="G156" s="156">
        <v>0.5</v>
      </c>
      <c r="H156" s="156">
        <v>0</v>
      </c>
      <c r="I156" s="157">
        <v>2.29</v>
      </c>
    </row>
    <row r="157" spans="1:9" x14ac:dyDescent="0.2">
      <c r="A157" s="25"/>
      <c r="B157" s="19">
        <f>COUNTA(B147:B156)</f>
        <v>10</v>
      </c>
      <c r="C157" s="19"/>
      <c r="D157" s="65"/>
      <c r="E157" s="23">
        <f>COUNTIF(E147:E156, "Yes")</f>
        <v>10</v>
      </c>
      <c r="F157" s="25"/>
      <c r="G157" s="19"/>
      <c r="H157" s="25"/>
      <c r="I157" s="102">
        <f>SUM(I147:I156)</f>
        <v>26.400999999999996</v>
      </c>
    </row>
    <row r="158" spans="1:9" x14ac:dyDescent="0.2">
      <c r="A158" s="25"/>
      <c r="B158" s="19"/>
      <c r="C158" s="19"/>
      <c r="D158" s="65"/>
      <c r="E158" s="19"/>
      <c r="F158" s="25"/>
      <c r="G158" s="19"/>
      <c r="H158" s="25"/>
      <c r="I158" s="102"/>
    </row>
    <row r="159" spans="1:9" ht="12.75" customHeight="1" x14ac:dyDescent="0.2">
      <c r="A159" s="150" t="s">
        <v>441</v>
      </c>
      <c r="B159" s="150" t="s">
        <v>442</v>
      </c>
      <c r="C159" s="150" t="s">
        <v>443</v>
      </c>
      <c r="D159" s="150">
        <v>1</v>
      </c>
      <c r="E159" s="150" t="s">
        <v>30</v>
      </c>
      <c r="F159" s="150">
        <v>244</v>
      </c>
      <c r="G159" s="150">
        <v>0.5</v>
      </c>
      <c r="H159" s="150">
        <v>0</v>
      </c>
      <c r="I159" s="155">
        <v>0.55000000000000004</v>
      </c>
    </row>
    <row r="160" spans="1:9" ht="12.75" customHeight="1" x14ac:dyDescent="0.2">
      <c r="A160" s="150" t="s">
        <v>441</v>
      </c>
      <c r="B160" s="150" t="s">
        <v>444</v>
      </c>
      <c r="C160" s="150" t="s">
        <v>445</v>
      </c>
      <c r="D160" s="150">
        <v>1</v>
      </c>
      <c r="E160" s="150" t="s">
        <v>30</v>
      </c>
      <c r="F160" s="150">
        <v>244</v>
      </c>
      <c r="G160" s="150">
        <v>1</v>
      </c>
      <c r="H160" s="150">
        <v>0</v>
      </c>
      <c r="I160" s="155">
        <v>0.42599999999999999</v>
      </c>
    </row>
    <row r="161" spans="1:9" ht="12.75" customHeight="1" x14ac:dyDescent="0.2">
      <c r="A161" s="150" t="s">
        <v>441</v>
      </c>
      <c r="B161" s="150" t="s">
        <v>446</v>
      </c>
      <c r="C161" s="150" t="s">
        <v>447</v>
      </c>
      <c r="D161" s="150">
        <v>1</v>
      </c>
      <c r="E161" s="150" t="s">
        <v>30</v>
      </c>
      <c r="F161" s="150">
        <v>244</v>
      </c>
      <c r="G161" s="150">
        <v>0.5</v>
      </c>
      <c r="H161" s="150">
        <v>0</v>
      </c>
      <c r="I161" s="155">
        <v>1.57</v>
      </c>
    </row>
    <row r="162" spans="1:9" ht="12.75" customHeight="1" x14ac:dyDescent="0.2">
      <c r="A162" s="150" t="s">
        <v>441</v>
      </c>
      <c r="B162" s="150" t="s">
        <v>448</v>
      </c>
      <c r="C162" s="150" t="s">
        <v>449</v>
      </c>
      <c r="D162" s="150">
        <v>1</v>
      </c>
      <c r="E162" s="150" t="s">
        <v>30</v>
      </c>
      <c r="F162" s="150">
        <v>244</v>
      </c>
      <c r="G162" s="150">
        <v>0.5</v>
      </c>
      <c r="H162" s="150">
        <v>0</v>
      </c>
      <c r="I162" s="155">
        <v>0.42499999999999999</v>
      </c>
    </row>
    <row r="163" spans="1:9" ht="12.75" customHeight="1" x14ac:dyDescent="0.2">
      <c r="A163" s="150" t="s">
        <v>441</v>
      </c>
      <c r="B163" s="150" t="s">
        <v>450</v>
      </c>
      <c r="C163" s="150" t="s">
        <v>451</v>
      </c>
      <c r="D163" s="150">
        <v>1</v>
      </c>
      <c r="E163" s="150" t="s">
        <v>30</v>
      </c>
      <c r="F163" s="150">
        <v>244</v>
      </c>
      <c r="G163" s="150">
        <v>0.5</v>
      </c>
      <c r="H163" s="150">
        <v>0</v>
      </c>
      <c r="I163" s="155">
        <v>1.296</v>
      </c>
    </row>
    <row r="164" spans="1:9" ht="12.75" customHeight="1" x14ac:dyDescent="0.2">
      <c r="A164" s="150" t="s">
        <v>441</v>
      </c>
      <c r="B164" s="160" t="s">
        <v>452</v>
      </c>
      <c r="C164" s="160" t="s">
        <v>453</v>
      </c>
      <c r="D164" s="150">
        <v>1</v>
      </c>
      <c r="E164" s="150"/>
      <c r="F164" s="150">
        <v>244</v>
      </c>
      <c r="G164" s="160">
        <v>0</v>
      </c>
      <c r="H164" s="150">
        <v>0</v>
      </c>
      <c r="I164" s="155"/>
    </row>
    <row r="165" spans="1:9" ht="12.75" customHeight="1" x14ac:dyDescent="0.2">
      <c r="A165" s="150" t="s">
        <v>441</v>
      </c>
      <c r="B165" s="160" t="s">
        <v>454</v>
      </c>
      <c r="C165" s="160" t="s">
        <v>455</v>
      </c>
      <c r="D165" s="150">
        <v>1</v>
      </c>
      <c r="E165" s="150"/>
      <c r="F165" s="150">
        <v>244</v>
      </c>
      <c r="G165" s="160">
        <v>0</v>
      </c>
      <c r="H165" s="150">
        <v>0</v>
      </c>
      <c r="I165" s="155"/>
    </row>
    <row r="166" spans="1:9" ht="12.75" customHeight="1" x14ac:dyDescent="0.2">
      <c r="A166" s="150" t="s">
        <v>441</v>
      </c>
      <c r="B166" s="160" t="s">
        <v>456</v>
      </c>
      <c r="C166" s="160" t="s">
        <v>457</v>
      </c>
      <c r="D166" s="150">
        <v>1</v>
      </c>
      <c r="E166" s="150"/>
      <c r="F166" s="150">
        <v>244</v>
      </c>
      <c r="G166" s="160">
        <v>0</v>
      </c>
      <c r="H166" s="150">
        <v>0</v>
      </c>
      <c r="I166" s="155"/>
    </row>
    <row r="167" spans="1:9" ht="12.75" customHeight="1" x14ac:dyDescent="0.2">
      <c r="A167" s="150" t="s">
        <v>441</v>
      </c>
      <c r="B167" s="160" t="s">
        <v>458</v>
      </c>
      <c r="C167" s="160" t="s">
        <v>459</v>
      </c>
      <c r="D167" s="150">
        <v>1</v>
      </c>
      <c r="E167" s="150"/>
      <c r="F167" s="150">
        <v>244</v>
      </c>
      <c r="G167" s="160">
        <v>0</v>
      </c>
      <c r="H167" s="150">
        <v>0</v>
      </c>
      <c r="I167" s="155"/>
    </row>
    <row r="168" spans="1:9" ht="12.75" customHeight="1" x14ac:dyDescent="0.2">
      <c r="A168" s="150" t="s">
        <v>441</v>
      </c>
      <c r="B168" s="150" t="s">
        <v>460</v>
      </c>
      <c r="C168" s="150" t="s">
        <v>461</v>
      </c>
      <c r="D168" s="150">
        <v>1</v>
      </c>
      <c r="E168" s="150" t="s">
        <v>30</v>
      </c>
      <c r="F168" s="150">
        <v>244</v>
      </c>
      <c r="G168" s="150">
        <v>0.5</v>
      </c>
      <c r="H168" s="150">
        <v>0</v>
      </c>
      <c r="I168" s="155">
        <v>0.41399999999999998</v>
      </c>
    </row>
    <row r="169" spans="1:9" ht="12.75" customHeight="1" x14ac:dyDescent="0.2">
      <c r="A169" s="150" t="s">
        <v>441</v>
      </c>
      <c r="B169" s="160" t="s">
        <v>462</v>
      </c>
      <c r="C169" s="160" t="s">
        <v>463</v>
      </c>
      <c r="D169" s="150">
        <v>1</v>
      </c>
      <c r="E169" s="150"/>
      <c r="F169" s="150">
        <v>244</v>
      </c>
      <c r="G169" s="160">
        <v>0</v>
      </c>
      <c r="H169" s="150">
        <v>0</v>
      </c>
      <c r="I169" s="155"/>
    </row>
    <row r="170" spans="1:9" ht="12.75" customHeight="1" x14ac:dyDescent="0.2">
      <c r="A170" s="150" t="s">
        <v>441</v>
      </c>
      <c r="B170" s="150" t="s">
        <v>464</v>
      </c>
      <c r="C170" s="150" t="s">
        <v>465</v>
      </c>
      <c r="D170" s="150">
        <v>1</v>
      </c>
      <c r="E170" s="150" t="s">
        <v>30</v>
      </c>
      <c r="F170" s="150">
        <v>244</v>
      </c>
      <c r="G170" s="150">
        <v>0.5</v>
      </c>
      <c r="H170" s="150">
        <v>0</v>
      </c>
      <c r="I170" s="155">
        <v>3.6419999999999999</v>
      </c>
    </row>
    <row r="171" spans="1:9" ht="12.75" customHeight="1" x14ac:dyDescent="0.2">
      <c r="A171" s="150" t="s">
        <v>441</v>
      </c>
      <c r="B171" s="150" t="s">
        <v>466</v>
      </c>
      <c r="C171" s="150" t="s">
        <v>467</v>
      </c>
      <c r="D171" s="150">
        <v>1</v>
      </c>
      <c r="E171" s="150" t="s">
        <v>30</v>
      </c>
      <c r="F171" s="150">
        <v>244</v>
      </c>
      <c r="G171" s="150">
        <v>0.5</v>
      </c>
      <c r="H171" s="150">
        <v>0</v>
      </c>
      <c r="I171" s="155">
        <v>5.6449999999999996</v>
      </c>
    </row>
    <row r="172" spans="1:9" ht="12.75" customHeight="1" x14ac:dyDescent="0.2">
      <c r="A172" s="150" t="s">
        <v>441</v>
      </c>
      <c r="B172" s="186" t="s">
        <v>468</v>
      </c>
      <c r="C172" s="186" t="s">
        <v>469</v>
      </c>
      <c r="D172" s="186">
        <v>1</v>
      </c>
      <c r="E172" s="150" t="s">
        <v>30</v>
      </c>
      <c r="F172" s="186">
        <v>244</v>
      </c>
      <c r="G172" s="186">
        <v>0.5</v>
      </c>
      <c r="H172" s="150">
        <v>0</v>
      </c>
      <c r="I172" s="155">
        <v>0.26600000000000001</v>
      </c>
    </row>
    <row r="173" spans="1:9" ht="12.75" customHeight="1" x14ac:dyDescent="0.2">
      <c r="A173" s="150" t="s">
        <v>441</v>
      </c>
      <c r="B173" s="160" t="s">
        <v>470</v>
      </c>
      <c r="C173" s="160" t="s">
        <v>471</v>
      </c>
      <c r="D173" s="150">
        <v>1</v>
      </c>
      <c r="E173" s="150"/>
      <c r="F173" s="150">
        <v>244</v>
      </c>
      <c r="G173" s="160">
        <v>0</v>
      </c>
      <c r="H173" s="150">
        <v>0</v>
      </c>
      <c r="I173" s="155"/>
    </row>
    <row r="174" spans="1:9" ht="12.75" customHeight="1" x14ac:dyDescent="0.2">
      <c r="A174" s="150" t="s">
        <v>441</v>
      </c>
      <c r="B174" s="160" t="s">
        <v>472</v>
      </c>
      <c r="C174" s="160" t="s">
        <v>473</v>
      </c>
      <c r="D174" s="150">
        <v>1</v>
      </c>
      <c r="E174" s="150"/>
      <c r="F174" s="150">
        <v>244</v>
      </c>
      <c r="G174" s="160">
        <v>0</v>
      </c>
      <c r="H174" s="150">
        <v>0</v>
      </c>
      <c r="I174" s="155"/>
    </row>
    <row r="175" spans="1:9" ht="12.75" customHeight="1" x14ac:dyDescent="0.2">
      <c r="A175" s="150" t="s">
        <v>441</v>
      </c>
      <c r="B175" s="150" t="s">
        <v>474</v>
      </c>
      <c r="C175" s="150" t="s">
        <v>475</v>
      </c>
      <c r="D175" s="150">
        <v>1</v>
      </c>
      <c r="E175" s="150" t="s">
        <v>30</v>
      </c>
      <c r="F175" s="150">
        <v>244</v>
      </c>
      <c r="G175" s="150">
        <v>1</v>
      </c>
      <c r="H175" s="150">
        <v>0</v>
      </c>
      <c r="I175" s="155">
        <v>0.66600000000000004</v>
      </c>
    </row>
    <row r="176" spans="1:9" ht="12.75" customHeight="1" x14ac:dyDescent="0.2">
      <c r="A176" s="156" t="s">
        <v>441</v>
      </c>
      <c r="B176" s="161" t="s">
        <v>476</v>
      </c>
      <c r="C176" s="161" t="s">
        <v>477</v>
      </c>
      <c r="D176" s="156">
        <v>1</v>
      </c>
      <c r="E176" s="156"/>
      <c r="F176" s="156">
        <v>244</v>
      </c>
      <c r="G176" s="161">
        <v>0</v>
      </c>
      <c r="H176" s="156">
        <v>0</v>
      </c>
      <c r="I176" s="157"/>
    </row>
    <row r="177" spans="1:9" x14ac:dyDescent="0.2">
      <c r="A177" s="25"/>
      <c r="B177" s="19">
        <f>COUNTA(B159:B176)</f>
        <v>18</v>
      </c>
      <c r="C177" s="19"/>
      <c r="D177" s="65"/>
      <c r="E177" s="23">
        <f>COUNTIF(E159:E176, "Yes")</f>
        <v>10</v>
      </c>
      <c r="F177" s="25"/>
      <c r="G177" s="19"/>
      <c r="H177" s="25"/>
      <c r="I177" s="102">
        <f>SUM(I159:I176)</f>
        <v>14.9</v>
      </c>
    </row>
    <row r="178" spans="1:9" x14ac:dyDescent="0.2">
      <c r="A178" s="25"/>
      <c r="B178" s="19"/>
      <c r="C178" s="19"/>
      <c r="D178" s="65"/>
      <c r="E178" s="19"/>
      <c r="F178" s="25"/>
      <c r="G178" s="19"/>
      <c r="H178" s="25"/>
      <c r="I178" s="102"/>
    </row>
    <row r="179" spans="1:9" ht="12.75" customHeight="1" x14ac:dyDescent="0.2">
      <c r="A179" s="150" t="s">
        <v>478</v>
      </c>
      <c r="B179" s="150" t="s">
        <v>479</v>
      </c>
      <c r="C179" s="150" t="s">
        <v>480</v>
      </c>
      <c r="D179" s="150">
        <v>1</v>
      </c>
      <c r="E179" s="150" t="s">
        <v>30</v>
      </c>
      <c r="F179" s="150">
        <v>365</v>
      </c>
      <c r="G179" s="150">
        <v>0.5</v>
      </c>
      <c r="H179" s="150">
        <v>0</v>
      </c>
      <c r="I179" s="155">
        <v>5.4619999999999997</v>
      </c>
    </row>
    <row r="180" spans="1:9" ht="12.75" customHeight="1" x14ac:dyDescent="0.2">
      <c r="A180" s="150" t="s">
        <v>478</v>
      </c>
      <c r="B180" s="160" t="s">
        <v>481</v>
      </c>
      <c r="C180" s="160" t="s">
        <v>482</v>
      </c>
      <c r="D180" s="150">
        <v>1</v>
      </c>
      <c r="E180" s="150"/>
      <c r="F180" s="150">
        <v>244</v>
      </c>
      <c r="G180" s="160">
        <v>0</v>
      </c>
      <c r="H180" s="150">
        <v>0</v>
      </c>
      <c r="I180" s="155"/>
    </row>
    <row r="181" spans="1:9" ht="12.75" customHeight="1" x14ac:dyDescent="0.2">
      <c r="A181" s="150" t="s">
        <v>478</v>
      </c>
      <c r="B181" s="160" t="s">
        <v>483</v>
      </c>
      <c r="C181" s="160" t="s">
        <v>484</v>
      </c>
      <c r="D181" s="150">
        <v>1</v>
      </c>
      <c r="E181" s="150"/>
      <c r="F181" s="150">
        <v>244</v>
      </c>
      <c r="G181" s="160">
        <v>0</v>
      </c>
      <c r="H181" s="150">
        <v>0</v>
      </c>
      <c r="I181" s="155"/>
    </row>
    <row r="182" spans="1:9" ht="12.75" customHeight="1" x14ac:dyDescent="0.2">
      <c r="A182" s="150" t="s">
        <v>478</v>
      </c>
      <c r="B182" s="150" t="s">
        <v>485</v>
      </c>
      <c r="C182" s="150" t="s">
        <v>486</v>
      </c>
      <c r="D182" s="150">
        <v>1</v>
      </c>
      <c r="E182" s="150" t="s">
        <v>30</v>
      </c>
      <c r="F182" s="150">
        <v>244</v>
      </c>
      <c r="G182" s="150">
        <v>0.5</v>
      </c>
      <c r="H182" s="150">
        <v>0</v>
      </c>
      <c r="I182" s="155">
        <v>1.534</v>
      </c>
    </row>
    <row r="183" spans="1:9" ht="12.75" customHeight="1" x14ac:dyDescent="0.2">
      <c r="A183" s="150" t="s">
        <v>478</v>
      </c>
      <c r="B183" s="150" t="s">
        <v>487</v>
      </c>
      <c r="C183" s="150" t="s">
        <v>488</v>
      </c>
      <c r="D183" s="150">
        <v>1</v>
      </c>
      <c r="E183" s="150" t="s">
        <v>30</v>
      </c>
      <c r="F183" s="150">
        <v>244</v>
      </c>
      <c r="G183" s="150">
        <v>0.5</v>
      </c>
      <c r="H183" s="150">
        <v>0</v>
      </c>
      <c r="I183" s="155">
        <v>15.364000000000001</v>
      </c>
    </row>
    <row r="184" spans="1:9" ht="12.75" customHeight="1" x14ac:dyDescent="0.2">
      <c r="A184" s="150" t="s">
        <v>478</v>
      </c>
      <c r="B184" s="160" t="s">
        <v>489</v>
      </c>
      <c r="C184" s="160" t="s">
        <v>490</v>
      </c>
      <c r="D184" s="150">
        <v>1</v>
      </c>
      <c r="E184" s="150"/>
      <c r="F184" s="150">
        <v>365</v>
      </c>
      <c r="G184" s="160">
        <v>0</v>
      </c>
      <c r="H184" s="150">
        <v>0</v>
      </c>
      <c r="I184" s="155"/>
    </row>
    <row r="185" spans="1:9" ht="12.75" customHeight="1" x14ac:dyDescent="0.2">
      <c r="A185" s="150" t="s">
        <v>478</v>
      </c>
      <c r="B185" s="150" t="s">
        <v>491</v>
      </c>
      <c r="C185" s="150" t="s">
        <v>492</v>
      </c>
      <c r="D185" s="150">
        <v>1</v>
      </c>
      <c r="E185" s="150" t="s">
        <v>30</v>
      </c>
      <c r="F185" s="150">
        <v>244</v>
      </c>
      <c r="G185" s="150">
        <v>0.5</v>
      </c>
      <c r="H185" s="150">
        <v>0</v>
      </c>
      <c r="I185" s="155">
        <v>3.4769999999999999</v>
      </c>
    </row>
    <row r="186" spans="1:9" ht="12.75" customHeight="1" x14ac:dyDescent="0.2">
      <c r="A186" s="150" t="s">
        <v>478</v>
      </c>
      <c r="B186" s="150" t="s">
        <v>493</v>
      </c>
      <c r="C186" s="150" t="s">
        <v>494</v>
      </c>
      <c r="D186" s="150">
        <v>1</v>
      </c>
      <c r="E186" s="150" t="s">
        <v>30</v>
      </c>
      <c r="F186" s="150">
        <v>244</v>
      </c>
      <c r="G186" s="150">
        <v>0.5</v>
      </c>
      <c r="H186" s="150">
        <v>0</v>
      </c>
      <c r="I186" s="155">
        <v>14.195</v>
      </c>
    </row>
    <row r="187" spans="1:9" ht="12.75" customHeight="1" x14ac:dyDescent="0.2">
      <c r="A187" s="156" t="s">
        <v>478</v>
      </c>
      <c r="B187" s="156" t="s">
        <v>495</v>
      </c>
      <c r="C187" s="156" t="s">
        <v>496</v>
      </c>
      <c r="D187" s="156">
        <v>1</v>
      </c>
      <c r="E187" s="156" t="s">
        <v>30</v>
      </c>
      <c r="F187" s="156">
        <v>244</v>
      </c>
      <c r="G187" s="156">
        <v>0.5</v>
      </c>
      <c r="H187" s="156">
        <v>0</v>
      </c>
      <c r="I187" s="157">
        <v>9.0649999999999995</v>
      </c>
    </row>
    <row r="188" spans="1:9" x14ac:dyDescent="0.2">
      <c r="A188" s="25"/>
      <c r="B188" s="19">
        <f>COUNTA(B179:B187)</f>
        <v>9</v>
      </c>
      <c r="C188" s="19"/>
      <c r="D188" s="65"/>
      <c r="E188" s="23">
        <f>COUNTIF(E179:E187, "Yes")</f>
        <v>6</v>
      </c>
      <c r="F188" s="25"/>
      <c r="G188" s="19"/>
      <c r="H188" s="25"/>
      <c r="I188" s="102">
        <f>SUM(I179:I187)</f>
        <v>49.096999999999994</v>
      </c>
    </row>
    <row r="189" spans="1:9" x14ac:dyDescent="0.2">
      <c r="A189" s="25"/>
      <c r="B189" s="19"/>
      <c r="C189" s="19"/>
      <c r="D189" s="65"/>
      <c r="E189" s="19"/>
      <c r="F189" s="25"/>
      <c r="G189" s="19"/>
      <c r="H189" s="25"/>
      <c r="I189" s="102"/>
    </row>
    <row r="190" spans="1:9" ht="12.75" customHeight="1" x14ac:dyDescent="0.2">
      <c r="A190" s="150" t="s">
        <v>497</v>
      </c>
      <c r="B190" s="150" t="s">
        <v>498</v>
      </c>
      <c r="C190" s="150" t="s">
        <v>499</v>
      </c>
      <c r="D190" s="150">
        <v>1</v>
      </c>
      <c r="E190" s="150" t="s">
        <v>30</v>
      </c>
      <c r="F190" s="150">
        <v>244</v>
      </c>
      <c r="G190" s="150">
        <v>0.5</v>
      </c>
      <c r="H190" s="150">
        <v>0</v>
      </c>
      <c r="I190" s="155">
        <v>5.9820000000000002</v>
      </c>
    </row>
    <row r="191" spans="1:9" ht="12.75" customHeight="1" x14ac:dyDescent="0.2">
      <c r="A191" s="150" t="s">
        <v>497</v>
      </c>
      <c r="B191" s="150" t="s">
        <v>500</v>
      </c>
      <c r="C191" s="150" t="s">
        <v>501</v>
      </c>
      <c r="D191" s="150">
        <v>1</v>
      </c>
      <c r="E191" s="150" t="s">
        <v>30</v>
      </c>
      <c r="F191" s="150">
        <v>244</v>
      </c>
      <c r="G191" s="150">
        <v>0.5</v>
      </c>
      <c r="H191" s="150">
        <v>0</v>
      </c>
      <c r="I191" s="155">
        <v>3.786</v>
      </c>
    </row>
    <row r="192" spans="1:9" ht="12.75" customHeight="1" x14ac:dyDescent="0.2">
      <c r="A192" s="150" t="s">
        <v>497</v>
      </c>
      <c r="B192" s="160" t="s">
        <v>1301</v>
      </c>
      <c r="C192" s="160" t="s">
        <v>1302</v>
      </c>
      <c r="D192" s="150">
        <v>1</v>
      </c>
      <c r="E192" s="150"/>
      <c r="F192" s="150">
        <v>244</v>
      </c>
      <c r="G192" s="160">
        <v>0</v>
      </c>
      <c r="H192" s="150">
        <v>0</v>
      </c>
      <c r="I192" s="155"/>
    </row>
    <row r="193" spans="1:9" ht="12.75" customHeight="1" x14ac:dyDescent="0.2">
      <c r="A193" s="150" t="s">
        <v>497</v>
      </c>
      <c r="B193" s="150" t="s">
        <v>502</v>
      </c>
      <c r="C193" s="150" t="s">
        <v>503</v>
      </c>
      <c r="D193" s="150">
        <v>1</v>
      </c>
      <c r="E193" s="150" t="s">
        <v>30</v>
      </c>
      <c r="F193" s="150">
        <v>244</v>
      </c>
      <c r="G193" s="150">
        <v>0.5</v>
      </c>
      <c r="H193" s="150">
        <v>0</v>
      </c>
      <c r="I193" s="155">
        <v>11.609</v>
      </c>
    </row>
    <row r="194" spans="1:9" ht="12.75" customHeight="1" x14ac:dyDescent="0.2">
      <c r="A194" s="150" t="s">
        <v>497</v>
      </c>
      <c r="B194" s="150" t="s">
        <v>504</v>
      </c>
      <c r="C194" s="150" t="s">
        <v>505</v>
      </c>
      <c r="D194" s="150">
        <v>1</v>
      </c>
      <c r="E194" s="150" t="s">
        <v>30</v>
      </c>
      <c r="F194" s="150">
        <v>244</v>
      </c>
      <c r="G194" s="150">
        <v>0.5</v>
      </c>
      <c r="H194" s="150">
        <v>0</v>
      </c>
      <c r="I194" s="155">
        <v>1.3080000000000001</v>
      </c>
    </row>
    <row r="195" spans="1:9" ht="12.75" customHeight="1" x14ac:dyDescent="0.2">
      <c r="A195" s="150" t="s">
        <v>497</v>
      </c>
      <c r="B195" s="150" t="s">
        <v>506</v>
      </c>
      <c r="C195" s="150" t="s">
        <v>507</v>
      </c>
      <c r="D195" s="150">
        <v>1</v>
      </c>
      <c r="E195" s="150" t="s">
        <v>30</v>
      </c>
      <c r="F195" s="150">
        <v>244</v>
      </c>
      <c r="G195" s="150">
        <v>0.5</v>
      </c>
      <c r="H195" s="150">
        <v>0</v>
      </c>
      <c r="I195" s="155">
        <v>1.532</v>
      </c>
    </row>
    <row r="196" spans="1:9" ht="12.75" customHeight="1" x14ac:dyDescent="0.2">
      <c r="A196" s="156" t="s">
        <v>497</v>
      </c>
      <c r="B196" s="156" t="s">
        <v>508</v>
      </c>
      <c r="C196" s="156" t="s">
        <v>509</v>
      </c>
      <c r="D196" s="156">
        <v>1</v>
      </c>
      <c r="E196" s="156"/>
      <c r="F196" s="156">
        <v>244</v>
      </c>
      <c r="G196" s="156">
        <v>0</v>
      </c>
      <c r="H196" s="156">
        <v>0</v>
      </c>
      <c r="I196" s="157"/>
    </row>
    <row r="197" spans="1:9" x14ac:dyDescent="0.2">
      <c r="A197" s="25"/>
      <c r="B197" s="19">
        <f>COUNTA(B190:B196)</f>
        <v>7</v>
      </c>
      <c r="C197" s="19"/>
      <c r="D197" s="65"/>
      <c r="E197" s="23">
        <f>COUNTIF(E190:E196, "Yes")</f>
        <v>5</v>
      </c>
      <c r="F197" s="25"/>
      <c r="G197" s="19"/>
      <c r="H197" s="25"/>
      <c r="I197" s="102">
        <f>SUM(I190:I196)</f>
        <v>24.217000000000002</v>
      </c>
    </row>
    <row r="198" spans="1:9" x14ac:dyDescent="0.2">
      <c r="A198" s="25"/>
      <c r="B198" s="19"/>
      <c r="C198" s="19"/>
      <c r="D198" s="65"/>
      <c r="E198" s="19"/>
      <c r="F198" s="25"/>
      <c r="G198" s="19"/>
      <c r="H198" s="25"/>
      <c r="I198" s="102"/>
    </row>
    <row r="199" spans="1:9" ht="12.75" customHeight="1" x14ac:dyDescent="0.2">
      <c r="A199" s="150" t="s">
        <v>510</v>
      </c>
      <c r="B199" s="150" t="s">
        <v>511</v>
      </c>
      <c r="C199" s="150" t="s">
        <v>512</v>
      </c>
      <c r="D199" s="150">
        <v>1</v>
      </c>
      <c r="E199" s="150" t="s">
        <v>30</v>
      </c>
      <c r="F199" s="150">
        <v>244</v>
      </c>
      <c r="G199" s="150">
        <v>0.5</v>
      </c>
      <c r="H199" s="150">
        <v>0</v>
      </c>
      <c r="I199" s="155">
        <v>3.7829999999999999</v>
      </c>
    </row>
    <row r="200" spans="1:9" ht="12.75" customHeight="1" x14ac:dyDescent="0.2">
      <c r="A200" s="150" t="s">
        <v>510</v>
      </c>
      <c r="B200" s="150" t="s">
        <v>513</v>
      </c>
      <c r="C200" s="150" t="s">
        <v>1285</v>
      </c>
      <c r="D200" s="150">
        <v>1</v>
      </c>
      <c r="E200" s="150" t="s">
        <v>30</v>
      </c>
      <c r="F200" s="150">
        <v>244</v>
      </c>
      <c r="G200" s="150">
        <v>0.5</v>
      </c>
      <c r="H200" s="150">
        <v>0</v>
      </c>
      <c r="I200" s="155">
        <v>13.821999999999999</v>
      </c>
    </row>
    <row r="201" spans="1:9" ht="12.75" customHeight="1" x14ac:dyDescent="0.2">
      <c r="A201" s="150" t="s">
        <v>510</v>
      </c>
      <c r="B201" s="150" t="s">
        <v>514</v>
      </c>
      <c r="C201" s="150" t="s">
        <v>515</v>
      </c>
      <c r="D201" s="150">
        <v>1</v>
      </c>
      <c r="E201" s="150" t="s">
        <v>30</v>
      </c>
      <c r="F201" s="150">
        <v>244</v>
      </c>
      <c r="G201" s="150">
        <v>0.5</v>
      </c>
      <c r="H201" s="150">
        <v>0</v>
      </c>
      <c r="I201" s="155">
        <v>2.9369999999999998</v>
      </c>
    </row>
    <row r="202" spans="1:9" ht="12.75" customHeight="1" x14ac:dyDescent="0.2">
      <c r="A202" s="150" t="s">
        <v>510</v>
      </c>
      <c r="B202" s="160" t="s">
        <v>516</v>
      </c>
      <c r="C202" s="160" t="s">
        <v>517</v>
      </c>
      <c r="D202" s="150">
        <v>1</v>
      </c>
      <c r="E202" s="150"/>
      <c r="F202" s="150">
        <v>244</v>
      </c>
      <c r="G202" s="160">
        <v>0</v>
      </c>
      <c r="H202" s="150">
        <v>0</v>
      </c>
      <c r="I202" s="155"/>
    </row>
    <row r="203" spans="1:9" ht="12.75" customHeight="1" x14ac:dyDescent="0.2">
      <c r="A203" s="150" t="s">
        <v>510</v>
      </c>
      <c r="B203" s="150" t="s">
        <v>518</v>
      </c>
      <c r="C203" s="150" t="s">
        <v>519</v>
      </c>
      <c r="D203" s="150">
        <v>1</v>
      </c>
      <c r="E203" s="150" t="s">
        <v>30</v>
      </c>
      <c r="F203" s="150">
        <v>244</v>
      </c>
      <c r="G203" s="150">
        <v>0.5</v>
      </c>
      <c r="H203" s="150">
        <v>0</v>
      </c>
      <c r="I203" s="155">
        <v>3.806</v>
      </c>
    </row>
    <row r="204" spans="1:9" ht="12.75" customHeight="1" x14ac:dyDescent="0.2">
      <c r="A204" s="150" t="s">
        <v>510</v>
      </c>
      <c r="B204" s="150" t="s">
        <v>520</v>
      </c>
      <c r="C204" s="150" t="s">
        <v>521</v>
      </c>
      <c r="D204" s="150">
        <v>1</v>
      </c>
      <c r="E204" s="150" t="s">
        <v>30</v>
      </c>
      <c r="F204" s="150">
        <v>244</v>
      </c>
      <c r="G204" s="150">
        <v>0.5</v>
      </c>
      <c r="H204" s="150">
        <v>0</v>
      </c>
      <c r="I204" s="155">
        <v>3.6520000000000001</v>
      </c>
    </row>
    <row r="205" spans="1:9" ht="12.75" customHeight="1" x14ac:dyDescent="0.2">
      <c r="A205" s="156" t="s">
        <v>510</v>
      </c>
      <c r="B205" s="156" t="s">
        <v>522</v>
      </c>
      <c r="C205" s="156" t="s">
        <v>523</v>
      </c>
      <c r="D205" s="156">
        <v>1</v>
      </c>
      <c r="E205" s="156" t="s">
        <v>30</v>
      </c>
      <c r="F205" s="156">
        <v>244</v>
      </c>
      <c r="G205" s="156">
        <v>0.5</v>
      </c>
      <c r="H205" s="156">
        <v>0</v>
      </c>
      <c r="I205" s="157">
        <v>1.2390000000000001</v>
      </c>
    </row>
    <row r="206" spans="1:9" x14ac:dyDescent="0.2">
      <c r="A206" s="25"/>
      <c r="B206" s="19">
        <f>COUNTA(B199:B205)</f>
        <v>7</v>
      </c>
      <c r="C206" s="19"/>
      <c r="D206" s="65"/>
      <c r="E206" s="23">
        <f>COUNTIF(E199:E205, "Yes")</f>
        <v>6</v>
      </c>
      <c r="F206" s="25"/>
      <c r="G206" s="19"/>
      <c r="H206" s="25"/>
      <c r="I206" s="102">
        <f>SUM(I199:I205)</f>
        <v>29.239000000000004</v>
      </c>
    </row>
    <row r="207" spans="1:9" x14ac:dyDescent="0.2">
      <c r="A207" s="25"/>
      <c r="B207" s="19"/>
      <c r="C207" s="19"/>
      <c r="D207" s="65"/>
      <c r="E207" s="19"/>
      <c r="F207" s="25"/>
      <c r="G207" s="19"/>
      <c r="H207" s="25"/>
      <c r="I207" s="102"/>
    </row>
    <row r="208" spans="1:9" ht="12.75" customHeight="1" x14ac:dyDescent="0.2">
      <c r="A208" s="156" t="s">
        <v>524</v>
      </c>
      <c r="B208" s="161" t="s">
        <v>525</v>
      </c>
      <c r="C208" s="161" t="s">
        <v>526</v>
      </c>
      <c r="D208" s="156">
        <v>1</v>
      </c>
      <c r="E208" s="156"/>
      <c r="F208" s="156">
        <v>244</v>
      </c>
      <c r="G208" s="161">
        <v>0</v>
      </c>
      <c r="H208" s="156">
        <v>0</v>
      </c>
      <c r="I208" s="157"/>
    </row>
    <row r="209" spans="1:9" x14ac:dyDescent="0.2">
      <c r="A209" s="25"/>
      <c r="B209" s="19">
        <f>COUNTA(B208:B208)</f>
        <v>1</v>
      </c>
      <c r="C209" s="19"/>
      <c r="D209" s="65"/>
      <c r="E209" s="23">
        <f>COUNTIF(E208:E208, "Yes")</f>
        <v>0</v>
      </c>
      <c r="F209" s="25"/>
      <c r="G209" s="19"/>
      <c r="H209" s="25"/>
      <c r="I209" s="102">
        <f>SUM(I208:I208)</f>
        <v>0</v>
      </c>
    </row>
    <row r="210" spans="1:9" x14ac:dyDescent="0.2">
      <c r="A210" s="25"/>
      <c r="B210" s="19"/>
      <c r="C210" s="19"/>
      <c r="D210" s="65"/>
      <c r="E210" s="19"/>
      <c r="F210" s="25"/>
      <c r="G210" s="19"/>
      <c r="H210" s="25"/>
      <c r="I210" s="102"/>
    </row>
    <row r="211" spans="1:9" ht="12.75" customHeight="1" x14ac:dyDescent="0.2">
      <c r="A211" s="150" t="s">
        <v>527</v>
      </c>
      <c r="B211" s="150" t="s">
        <v>528</v>
      </c>
      <c r="C211" s="150" t="s">
        <v>529</v>
      </c>
      <c r="D211" s="150">
        <v>1</v>
      </c>
      <c r="E211" s="150" t="s">
        <v>30</v>
      </c>
      <c r="F211" s="150">
        <v>365</v>
      </c>
      <c r="G211" s="150">
        <v>1</v>
      </c>
      <c r="H211" s="150">
        <v>0</v>
      </c>
      <c r="I211" s="155">
        <v>3.68</v>
      </c>
    </row>
    <row r="212" spans="1:9" ht="12.75" customHeight="1" x14ac:dyDescent="0.2">
      <c r="A212" s="150" t="s">
        <v>527</v>
      </c>
      <c r="B212" s="150" t="s">
        <v>530</v>
      </c>
      <c r="C212" s="150" t="s">
        <v>531</v>
      </c>
      <c r="D212" s="150">
        <v>1</v>
      </c>
      <c r="E212" s="150" t="s">
        <v>30</v>
      </c>
      <c r="F212" s="150">
        <v>365</v>
      </c>
      <c r="G212" s="150">
        <v>1</v>
      </c>
      <c r="H212" s="150">
        <v>0</v>
      </c>
      <c r="I212" s="155">
        <v>3.0249999999999999</v>
      </c>
    </row>
    <row r="213" spans="1:9" ht="12.75" customHeight="1" x14ac:dyDescent="0.2">
      <c r="A213" s="150" t="s">
        <v>527</v>
      </c>
      <c r="B213" s="150" t="s">
        <v>532</v>
      </c>
      <c r="C213" s="150" t="s">
        <v>533</v>
      </c>
      <c r="D213" s="150">
        <v>1</v>
      </c>
      <c r="E213" s="150" t="s">
        <v>30</v>
      </c>
      <c r="F213" s="150">
        <v>365</v>
      </c>
      <c r="G213" s="150">
        <v>1</v>
      </c>
      <c r="H213" s="150">
        <v>0</v>
      </c>
      <c r="I213" s="155">
        <v>3.12</v>
      </c>
    </row>
    <row r="214" spans="1:9" ht="12.75" customHeight="1" x14ac:dyDescent="0.2">
      <c r="A214" s="150" t="s">
        <v>527</v>
      </c>
      <c r="B214" s="150" t="s">
        <v>534</v>
      </c>
      <c r="C214" s="150" t="s">
        <v>535</v>
      </c>
      <c r="D214" s="150">
        <v>1</v>
      </c>
      <c r="E214" s="150" t="s">
        <v>30</v>
      </c>
      <c r="F214" s="150">
        <v>365</v>
      </c>
      <c r="G214" s="150">
        <v>1</v>
      </c>
      <c r="H214" s="150">
        <v>0</v>
      </c>
      <c r="I214" s="155">
        <v>0.249</v>
      </c>
    </row>
    <row r="215" spans="1:9" ht="12.75" customHeight="1" x14ac:dyDescent="0.2">
      <c r="A215" s="150" t="s">
        <v>527</v>
      </c>
      <c r="B215" s="150" t="s">
        <v>536</v>
      </c>
      <c r="C215" s="150" t="s">
        <v>537</v>
      </c>
      <c r="D215" s="150">
        <v>1</v>
      </c>
      <c r="E215" s="150" t="s">
        <v>30</v>
      </c>
      <c r="F215" s="150">
        <v>365</v>
      </c>
      <c r="G215" s="150">
        <v>1</v>
      </c>
      <c r="H215" s="150">
        <v>0</v>
      </c>
      <c r="I215" s="155">
        <v>0.34599999999999997</v>
      </c>
    </row>
    <row r="216" spans="1:9" ht="12.75" customHeight="1" x14ac:dyDescent="0.2">
      <c r="A216" s="150" t="s">
        <v>527</v>
      </c>
      <c r="B216" s="150" t="s">
        <v>538</v>
      </c>
      <c r="C216" s="150" t="s">
        <v>539</v>
      </c>
      <c r="D216" s="150">
        <v>1</v>
      </c>
      <c r="E216" s="150" t="s">
        <v>30</v>
      </c>
      <c r="F216" s="150">
        <v>365</v>
      </c>
      <c r="G216" s="150">
        <v>1</v>
      </c>
      <c r="H216" s="150">
        <v>0</v>
      </c>
      <c r="I216" s="155">
        <v>6.2E-2</v>
      </c>
    </row>
    <row r="217" spans="1:9" ht="12.75" customHeight="1" x14ac:dyDescent="0.2">
      <c r="A217" s="150" t="s">
        <v>527</v>
      </c>
      <c r="B217" s="150" t="s">
        <v>540</v>
      </c>
      <c r="C217" s="150" t="s">
        <v>541</v>
      </c>
      <c r="D217" s="150">
        <v>1</v>
      </c>
      <c r="E217" s="150" t="s">
        <v>30</v>
      </c>
      <c r="F217" s="150">
        <v>365</v>
      </c>
      <c r="G217" s="150">
        <v>1</v>
      </c>
      <c r="H217" s="150">
        <v>0</v>
      </c>
      <c r="I217" s="155">
        <v>0.28499999999999998</v>
      </c>
    </row>
    <row r="218" spans="1:9" ht="12.75" customHeight="1" x14ac:dyDescent="0.2">
      <c r="A218" s="150" t="s">
        <v>527</v>
      </c>
      <c r="B218" s="150" t="s">
        <v>542</v>
      </c>
      <c r="C218" s="150" t="s">
        <v>543</v>
      </c>
      <c r="D218" s="150">
        <v>1</v>
      </c>
      <c r="E218" s="150" t="s">
        <v>30</v>
      </c>
      <c r="F218" s="150">
        <v>365</v>
      </c>
      <c r="G218" s="150">
        <v>1</v>
      </c>
      <c r="H218" s="150">
        <v>0</v>
      </c>
      <c r="I218" s="155">
        <v>0.49299999999999999</v>
      </c>
    </row>
    <row r="219" spans="1:9" ht="12.75" customHeight="1" x14ac:dyDescent="0.2">
      <c r="A219" s="156" t="s">
        <v>527</v>
      </c>
      <c r="B219" s="156" t="s">
        <v>544</v>
      </c>
      <c r="C219" s="156" t="s">
        <v>545</v>
      </c>
      <c r="D219" s="156">
        <v>1</v>
      </c>
      <c r="E219" s="156" t="s">
        <v>30</v>
      </c>
      <c r="F219" s="156">
        <v>365</v>
      </c>
      <c r="G219" s="156">
        <v>1</v>
      </c>
      <c r="H219" s="156">
        <v>0</v>
      </c>
      <c r="I219" s="157">
        <v>4.0030000000000001</v>
      </c>
    </row>
    <row r="220" spans="1:9" x14ac:dyDescent="0.2">
      <c r="A220" s="25"/>
      <c r="B220" s="19">
        <f>COUNTA(B211:B219)</f>
        <v>9</v>
      </c>
      <c r="C220" s="19"/>
      <c r="D220" s="65"/>
      <c r="E220" s="23">
        <f>COUNTIF(E211:E219, "Yes")</f>
        <v>9</v>
      </c>
      <c r="F220" s="25"/>
      <c r="G220" s="19"/>
      <c r="H220" s="25"/>
      <c r="I220" s="102">
        <f>SUM(I211:I219)</f>
        <v>15.263</v>
      </c>
    </row>
    <row r="221" spans="1:9" x14ac:dyDescent="0.2">
      <c r="A221" s="25"/>
      <c r="B221" s="19"/>
      <c r="C221" s="19"/>
      <c r="D221" s="65"/>
      <c r="E221" s="19"/>
      <c r="F221" s="25"/>
      <c r="G221" s="19"/>
      <c r="H221" s="25"/>
      <c r="I221" s="102"/>
    </row>
    <row r="222" spans="1:9" ht="12.75" customHeight="1" x14ac:dyDescent="0.2">
      <c r="A222" s="150" t="s">
        <v>546</v>
      </c>
      <c r="B222" s="160" t="s">
        <v>547</v>
      </c>
      <c r="C222" s="160" t="s">
        <v>548</v>
      </c>
      <c r="D222" s="150">
        <v>1</v>
      </c>
      <c r="E222" s="150"/>
      <c r="F222" s="150">
        <v>365</v>
      </c>
      <c r="G222" s="160">
        <v>0</v>
      </c>
      <c r="H222" s="150">
        <v>0</v>
      </c>
      <c r="I222" s="155"/>
    </row>
    <row r="223" spans="1:9" ht="12.75" customHeight="1" x14ac:dyDescent="0.2">
      <c r="A223" s="150" t="s">
        <v>546</v>
      </c>
      <c r="B223" s="150" t="s">
        <v>549</v>
      </c>
      <c r="C223" s="150" t="s">
        <v>550</v>
      </c>
      <c r="D223" s="150">
        <v>1</v>
      </c>
      <c r="E223" s="150" t="s">
        <v>30</v>
      </c>
      <c r="F223" s="150">
        <v>365</v>
      </c>
      <c r="G223" s="150">
        <v>0.5</v>
      </c>
      <c r="H223" s="150">
        <v>0</v>
      </c>
      <c r="I223" s="155">
        <v>1.452</v>
      </c>
    </row>
    <row r="224" spans="1:9" ht="12.75" customHeight="1" x14ac:dyDescent="0.2">
      <c r="A224" s="150" t="s">
        <v>546</v>
      </c>
      <c r="B224" s="160" t="s">
        <v>551</v>
      </c>
      <c r="C224" s="160" t="s">
        <v>552</v>
      </c>
      <c r="D224" s="150">
        <v>1</v>
      </c>
      <c r="E224" s="150"/>
      <c r="F224" s="150">
        <v>365</v>
      </c>
      <c r="G224" s="160">
        <v>0</v>
      </c>
      <c r="H224" s="150">
        <v>0</v>
      </c>
      <c r="I224" s="155"/>
    </row>
    <row r="225" spans="1:9" ht="12.75" customHeight="1" x14ac:dyDescent="0.2">
      <c r="A225" s="150" t="s">
        <v>546</v>
      </c>
      <c r="B225" s="160" t="s">
        <v>553</v>
      </c>
      <c r="C225" s="160" t="s">
        <v>554</v>
      </c>
      <c r="D225" s="150">
        <v>1</v>
      </c>
      <c r="E225" s="150"/>
      <c r="F225" s="150">
        <v>365</v>
      </c>
      <c r="G225" s="160">
        <v>0</v>
      </c>
      <c r="H225" s="150">
        <v>0</v>
      </c>
      <c r="I225" s="155"/>
    </row>
    <row r="226" spans="1:9" ht="12.75" customHeight="1" x14ac:dyDescent="0.2">
      <c r="A226" s="150" t="s">
        <v>546</v>
      </c>
      <c r="B226" s="160" t="s">
        <v>555</v>
      </c>
      <c r="C226" s="160" t="s">
        <v>556</v>
      </c>
      <c r="D226" s="150">
        <v>1</v>
      </c>
      <c r="E226" s="150"/>
      <c r="F226" s="150">
        <v>365</v>
      </c>
      <c r="G226" s="160">
        <v>0</v>
      </c>
      <c r="H226" s="150">
        <v>0</v>
      </c>
      <c r="I226" s="155"/>
    </row>
    <row r="227" spans="1:9" ht="12.75" customHeight="1" x14ac:dyDescent="0.2">
      <c r="A227" s="150" t="s">
        <v>546</v>
      </c>
      <c r="B227" s="150" t="s">
        <v>557</v>
      </c>
      <c r="C227" s="150" t="s">
        <v>558</v>
      </c>
      <c r="D227" s="150">
        <v>1</v>
      </c>
      <c r="E227" s="150" t="s">
        <v>30</v>
      </c>
      <c r="F227" s="150">
        <v>365</v>
      </c>
      <c r="G227" s="150">
        <v>0.5</v>
      </c>
      <c r="H227" s="150">
        <v>0</v>
      </c>
      <c r="I227" s="155">
        <v>4.2000000000000003E-2</v>
      </c>
    </row>
    <row r="228" spans="1:9" ht="12.75" customHeight="1" x14ac:dyDescent="0.2">
      <c r="A228" s="150" t="s">
        <v>546</v>
      </c>
      <c r="B228" s="160" t="s">
        <v>559</v>
      </c>
      <c r="C228" s="160" t="s">
        <v>560</v>
      </c>
      <c r="D228" s="150">
        <v>1</v>
      </c>
      <c r="E228" s="150"/>
      <c r="F228" s="150">
        <v>365</v>
      </c>
      <c r="G228" s="160">
        <v>0</v>
      </c>
      <c r="H228" s="150">
        <v>0</v>
      </c>
      <c r="I228" s="155"/>
    </row>
    <row r="229" spans="1:9" ht="12.75" customHeight="1" x14ac:dyDescent="0.2">
      <c r="A229" s="150" t="s">
        <v>546</v>
      </c>
      <c r="B229" s="160" t="s">
        <v>561</v>
      </c>
      <c r="C229" s="160" t="s">
        <v>562</v>
      </c>
      <c r="D229" s="150">
        <v>1</v>
      </c>
      <c r="E229" s="150"/>
      <c r="F229" s="150">
        <v>365</v>
      </c>
      <c r="G229" s="160">
        <v>0</v>
      </c>
      <c r="H229" s="150">
        <v>0</v>
      </c>
      <c r="I229" s="155"/>
    </row>
    <row r="230" spans="1:9" ht="12.75" customHeight="1" x14ac:dyDescent="0.2">
      <c r="A230" s="150" t="s">
        <v>546</v>
      </c>
      <c r="B230" s="150" t="s">
        <v>563</v>
      </c>
      <c r="C230" s="150" t="s">
        <v>564</v>
      </c>
      <c r="D230" s="150">
        <v>1</v>
      </c>
      <c r="E230" s="150" t="s">
        <v>30</v>
      </c>
      <c r="F230" s="150">
        <v>365</v>
      </c>
      <c r="G230" s="150">
        <v>0.5</v>
      </c>
      <c r="H230" s="150">
        <v>0</v>
      </c>
      <c r="I230" s="155">
        <v>0.28799999999999998</v>
      </c>
    </row>
    <row r="231" spans="1:9" ht="12.75" customHeight="1" x14ac:dyDescent="0.2">
      <c r="A231" s="150" t="s">
        <v>546</v>
      </c>
      <c r="B231" s="160" t="s">
        <v>565</v>
      </c>
      <c r="C231" s="160" t="s">
        <v>566</v>
      </c>
      <c r="D231" s="150">
        <v>1</v>
      </c>
      <c r="E231" s="150"/>
      <c r="F231" s="150">
        <v>365</v>
      </c>
      <c r="G231" s="160">
        <v>0</v>
      </c>
      <c r="H231" s="150">
        <v>0</v>
      </c>
      <c r="I231" s="155"/>
    </row>
    <row r="232" spans="1:9" ht="12.75" customHeight="1" x14ac:dyDescent="0.2">
      <c r="A232" s="150" t="s">
        <v>546</v>
      </c>
      <c r="B232" s="160" t="s">
        <v>1303</v>
      </c>
      <c r="C232" s="160" t="s">
        <v>1304</v>
      </c>
      <c r="D232" s="150">
        <v>1</v>
      </c>
      <c r="E232" s="150"/>
      <c r="F232" s="150">
        <v>365</v>
      </c>
      <c r="G232" s="160">
        <v>0</v>
      </c>
      <c r="H232" s="150">
        <v>0</v>
      </c>
      <c r="I232" s="155"/>
    </row>
    <row r="233" spans="1:9" ht="12.75" customHeight="1" x14ac:dyDescent="0.2">
      <c r="A233" s="150" t="s">
        <v>546</v>
      </c>
      <c r="B233" s="150" t="s">
        <v>567</v>
      </c>
      <c r="C233" s="150" t="s">
        <v>568</v>
      </c>
      <c r="D233" s="150">
        <v>1</v>
      </c>
      <c r="E233" s="150" t="s">
        <v>30</v>
      </c>
      <c r="F233" s="150">
        <v>365</v>
      </c>
      <c r="G233" s="150">
        <v>0.5</v>
      </c>
      <c r="H233" s="150">
        <v>0</v>
      </c>
      <c r="I233" s="155">
        <v>2.0569999999999999</v>
      </c>
    </row>
    <row r="234" spans="1:9" ht="12.75" customHeight="1" x14ac:dyDescent="0.2">
      <c r="A234" s="150" t="s">
        <v>546</v>
      </c>
      <c r="B234" s="150" t="s">
        <v>569</v>
      </c>
      <c r="C234" s="150" t="s">
        <v>570</v>
      </c>
      <c r="D234" s="150">
        <v>1</v>
      </c>
      <c r="E234" s="150" t="s">
        <v>30</v>
      </c>
      <c r="F234" s="150">
        <v>365</v>
      </c>
      <c r="G234" s="150">
        <v>0.5</v>
      </c>
      <c r="H234" s="150">
        <v>0</v>
      </c>
      <c r="I234" s="155">
        <v>0.40300000000000002</v>
      </c>
    </row>
    <row r="235" spans="1:9" ht="12.75" customHeight="1" x14ac:dyDescent="0.2">
      <c r="A235" s="150" t="s">
        <v>546</v>
      </c>
      <c r="B235" s="160" t="s">
        <v>571</v>
      </c>
      <c r="C235" s="160" t="s">
        <v>572</v>
      </c>
      <c r="D235" s="150">
        <v>1</v>
      </c>
      <c r="E235" s="150"/>
      <c r="F235" s="150">
        <v>365</v>
      </c>
      <c r="G235" s="160">
        <v>0</v>
      </c>
      <c r="H235" s="150">
        <v>0</v>
      </c>
      <c r="I235" s="155"/>
    </row>
    <row r="236" spans="1:9" ht="12.75" customHeight="1" x14ac:dyDescent="0.2">
      <c r="A236" s="150" t="s">
        <v>546</v>
      </c>
      <c r="B236" s="160" t="s">
        <v>573</v>
      </c>
      <c r="C236" s="160" t="s">
        <v>574</v>
      </c>
      <c r="D236" s="150">
        <v>1</v>
      </c>
      <c r="E236" s="150"/>
      <c r="F236" s="150">
        <v>365</v>
      </c>
      <c r="G236" s="160">
        <v>0</v>
      </c>
      <c r="H236" s="150">
        <v>0</v>
      </c>
      <c r="I236" s="155"/>
    </row>
    <row r="237" spans="1:9" ht="12.75" customHeight="1" x14ac:dyDescent="0.2">
      <c r="A237" s="150" t="s">
        <v>546</v>
      </c>
      <c r="B237" s="160" t="s">
        <v>575</v>
      </c>
      <c r="C237" s="160" t="s">
        <v>576</v>
      </c>
      <c r="D237" s="150">
        <v>1</v>
      </c>
      <c r="E237" s="150"/>
      <c r="F237" s="150">
        <v>365</v>
      </c>
      <c r="G237" s="160">
        <v>0</v>
      </c>
      <c r="H237" s="150">
        <v>0</v>
      </c>
      <c r="I237" s="155"/>
    </row>
    <row r="238" spans="1:9" ht="12.75" customHeight="1" x14ac:dyDescent="0.2">
      <c r="A238" s="156" t="s">
        <v>546</v>
      </c>
      <c r="B238" s="156" t="s">
        <v>577</v>
      </c>
      <c r="C238" s="156" t="s">
        <v>578</v>
      </c>
      <c r="D238" s="156">
        <v>1</v>
      </c>
      <c r="E238" s="156" t="s">
        <v>30</v>
      </c>
      <c r="F238" s="156">
        <v>365</v>
      </c>
      <c r="G238" s="156">
        <v>0.5</v>
      </c>
      <c r="H238" s="156">
        <v>0</v>
      </c>
      <c r="I238" s="157">
        <v>0.57999999999999996</v>
      </c>
    </row>
    <row r="239" spans="1:9" x14ac:dyDescent="0.2">
      <c r="A239" s="25"/>
      <c r="B239" s="19">
        <f>COUNTA(B222:B238)</f>
        <v>17</v>
      </c>
      <c r="C239" s="19"/>
      <c r="D239" s="65"/>
      <c r="E239" s="23">
        <f>COUNTIF(E222:E238, "Yes")</f>
        <v>6</v>
      </c>
      <c r="F239" s="25"/>
      <c r="G239" s="19"/>
      <c r="H239" s="25"/>
      <c r="I239" s="102">
        <f>SUM(I222:I238)</f>
        <v>4.8220000000000001</v>
      </c>
    </row>
    <row r="240" spans="1:9" x14ac:dyDescent="0.2">
      <c r="A240" s="25"/>
      <c r="B240" s="19"/>
      <c r="C240" s="19"/>
      <c r="D240" s="65"/>
      <c r="E240" s="19"/>
      <c r="F240" s="25"/>
      <c r="G240" s="19"/>
      <c r="H240" s="25"/>
      <c r="I240" s="102"/>
    </row>
    <row r="241" spans="1:9" ht="12.75" customHeight="1" x14ac:dyDescent="0.2">
      <c r="A241" s="150" t="s">
        <v>579</v>
      </c>
      <c r="B241" s="150" t="s">
        <v>580</v>
      </c>
      <c r="C241" s="150" t="s">
        <v>581</v>
      </c>
      <c r="D241" s="150">
        <v>1</v>
      </c>
      <c r="E241" s="150" t="s">
        <v>30</v>
      </c>
      <c r="F241" s="150">
        <v>365</v>
      </c>
      <c r="G241" s="150">
        <v>1</v>
      </c>
      <c r="H241" s="150">
        <v>0</v>
      </c>
      <c r="I241" s="155">
        <v>3.456</v>
      </c>
    </row>
    <row r="242" spans="1:9" ht="12.75" customHeight="1" x14ac:dyDescent="0.2">
      <c r="A242" s="150" t="s">
        <v>579</v>
      </c>
      <c r="B242" s="150" t="s">
        <v>582</v>
      </c>
      <c r="C242" s="150" t="s">
        <v>583</v>
      </c>
      <c r="D242" s="150">
        <v>1</v>
      </c>
      <c r="E242" s="150" t="s">
        <v>30</v>
      </c>
      <c r="F242" s="150">
        <v>365</v>
      </c>
      <c r="G242" s="150">
        <v>1</v>
      </c>
      <c r="H242" s="150">
        <v>0</v>
      </c>
      <c r="I242" s="155">
        <v>3.536</v>
      </c>
    </row>
    <row r="243" spans="1:9" ht="12.75" customHeight="1" x14ac:dyDescent="0.2">
      <c r="A243" s="150" t="s">
        <v>579</v>
      </c>
      <c r="B243" s="150" t="s">
        <v>584</v>
      </c>
      <c r="C243" s="150" t="s">
        <v>585</v>
      </c>
      <c r="D243" s="150">
        <v>1</v>
      </c>
      <c r="E243" s="150" t="s">
        <v>30</v>
      </c>
      <c r="F243" s="150">
        <v>365</v>
      </c>
      <c r="G243" s="150">
        <v>1</v>
      </c>
      <c r="H243" s="150">
        <v>0</v>
      </c>
      <c r="I243" s="155">
        <v>0.55200000000000005</v>
      </c>
    </row>
    <row r="244" spans="1:9" ht="12.75" customHeight="1" x14ac:dyDescent="0.2">
      <c r="A244" s="150" t="s">
        <v>579</v>
      </c>
      <c r="B244" s="150" t="s">
        <v>586</v>
      </c>
      <c r="C244" s="150" t="s">
        <v>587</v>
      </c>
      <c r="D244" s="150">
        <v>1</v>
      </c>
      <c r="E244" s="150" t="s">
        <v>30</v>
      </c>
      <c r="F244" s="150">
        <v>365</v>
      </c>
      <c r="G244" s="150">
        <v>1</v>
      </c>
      <c r="H244" s="150">
        <v>0</v>
      </c>
      <c r="I244" s="155">
        <v>0.85899999999999999</v>
      </c>
    </row>
    <row r="245" spans="1:9" ht="12.75" customHeight="1" x14ac:dyDescent="0.2">
      <c r="A245" s="150" t="s">
        <v>579</v>
      </c>
      <c r="B245" s="150" t="s">
        <v>588</v>
      </c>
      <c r="C245" s="150" t="s">
        <v>589</v>
      </c>
      <c r="D245" s="150">
        <v>1</v>
      </c>
      <c r="E245" s="150" t="s">
        <v>30</v>
      </c>
      <c r="F245" s="150">
        <v>365</v>
      </c>
      <c r="G245" s="150">
        <v>1</v>
      </c>
      <c r="H245" s="150">
        <v>0</v>
      </c>
      <c r="I245" s="155">
        <v>1.3009999999999999</v>
      </c>
    </row>
    <row r="246" spans="1:9" ht="12.75" customHeight="1" x14ac:dyDescent="0.2">
      <c r="A246" s="150" t="s">
        <v>579</v>
      </c>
      <c r="B246" s="160" t="s">
        <v>1305</v>
      </c>
      <c r="C246" s="160" t="s">
        <v>1306</v>
      </c>
      <c r="D246" s="150">
        <v>1</v>
      </c>
      <c r="E246" s="150"/>
      <c r="F246" s="150">
        <v>365</v>
      </c>
      <c r="G246" s="160">
        <v>0</v>
      </c>
      <c r="H246" s="150">
        <v>0</v>
      </c>
      <c r="I246" s="155"/>
    </row>
    <row r="247" spans="1:9" ht="12.75" customHeight="1" x14ac:dyDescent="0.2">
      <c r="A247" s="150" t="s">
        <v>579</v>
      </c>
      <c r="B247" s="160" t="s">
        <v>590</v>
      </c>
      <c r="C247" s="160" t="s">
        <v>591</v>
      </c>
      <c r="D247" s="150">
        <v>1</v>
      </c>
      <c r="E247" s="150"/>
      <c r="F247" s="150">
        <v>365</v>
      </c>
      <c r="G247" s="160">
        <v>0</v>
      </c>
      <c r="H247" s="150">
        <v>0</v>
      </c>
      <c r="I247" s="155"/>
    </row>
    <row r="248" spans="1:9" ht="12.75" customHeight="1" x14ac:dyDescent="0.2">
      <c r="A248" s="150" t="s">
        <v>579</v>
      </c>
      <c r="B248" s="160" t="s">
        <v>592</v>
      </c>
      <c r="C248" s="160" t="s">
        <v>593</v>
      </c>
      <c r="D248" s="150">
        <v>1</v>
      </c>
      <c r="E248" s="150"/>
      <c r="F248" s="150">
        <v>365</v>
      </c>
      <c r="G248" s="160">
        <v>0</v>
      </c>
      <c r="H248" s="150">
        <v>0</v>
      </c>
      <c r="I248" s="155"/>
    </row>
    <row r="249" spans="1:9" ht="12.75" customHeight="1" x14ac:dyDescent="0.2">
      <c r="A249" s="150" t="s">
        <v>579</v>
      </c>
      <c r="B249" s="150" t="s">
        <v>594</v>
      </c>
      <c r="C249" s="150" t="s">
        <v>595</v>
      </c>
      <c r="D249" s="150">
        <v>1</v>
      </c>
      <c r="E249" s="150" t="s">
        <v>30</v>
      </c>
      <c r="F249" s="150">
        <v>365</v>
      </c>
      <c r="G249" s="150">
        <v>1</v>
      </c>
      <c r="H249" s="150">
        <v>0</v>
      </c>
      <c r="I249" s="155">
        <v>1.427</v>
      </c>
    </row>
    <row r="250" spans="1:9" ht="12.75" customHeight="1" x14ac:dyDescent="0.2">
      <c r="A250" s="150" t="s">
        <v>579</v>
      </c>
      <c r="B250" s="150" t="s">
        <v>596</v>
      </c>
      <c r="C250" s="150" t="s">
        <v>597</v>
      </c>
      <c r="D250" s="150">
        <v>1</v>
      </c>
      <c r="E250" s="150" t="s">
        <v>30</v>
      </c>
      <c r="F250" s="150">
        <v>365</v>
      </c>
      <c r="G250" s="150">
        <v>1</v>
      </c>
      <c r="H250" s="150">
        <v>0</v>
      </c>
      <c r="I250" s="155">
        <v>1.177</v>
      </c>
    </row>
    <row r="251" spans="1:9" ht="12.75" customHeight="1" x14ac:dyDescent="0.2">
      <c r="A251" s="150" t="s">
        <v>579</v>
      </c>
      <c r="B251" s="150" t="s">
        <v>598</v>
      </c>
      <c r="C251" s="150" t="s">
        <v>599</v>
      </c>
      <c r="D251" s="150">
        <v>1</v>
      </c>
      <c r="E251" s="150" t="s">
        <v>30</v>
      </c>
      <c r="F251" s="150">
        <v>365</v>
      </c>
      <c r="G251" s="150">
        <v>1</v>
      </c>
      <c r="H251" s="150">
        <v>0</v>
      </c>
      <c r="I251" s="155">
        <v>0.26500000000000001</v>
      </c>
    </row>
    <row r="252" spans="1:9" ht="12.75" customHeight="1" x14ac:dyDescent="0.2">
      <c r="A252" s="150" t="s">
        <v>579</v>
      </c>
      <c r="B252" s="150" t="s">
        <v>1356</v>
      </c>
      <c r="C252" s="150" t="s">
        <v>1357</v>
      </c>
      <c r="D252" s="150">
        <v>1</v>
      </c>
      <c r="E252" s="150"/>
      <c r="F252" s="150">
        <v>364</v>
      </c>
      <c r="G252" s="162" t="s">
        <v>1355</v>
      </c>
      <c r="H252" s="150" t="s">
        <v>1355</v>
      </c>
      <c r="I252" s="155">
        <v>0.376</v>
      </c>
    </row>
    <row r="253" spans="1:9" ht="12.75" customHeight="1" x14ac:dyDescent="0.2">
      <c r="A253" s="150" t="s">
        <v>579</v>
      </c>
      <c r="B253" s="160" t="s">
        <v>600</v>
      </c>
      <c r="C253" s="160" t="s">
        <v>601</v>
      </c>
      <c r="D253" s="150">
        <v>1</v>
      </c>
      <c r="E253" s="150"/>
      <c r="F253" s="150">
        <v>365</v>
      </c>
      <c r="G253" s="160">
        <v>0</v>
      </c>
      <c r="H253" s="150">
        <v>0</v>
      </c>
      <c r="I253" s="155"/>
    </row>
    <row r="254" spans="1:9" ht="12.75" customHeight="1" x14ac:dyDescent="0.2">
      <c r="A254" s="150" t="s">
        <v>579</v>
      </c>
      <c r="B254" s="160" t="s">
        <v>602</v>
      </c>
      <c r="C254" s="160" t="s">
        <v>603</v>
      </c>
      <c r="D254" s="150">
        <v>1</v>
      </c>
      <c r="E254" s="150"/>
      <c r="F254" s="150">
        <v>365</v>
      </c>
      <c r="G254" s="160">
        <v>0</v>
      </c>
      <c r="H254" s="150">
        <v>0</v>
      </c>
      <c r="I254" s="155"/>
    </row>
    <row r="255" spans="1:9" ht="12.75" customHeight="1" x14ac:dyDescent="0.2">
      <c r="A255" s="150" t="s">
        <v>579</v>
      </c>
      <c r="B255" s="160" t="s">
        <v>604</v>
      </c>
      <c r="C255" s="160" t="s">
        <v>605</v>
      </c>
      <c r="D255" s="150">
        <v>1</v>
      </c>
      <c r="E255" s="150"/>
      <c r="F255" s="150">
        <v>365</v>
      </c>
      <c r="G255" s="160">
        <v>0</v>
      </c>
      <c r="H255" s="150">
        <v>0</v>
      </c>
      <c r="I255" s="155"/>
    </row>
    <row r="256" spans="1:9" ht="12.75" customHeight="1" x14ac:dyDescent="0.2">
      <c r="A256" s="150" t="s">
        <v>579</v>
      </c>
      <c r="B256" s="160" t="s">
        <v>1307</v>
      </c>
      <c r="C256" s="160" t="s">
        <v>1308</v>
      </c>
      <c r="D256" s="150">
        <v>1</v>
      </c>
      <c r="E256" s="150"/>
      <c r="F256" s="150">
        <v>365</v>
      </c>
      <c r="G256" s="160">
        <v>0</v>
      </c>
      <c r="H256" s="150">
        <v>0</v>
      </c>
      <c r="I256" s="155"/>
    </row>
    <row r="257" spans="1:9" ht="12.75" customHeight="1" x14ac:dyDescent="0.2">
      <c r="A257" s="150" t="s">
        <v>579</v>
      </c>
      <c r="B257" s="150" t="s">
        <v>606</v>
      </c>
      <c r="C257" s="150" t="s">
        <v>607</v>
      </c>
      <c r="D257" s="150">
        <v>1</v>
      </c>
      <c r="E257" s="150" t="s">
        <v>30</v>
      </c>
      <c r="F257" s="150">
        <v>365</v>
      </c>
      <c r="G257" s="150">
        <v>1</v>
      </c>
      <c r="H257" s="150">
        <v>0</v>
      </c>
      <c r="I257" s="155">
        <v>0.41799999999999998</v>
      </c>
    </row>
    <row r="258" spans="1:9" ht="12.75" customHeight="1" x14ac:dyDescent="0.2">
      <c r="A258" s="150" t="s">
        <v>579</v>
      </c>
      <c r="B258" s="150" t="s">
        <v>608</v>
      </c>
      <c r="C258" s="150" t="s">
        <v>609</v>
      </c>
      <c r="D258" s="150">
        <v>1</v>
      </c>
      <c r="E258" s="150" t="s">
        <v>30</v>
      </c>
      <c r="F258" s="150">
        <v>365</v>
      </c>
      <c r="G258" s="150">
        <v>1</v>
      </c>
      <c r="H258" s="150">
        <v>0</v>
      </c>
      <c r="I258" s="155">
        <v>1.498</v>
      </c>
    </row>
    <row r="259" spans="1:9" ht="12.75" customHeight="1" x14ac:dyDescent="0.2">
      <c r="A259" s="150" t="s">
        <v>579</v>
      </c>
      <c r="B259" s="160" t="s">
        <v>1309</v>
      </c>
      <c r="C259" s="160" t="s">
        <v>1310</v>
      </c>
      <c r="D259" s="150">
        <v>1</v>
      </c>
      <c r="E259" s="150"/>
      <c r="F259" s="150">
        <v>365</v>
      </c>
      <c r="G259" s="160">
        <v>0</v>
      </c>
      <c r="H259" s="150">
        <v>0</v>
      </c>
      <c r="I259" s="155"/>
    </row>
    <row r="260" spans="1:9" ht="12.75" customHeight="1" x14ac:dyDescent="0.2">
      <c r="A260" s="150" t="s">
        <v>579</v>
      </c>
      <c r="B260" s="150" t="s">
        <v>610</v>
      </c>
      <c r="C260" s="150" t="s">
        <v>611</v>
      </c>
      <c r="D260" s="150">
        <v>1</v>
      </c>
      <c r="E260" s="150" t="s">
        <v>30</v>
      </c>
      <c r="F260" s="150">
        <v>365</v>
      </c>
      <c r="G260" s="150">
        <v>1</v>
      </c>
      <c r="H260" s="150">
        <v>0</v>
      </c>
      <c r="I260" s="155">
        <v>0.316</v>
      </c>
    </row>
    <row r="261" spans="1:9" ht="12.75" customHeight="1" x14ac:dyDescent="0.2">
      <c r="A261" s="150" t="s">
        <v>579</v>
      </c>
      <c r="B261" s="160" t="s">
        <v>612</v>
      </c>
      <c r="C261" s="160" t="s">
        <v>613</v>
      </c>
      <c r="D261" s="150">
        <v>1</v>
      </c>
      <c r="E261" s="150"/>
      <c r="F261" s="150">
        <v>365</v>
      </c>
      <c r="G261" s="160">
        <v>0</v>
      </c>
      <c r="H261" s="150">
        <v>0</v>
      </c>
      <c r="I261" s="155"/>
    </row>
    <row r="262" spans="1:9" ht="12.75" customHeight="1" x14ac:dyDescent="0.2">
      <c r="A262" s="150" t="s">
        <v>579</v>
      </c>
      <c r="B262" s="150" t="s">
        <v>614</v>
      </c>
      <c r="C262" s="150" t="s">
        <v>615</v>
      </c>
      <c r="D262" s="150">
        <v>1</v>
      </c>
      <c r="E262" s="150" t="s">
        <v>30</v>
      </c>
      <c r="F262" s="150">
        <v>365</v>
      </c>
      <c r="G262" s="150">
        <v>1</v>
      </c>
      <c r="H262" s="150">
        <v>0</v>
      </c>
      <c r="I262" s="155">
        <v>0.5</v>
      </c>
    </row>
    <row r="263" spans="1:9" x14ac:dyDescent="0.2">
      <c r="A263" s="156" t="s">
        <v>579</v>
      </c>
      <c r="B263" s="156" t="s">
        <v>616</v>
      </c>
      <c r="C263" s="156" t="s">
        <v>617</v>
      </c>
      <c r="D263" s="156">
        <v>1</v>
      </c>
      <c r="E263" s="156" t="s">
        <v>30</v>
      </c>
      <c r="F263" s="156">
        <v>365</v>
      </c>
      <c r="G263" s="156">
        <v>1</v>
      </c>
      <c r="H263" s="156">
        <v>0</v>
      </c>
      <c r="I263" s="157">
        <v>6.5000000000000002E-2</v>
      </c>
    </row>
    <row r="264" spans="1:9" x14ac:dyDescent="0.2">
      <c r="A264" s="25"/>
      <c r="B264" s="19">
        <f>COUNTA(B241:B263)</f>
        <v>23</v>
      </c>
      <c r="C264" s="19"/>
      <c r="D264" s="65"/>
      <c r="E264" s="23">
        <f>COUNTIF(E241:E263, "Yes")</f>
        <v>13</v>
      </c>
      <c r="F264" s="25"/>
      <c r="G264" s="19"/>
      <c r="H264" s="25"/>
      <c r="I264" s="102">
        <f>SUM(I241:I263)</f>
        <v>15.745999999999999</v>
      </c>
    </row>
    <row r="265" spans="1:9" x14ac:dyDescent="0.2">
      <c r="A265" s="25"/>
      <c r="B265" s="19"/>
      <c r="C265" s="19"/>
      <c r="D265" s="65"/>
      <c r="E265" s="19"/>
      <c r="F265" s="25"/>
      <c r="G265" s="19"/>
      <c r="H265" s="25"/>
      <c r="I265" s="102"/>
    </row>
    <row r="266" spans="1:9" ht="12.75" customHeight="1" x14ac:dyDescent="0.2">
      <c r="A266" s="150" t="s">
        <v>618</v>
      </c>
      <c r="B266" s="160" t="s">
        <v>619</v>
      </c>
      <c r="C266" s="160" t="s">
        <v>620</v>
      </c>
      <c r="D266" s="150">
        <v>1</v>
      </c>
      <c r="E266" s="150"/>
      <c r="F266" s="150">
        <v>244</v>
      </c>
      <c r="G266" s="160">
        <v>0</v>
      </c>
      <c r="H266" s="150">
        <v>0</v>
      </c>
      <c r="I266" s="155"/>
    </row>
    <row r="267" spans="1:9" ht="12.75" customHeight="1" x14ac:dyDescent="0.2">
      <c r="A267" s="156" t="s">
        <v>618</v>
      </c>
      <c r="B267" s="161" t="s">
        <v>621</v>
      </c>
      <c r="C267" s="161" t="s">
        <v>622</v>
      </c>
      <c r="D267" s="156">
        <v>1</v>
      </c>
      <c r="E267" s="156"/>
      <c r="F267" s="156">
        <v>244</v>
      </c>
      <c r="G267" s="161">
        <v>0</v>
      </c>
      <c r="H267" s="156">
        <v>0</v>
      </c>
      <c r="I267" s="157"/>
    </row>
    <row r="268" spans="1:9" x14ac:dyDescent="0.2">
      <c r="A268" s="25"/>
      <c r="B268" s="19">
        <f>COUNTA(B266:B267)</f>
        <v>2</v>
      </c>
      <c r="C268" s="19"/>
      <c r="D268" s="65"/>
      <c r="E268" s="23">
        <f>COUNTIF(E266:E267, "Yes")</f>
        <v>0</v>
      </c>
      <c r="F268" s="25"/>
      <c r="G268" s="19"/>
      <c r="H268" s="25"/>
      <c r="I268" s="102">
        <f>SUM(I266:I267)</f>
        <v>0</v>
      </c>
    </row>
    <row r="269" spans="1:9" x14ac:dyDescent="0.2">
      <c r="A269" s="25"/>
      <c r="B269" s="19"/>
      <c r="C269" s="19"/>
      <c r="D269" s="65"/>
      <c r="E269" s="19"/>
      <c r="F269" s="25"/>
      <c r="G269" s="19"/>
      <c r="H269" s="25"/>
      <c r="I269" s="102"/>
    </row>
    <row r="270" spans="1:9" ht="12.75" customHeight="1" x14ac:dyDescent="0.2">
      <c r="A270" s="150" t="s">
        <v>623</v>
      </c>
      <c r="B270" s="150" t="s">
        <v>624</v>
      </c>
      <c r="C270" s="150" t="s">
        <v>625</v>
      </c>
      <c r="D270" s="150">
        <v>1</v>
      </c>
      <c r="E270" s="150" t="s">
        <v>30</v>
      </c>
      <c r="F270" s="150">
        <v>365</v>
      </c>
      <c r="G270" s="150">
        <v>0.5</v>
      </c>
      <c r="H270" s="150">
        <v>0</v>
      </c>
      <c r="I270" s="155">
        <v>0.151</v>
      </c>
    </row>
    <row r="271" spans="1:9" ht="12.75" customHeight="1" x14ac:dyDescent="0.2">
      <c r="A271" s="150" t="s">
        <v>623</v>
      </c>
      <c r="B271" s="160" t="s">
        <v>626</v>
      </c>
      <c r="C271" s="160" t="s">
        <v>627</v>
      </c>
      <c r="D271" s="150">
        <v>1</v>
      </c>
      <c r="E271" s="150"/>
      <c r="F271" s="150">
        <v>365</v>
      </c>
      <c r="G271" s="160">
        <v>0</v>
      </c>
      <c r="H271" s="150">
        <v>0</v>
      </c>
      <c r="I271" s="155"/>
    </row>
    <row r="272" spans="1:9" ht="12.75" customHeight="1" x14ac:dyDescent="0.2">
      <c r="A272" s="150" t="s">
        <v>623</v>
      </c>
      <c r="B272" s="150" t="s">
        <v>628</v>
      </c>
      <c r="C272" s="150" t="s">
        <v>629</v>
      </c>
      <c r="D272" s="150">
        <v>1</v>
      </c>
      <c r="E272" s="150" t="s">
        <v>30</v>
      </c>
      <c r="F272" s="150">
        <v>365</v>
      </c>
      <c r="G272" s="150">
        <v>0.5</v>
      </c>
      <c r="H272" s="150">
        <v>0</v>
      </c>
      <c r="I272" s="155">
        <v>0.214</v>
      </c>
    </row>
    <row r="273" spans="1:9" ht="12.75" customHeight="1" x14ac:dyDescent="0.2">
      <c r="A273" s="150" t="s">
        <v>623</v>
      </c>
      <c r="B273" s="160" t="s">
        <v>630</v>
      </c>
      <c r="C273" s="160" t="s">
        <v>631</v>
      </c>
      <c r="D273" s="150">
        <v>1</v>
      </c>
      <c r="E273" s="150"/>
      <c r="F273" s="150">
        <v>365</v>
      </c>
      <c r="G273" s="160">
        <v>0</v>
      </c>
      <c r="H273" s="150">
        <v>0</v>
      </c>
      <c r="I273" s="155"/>
    </row>
    <row r="274" spans="1:9" ht="12.75" customHeight="1" x14ac:dyDescent="0.2">
      <c r="A274" s="150" t="s">
        <v>623</v>
      </c>
      <c r="B274" s="150" t="s">
        <v>632</v>
      </c>
      <c r="C274" s="150" t="s">
        <v>633</v>
      </c>
      <c r="D274" s="150">
        <v>1</v>
      </c>
      <c r="E274" s="150" t="s">
        <v>30</v>
      </c>
      <c r="F274" s="150">
        <v>365</v>
      </c>
      <c r="G274" s="150">
        <v>0.5</v>
      </c>
      <c r="H274" s="150">
        <v>0</v>
      </c>
      <c r="I274" s="155">
        <v>0.223</v>
      </c>
    </row>
    <row r="275" spans="1:9" ht="12.75" customHeight="1" x14ac:dyDescent="0.2">
      <c r="A275" s="150" t="s">
        <v>623</v>
      </c>
      <c r="B275" s="150" t="s">
        <v>634</v>
      </c>
      <c r="C275" s="150" t="s">
        <v>635</v>
      </c>
      <c r="D275" s="150">
        <v>1</v>
      </c>
      <c r="E275" s="150" t="s">
        <v>30</v>
      </c>
      <c r="F275" s="150">
        <v>365</v>
      </c>
      <c r="G275" s="150">
        <v>0.5</v>
      </c>
      <c r="H275" s="150">
        <v>0</v>
      </c>
      <c r="I275" s="155">
        <v>0.127</v>
      </c>
    </row>
    <row r="276" spans="1:9" ht="12.75" customHeight="1" x14ac:dyDescent="0.2">
      <c r="A276" s="150" t="s">
        <v>623</v>
      </c>
      <c r="B276" s="160" t="s">
        <v>1311</v>
      </c>
      <c r="C276" s="160" t="s">
        <v>1312</v>
      </c>
      <c r="D276" s="150">
        <v>1</v>
      </c>
      <c r="E276" s="150"/>
      <c r="F276" s="150">
        <v>365</v>
      </c>
      <c r="G276" s="160">
        <v>0</v>
      </c>
      <c r="H276" s="150">
        <v>0</v>
      </c>
      <c r="I276" s="155"/>
    </row>
    <row r="277" spans="1:9" ht="12.75" customHeight="1" x14ac:dyDescent="0.2">
      <c r="A277" s="150" t="s">
        <v>623</v>
      </c>
      <c r="B277" s="150" t="s">
        <v>636</v>
      </c>
      <c r="C277" s="150" t="s">
        <v>637</v>
      </c>
      <c r="D277" s="150">
        <v>1</v>
      </c>
      <c r="E277" s="150" t="s">
        <v>30</v>
      </c>
      <c r="F277" s="150">
        <v>365</v>
      </c>
      <c r="G277" s="150">
        <v>0.5</v>
      </c>
      <c r="H277" s="150">
        <v>0</v>
      </c>
      <c r="I277" s="155">
        <v>0.155</v>
      </c>
    </row>
    <row r="278" spans="1:9" ht="12.75" customHeight="1" x14ac:dyDescent="0.2">
      <c r="A278" s="150" t="s">
        <v>623</v>
      </c>
      <c r="B278" s="160" t="s">
        <v>638</v>
      </c>
      <c r="C278" s="160" t="s">
        <v>639</v>
      </c>
      <c r="D278" s="150">
        <v>1</v>
      </c>
      <c r="E278" s="150"/>
      <c r="F278" s="150">
        <v>365</v>
      </c>
      <c r="G278" s="160">
        <v>0</v>
      </c>
      <c r="H278" s="150">
        <v>0</v>
      </c>
      <c r="I278" s="155"/>
    </row>
    <row r="279" spans="1:9" ht="12.75" customHeight="1" x14ac:dyDescent="0.2">
      <c r="A279" s="150" t="s">
        <v>623</v>
      </c>
      <c r="B279" s="160" t="s">
        <v>640</v>
      </c>
      <c r="C279" s="160" t="s">
        <v>641</v>
      </c>
      <c r="D279" s="150">
        <v>1</v>
      </c>
      <c r="E279" s="150"/>
      <c r="F279" s="150">
        <v>365</v>
      </c>
      <c r="G279" s="160">
        <v>0</v>
      </c>
      <c r="H279" s="150">
        <v>0</v>
      </c>
      <c r="I279" s="155"/>
    </row>
    <row r="280" spans="1:9" ht="12.75" customHeight="1" x14ac:dyDescent="0.2">
      <c r="A280" s="150" t="s">
        <v>623</v>
      </c>
      <c r="B280" s="150" t="s">
        <v>642</v>
      </c>
      <c r="C280" s="150" t="s">
        <v>643</v>
      </c>
      <c r="D280" s="150">
        <v>1</v>
      </c>
      <c r="E280" s="150" t="s">
        <v>30</v>
      </c>
      <c r="F280" s="150">
        <v>365</v>
      </c>
      <c r="G280" s="150">
        <v>0.5</v>
      </c>
      <c r="H280" s="150">
        <v>0</v>
      </c>
      <c r="I280" s="155">
        <v>0.98099999999999998</v>
      </c>
    </row>
    <row r="281" spans="1:9" ht="12.75" customHeight="1" x14ac:dyDescent="0.2">
      <c r="A281" s="156" t="s">
        <v>623</v>
      </c>
      <c r="B281" s="156" t="s">
        <v>644</v>
      </c>
      <c r="C281" s="156" t="s">
        <v>645</v>
      </c>
      <c r="D281" s="156">
        <v>1</v>
      </c>
      <c r="E281" s="156" t="s">
        <v>30</v>
      </c>
      <c r="F281" s="156">
        <v>365</v>
      </c>
      <c r="G281" s="156">
        <v>0.5</v>
      </c>
      <c r="H281" s="156">
        <v>0</v>
      </c>
      <c r="I281" s="157">
        <v>2.2480000000000002</v>
      </c>
    </row>
    <row r="282" spans="1:9" x14ac:dyDescent="0.2">
      <c r="A282" s="25"/>
      <c r="B282" s="19">
        <f>COUNTA(B270:B281)</f>
        <v>12</v>
      </c>
      <c r="C282" s="19"/>
      <c r="D282" s="65"/>
      <c r="E282" s="23">
        <f>COUNTIF(E270:E281, "Yes")</f>
        <v>7</v>
      </c>
      <c r="F282" s="25"/>
      <c r="G282" s="19"/>
      <c r="H282" s="25"/>
      <c r="I282" s="102">
        <f>SUM(I270:I281)</f>
        <v>4.0990000000000002</v>
      </c>
    </row>
    <row r="283" spans="1:9" x14ac:dyDescent="0.2">
      <c r="A283" s="25"/>
      <c r="B283" s="19"/>
      <c r="C283" s="19"/>
      <c r="D283" s="65"/>
      <c r="E283" s="19"/>
      <c r="F283" s="25"/>
      <c r="G283" s="19"/>
      <c r="H283" s="25"/>
      <c r="I283" s="102"/>
    </row>
    <row r="284" spans="1:9" ht="12.75" customHeight="1" x14ac:dyDescent="0.2">
      <c r="A284" s="150" t="s">
        <v>646</v>
      </c>
      <c r="B284" s="160" t="s">
        <v>647</v>
      </c>
      <c r="C284" s="160" t="s">
        <v>648</v>
      </c>
      <c r="D284" s="150">
        <v>1</v>
      </c>
      <c r="E284" s="150"/>
      <c r="F284" s="150">
        <v>365</v>
      </c>
      <c r="G284" s="160">
        <v>0</v>
      </c>
      <c r="H284" s="150">
        <v>0</v>
      </c>
      <c r="I284" s="155"/>
    </row>
    <row r="285" spans="1:9" ht="12.75" customHeight="1" x14ac:dyDescent="0.2">
      <c r="A285" s="150" t="s">
        <v>646</v>
      </c>
      <c r="B285" s="150" t="s">
        <v>649</v>
      </c>
      <c r="C285" s="150" t="s">
        <v>650</v>
      </c>
      <c r="D285" s="150">
        <v>1</v>
      </c>
      <c r="E285" s="150" t="s">
        <v>30</v>
      </c>
      <c r="F285" s="150">
        <v>365</v>
      </c>
      <c r="G285" s="150">
        <v>0.5</v>
      </c>
      <c r="H285" s="150">
        <v>0</v>
      </c>
      <c r="I285" s="155">
        <v>1.2869999999999999</v>
      </c>
    </row>
    <row r="286" spans="1:9" ht="12.75" customHeight="1" x14ac:dyDescent="0.2">
      <c r="A286" s="150" t="s">
        <v>646</v>
      </c>
      <c r="B286" s="160" t="s">
        <v>651</v>
      </c>
      <c r="C286" s="160" t="s">
        <v>652</v>
      </c>
      <c r="D286" s="150">
        <v>1</v>
      </c>
      <c r="E286" s="150"/>
      <c r="F286" s="150">
        <v>365</v>
      </c>
      <c r="G286" s="160">
        <v>0</v>
      </c>
      <c r="H286" s="150">
        <v>0</v>
      </c>
      <c r="I286" s="155"/>
    </row>
    <row r="287" spans="1:9" ht="12.75" customHeight="1" x14ac:dyDescent="0.2">
      <c r="A287" s="150" t="s">
        <v>646</v>
      </c>
      <c r="B287" s="160" t="s">
        <v>653</v>
      </c>
      <c r="C287" s="160" t="s">
        <v>654</v>
      </c>
      <c r="D287" s="150">
        <v>1</v>
      </c>
      <c r="E287" s="150"/>
      <c r="F287" s="150">
        <v>365</v>
      </c>
      <c r="G287" s="160">
        <v>0</v>
      </c>
      <c r="H287" s="150">
        <v>0</v>
      </c>
      <c r="I287" s="155"/>
    </row>
    <row r="288" spans="1:9" ht="12.75" customHeight="1" x14ac:dyDescent="0.2">
      <c r="A288" s="150" t="s">
        <v>646</v>
      </c>
      <c r="B288" s="160" t="s">
        <v>655</v>
      </c>
      <c r="C288" s="160" t="s">
        <v>656</v>
      </c>
      <c r="D288" s="150">
        <v>1</v>
      </c>
      <c r="E288" s="150"/>
      <c r="F288" s="150">
        <v>365</v>
      </c>
      <c r="G288" s="160">
        <v>0</v>
      </c>
      <c r="H288" s="150">
        <v>0</v>
      </c>
      <c r="I288" s="155"/>
    </row>
    <row r="289" spans="1:9" ht="12.75" customHeight="1" x14ac:dyDescent="0.2">
      <c r="A289" s="150" t="s">
        <v>646</v>
      </c>
      <c r="B289" s="160" t="s">
        <v>657</v>
      </c>
      <c r="C289" s="160" t="s">
        <v>658</v>
      </c>
      <c r="D289" s="150">
        <v>1</v>
      </c>
      <c r="E289" s="150"/>
      <c r="F289" s="150">
        <v>365</v>
      </c>
      <c r="G289" s="160">
        <v>0</v>
      </c>
      <c r="H289" s="150">
        <v>0</v>
      </c>
      <c r="I289" s="155"/>
    </row>
    <row r="290" spans="1:9" ht="12.75" customHeight="1" x14ac:dyDescent="0.2">
      <c r="A290" s="150" t="s">
        <v>646</v>
      </c>
      <c r="B290" s="160" t="s">
        <v>659</v>
      </c>
      <c r="C290" s="160" t="s">
        <v>660</v>
      </c>
      <c r="D290" s="150">
        <v>1</v>
      </c>
      <c r="E290" s="150"/>
      <c r="F290" s="150">
        <v>365</v>
      </c>
      <c r="G290" s="160">
        <v>0</v>
      </c>
      <c r="H290" s="150">
        <v>0</v>
      </c>
      <c r="I290" s="155"/>
    </row>
    <row r="291" spans="1:9" ht="12.75" customHeight="1" x14ac:dyDescent="0.2">
      <c r="A291" s="150" t="s">
        <v>646</v>
      </c>
      <c r="B291" s="160" t="s">
        <v>661</v>
      </c>
      <c r="C291" s="160" t="s">
        <v>662</v>
      </c>
      <c r="D291" s="150">
        <v>1</v>
      </c>
      <c r="E291" s="150"/>
      <c r="F291" s="150">
        <v>365</v>
      </c>
      <c r="G291" s="160">
        <v>0</v>
      </c>
      <c r="H291" s="150">
        <v>0</v>
      </c>
      <c r="I291" s="155"/>
    </row>
    <row r="292" spans="1:9" ht="12.75" customHeight="1" x14ac:dyDescent="0.2">
      <c r="A292" s="150" t="s">
        <v>646</v>
      </c>
      <c r="B292" s="150" t="s">
        <v>663</v>
      </c>
      <c r="C292" s="150" t="s">
        <v>664</v>
      </c>
      <c r="D292" s="150">
        <v>1</v>
      </c>
      <c r="E292" s="150" t="s">
        <v>30</v>
      </c>
      <c r="F292" s="150">
        <v>365</v>
      </c>
      <c r="G292" s="150">
        <v>0.5</v>
      </c>
      <c r="H292" s="150">
        <v>0</v>
      </c>
      <c r="I292" s="155">
        <v>3.992</v>
      </c>
    </row>
    <row r="293" spans="1:9" ht="12.75" customHeight="1" x14ac:dyDescent="0.2">
      <c r="A293" s="150" t="s">
        <v>646</v>
      </c>
      <c r="B293" s="150" t="s">
        <v>665</v>
      </c>
      <c r="C293" s="150" t="s">
        <v>666</v>
      </c>
      <c r="D293" s="150">
        <v>1</v>
      </c>
      <c r="E293" s="150" t="s">
        <v>30</v>
      </c>
      <c r="F293" s="150">
        <v>365</v>
      </c>
      <c r="G293" s="150">
        <v>0.5</v>
      </c>
      <c r="H293" s="150">
        <v>0</v>
      </c>
      <c r="I293" s="155">
        <v>5.3719999999999999</v>
      </c>
    </row>
    <row r="294" spans="1:9" ht="12.75" customHeight="1" x14ac:dyDescent="0.2">
      <c r="A294" s="150" t="s">
        <v>646</v>
      </c>
      <c r="B294" s="160" t="s">
        <v>667</v>
      </c>
      <c r="C294" s="160" t="s">
        <v>668</v>
      </c>
      <c r="D294" s="150">
        <v>1</v>
      </c>
      <c r="E294" s="150"/>
      <c r="F294" s="150">
        <v>365</v>
      </c>
      <c r="G294" s="160">
        <v>0</v>
      </c>
      <c r="H294" s="150">
        <v>0</v>
      </c>
      <c r="I294" s="155"/>
    </row>
    <row r="295" spans="1:9" ht="12.75" customHeight="1" x14ac:dyDescent="0.2">
      <c r="A295" s="150" t="s">
        <v>646</v>
      </c>
      <c r="B295" s="160" t="s">
        <v>669</v>
      </c>
      <c r="C295" s="160" t="s">
        <v>670</v>
      </c>
      <c r="D295" s="150">
        <v>1</v>
      </c>
      <c r="E295" s="150"/>
      <c r="F295" s="150">
        <v>365</v>
      </c>
      <c r="G295" s="160">
        <v>0</v>
      </c>
      <c r="H295" s="150">
        <v>0</v>
      </c>
      <c r="I295" s="155"/>
    </row>
    <row r="296" spans="1:9" ht="12.75" customHeight="1" x14ac:dyDescent="0.2">
      <c r="A296" s="150" t="s">
        <v>646</v>
      </c>
      <c r="B296" s="150" t="s">
        <v>671</v>
      </c>
      <c r="C296" s="150" t="s">
        <v>672</v>
      </c>
      <c r="D296" s="150">
        <v>1</v>
      </c>
      <c r="E296" s="150" t="s">
        <v>30</v>
      </c>
      <c r="F296" s="150">
        <v>365</v>
      </c>
      <c r="G296" s="150">
        <v>0.5</v>
      </c>
      <c r="H296" s="150">
        <v>0</v>
      </c>
      <c r="I296" s="155">
        <v>2.5999999999999999E-2</v>
      </c>
    </row>
    <row r="297" spans="1:9" ht="12.75" customHeight="1" x14ac:dyDescent="0.2">
      <c r="A297" s="150" t="s">
        <v>646</v>
      </c>
      <c r="B297" s="150" t="s">
        <v>673</v>
      </c>
      <c r="C297" s="150" t="s">
        <v>674</v>
      </c>
      <c r="D297" s="150">
        <v>1</v>
      </c>
      <c r="E297" s="150" t="s">
        <v>30</v>
      </c>
      <c r="F297" s="150">
        <v>365</v>
      </c>
      <c r="G297" s="150">
        <v>0.5</v>
      </c>
      <c r="H297" s="150">
        <v>0</v>
      </c>
      <c r="I297" s="155">
        <v>9.673</v>
      </c>
    </row>
    <row r="298" spans="1:9" ht="12.75" customHeight="1" x14ac:dyDescent="0.2">
      <c r="A298" s="150" t="s">
        <v>646</v>
      </c>
      <c r="B298" s="150" t="s">
        <v>675</v>
      </c>
      <c r="C298" s="150" t="s">
        <v>676</v>
      </c>
      <c r="D298" s="150">
        <v>1</v>
      </c>
      <c r="E298" s="150" t="s">
        <v>30</v>
      </c>
      <c r="F298" s="150">
        <v>365</v>
      </c>
      <c r="G298" s="150">
        <v>0.5</v>
      </c>
      <c r="H298" s="150">
        <v>0</v>
      </c>
      <c r="I298" s="155">
        <v>0.51500000000000001</v>
      </c>
    </row>
    <row r="299" spans="1:9" ht="12.75" customHeight="1" x14ac:dyDescent="0.2">
      <c r="A299" s="150" t="s">
        <v>646</v>
      </c>
      <c r="B299" s="160" t="s">
        <v>677</v>
      </c>
      <c r="C299" s="160" t="s">
        <v>678</v>
      </c>
      <c r="D299" s="150">
        <v>1</v>
      </c>
      <c r="E299" s="150"/>
      <c r="F299" s="150">
        <v>365</v>
      </c>
      <c r="G299" s="160">
        <v>0</v>
      </c>
      <c r="H299" s="150">
        <v>0</v>
      </c>
      <c r="I299" s="155"/>
    </row>
    <row r="300" spans="1:9" ht="12.75" customHeight="1" x14ac:dyDescent="0.2">
      <c r="A300" s="150" t="s">
        <v>646</v>
      </c>
      <c r="B300" s="160" t="s">
        <v>679</v>
      </c>
      <c r="C300" s="160" t="s">
        <v>680</v>
      </c>
      <c r="D300" s="150">
        <v>1</v>
      </c>
      <c r="E300" s="150"/>
      <c r="F300" s="150">
        <v>365</v>
      </c>
      <c r="G300" s="160">
        <v>0</v>
      </c>
      <c r="H300" s="150">
        <v>0</v>
      </c>
      <c r="I300" s="155"/>
    </row>
    <row r="301" spans="1:9" ht="12.75" customHeight="1" x14ac:dyDescent="0.2">
      <c r="A301" s="150" t="s">
        <v>646</v>
      </c>
      <c r="B301" s="150" t="s">
        <v>681</v>
      </c>
      <c r="C301" s="150" t="s">
        <v>682</v>
      </c>
      <c r="D301" s="150">
        <v>1</v>
      </c>
      <c r="E301" s="150" t="s">
        <v>30</v>
      </c>
      <c r="F301" s="150">
        <v>365</v>
      </c>
      <c r="G301" s="150">
        <v>0.5</v>
      </c>
      <c r="H301" s="150">
        <v>0</v>
      </c>
      <c r="I301" s="155">
        <v>0.20300000000000001</v>
      </c>
    </row>
    <row r="302" spans="1:9" ht="12.75" customHeight="1" x14ac:dyDescent="0.2">
      <c r="A302" s="150" t="s">
        <v>646</v>
      </c>
      <c r="B302" s="150" t="s">
        <v>683</v>
      </c>
      <c r="C302" s="150" t="s">
        <v>684</v>
      </c>
      <c r="D302" s="150">
        <v>1</v>
      </c>
      <c r="E302" s="150" t="s">
        <v>30</v>
      </c>
      <c r="F302" s="150">
        <v>365</v>
      </c>
      <c r="G302" s="150">
        <v>0.5</v>
      </c>
      <c r="H302" s="150">
        <v>0</v>
      </c>
      <c r="I302" s="155">
        <v>0.37</v>
      </c>
    </row>
    <row r="303" spans="1:9" ht="12.75" customHeight="1" x14ac:dyDescent="0.2">
      <c r="A303" s="150" t="s">
        <v>646</v>
      </c>
      <c r="B303" s="160" t="s">
        <v>685</v>
      </c>
      <c r="C303" s="160" t="s">
        <v>686</v>
      </c>
      <c r="D303" s="150">
        <v>1</v>
      </c>
      <c r="E303" s="150"/>
      <c r="F303" s="150">
        <v>365</v>
      </c>
      <c r="G303" s="160">
        <v>0</v>
      </c>
      <c r="H303" s="150">
        <v>0</v>
      </c>
      <c r="I303" s="155"/>
    </row>
    <row r="304" spans="1:9" ht="12.75" customHeight="1" x14ac:dyDescent="0.2">
      <c r="A304" s="156" t="s">
        <v>646</v>
      </c>
      <c r="B304" s="161" t="s">
        <v>687</v>
      </c>
      <c r="C304" s="161" t="s">
        <v>688</v>
      </c>
      <c r="D304" s="156">
        <v>1</v>
      </c>
      <c r="E304" s="156"/>
      <c r="F304" s="156">
        <v>365</v>
      </c>
      <c r="G304" s="161">
        <v>0</v>
      </c>
      <c r="H304" s="156">
        <v>0</v>
      </c>
      <c r="I304" s="157"/>
    </row>
    <row r="305" spans="1:9" x14ac:dyDescent="0.2">
      <c r="A305" s="25"/>
      <c r="B305" s="19">
        <f>COUNTA(B284:B304)</f>
        <v>21</v>
      </c>
      <c r="C305" s="19"/>
      <c r="D305" s="65"/>
      <c r="E305" s="23">
        <f>COUNTIF(E284:E304, "Yes")</f>
        <v>8</v>
      </c>
      <c r="F305" s="25"/>
      <c r="G305" s="19"/>
      <c r="H305" s="25"/>
      <c r="I305" s="102">
        <f>SUM(I284:I304)</f>
        <v>21.438000000000002</v>
      </c>
    </row>
    <row r="306" spans="1:9" x14ac:dyDescent="0.2">
      <c r="A306" s="25"/>
      <c r="B306" s="19"/>
      <c r="C306" s="19"/>
      <c r="D306" s="65"/>
      <c r="E306" s="19"/>
      <c r="F306" s="25"/>
      <c r="G306" s="19"/>
      <c r="H306" s="25"/>
      <c r="I306" s="102"/>
    </row>
    <row r="307" spans="1:9" ht="12.75" customHeight="1" x14ac:dyDescent="0.2">
      <c r="A307" s="150" t="s">
        <v>689</v>
      </c>
      <c r="B307" s="150" t="s">
        <v>690</v>
      </c>
      <c r="C307" s="150" t="s">
        <v>691</v>
      </c>
      <c r="D307" s="150">
        <v>1</v>
      </c>
      <c r="E307" s="150" t="s">
        <v>30</v>
      </c>
      <c r="F307" s="150">
        <v>365</v>
      </c>
      <c r="G307" s="150">
        <v>1</v>
      </c>
      <c r="H307" s="150">
        <v>0</v>
      </c>
      <c r="I307" s="155">
        <v>1.3520000000000001</v>
      </c>
    </row>
    <row r="308" spans="1:9" ht="12.75" customHeight="1" x14ac:dyDescent="0.2">
      <c r="A308" s="150" t="s">
        <v>689</v>
      </c>
      <c r="B308" s="150" t="s">
        <v>692</v>
      </c>
      <c r="C308" s="150" t="s">
        <v>693</v>
      </c>
      <c r="D308" s="150">
        <v>1</v>
      </c>
      <c r="E308" s="150" t="s">
        <v>30</v>
      </c>
      <c r="F308" s="150">
        <v>365</v>
      </c>
      <c r="G308" s="150">
        <v>1</v>
      </c>
      <c r="H308" s="150">
        <v>0</v>
      </c>
      <c r="I308" s="155">
        <v>0.625</v>
      </c>
    </row>
    <row r="309" spans="1:9" ht="12.75" customHeight="1" x14ac:dyDescent="0.2">
      <c r="A309" s="150" t="s">
        <v>689</v>
      </c>
      <c r="B309" s="150" t="s">
        <v>694</v>
      </c>
      <c r="C309" s="150" t="s">
        <v>695</v>
      </c>
      <c r="D309" s="150">
        <v>1</v>
      </c>
      <c r="E309" s="150" t="s">
        <v>30</v>
      </c>
      <c r="F309" s="150">
        <v>365</v>
      </c>
      <c r="G309" s="150">
        <v>1</v>
      </c>
      <c r="H309" s="150">
        <v>0</v>
      </c>
      <c r="I309" s="155">
        <v>1.2090000000000001</v>
      </c>
    </row>
    <row r="310" spans="1:9" ht="12.75" customHeight="1" x14ac:dyDescent="0.2">
      <c r="A310" s="150" t="s">
        <v>689</v>
      </c>
      <c r="B310" s="150" t="s">
        <v>696</v>
      </c>
      <c r="C310" s="150" t="s">
        <v>1286</v>
      </c>
      <c r="D310" s="150">
        <v>1</v>
      </c>
      <c r="E310" s="150" t="s">
        <v>30</v>
      </c>
      <c r="F310" s="150">
        <v>365</v>
      </c>
      <c r="G310" s="150">
        <v>1</v>
      </c>
      <c r="H310" s="150">
        <v>0</v>
      </c>
      <c r="I310" s="155">
        <v>0.93500000000000005</v>
      </c>
    </row>
    <row r="311" spans="1:9" ht="12.75" customHeight="1" x14ac:dyDescent="0.2">
      <c r="A311" s="150" t="s">
        <v>689</v>
      </c>
      <c r="B311" s="150" t="s">
        <v>1293</v>
      </c>
      <c r="C311" s="150" t="s">
        <v>1294</v>
      </c>
      <c r="D311" s="150">
        <v>1</v>
      </c>
      <c r="E311" s="150" t="s">
        <v>30</v>
      </c>
      <c r="F311" s="150">
        <v>365</v>
      </c>
      <c r="G311" s="150">
        <v>1</v>
      </c>
      <c r="H311" s="150">
        <v>0</v>
      </c>
      <c r="I311" s="155">
        <v>0.39400000000000002</v>
      </c>
    </row>
    <row r="312" spans="1:9" ht="12.75" customHeight="1" x14ac:dyDescent="0.2">
      <c r="A312" s="150" t="s">
        <v>689</v>
      </c>
      <c r="B312" s="150" t="s">
        <v>697</v>
      </c>
      <c r="C312" s="150" t="s">
        <v>698</v>
      </c>
      <c r="D312" s="150">
        <v>1</v>
      </c>
      <c r="E312" s="150" t="s">
        <v>30</v>
      </c>
      <c r="F312" s="150">
        <v>365</v>
      </c>
      <c r="G312" s="150">
        <v>1</v>
      </c>
      <c r="H312" s="150">
        <v>0</v>
      </c>
      <c r="I312" s="155">
        <v>3.0489999999999999</v>
      </c>
    </row>
    <row r="313" spans="1:9" ht="12.75" customHeight="1" x14ac:dyDescent="0.2">
      <c r="A313" s="150" t="s">
        <v>689</v>
      </c>
      <c r="B313" s="150" t="s">
        <v>699</v>
      </c>
      <c r="C313" s="150" t="s">
        <v>700</v>
      </c>
      <c r="D313" s="150">
        <v>1</v>
      </c>
      <c r="E313" s="150" t="s">
        <v>30</v>
      </c>
      <c r="F313" s="150">
        <v>365</v>
      </c>
      <c r="G313" s="150">
        <v>1</v>
      </c>
      <c r="H313" s="150">
        <v>0</v>
      </c>
      <c r="I313" s="155">
        <v>1.44</v>
      </c>
    </row>
    <row r="314" spans="1:9" ht="12.75" customHeight="1" x14ac:dyDescent="0.2">
      <c r="A314" s="150" t="s">
        <v>689</v>
      </c>
      <c r="B314" s="150" t="s">
        <v>701</v>
      </c>
      <c r="C314" s="150" t="s">
        <v>702</v>
      </c>
      <c r="D314" s="150">
        <v>1</v>
      </c>
      <c r="E314" s="150" t="s">
        <v>30</v>
      </c>
      <c r="F314" s="150">
        <v>244</v>
      </c>
      <c r="G314" s="150">
        <v>1</v>
      </c>
      <c r="H314" s="150">
        <v>0</v>
      </c>
      <c r="I314" s="155">
        <v>0.185</v>
      </c>
    </row>
    <row r="315" spans="1:9" ht="12.75" customHeight="1" x14ac:dyDescent="0.2">
      <c r="A315" s="150" t="s">
        <v>689</v>
      </c>
      <c r="B315" s="150" t="s">
        <v>1295</v>
      </c>
      <c r="C315" s="150" t="s">
        <v>1296</v>
      </c>
      <c r="D315" s="150">
        <v>1</v>
      </c>
      <c r="E315" s="150" t="s">
        <v>30</v>
      </c>
      <c r="F315" s="150">
        <v>365</v>
      </c>
      <c r="G315" s="150">
        <v>1</v>
      </c>
      <c r="H315" s="150">
        <v>0</v>
      </c>
      <c r="I315" s="155">
        <v>0.72099999999999997</v>
      </c>
    </row>
    <row r="316" spans="1:9" ht="12.75" customHeight="1" x14ac:dyDescent="0.2">
      <c r="A316" s="150" t="s">
        <v>689</v>
      </c>
      <c r="B316" s="186" t="s">
        <v>703</v>
      </c>
      <c r="C316" s="186" t="s">
        <v>704</v>
      </c>
      <c r="D316" s="150">
        <v>1</v>
      </c>
      <c r="E316" s="150" t="s">
        <v>30</v>
      </c>
      <c r="F316" s="150">
        <v>365</v>
      </c>
      <c r="G316" s="150">
        <v>1</v>
      </c>
      <c r="H316" s="150">
        <v>0</v>
      </c>
      <c r="I316" s="155">
        <v>0.68899999999999995</v>
      </c>
    </row>
    <row r="317" spans="1:9" ht="12.75" customHeight="1" x14ac:dyDescent="0.2">
      <c r="A317" s="150" t="s">
        <v>689</v>
      </c>
      <c r="B317" s="160" t="s">
        <v>705</v>
      </c>
      <c r="C317" s="160" t="s">
        <v>706</v>
      </c>
      <c r="D317" s="150">
        <v>1</v>
      </c>
      <c r="E317" s="150"/>
      <c r="F317" s="150">
        <v>365</v>
      </c>
      <c r="G317" s="160">
        <v>0</v>
      </c>
      <c r="H317" s="150">
        <v>0</v>
      </c>
      <c r="I317" s="155"/>
    </row>
    <row r="318" spans="1:9" ht="12.75" customHeight="1" x14ac:dyDescent="0.2">
      <c r="A318" s="150" t="s">
        <v>689</v>
      </c>
      <c r="B318" s="150" t="s">
        <v>707</v>
      </c>
      <c r="C318" s="150" t="s">
        <v>708</v>
      </c>
      <c r="D318" s="150">
        <v>1</v>
      </c>
      <c r="E318" s="150" t="s">
        <v>30</v>
      </c>
      <c r="F318" s="150">
        <v>365</v>
      </c>
      <c r="G318" s="150">
        <v>1</v>
      </c>
      <c r="H318" s="150">
        <v>0</v>
      </c>
      <c r="I318" s="155">
        <v>0.64700000000000002</v>
      </c>
    </row>
    <row r="319" spans="1:9" ht="12.75" customHeight="1" x14ac:dyDescent="0.2">
      <c r="A319" s="150" t="s">
        <v>689</v>
      </c>
      <c r="B319" s="150" t="s">
        <v>709</v>
      </c>
      <c r="C319" s="150" t="s">
        <v>710</v>
      </c>
      <c r="D319" s="150">
        <v>1</v>
      </c>
      <c r="E319" s="150" t="s">
        <v>30</v>
      </c>
      <c r="F319" s="150">
        <v>365</v>
      </c>
      <c r="G319" s="150">
        <v>1</v>
      </c>
      <c r="H319" s="150">
        <v>0</v>
      </c>
      <c r="I319" s="155">
        <v>0.35199999999999998</v>
      </c>
    </row>
    <row r="320" spans="1:9" ht="12.75" customHeight="1" x14ac:dyDescent="0.2">
      <c r="A320" s="150" t="s">
        <v>689</v>
      </c>
      <c r="B320" s="150" t="s">
        <v>711</v>
      </c>
      <c r="C320" s="150" t="s">
        <v>570</v>
      </c>
      <c r="D320" s="150">
        <v>1</v>
      </c>
      <c r="E320" s="150" t="s">
        <v>30</v>
      </c>
      <c r="F320" s="150">
        <v>365</v>
      </c>
      <c r="G320" s="150">
        <v>1</v>
      </c>
      <c r="H320" s="150">
        <v>0</v>
      </c>
      <c r="I320" s="155">
        <v>1.1859999999999999</v>
      </c>
    </row>
    <row r="321" spans="1:9" ht="12.75" customHeight="1" x14ac:dyDescent="0.2">
      <c r="A321" s="150" t="s">
        <v>689</v>
      </c>
      <c r="B321" s="160" t="s">
        <v>712</v>
      </c>
      <c r="C321" s="160" t="s">
        <v>713</v>
      </c>
      <c r="D321" s="150">
        <v>1</v>
      </c>
      <c r="E321" s="150"/>
      <c r="F321" s="150">
        <v>365</v>
      </c>
      <c r="G321" s="160">
        <v>0</v>
      </c>
      <c r="H321" s="150">
        <v>0</v>
      </c>
      <c r="I321" s="155"/>
    </row>
    <row r="322" spans="1:9" ht="12.75" customHeight="1" x14ac:dyDescent="0.2">
      <c r="A322" s="150" t="s">
        <v>689</v>
      </c>
      <c r="B322" s="150" t="s">
        <v>714</v>
      </c>
      <c r="C322" s="150" t="s">
        <v>715</v>
      </c>
      <c r="D322" s="150">
        <v>1</v>
      </c>
      <c r="E322" s="150" t="s">
        <v>30</v>
      </c>
      <c r="F322" s="150">
        <v>365</v>
      </c>
      <c r="G322" s="150">
        <v>1</v>
      </c>
      <c r="H322" s="150">
        <v>0</v>
      </c>
      <c r="I322" s="155">
        <v>0.26600000000000001</v>
      </c>
    </row>
    <row r="323" spans="1:9" ht="12.75" customHeight="1" x14ac:dyDescent="0.2">
      <c r="A323" s="150" t="s">
        <v>689</v>
      </c>
      <c r="B323" s="150" t="s">
        <v>1297</v>
      </c>
      <c r="C323" s="150" t="s">
        <v>1298</v>
      </c>
      <c r="D323" s="150">
        <v>1</v>
      </c>
      <c r="E323" s="150" t="s">
        <v>30</v>
      </c>
      <c r="F323" s="150">
        <v>365</v>
      </c>
      <c r="G323" s="150">
        <v>1</v>
      </c>
      <c r="H323" s="150">
        <v>0</v>
      </c>
      <c r="I323" s="155">
        <v>1.58</v>
      </c>
    </row>
    <row r="324" spans="1:9" ht="12.75" customHeight="1" x14ac:dyDescent="0.2">
      <c r="A324" s="150" t="s">
        <v>689</v>
      </c>
      <c r="B324" s="150" t="s">
        <v>716</v>
      </c>
      <c r="C324" s="150" t="s">
        <v>717</v>
      </c>
      <c r="D324" s="150">
        <v>1</v>
      </c>
      <c r="E324" s="150" t="s">
        <v>30</v>
      </c>
      <c r="F324" s="150">
        <v>365</v>
      </c>
      <c r="G324" s="150">
        <v>1</v>
      </c>
      <c r="H324" s="150">
        <v>0</v>
      </c>
      <c r="I324" s="155">
        <v>1.9390000000000001</v>
      </c>
    </row>
    <row r="325" spans="1:9" ht="12.75" customHeight="1" x14ac:dyDescent="0.2">
      <c r="A325" s="156" t="s">
        <v>689</v>
      </c>
      <c r="B325" s="161" t="s">
        <v>718</v>
      </c>
      <c r="C325" s="161" t="s">
        <v>719</v>
      </c>
      <c r="D325" s="156">
        <v>1</v>
      </c>
      <c r="E325" s="156"/>
      <c r="F325" s="156">
        <v>365</v>
      </c>
      <c r="G325" s="161">
        <v>0</v>
      </c>
      <c r="H325" s="156">
        <v>0</v>
      </c>
      <c r="I325" s="157"/>
    </row>
    <row r="326" spans="1:9" x14ac:dyDescent="0.2">
      <c r="A326" s="25"/>
      <c r="B326" s="19">
        <f>COUNTA(B307:B325)</f>
        <v>19</v>
      </c>
      <c r="C326" s="19"/>
      <c r="D326" s="65"/>
      <c r="E326" s="23">
        <f>COUNTIF(E307:E325, "Yes")</f>
        <v>16</v>
      </c>
      <c r="F326" s="25"/>
      <c r="G326" s="19"/>
      <c r="H326" s="25"/>
      <c r="I326" s="102">
        <f>SUM(I307:I325)</f>
        <v>16.569000000000003</v>
      </c>
    </row>
    <row r="327" spans="1:9" x14ac:dyDescent="0.2">
      <c r="A327" s="25"/>
      <c r="B327" s="19"/>
      <c r="C327" s="19"/>
      <c r="D327" s="65"/>
      <c r="E327" s="19"/>
      <c r="F327" s="25"/>
      <c r="G327" s="19"/>
      <c r="H327" s="25"/>
      <c r="I327" s="102"/>
    </row>
    <row r="328" spans="1:9" ht="12.75" customHeight="1" x14ac:dyDescent="0.2">
      <c r="A328" s="150" t="s">
        <v>143</v>
      </c>
      <c r="B328" s="160" t="s">
        <v>720</v>
      </c>
      <c r="C328" s="160" t="s">
        <v>721</v>
      </c>
      <c r="D328" s="150">
        <v>1</v>
      </c>
      <c r="E328" s="150"/>
      <c r="F328" s="150">
        <v>365</v>
      </c>
      <c r="G328" s="160">
        <v>0</v>
      </c>
      <c r="H328" s="150">
        <v>0</v>
      </c>
      <c r="I328" s="155"/>
    </row>
    <row r="329" spans="1:9" ht="12.75" customHeight="1" x14ac:dyDescent="0.2">
      <c r="A329" s="150" t="s">
        <v>143</v>
      </c>
      <c r="B329" s="160" t="s">
        <v>722</v>
      </c>
      <c r="C329" s="160" t="s">
        <v>723</v>
      </c>
      <c r="D329" s="150">
        <v>1</v>
      </c>
      <c r="E329" s="150"/>
      <c r="F329" s="150">
        <v>365</v>
      </c>
      <c r="G329" s="160">
        <v>0</v>
      </c>
      <c r="H329" s="150">
        <v>0</v>
      </c>
      <c r="I329" s="155"/>
    </row>
    <row r="330" spans="1:9" ht="12.75" customHeight="1" x14ac:dyDescent="0.2">
      <c r="A330" s="150" t="s">
        <v>143</v>
      </c>
      <c r="B330" s="150" t="s">
        <v>724</v>
      </c>
      <c r="C330" s="150" t="s">
        <v>725</v>
      </c>
      <c r="D330" s="150">
        <v>1</v>
      </c>
      <c r="E330" s="150" t="s">
        <v>30</v>
      </c>
      <c r="F330" s="150">
        <v>365</v>
      </c>
      <c r="G330" s="150">
        <v>0.5</v>
      </c>
      <c r="H330" s="150">
        <v>0</v>
      </c>
      <c r="I330" s="155">
        <v>0.83299999999999996</v>
      </c>
    </row>
    <row r="331" spans="1:9" ht="12.75" customHeight="1" x14ac:dyDescent="0.2">
      <c r="A331" s="150" t="s">
        <v>143</v>
      </c>
      <c r="B331" s="150" t="s">
        <v>726</v>
      </c>
      <c r="C331" s="150" t="s">
        <v>727</v>
      </c>
      <c r="D331" s="150">
        <v>1</v>
      </c>
      <c r="E331" s="150" t="s">
        <v>30</v>
      </c>
      <c r="F331" s="150">
        <v>365</v>
      </c>
      <c r="G331" s="150">
        <v>0.5</v>
      </c>
      <c r="H331" s="150">
        <v>0</v>
      </c>
      <c r="I331" s="155">
        <v>0.159</v>
      </c>
    </row>
    <row r="332" spans="1:9" ht="12.75" customHeight="1" x14ac:dyDescent="0.2">
      <c r="A332" s="150" t="s">
        <v>143</v>
      </c>
      <c r="B332" s="150" t="s">
        <v>728</v>
      </c>
      <c r="C332" s="150" t="s">
        <v>729</v>
      </c>
      <c r="D332" s="150">
        <v>1</v>
      </c>
      <c r="E332" s="150" t="s">
        <v>30</v>
      </c>
      <c r="F332" s="150">
        <v>365</v>
      </c>
      <c r="G332" s="150">
        <v>0.5</v>
      </c>
      <c r="H332" s="150">
        <v>0</v>
      </c>
      <c r="I332" s="155">
        <v>0.80300000000000005</v>
      </c>
    </row>
    <row r="333" spans="1:9" ht="12.75" customHeight="1" x14ac:dyDescent="0.2">
      <c r="A333" s="150" t="s">
        <v>143</v>
      </c>
      <c r="B333" s="160" t="s">
        <v>730</v>
      </c>
      <c r="C333" s="160" t="s">
        <v>731</v>
      </c>
      <c r="D333" s="150">
        <v>1</v>
      </c>
      <c r="E333" s="150"/>
      <c r="F333" s="150">
        <v>365</v>
      </c>
      <c r="G333" s="160">
        <v>0</v>
      </c>
      <c r="H333" s="150">
        <v>0</v>
      </c>
      <c r="I333" s="155"/>
    </row>
    <row r="334" spans="1:9" ht="12.75" customHeight="1" x14ac:dyDescent="0.2">
      <c r="A334" s="150" t="s">
        <v>143</v>
      </c>
      <c r="B334" s="160" t="s">
        <v>732</v>
      </c>
      <c r="C334" s="160" t="s">
        <v>733</v>
      </c>
      <c r="D334" s="150">
        <v>1</v>
      </c>
      <c r="E334" s="150"/>
      <c r="F334" s="150">
        <v>365</v>
      </c>
      <c r="G334" s="160">
        <v>0</v>
      </c>
      <c r="H334" s="150">
        <v>0</v>
      </c>
      <c r="I334" s="155"/>
    </row>
    <row r="335" spans="1:9" ht="12.75" customHeight="1" x14ac:dyDescent="0.2">
      <c r="A335" s="150" t="s">
        <v>143</v>
      </c>
      <c r="B335" s="160" t="s">
        <v>734</v>
      </c>
      <c r="C335" s="160" t="s">
        <v>735</v>
      </c>
      <c r="D335" s="150">
        <v>1</v>
      </c>
      <c r="E335" s="150"/>
      <c r="F335" s="150">
        <v>365</v>
      </c>
      <c r="G335" s="160">
        <v>0</v>
      </c>
      <c r="H335" s="150">
        <v>0</v>
      </c>
      <c r="I335" s="155"/>
    </row>
    <row r="336" spans="1:9" ht="12.75" customHeight="1" x14ac:dyDescent="0.2">
      <c r="A336" s="150" t="s">
        <v>143</v>
      </c>
      <c r="B336" s="160" t="s">
        <v>736</v>
      </c>
      <c r="C336" s="160" t="s">
        <v>737</v>
      </c>
      <c r="D336" s="150">
        <v>1</v>
      </c>
      <c r="E336" s="150"/>
      <c r="F336" s="150">
        <v>365</v>
      </c>
      <c r="G336" s="160">
        <v>0</v>
      </c>
      <c r="H336" s="150">
        <v>0</v>
      </c>
      <c r="I336" s="155"/>
    </row>
    <row r="337" spans="1:9" ht="12.75" customHeight="1" x14ac:dyDescent="0.2">
      <c r="A337" s="150" t="s">
        <v>143</v>
      </c>
      <c r="B337" s="160" t="s">
        <v>738</v>
      </c>
      <c r="C337" s="160" t="s">
        <v>739</v>
      </c>
      <c r="D337" s="150">
        <v>1</v>
      </c>
      <c r="E337" s="150"/>
      <c r="F337" s="150">
        <v>365</v>
      </c>
      <c r="G337" s="160">
        <v>0</v>
      </c>
      <c r="H337" s="150">
        <v>0</v>
      </c>
      <c r="I337" s="155"/>
    </row>
    <row r="338" spans="1:9" ht="12.75" customHeight="1" x14ac:dyDescent="0.2">
      <c r="A338" s="150" t="s">
        <v>143</v>
      </c>
      <c r="B338" s="160" t="s">
        <v>740</v>
      </c>
      <c r="C338" s="160" t="s">
        <v>741</v>
      </c>
      <c r="D338" s="150">
        <v>1</v>
      </c>
      <c r="E338" s="150"/>
      <c r="F338" s="150">
        <v>365</v>
      </c>
      <c r="G338" s="160">
        <v>0</v>
      </c>
      <c r="H338" s="150">
        <v>0</v>
      </c>
      <c r="I338" s="155"/>
    </row>
    <row r="339" spans="1:9" ht="12.75" customHeight="1" x14ac:dyDescent="0.2">
      <c r="A339" s="150" t="s">
        <v>143</v>
      </c>
      <c r="B339" s="160" t="s">
        <v>742</v>
      </c>
      <c r="C339" s="160" t="s">
        <v>743</v>
      </c>
      <c r="D339" s="150">
        <v>1</v>
      </c>
      <c r="E339" s="150"/>
      <c r="F339" s="150">
        <v>365</v>
      </c>
      <c r="G339" s="160">
        <v>0</v>
      </c>
      <c r="H339" s="150">
        <v>0</v>
      </c>
      <c r="I339" s="155"/>
    </row>
    <row r="340" spans="1:9" ht="12.75" customHeight="1" x14ac:dyDescent="0.2">
      <c r="A340" s="150" t="s">
        <v>143</v>
      </c>
      <c r="B340" s="160" t="s">
        <v>744</v>
      </c>
      <c r="C340" s="160" t="s">
        <v>745</v>
      </c>
      <c r="D340" s="150">
        <v>1</v>
      </c>
      <c r="E340" s="150"/>
      <c r="F340" s="150">
        <v>365</v>
      </c>
      <c r="G340" s="160">
        <v>0</v>
      </c>
      <c r="H340" s="150">
        <v>0</v>
      </c>
      <c r="I340" s="155"/>
    </row>
    <row r="341" spans="1:9" ht="12.75" customHeight="1" x14ac:dyDescent="0.2">
      <c r="A341" s="150" t="s">
        <v>143</v>
      </c>
      <c r="B341" s="160" t="s">
        <v>746</v>
      </c>
      <c r="C341" s="160" t="s">
        <v>747</v>
      </c>
      <c r="D341" s="150">
        <v>1</v>
      </c>
      <c r="E341" s="150"/>
      <c r="F341" s="150">
        <v>365</v>
      </c>
      <c r="G341" s="160">
        <v>0</v>
      </c>
      <c r="H341" s="150">
        <v>0</v>
      </c>
      <c r="I341" s="155"/>
    </row>
    <row r="342" spans="1:9" ht="12.75" customHeight="1" x14ac:dyDescent="0.2">
      <c r="A342" s="150" t="s">
        <v>143</v>
      </c>
      <c r="B342" s="160" t="s">
        <v>748</v>
      </c>
      <c r="C342" s="160" t="s">
        <v>749</v>
      </c>
      <c r="D342" s="150">
        <v>1</v>
      </c>
      <c r="E342" s="150"/>
      <c r="F342" s="150">
        <v>365</v>
      </c>
      <c r="G342" s="160">
        <v>0</v>
      </c>
      <c r="H342" s="150">
        <v>0</v>
      </c>
      <c r="I342" s="155"/>
    </row>
    <row r="343" spans="1:9" ht="12.75" customHeight="1" x14ac:dyDescent="0.2">
      <c r="A343" s="150" t="s">
        <v>143</v>
      </c>
      <c r="B343" s="150" t="s">
        <v>750</v>
      </c>
      <c r="C343" s="150" t="s">
        <v>751</v>
      </c>
      <c r="D343" s="150">
        <v>1</v>
      </c>
      <c r="E343" s="150" t="s">
        <v>30</v>
      </c>
      <c r="F343" s="150">
        <v>365</v>
      </c>
      <c r="G343" s="150">
        <v>0.5</v>
      </c>
      <c r="H343" s="150">
        <v>0</v>
      </c>
      <c r="I343" s="155">
        <v>0.47299999999999998</v>
      </c>
    </row>
    <row r="344" spans="1:9" ht="12.75" customHeight="1" x14ac:dyDescent="0.2">
      <c r="A344" s="150" t="s">
        <v>143</v>
      </c>
      <c r="B344" s="150" t="s">
        <v>752</v>
      </c>
      <c r="C344" s="150" t="s">
        <v>753</v>
      </c>
      <c r="D344" s="150">
        <v>1</v>
      </c>
      <c r="E344" s="150" t="s">
        <v>30</v>
      </c>
      <c r="F344" s="150">
        <v>365</v>
      </c>
      <c r="G344" s="150">
        <v>0.5</v>
      </c>
      <c r="H344" s="150">
        <v>0</v>
      </c>
      <c r="I344" s="155">
        <v>0.28799999999999998</v>
      </c>
    </row>
    <row r="345" spans="1:9" ht="12.75" customHeight="1" x14ac:dyDescent="0.2">
      <c r="A345" s="150" t="s">
        <v>143</v>
      </c>
      <c r="B345" s="150" t="s">
        <v>754</v>
      </c>
      <c r="C345" s="150" t="s">
        <v>755</v>
      </c>
      <c r="D345" s="150">
        <v>1</v>
      </c>
      <c r="E345" s="150" t="s">
        <v>30</v>
      </c>
      <c r="F345" s="150">
        <v>365</v>
      </c>
      <c r="G345" s="150">
        <v>0.5</v>
      </c>
      <c r="H345" s="150">
        <v>0</v>
      </c>
      <c r="I345" s="155">
        <v>1.202</v>
      </c>
    </row>
    <row r="346" spans="1:9" ht="12.75" customHeight="1" x14ac:dyDescent="0.2">
      <c r="A346" s="150" t="s">
        <v>143</v>
      </c>
      <c r="B346" s="150" t="s">
        <v>756</v>
      </c>
      <c r="C346" s="150" t="s">
        <v>757</v>
      </c>
      <c r="D346" s="150">
        <v>1</v>
      </c>
      <c r="E346" s="150" t="s">
        <v>30</v>
      </c>
      <c r="F346" s="150">
        <v>365</v>
      </c>
      <c r="G346" s="150">
        <v>0.5</v>
      </c>
      <c r="H346" s="150">
        <v>0</v>
      </c>
      <c r="I346" s="155">
        <v>7.5999999999999998E-2</v>
      </c>
    </row>
    <row r="347" spans="1:9" ht="12.75" customHeight="1" x14ac:dyDescent="0.2">
      <c r="A347" s="150" t="s">
        <v>143</v>
      </c>
      <c r="B347" s="160" t="s">
        <v>758</v>
      </c>
      <c r="C347" s="160" t="s">
        <v>759</v>
      </c>
      <c r="D347" s="150">
        <v>1</v>
      </c>
      <c r="E347" s="150"/>
      <c r="F347" s="150">
        <v>365</v>
      </c>
      <c r="G347" s="160">
        <v>0</v>
      </c>
      <c r="H347" s="150">
        <v>0</v>
      </c>
      <c r="I347" s="155"/>
    </row>
    <row r="348" spans="1:9" ht="12.75" customHeight="1" x14ac:dyDescent="0.2">
      <c r="A348" s="150" t="s">
        <v>143</v>
      </c>
      <c r="B348" s="160" t="s">
        <v>760</v>
      </c>
      <c r="C348" s="160" t="s">
        <v>761</v>
      </c>
      <c r="D348" s="150">
        <v>1</v>
      </c>
      <c r="E348" s="150"/>
      <c r="F348" s="150">
        <v>365</v>
      </c>
      <c r="G348" s="160">
        <v>0</v>
      </c>
      <c r="H348" s="150">
        <v>0</v>
      </c>
      <c r="I348" s="155"/>
    </row>
    <row r="349" spans="1:9" ht="12.75" customHeight="1" x14ac:dyDescent="0.2">
      <c r="A349" s="150" t="s">
        <v>143</v>
      </c>
      <c r="B349" s="150" t="s">
        <v>762</v>
      </c>
      <c r="C349" s="150" t="s">
        <v>763</v>
      </c>
      <c r="D349" s="150">
        <v>1</v>
      </c>
      <c r="E349" s="150" t="s">
        <v>30</v>
      </c>
      <c r="F349" s="150">
        <v>365</v>
      </c>
      <c r="G349" s="150">
        <v>0.5</v>
      </c>
      <c r="H349" s="150">
        <v>0</v>
      </c>
      <c r="I349" s="155">
        <v>9.7000000000000003E-2</v>
      </c>
    </row>
    <row r="350" spans="1:9" ht="12.75" customHeight="1" x14ac:dyDescent="0.2">
      <c r="A350" s="150" t="s">
        <v>143</v>
      </c>
      <c r="B350" s="160" t="s">
        <v>764</v>
      </c>
      <c r="C350" s="160" t="s">
        <v>765</v>
      </c>
      <c r="D350" s="150">
        <v>1</v>
      </c>
      <c r="E350" s="150"/>
      <c r="F350" s="150">
        <v>365</v>
      </c>
      <c r="G350" s="160">
        <v>0</v>
      </c>
      <c r="H350" s="150">
        <v>0</v>
      </c>
      <c r="I350" s="155"/>
    </row>
    <row r="351" spans="1:9" ht="12.75" customHeight="1" x14ac:dyDescent="0.2">
      <c r="A351" s="150" t="s">
        <v>143</v>
      </c>
      <c r="B351" s="160" t="s">
        <v>766</v>
      </c>
      <c r="C351" s="160" t="s">
        <v>767</v>
      </c>
      <c r="D351" s="150">
        <v>1</v>
      </c>
      <c r="E351" s="150"/>
      <c r="F351" s="150">
        <v>365</v>
      </c>
      <c r="G351" s="160">
        <v>0</v>
      </c>
      <c r="H351" s="150">
        <v>0</v>
      </c>
      <c r="I351" s="155"/>
    </row>
    <row r="352" spans="1:9" ht="12.75" customHeight="1" x14ac:dyDescent="0.2">
      <c r="A352" s="150" t="s">
        <v>143</v>
      </c>
      <c r="B352" s="160" t="s">
        <v>768</v>
      </c>
      <c r="C352" s="160" t="s">
        <v>769</v>
      </c>
      <c r="D352" s="150">
        <v>1</v>
      </c>
      <c r="E352" s="150"/>
      <c r="F352" s="150">
        <v>365</v>
      </c>
      <c r="G352" s="160">
        <v>0</v>
      </c>
      <c r="H352" s="150">
        <v>0</v>
      </c>
      <c r="I352" s="155"/>
    </row>
    <row r="353" spans="1:9" ht="12.75" customHeight="1" x14ac:dyDescent="0.2">
      <c r="A353" s="150" t="s">
        <v>143</v>
      </c>
      <c r="B353" s="160" t="s">
        <v>770</v>
      </c>
      <c r="C353" s="160" t="s">
        <v>771</v>
      </c>
      <c r="D353" s="150">
        <v>1</v>
      </c>
      <c r="E353" s="150"/>
      <c r="F353" s="150">
        <v>365</v>
      </c>
      <c r="G353" s="160">
        <v>0</v>
      </c>
      <c r="H353" s="150">
        <v>0</v>
      </c>
      <c r="I353" s="155"/>
    </row>
    <row r="354" spans="1:9" ht="12.75" customHeight="1" x14ac:dyDescent="0.2">
      <c r="A354" s="150" t="s">
        <v>143</v>
      </c>
      <c r="B354" s="160" t="s">
        <v>772</v>
      </c>
      <c r="C354" s="160" t="s">
        <v>773</v>
      </c>
      <c r="D354" s="150">
        <v>1</v>
      </c>
      <c r="E354" s="150"/>
      <c r="F354" s="150">
        <v>365</v>
      </c>
      <c r="G354" s="160">
        <v>0</v>
      </c>
      <c r="H354" s="150">
        <v>0</v>
      </c>
      <c r="I354" s="155"/>
    </row>
    <row r="355" spans="1:9" ht="12.75" customHeight="1" x14ac:dyDescent="0.2">
      <c r="A355" s="150" t="s">
        <v>143</v>
      </c>
      <c r="B355" s="160" t="s">
        <v>774</v>
      </c>
      <c r="C355" s="160" t="s">
        <v>775</v>
      </c>
      <c r="D355" s="150">
        <v>1</v>
      </c>
      <c r="E355" s="150"/>
      <c r="F355" s="150">
        <v>365</v>
      </c>
      <c r="G355" s="160">
        <v>0</v>
      </c>
      <c r="H355" s="150">
        <v>0</v>
      </c>
      <c r="I355" s="155"/>
    </row>
    <row r="356" spans="1:9" ht="12.75" customHeight="1" x14ac:dyDescent="0.2">
      <c r="A356" s="150" t="s">
        <v>143</v>
      </c>
      <c r="B356" s="160" t="s">
        <v>776</v>
      </c>
      <c r="C356" s="160" t="s">
        <v>777</v>
      </c>
      <c r="D356" s="150">
        <v>1</v>
      </c>
      <c r="E356" s="150"/>
      <c r="F356" s="150">
        <v>365</v>
      </c>
      <c r="G356" s="160">
        <v>0</v>
      </c>
      <c r="H356" s="150">
        <v>0</v>
      </c>
      <c r="I356" s="155"/>
    </row>
    <row r="357" spans="1:9" ht="12.75" customHeight="1" x14ac:dyDescent="0.2">
      <c r="A357" s="150" t="s">
        <v>143</v>
      </c>
      <c r="B357" s="160" t="s">
        <v>778</v>
      </c>
      <c r="C357" s="160" t="s">
        <v>779</v>
      </c>
      <c r="D357" s="150">
        <v>1</v>
      </c>
      <c r="E357" s="150"/>
      <c r="F357" s="150">
        <v>365</v>
      </c>
      <c r="G357" s="160">
        <v>0</v>
      </c>
      <c r="H357" s="150">
        <v>0</v>
      </c>
      <c r="I357" s="155"/>
    </row>
    <row r="358" spans="1:9" ht="12.75" customHeight="1" x14ac:dyDescent="0.2">
      <c r="A358" s="150" t="s">
        <v>143</v>
      </c>
      <c r="B358" s="150" t="s">
        <v>780</v>
      </c>
      <c r="C358" s="150" t="s">
        <v>781</v>
      </c>
      <c r="D358" s="150">
        <v>1</v>
      </c>
      <c r="E358" s="150" t="s">
        <v>30</v>
      </c>
      <c r="F358" s="150">
        <v>365</v>
      </c>
      <c r="G358" s="150">
        <v>0.5</v>
      </c>
      <c r="H358" s="150">
        <v>0</v>
      </c>
      <c r="I358" s="155">
        <v>4.7E-2</v>
      </c>
    </row>
    <row r="359" spans="1:9" ht="12.75" customHeight="1" x14ac:dyDescent="0.2">
      <c r="A359" s="150" t="s">
        <v>143</v>
      </c>
      <c r="B359" s="160" t="s">
        <v>782</v>
      </c>
      <c r="C359" s="160" t="s">
        <v>783</v>
      </c>
      <c r="D359" s="150">
        <v>1</v>
      </c>
      <c r="E359" s="150"/>
      <c r="F359" s="150">
        <v>365</v>
      </c>
      <c r="G359" s="160">
        <v>0</v>
      </c>
      <c r="H359" s="150">
        <v>0</v>
      </c>
      <c r="I359" s="155"/>
    </row>
    <row r="360" spans="1:9" ht="12.75" customHeight="1" x14ac:dyDescent="0.2">
      <c r="A360" s="150" t="s">
        <v>143</v>
      </c>
      <c r="B360" s="150" t="s">
        <v>784</v>
      </c>
      <c r="C360" s="150" t="s">
        <v>785</v>
      </c>
      <c r="D360" s="150">
        <v>1</v>
      </c>
      <c r="E360" s="150" t="s">
        <v>30</v>
      </c>
      <c r="F360" s="150">
        <v>365</v>
      </c>
      <c r="G360" s="150">
        <v>0.5</v>
      </c>
      <c r="H360" s="150">
        <v>0</v>
      </c>
      <c r="I360" s="155">
        <v>0.29099999999999998</v>
      </c>
    </row>
    <row r="361" spans="1:9" ht="12.75" customHeight="1" x14ac:dyDescent="0.2">
      <c r="A361" s="150" t="s">
        <v>143</v>
      </c>
      <c r="B361" s="150" t="s">
        <v>786</v>
      </c>
      <c r="C361" s="150" t="s">
        <v>490</v>
      </c>
      <c r="D361" s="150">
        <v>1</v>
      </c>
      <c r="E361" s="150" t="s">
        <v>30</v>
      </c>
      <c r="F361" s="150">
        <v>244</v>
      </c>
      <c r="G361" s="150">
        <v>0.5</v>
      </c>
      <c r="H361" s="150">
        <v>0</v>
      </c>
      <c r="I361" s="155">
        <v>4.8000000000000001E-2</v>
      </c>
    </row>
    <row r="362" spans="1:9" ht="12.75" customHeight="1" x14ac:dyDescent="0.2">
      <c r="A362" s="150" t="s">
        <v>143</v>
      </c>
      <c r="B362" s="160" t="s">
        <v>787</v>
      </c>
      <c r="C362" s="160" t="s">
        <v>179</v>
      </c>
      <c r="D362" s="150">
        <v>1</v>
      </c>
      <c r="E362" s="150"/>
      <c r="F362" s="150">
        <v>365</v>
      </c>
      <c r="G362" s="160">
        <v>0</v>
      </c>
      <c r="H362" s="150">
        <v>0</v>
      </c>
      <c r="I362" s="155"/>
    </row>
    <row r="363" spans="1:9" ht="12.75" customHeight="1" x14ac:dyDescent="0.2">
      <c r="A363" s="150" t="s">
        <v>143</v>
      </c>
      <c r="B363" s="160" t="s">
        <v>788</v>
      </c>
      <c r="C363" s="160" t="s">
        <v>789</v>
      </c>
      <c r="D363" s="150">
        <v>1</v>
      </c>
      <c r="E363" s="150"/>
      <c r="F363" s="150">
        <v>365</v>
      </c>
      <c r="G363" s="160">
        <v>0</v>
      </c>
      <c r="H363" s="150">
        <v>0</v>
      </c>
      <c r="I363" s="155"/>
    </row>
    <row r="364" spans="1:9" ht="12.75" customHeight="1" x14ac:dyDescent="0.2">
      <c r="A364" s="150" t="s">
        <v>143</v>
      </c>
      <c r="B364" s="160" t="s">
        <v>790</v>
      </c>
      <c r="C364" s="160" t="s">
        <v>404</v>
      </c>
      <c r="D364" s="150">
        <v>1</v>
      </c>
      <c r="E364" s="150"/>
      <c r="F364" s="150">
        <v>365</v>
      </c>
      <c r="G364" s="160">
        <v>0</v>
      </c>
      <c r="H364" s="150">
        <v>0</v>
      </c>
      <c r="I364" s="155"/>
    </row>
    <row r="365" spans="1:9" ht="12.75" customHeight="1" x14ac:dyDescent="0.2">
      <c r="A365" s="150" t="s">
        <v>143</v>
      </c>
      <c r="B365" s="160" t="s">
        <v>791</v>
      </c>
      <c r="C365" s="160" t="s">
        <v>792</v>
      </c>
      <c r="D365" s="150">
        <v>1</v>
      </c>
      <c r="E365" s="150"/>
      <c r="F365" s="150">
        <v>365</v>
      </c>
      <c r="G365" s="160">
        <v>0</v>
      </c>
      <c r="H365" s="150">
        <v>0</v>
      </c>
      <c r="I365" s="155"/>
    </row>
    <row r="366" spans="1:9" ht="12.75" customHeight="1" x14ac:dyDescent="0.2">
      <c r="A366" s="156" t="s">
        <v>143</v>
      </c>
      <c r="B366" s="161" t="s">
        <v>793</v>
      </c>
      <c r="C366" s="161" t="s">
        <v>794</v>
      </c>
      <c r="D366" s="156">
        <v>1</v>
      </c>
      <c r="E366" s="156"/>
      <c r="F366" s="156">
        <v>365</v>
      </c>
      <c r="G366" s="161">
        <v>0</v>
      </c>
      <c r="H366" s="156">
        <v>0</v>
      </c>
      <c r="I366" s="157"/>
    </row>
    <row r="367" spans="1:9" x14ac:dyDescent="0.2">
      <c r="A367" s="25"/>
      <c r="B367" s="19">
        <f>COUNTA(B328:B366)</f>
        <v>39</v>
      </c>
      <c r="C367" s="19"/>
      <c r="D367" s="65"/>
      <c r="E367" s="23">
        <f>COUNTIF(E328:E366, "Yes")</f>
        <v>11</v>
      </c>
      <c r="F367" s="25"/>
      <c r="G367" s="19"/>
      <c r="H367" s="25"/>
      <c r="I367" s="102">
        <f>SUM(I328:I366)</f>
        <v>4.3170000000000002</v>
      </c>
    </row>
    <row r="368" spans="1:9" x14ac:dyDescent="0.2">
      <c r="A368" s="25"/>
      <c r="B368" s="19"/>
      <c r="C368" s="19"/>
      <c r="D368" s="65"/>
      <c r="E368" s="19"/>
      <c r="F368" s="25"/>
      <c r="G368" s="19"/>
      <c r="H368" s="25"/>
      <c r="I368" s="102"/>
    </row>
    <row r="369" spans="1:9" ht="12.75" customHeight="1" x14ac:dyDescent="0.2">
      <c r="A369" s="150" t="s">
        <v>795</v>
      </c>
      <c r="B369" s="160" t="s">
        <v>796</v>
      </c>
      <c r="C369" s="160" t="s">
        <v>797</v>
      </c>
      <c r="D369" s="150">
        <v>1</v>
      </c>
      <c r="E369" s="150"/>
      <c r="F369" s="150">
        <v>244</v>
      </c>
      <c r="G369" s="160">
        <v>0</v>
      </c>
      <c r="H369" s="150">
        <v>0</v>
      </c>
      <c r="I369" s="155"/>
    </row>
    <row r="370" spans="1:9" ht="12.75" customHeight="1" x14ac:dyDescent="0.2">
      <c r="A370" s="150" t="s">
        <v>795</v>
      </c>
      <c r="B370" s="160" t="s">
        <v>798</v>
      </c>
      <c r="C370" s="160" t="s">
        <v>799</v>
      </c>
      <c r="D370" s="150">
        <v>1</v>
      </c>
      <c r="E370" s="150"/>
      <c r="F370" s="150">
        <v>244</v>
      </c>
      <c r="G370" s="160">
        <v>0</v>
      </c>
      <c r="H370" s="150">
        <v>0</v>
      </c>
      <c r="I370" s="155"/>
    </row>
    <row r="371" spans="1:9" ht="12.75" customHeight="1" x14ac:dyDescent="0.2">
      <c r="A371" s="150" t="s">
        <v>795</v>
      </c>
      <c r="B371" s="150" t="s">
        <v>800</v>
      </c>
      <c r="C371" s="150" t="s">
        <v>801</v>
      </c>
      <c r="D371" s="150">
        <v>1</v>
      </c>
      <c r="E371" s="150" t="s">
        <v>30</v>
      </c>
      <c r="F371" s="150">
        <v>244</v>
      </c>
      <c r="G371" s="150">
        <v>0.5</v>
      </c>
      <c r="H371" s="150">
        <v>0</v>
      </c>
      <c r="I371" s="155">
        <v>12.688000000000001</v>
      </c>
    </row>
    <row r="372" spans="1:9" ht="12.75" customHeight="1" x14ac:dyDescent="0.2">
      <c r="A372" s="150" t="s">
        <v>795</v>
      </c>
      <c r="B372" s="150" t="s">
        <v>802</v>
      </c>
      <c r="C372" s="150" t="s">
        <v>803</v>
      </c>
      <c r="D372" s="150">
        <v>1</v>
      </c>
      <c r="E372" s="150" t="s">
        <v>30</v>
      </c>
      <c r="F372" s="150">
        <v>244</v>
      </c>
      <c r="G372" s="150">
        <v>0.5</v>
      </c>
      <c r="H372" s="150">
        <v>0</v>
      </c>
      <c r="I372" s="155">
        <v>11.154999999999999</v>
      </c>
    </row>
    <row r="373" spans="1:9" ht="12.75" customHeight="1" x14ac:dyDescent="0.2">
      <c r="A373" s="150" t="s">
        <v>795</v>
      </c>
      <c r="B373" s="160" t="s">
        <v>804</v>
      </c>
      <c r="C373" s="160" t="s">
        <v>805</v>
      </c>
      <c r="D373" s="150">
        <v>1</v>
      </c>
      <c r="E373" s="150"/>
      <c r="F373" s="150">
        <v>244</v>
      </c>
      <c r="G373" s="160">
        <v>0</v>
      </c>
      <c r="H373" s="150">
        <v>0</v>
      </c>
      <c r="I373" s="155"/>
    </row>
    <row r="374" spans="1:9" ht="12.75" customHeight="1" x14ac:dyDescent="0.2">
      <c r="A374" s="150" t="s">
        <v>795</v>
      </c>
      <c r="B374" s="160" t="s">
        <v>806</v>
      </c>
      <c r="C374" s="160" t="s">
        <v>807</v>
      </c>
      <c r="D374" s="150">
        <v>1</v>
      </c>
      <c r="E374" s="150"/>
      <c r="F374" s="150">
        <v>244</v>
      </c>
      <c r="G374" s="160">
        <v>0</v>
      </c>
      <c r="H374" s="150">
        <v>0</v>
      </c>
      <c r="I374" s="155"/>
    </row>
    <row r="375" spans="1:9" ht="12.75" customHeight="1" x14ac:dyDescent="0.2">
      <c r="A375" s="150" t="s">
        <v>795</v>
      </c>
      <c r="B375" s="150" t="s">
        <v>808</v>
      </c>
      <c r="C375" s="150" t="s">
        <v>809</v>
      </c>
      <c r="D375" s="150">
        <v>1</v>
      </c>
      <c r="E375" s="150" t="s">
        <v>30</v>
      </c>
      <c r="F375" s="150">
        <v>244</v>
      </c>
      <c r="G375" s="150">
        <v>0.5</v>
      </c>
      <c r="H375" s="150">
        <v>0</v>
      </c>
      <c r="I375" s="155">
        <v>3.3069999999999999</v>
      </c>
    </row>
    <row r="376" spans="1:9" ht="12.75" customHeight="1" x14ac:dyDescent="0.2">
      <c r="A376" s="150" t="s">
        <v>795</v>
      </c>
      <c r="B376" s="160" t="s">
        <v>810</v>
      </c>
      <c r="C376" s="160" t="s">
        <v>811</v>
      </c>
      <c r="D376" s="150">
        <v>1</v>
      </c>
      <c r="E376" s="150"/>
      <c r="F376" s="150">
        <v>244</v>
      </c>
      <c r="G376" s="160">
        <v>0</v>
      </c>
      <c r="H376" s="150">
        <v>0</v>
      </c>
      <c r="I376" s="155"/>
    </row>
    <row r="377" spans="1:9" ht="12.75" customHeight="1" x14ac:dyDescent="0.2">
      <c r="A377" s="150" t="s">
        <v>795</v>
      </c>
      <c r="B377" s="160" t="s">
        <v>812</v>
      </c>
      <c r="C377" s="160" t="s">
        <v>813</v>
      </c>
      <c r="D377" s="150">
        <v>1</v>
      </c>
      <c r="E377" s="150"/>
      <c r="F377" s="150">
        <v>244</v>
      </c>
      <c r="G377" s="160">
        <v>0</v>
      </c>
      <c r="H377" s="150">
        <v>0</v>
      </c>
      <c r="I377" s="155"/>
    </row>
    <row r="378" spans="1:9" ht="12.75" customHeight="1" x14ac:dyDescent="0.2">
      <c r="A378" s="150" t="s">
        <v>795</v>
      </c>
      <c r="B378" s="150" t="s">
        <v>814</v>
      </c>
      <c r="C378" s="150" t="s">
        <v>815</v>
      </c>
      <c r="D378" s="150">
        <v>1</v>
      </c>
      <c r="E378" s="150" t="s">
        <v>30</v>
      </c>
      <c r="F378" s="150">
        <v>244</v>
      </c>
      <c r="G378" s="150">
        <v>0.5</v>
      </c>
      <c r="H378" s="150">
        <v>0</v>
      </c>
      <c r="I378" s="155">
        <v>5.9</v>
      </c>
    </row>
    <row r="379" spans="1:9" ht="12.75" customHeight="1" x14ac:dyDescent="0.2">
      <c r="A379" s="150" t="s">
        <v>795</v>
      </c>
      <c r="B379" s="160" t="s">
        <v>816</v>
      </c>
      <c r="C379" s="160" t="s">
        <v>817</v>
      </c>
      <c r="D379" s="150">
        <v>1</v>
      </c>
      <c r="E379" s="150"/>
      <c r="F379" s="150">
        <v>244</v>
      </c>
      <c r="G379" s="160">
        <v>0</v>
      </c>
      <c r="H379" s="150">
        <v>0</v>
      </c>
      <c r="I379" s="155"/>
    </row>
    <row r="380" spans="1:9" ht="12.75" customHeight="1" x14ac:dyDescent="0.2">
      <c r="A380" s="150" t="s">
        <v>795</v>
      </c>
      <c r="B380" s="160" t="s">
        <v>818</v>
      </c>
      <c r="C380" s="160" t="s">
        <v>819</v>
      </c>
      <c r="D380" s="150">
        <v>1</v>
      </c>
      <c r="E380" s="150"/>
      <c r="F380" s="150">
        <v>244</v>
      </c>
      <c r="G380" s="160">
        <v>0</v>
      </c>
      <c r="H380" s="150">
        <v>0</v>
      </c>
      <c r="I380" s="155"/>
    </row>
    <row r="381" spans="1:9" ht="12.75" customHeight="1" x14ac:dyDescent="0.2">
      <c r="A381" s="150" t="s">
        <v>795</v>
      </c>
      <c r="B381" s="150" t="s">
        <v>820</v>
      </c>
      <c r="C381" s="150" t="s">
        <v>821</v>
      </c>
      <c r="D381" s="150">
        <v>1</v>
      </c>
      <c r="E381" s="150" t="s">
        <v>30</v>
      </c>
      <c r="F381" s="150">
        <v>244</v>
      </c>
      <c r="G381" s="150">
        <v>0.5</v>
      </c>
      <c r="H381" s="150">
        <v>0</v>
      </c>
      <c r="I381" s="155">
        <v>0.76800000000000002</v>
      </c>
    </row>
    <row r="382" spans="1:9" ht="12.75" customHeight="1" x14ac:dyDescent="0.2">
      <c r="A382" s="150" t="s">
        <v>795</v>
      </c>
      <c r="B382" s="160" t="s">
        <v>822</v>
      </c>
      <c r="C382" s="160" t="s">
        <v>823</v>
      </c>
      <c r="D382" s="150">
        <v>1</v>
      </c>
      <c r="E382" s="150"/>
      <c r="F382" s="150">
        <v>244</v>
      </c>
      <c r="G382" s="160">
        <v>0</v>
      </c>
      <c r="H382" s="150">
        <v>0</v>
      </c>
      <c r="I382" s="155"/>
    </row>
    <row r="383" spans="1:9" ht="12.75" customHeight="1" x14ac:dyDescent="0.2">
      <c r="A383" s="150" t="s">
        <v>795</v>
      </c>
      <c r="B383" s="160" t="s">
        <v>824</v>
      </c>
      <c r="C383" s="160" t="s">
        <v>825</v>
      </c>
      <c r="D383" s="150">
        <v>1</v>
      </c>
      <c r="E383" s="150"/>
      <c r="F383" s="150">
        <v>244</v>
      </c>
      <c r="G383" s="160">
        <v>0</v>
      </c>
      <c r="H383" s="150">
        <v>0</v>
      </c>
      <c r="I383" s="155"/>
    </row>
    <row r="384" spans="1:9" ht="12.75" customHeight="1" x14ac:dyDescent="0.2">
      <c r="A384" s="150" t="s">
        <v>795</v>
      </c>
      <c r="B384" s="160" t="s">
        <v>826</v>
      </c>
      <c r="C384" s="160" t="s">
        <v>827</v>
      </c>
      <c r="D384" s="150">
        <v>1</v>
      </c>
      <c r="E384" s="150"/>
      <c r="F384" s="150">
        <v>365</v>
      </c>
      <c r="G384" s="160">
        <v>0</v>
      </c>
      <c r="H384" s="150">
        <v>0</v>
      </c>
      <c r="I384" s="155"/>
    </row>
    <row r="385" spans="1:9" ht="12.75" customHeight="1" x14ac:dyDescent="0.2">
      <c r="A385" s="150" t="s">
        <v>795</v>
      </c>
      <c r="B385" s="160" t="s">
        <v>1313</v>
      </c>
      <c r="C385" s="160" t="s">
        <v>1314</v>
      </c>
      <c r="D385" s="150">
        <v>1</v>
      </c>
      <c r="E385" s="150"/>
      <c r="F385" s="150">
        <v>244</v>
      </c>
      <c r="G385" s="160">
        <v>0</v>
      </c>
      <c r="H385" s="150">
        <v>0</v>
      </c>
      <c r="I385" s="155"/>
    </row>
    <row r="386" spans="1:9" ht="12.75" customHeight="1" x14ac:dyDescent="0.2">
      <c r="A386" s="150" t="s">
        <v>795</v>
      </c>
      <c r="B386" s="160" t="s">
        <v>828</v>
      </c>
      <c r="C386" s="160" t="s">
        <v>829</v>
      </c>
      <c r="D386" s="150">
        <v>1</v>
      </c>
      <c r="E386" s="150"/>
      <c r="F386" s="150">
        <v>244</v>
      </c>
      <c r="G386" s="160">
        <v>0</v>
      </c>
      <c r="H386" s="150">
        <v>0</v>
      </c>
      <c r="I386" s="155"/>
    </row>
    <row r="387" spans="1:9" ht="12.75" customHeight="1" x14ac:dyDescent="0.2">
      <c r="A387" s="150" t="s">
        <v>795</v>
      </c>
      <c r="B387" s="150" t="s">
        <v>830</v>
      </c>
      <c r="C387" s="150" t="s">
        <v>831</v>
      </c>
      <c r="D387" s="150">
        <v>1</v>
      </c>
      <c r="E387" s="150" t="s">
        <v>30</v>
      </c>
      <c r="F387" s="150">
        <v>244</v>
      </c>
      <c r="G387" s="150">
        <v>0.5</v>
      </c>
      <c r="H387" s="150">
        <v>0</v>
      </c>
      <c r="I387" s="155">
        <v>0.81299999999999994</v>
      </c>
    </row>
    <row r="388" spans="1:9" ht="12.75" customHeight="1" x14ac:dyDescent="0.2">
      <c r="A388" s="150" t="s">
        <v>795</v>
      </c>
      <c r="B388" s="160" t="s">
        <v>832</v>
      </c>
      <c r="C388" s="160" t="s">
        <v>833</v>
      </c>
      <c r="D388" s="150">
        <v>1</v>
      </c>
      <c r="E388" s="150"/>
      <c r="F388" s="150">
        <v>244</v>
      </c>
      <c r="G388" s="160">
        <v>0</v>
      </c>
      <c r="H388" s="150">
        <v>0</v>
      </c>
      <c r="I388" s="155"/>
    </row>
    <row r="389" spans="1:9" ht="12.75" customHeight="1" x14ac:dyDescent="0.2">
      <c r="A389" s="150" t="s">
        <v>795</v>
      </c>
      <c r="B389" s="150" t="s">
        <v>834</v>
      </c>
      <c r="C389" s="150" t="s">
        <v>835</v>
      </c>
      <c r="D389" s="150">
        <v>1</v>
      </c>
      <c r="E389" s="150" t="s">
        <v>30</v>
      </c>
      <c r="F389" s="150">
        <v>244</v>
      </c>
      <c r="G389" s="150">
        <v>0.5</v>
      </c>
      <c r="H389" s="150">
        <v>0</v>
      </c>
      <c r="I389" s="155">
        <v>9.3279999999999994</v>
      </c>
    </row>
    <row r="390" spans="1:9" ht="12.75" customHeight="1" x14ac:dyDescent="0.2">
      <c r="A390" s="150" t="s">
        <v>795</v>
      </c>
      <c r="B390" s="150" t="s">
        <v>836</v>
      </c>
      <c r="C390" s="150" t="s">
        <v>837</v>
      </c>
      <c r="D390" s="150">
        <v>1</v>
      </c>
      <c r="E390" s="150" t="s">
        <v>30</v>
      </c>
      <c r="F390" s="150">
        <v>244</v>
      </c>
      <c r="G390" s="150">
        <v>0.5</v>
      </c>
      <c r="H390" s="150">
        <v>0</v>
      </c>
      <c r="I390" s="155">
        <v>14.147</v>
      </c>
    </row>
    <row r="391" spans="1:9" ht="12.75" customHeight="1" x14ac:dyDescent="0.2">
      <c r="A391" s="150" t="s">
        <v>795</v>
      </c>
      <c r="B391" s="160" t="s">
        <v>838</v>
      </c>
      <c r="C391" s="160" t="s">
        <v>839</v>
      </c>
      <c r="D391" s="150">
        <v>1</v>
      </c>
      <c r="E391" s="150"/>
      <c r="F391" s="150">
        <v>244</v>
      </c>
      <c r="G391" s="160">
        <v>0</v>
      </c>
      <c r="H391" s="150">
        <v>0</v>
      </c>
      <c r="I391" s="155"/>
    </row>
    <row r="392" spans="1:9" ht="12.75" customHeight="1" x14ac:dyDescent="0.2">
      <c r="A392" s="150" t="s">
        <v>795</v>
      </c>
      <c r="B392" s="150" t="s">
        <v>840</v>
      </c>
      <c r="C392" s="150" t="s">
        <v>841</v>
      </c>
      <c r="D392" s="150">
        <v>1</v>
      </c>
      <c r="E392" s="150" t="s">
        <v>30</v>
      </c>
      <c r="F392" s="150">
        <v>244</v>
      </c>
      <c r="G392" s="150">
        <v>0.5</v>
      </c>
      <c r="H392" s="150">
        <v>0</v>
      </c>
      <c r="I392" s="155">
        <v>6.6</v>
      </c>
    </row>
    <row r="393" spans="1:9" ht="12.75" customHeight="1" x14ac:dyDescent="0.2">
      <c r="A393" s="150" t="s">
        <v>795</v>
      </c>
      <c r="B393" s="160" t="s">
        <v>842</v>
      </c>
      <c r="C393" s="160" t="s">
        <v>843</v>
      </c>
      <c r="D393" s="150">
        <v>1</v>
      </c>
      <c r="E393" s="150"/>
      <c r="F393" s="150">
        <v>244</v>
      </c>
      <c r="G393" s="160">
        <v>0</v>
      </c>
      <c r="H393" s="150">
        <v>0</v>
      </c>
      <c r="I393" s="155"/>
    </row>
    <row r="394" spans="1:9" ht="12.75" customHeight="1" x14ac:dyDescent="0.2">
      <c r="A394" s="150" t="s">
        <v>795</v>
      </c>
      <c r="B394" s="150" t="s">
        <v>844</v>
      </c>
      <c r="C394" s="150" t="s">
        <v>845</v>
      </c>
      <c r="D394" s="150">
        <v>1</v>
      </c>
      <c r="E394" s="150" t="s">
        <v>30</v>
      </c>
      <c r="F394" s="150">
        <v>244</v>
      </c>
      <c r="G394" s="150">
        <v>0.5</v>
      </c>
      <c r="H394" s="150">
        <v>0</v>
      </c>
      <c r="I394" s="155">
        <v>7.62</v>
      </c>
    </row>
    <row r="395" spans="1:9" ht="12.75" customHeight="1" x14ac:dyDescent="0.2">
      <c r="A395" s="150" t="s">
        <v>795</v>
      </c>
      <c r="B395" s="160" t="s">
        <v>846</v>
      </c>
      <c r="C395" s="160" t="s">
        <v>847</v>
      </c>
      <c r="D395" s="150">
        <v>1</v>
      </c>
      <c r="E395" s="150"/>
      <c r="F395" s="150">
        <v>244</v>
      </c>
      <c r="G395" s="160">
        <v>0</v>
      </c>
      <c r="H395" s="150">
        <v>0</v>
      </c>
      <c r="I395" s="155"/>
    </row>
    <row r="396" spans="1:9" ht="12.75" customHeight="1" x14ac:dyDescent="0.2">
      <c r="A396" s="150" t="s">
        <v>795</v>
      </c>
      <c r="B396" s="160" t="s">
        <v>848</v>
      </c>
      <c r="C396" s="160" t="s">
        <v>849</v>
      </c>
      <c r="D396" s="150">
        <v>1</v>
      </c>
      <c r="E396" s="150"/>
      <c r="F396" s="150">
        <v>244</v>
      </c>
      <c r="G396" s="160">
        <v>0</v>
      </c>
      <c r="H396" s="150">
        <v>0</v>
      </c>
      <c r="I396" s="155"/>
    </row>
    <row r="397" spans="1:9" ht="12.75" customHeight="1" x14ac:dyDescent="0.2">
      <c r="A397" s="150" t="s">
        <v>795</v>
      </c>
      <c r="B397" s="160" t="s">
        <v>850</v>
      </c>
      <c r="C397" s="160" t="s">
        <v>851</v>
      </c>
      <c r="D397" s="150">
        <v>1</v>
      </c>
      <c r="E397" s="150"/>
      <c r="F397" s="150">
        <v>244</v>
      </c>
      <c r="G397" s="160">
        <v>0</v>
      </c>
      <c r="H397" s="150">
        <v>0</v>
      </c>
      <c r="I397" s="155"/>
    </row>
    <row r="398" spans="1:9" ht="12.75" customHeight="1" x14ac:dyDescent="0.2">
      <c r="A398" s="156" t="s">
        <v>795</v>
      </c>
      <c r="B398" s="161" t="s">
        <v>852</v>
      </c>
      <c r="C398" s="161" t="s">
        <v>853</v>
      </c>
      <c r="D398" s="156">
        <v>1</v>
      </c>
      <c r="E398" s="156"/>
      <c r="F398" s="156">
        <v>244</v>
      </c>
      <c r="G398" s="161">
        <v>0</v>
      </c>
      <c r="H398" s="156">
        <v>0</v>
      </c>
      <c r="I398" s="157"/>
    </row>
    <row r="399" spans="1:9" x14ac:dyDescent="0.2">
      <c r="A399" s="25"/>
      <c r="B399" s="19">
        <f>COUNTA(B369:B398)</f>
        <v>30</v>
      </c>
      <c r="C399" s="19"/>
      <c r="D399" s="65"/>
      <c r="E399" s="23">
        <f>COUNTIF(E369:E398, "Yes")</f>
        <v>10</v>
      </c>
      <c r="F399" s="25"/>
      <c r="G399" s="19"/>
      <c r="H399" s="25"/>
      <c r="I399" s="102">
        <f>SUM(I369:I398)</f>
        <v>72.326000000000008</v>
      </c>
    </row>
    <row r="400" spans="1:9" x14ac:dyDescent="0.2">
      <c r="A400" s="25"/>
      <c r="B400" s="19"/>
      <c r="C400" s="19"/>
      <c r="D400" s="65"/>
      <c r="E400" s="19"/>
      <c r="F400" s="25"/>
      <c r="G400" s="19"/>
      <c r="H400" s="25"/>
      <c r="I400" s="102"/>
    </row>
    <row r="401" spans="1:9" ht="12.75" customHeight="1" x14ac:dyDescent="0.2">
      <c r="A401" s="150" t="s">
        <v>854</v>
      </c>
      <c r="B401" s="150" t="s">
        <v>855</v>
      </c>
      <c r="C401" s="150" t="s">
        <v>856</v>
      </c>
      <c r="D401" s="150">
        <v>1</v>
      </c>
      <c r="E401" s="150" t="s">
        <v>30</v>
      </c>
      <c r="F401" s="150">
        <v>244</v>
      </c>
      <c r="G401" s="150">
        <v>1</v>
      </c>
      <c r="H401" s="150">
        <v>0</v>
      </c>
      <c r="I401" s="155">
        <v>0.53500000000000003</v>
      </c>
    </row>
    <row r="402" spans="1:9" ht="12.75" customHeight="1" x14ac:dyDescent="0.2">
      <c r="A402" s="150" t="s">
        <v>854</v>
      </c>
      <c r="B402" s="160" t="s">
        <v>857</v>
      </c>
      <c r="C402" s="160" t="s">
        <v>858</v>
      </c>
      <c r="D402" s="150">
        <v>1</v>
      </c>
      <c r="E402" s="193" t="s">
        <v>30</v>
      </c>
      <c r="F402" s="150">
        <v>244</v>
      </c>
      <c r="G402" s="160">
        <v>0</v>
      </c>
      <c r="H402" s="150">
        <v>0</v>
      </c>
      <c r="I402" s="155"/>
    </row>
    <row r="403" spans="1:9" ht="12.75" customHeight="1" x14ac:dyDescent="0.2">
      <c r="A403" s="150" t="s">
        <v>854</v>
      </c>
      <c r="B403" s="150" t="s">
        <v>1358</v>
      </c>
      <c r="C403" s="150" t="s">
        <v>1359</v>
      </c>
      <c r="D403" s="150">
        <v>1</v>
      </c>
      <c r="E403" s="150" t="s">
        <v>30</v>
      </c>
      <c r="F403" s="150">
        <v>244</v>
      </c>
      <c r="G403" s="150">
        <v>1</v>
      </c>
      <c r="H403" s="150">
        <v>0</v>
      </c>
      <c r="I403" s="155">
        <v>5.8000000000000003E-2</v>
      </c>
    </row>
    <row r="404" spans="1:9" ht="12.75" customHeight="1" x14ac:dyDescent="0.2">
      <c r="A404" s="150" t="s">
        <v>854</v>
      </c>
      <c r="B404" s="150" t="s">
        <v>859</v>
      </c>
      <c r="C404" s="150" t="s">
        <v>860</v>
      </c>
      <c r="D404" s="150">
        <v>1</v>
      </c>
      <c r="E404" s="150" t="s">
        <v>30</v>
      </c>
      <c r="F404" s="150">
        <v>244</v>
      </c>
      <c r="G404" s="150">
        <v>1</v>
      </c>
      <c r="H404" s="150">
        <v>0</v>
      </c>
      <c r="I404" s="155">
        <v>0.24099999999999999</v>
      </c>
    </row>
    <row r="405" spans="1:9" ht="12.75" customHeight="1" x14ac:dyDescent="0.2">
      <c r="A405" s="150" t="s">
        <v>854</v>
      </c>
      <c r="B405" s="160" t="s">
        <v>861</v>
      </c>
      <c r="C405" s="160" t="s">
        <v>862</v>
      </c>
      <c r="D405" s="150">
        <v>1</v>
      </c>
      <c r="E405" s="150"/>
      <c r="F405" s="150">
        <v>244</v>
      </c>
      <c r="G405" s="160">
        <v>0</v>
      </c>
      <c r="H405" s="150">
        <v>0</v>
      </c>
      <c r="I405" s="155"/>
    </row>
    <row r="406" spans="1:9" ht="12.75" customHeight="1" x14ac:dyDescent="0.2">
      <c r="A406" s="150" t="s">
        <v>854</v>
      </c>
      <c r="B406" s="150" t="s">
        <v>895</v>
      </c>
      <c r="C406" s="150" t="s">
        <v>1360</v>
      </c>
      <c r="D406" s="150">
        <v>1</v>
      </c>
      <c r="E406" s="150" t="s">
        <v>30</v>
      </c>
      <c r="F406" s="150">
        <v>244</v>
      </c>
      <c r="G406" s="150">
        <v>1</v>
      </c>
      <c r="H406" s="150">
        <v>0</v>
      </c>
      <c r="I406" s="155">
        <v>1.2969999999999999</v>
      </c>
    </row>
    <row r="407" spans="1:9" ht="12.75" customHeight="1" x14ac:dyDescent="0.2">
      <c r="A407" s="150" t="s">
        <v>854</v>
      </c>
      <c r="B407" s="160" t="s">
        <v>863</v>
      </c>
      <c r="C407" s="160" t="s">
        <v>864</v>
      </c>
      <c r="D407" s="150">
        <v>1</v>
      </c>
      <c r="E407" s="150"/>
      <c r="F407" s="150">
        <v>244</v>
      </c>
      <c r="G407" s="160">
        <v>0</v>
      </c>
      <c r="H407" s="150">
        <v>0</v>
      </c>
      <c r="I407" s="155"/>
    </row>
    <row r="408" spans="1:9" ht="12.75" customHeight="1" x14ac:dyDescent="0.2">
      <c r="A408" s="150" t="s">
        <v>854</v>
      </c>
      <c r="B408" s="150" t="s">
        <v>865</v>
      </c>
      <c r="C408" s="150" t="s">
        <v>866</v>
      </c>
      <c r="D408" s="150">
        <v>1</v>
      </c>
      <c r="E408" s="150" t="s">
        <v>30</v>
      </c>
      <c r="F408" s="150">
        <v>244</v>
      </c>
      <c r="G408" s="150">
        <v>1</v>
      </c>
      <c r="H408" s="150">
        <v>0</v>
      </c>
      <c r="I408" s="155">
        <v>0.621</v>
      </c>
    </row>
    <row r="409" spans="1:9" ht="12.75" customHeight="1" x14ac:dyDescent="0.2">
      <c r="A409" s="150" t="s">
        <v>854</v>
      </c>
      <c r="B409" s="150" t="s">
        <v>867</v>
      </c>
      <c r="C409" s="150" t="s">
        <v>868</v>
      </c>
      <c r="D409" s="150">
        <v>1</v>
      </c>
      <c r="E409" s="150" t="s">
        <v>30</v>
      </c>
      <c r="F409" s="150">
        <v>244</v>
      </c>
      <c r="G409" s="150">
        <v>1</v>
      </c>
      <c r="H409" s="150">
        <v>0</v>
      </c>
      <c r="I409" s="155">
        <v>1.36</v>
      </c>
    </row>
    <row r="410" spans="1:9" ht="12.75" customHeight="1" x14ac:dyDescent="0.2">
      <c r="A410" s="150" t="s">
        <v>854</v>
      </c>
      <c r="B410" s="150" t="s">
        <v>869</v>
      </c>
      <c r="C410" s="150" t="s">
        <v>870</v>
      </c>
      <c r="D410" s="150">
        <v>1</v>
      </c>
      <c r="E410" s="150" t="s">
        <v>30</v>
      </c>
      <c r="F410" s="150">
        <v>244</v>
      </c>
      <c r="G410" s="150">
        <v>1</v>
      </c>
      <c r="H410" s="150">
        <v>0</v>
      </c>
      <c r="I410" s="155">
        <v>2.9740000000000002</v>
      </c>
    </row>
    <row r="411" spans="1:9" ht="12.75" customHeight="1" x14ac:dyDescent="0.2">
      <c r="A411" s="150" t="s">
        <v>854</v>
      </c>
      <c r="B411" s="160" t="s">
        <v>871</v>
      </c>
      <c r="C411" s="160" t="s">
        <v>872</v>
      </c>
      <c r="D411" s="150">
        <v>1</v>
      </c>
      <c r="E411" s="150"/>
      <c r="F411" s="150">
        <v>244</v>
      </c>
      <c r="G411" s="160">
        <v>0</v>
      </c>
      <c r="H411" s="150">
        <v>0</v>
      </c>
      <c r="I411" s="155"/>
    </row>
    <row r="412" spans="1:9" ht="12.75" customHeight="1" x14ac:dyDescent="0.2">
      <c r="A412" s="150" t="s">
        <v>854</v>
      </c>
      <c r="B412" s="150" t="s">
        <v>873</v>
      </c>
      <c r="C412" s="150" t="s">
        <v>874</v>
      </c>
      <c r="D412" s="150">
        <v>1</v>
      </c>
      <c r="E412" s="150" t="s">
        <v>30</v>
      </c>
      <c r="F412" s="150">
        <v>244</v>
      </c>
      <c r="G412" s="150">
        <v>1</v>
      </c>
      <c r="H412" s="150">
        <v>0</v>
      </c>
      <c r="I412" s="155">
        <v>14.276999999999999</v>
      </c>
    </row>
    <row r="413" spans="1:9" ht="12.75" customHeight="1" x14ac:dyDescent="0.2">
      <c r="A413" s="150" t="s">
        <v>854</v>
      </c>
      <c r="B413" s="150" t="s">
        <v>875</v>
      </c>
      <c r="C413" s="150" t="s">
        <v>876</v>
      </c>
      <c r="D413" s="150">
        <v>1</v>
      </c>
      <c r="E413" s="150" t="s">
        <v>30</v>
      </c>
      <c r="F413" s="150">
        <v>244</v>
      </c>
      <c r="G413" s="150">
        <v>1</v>
      </c>
      <c r="H413" s="150">
        <v>0</v>
      </c>
      <c r="I413" s="155">
        <v>7.9000000000000001E-2</v>
      </c>
    </row>
    <row r="414" spans="1:9" ht="12.75" customHeight="1" x14ac:dyDescent="0.2">
      <c r="A414" s="150" t="s">
        <v>854</v>
      </c>
      <c r="B414" s="150" t="s">
        <v>877</v>
      </c>
      <c r="C414" s="150" t="s">
        <v>878</v>
      </c>
      <c r="D414" s="150">
        <v>1</v>
      </c>
      <c r="E414" s="150" t="s">
        <v>30</v>
      </c>
      <c r="F414" s="150">
        <v>244</v>
      </c>
      <c r="G414" s="150">
        <v>1</v>
      </c>
      <c r="H414" s="150">
        <v>0</v>
      </c>
      <c r="I414" s="155">
        <v>5.0720000000000001</v>
      </c>
    </row>
    <row r="415" spans="1:9" ht="12.75" customHeight="1" x14ac:dyDescent="0.2">
      <c r="A415" s="150" t="s">
        <v>854</v>
      </c>
      <c r="B415" s="150" t="s">
        <v>879</v>
      </c>
      <c r="C415" s="150" t="s">
        <v>880</v>
      </c>
      <c r="D415" s="150">
        <v>1</v>
      </c>
      <c r="E415" s="150" t="s">
        <v>30</v>
      </c>
      <c r="F415" s="150">
        <v>244</v>
      </c>
      <c r="G415" s="150">
        <v>1</v>
      </c>
      <c r="H415" s="150">
        <v>0</v>
      </c>
      <c r="I415" s="155">
        <v>0.42799999999999999</v>
      </c>
    </row>
    <row r="416" spans="1:9" ht="12.75" customHeight="1" x14ac:dyDescent="0.2">
      <c r="A416" s="150" t="s">
        <v>854</v>
      </c>
      <c r="B416" s="160" t="s">
        <v>881</v>
      </c>
      <c r="C416" s="160" t="s">
        <v>882</v>
      </c>
      <c r="D416" s="150">
        <v>1</v>
      </c>
      <c r="E416" s="150"/>
      <c r="F416" s="150">
        <v>244</v>
      </c>
      <c r="G416" s="160">
        <v>0</v>
      </c>
      <c r="H416" s="150">
        <v>0</v>
      </c>
      <c r="I416" s="155"/>
    </row>
    <row r="417" spans="1:9" ht="12.75" customHeight="1" x14ac:dyDescent="0.2">
      <c r="A417" s="150" t="s">
        <v>854</v>
      </c>
      <c r="B417" s="160" t="s">
        <v>883</v>
      </c>
      <c r="C417" s="160" t="s">
        <v>884</v>
      </c>
      <c r="D417" s="150">
        <v>1</v>
      </c>
      <c r="E417" s="150"/>
      <c r="F417" s="150">
        <v>244</v>
      </c>
      <c r="G417" s="160">
        <v>0</v>
      </c>
      <c r="H417" s="150">
        <v>0</v>
      </c>
      <c r="I417" s="155"/>
    </row>
    <row r="418" spans="1:9" ht="12.75" customHeight="1" x14ac:dyDescent="0.2">
      <c r="A418" s="150" t="s">
        <v>854</v>
      </c>
      <c r="B418" s="160" t="s">
        <v>885</v>
      </c>
      <c r="C418" s="160" t="s">
        <v>886</v>
      </c>
      <c r="D418" s="150">
        <v>1</v>
      </c>
      <c r="E418" s="150"/>
      <c r="F418" s="150">
        <v>244</v>
      </c>
      <c r="G418" s="160">
        <v>0</v>
      </c>
      <c r="H418" s="150">
        <v>0</v>
      </c>
      <c r="I418" s="155"/>
    </row>
    <row r="419" spans="1:9" ht="12.75" customHeight="1" x14ac:dyDescent="0.2">
      <c r="A419" s="150" t="s">
        <v>854</v>
      </c>
      <c r="B419" s="160" t="s">
        <v>887</v>
      </c>
      <c r="C419" s="160" t="s">
        <v>888</v>
      </c>
      <c r="D419" s="150">
        <v>1</v>
      </c>
      <c r="E419" s="150"/>
      <c r="F419" s="150">
        <v>244</v>
      </c>
      <c r="G419" s="160">
        <v>0</v>
      </c>
      <c r="H419" s="150">
        <v>0</v>
      </c>
      <c r="I419" s="155"/>
    </row>
    <row r="420" spans="1:9" ht="12.75" customHeight="1" x14ac:dyDescent="0.2">
      <c r="A420" s="150" t="s">
        <v>854</v>
      </c>
      <c r="B420" s="160" t="s">
        <v>889</v>
      </c>
      <c r="C420" s="160" t="s">
        <v>890</v>
      </c>
      <c r="D420" s="150">
        <v>1</v>
      </c>
      <c r="E420" s="150"/>
      <c r="F420" s="150">
        <v>244</v>
      </c>
      <c r="G420" s="160">
        <v>0</v>
      </c>
      <c r="H420" s="150">
        <v>0</v>
      </c>
      <c r="I420" s="155"/>
    </row>
    <row r="421" spans="1:9" ht="12.75" customHeight="1" x14ac:dyDescent="0.2">
      <c r="A421" s="150" t="s">
        <v>854</v>
      </c>
      <c r="B421" s="160" t="s">
        <v>891</v>
      </c>
      <c r="C421" s="160" t="s">
        <v>892</v>
      </c>
      <c r="D421" s="150">
        <v>1</v>
      </c>
      <c r="E421" s="150"/>
      <c r="F421" s="150">
        <v>244</v>
      </c>
      <c r="G421" s="160">
        <v>0</v>
      </c>
      <c r="H421" s="150">
        <v>0</v>
      </c>
      <c r="I421" s="155"/>
    </row>
    <row r="422" spans="1:9" ht="12.75" customHeight="1" x14ac:dyDescent="0.2">
      <c r="A422" s="150" t="s">
        <v>854</v>
      </c>
      <c r="B422" s="160" t="s">
        <v>893</v>
      </c>
      <c r="C422" s="160" t="s">
        <v>894</v>
      </c>
      <c r="D422" s="150">
        <v>1</v>
      </c>
      <c r="E422" s="150"/>
      <c r="F422" s="150">
        <v>244</v>
      </c>
      <c r="G422" s="160">
        <v>0</v>
      </c>
      <c r="H422" s="150">
        <v>0</v>
      </c>
      <c r="I422" s="155"/>
    </row>
    <row r="423" spans="1:9" ht="12.75" customHeight="1" x14ac:dyDescent="0.2">
      <c r="A423" s="150" t="s">
        <v>854</v>
      </c>
      <c r="B423" s="150" t="s">
        <v>896</v>
      </c>
      <c r="C423" s="150" t="s">
        <v>897</v>
      </c>
      <c r="D423" s="150">
        <v>1</v>
      </c>
      <c r="E423" s="150" t="s">
        <v>30</v>
      </c>
      <c r="F423" s="150">
        <v>244</v>
      </c>
      <c r="G423" s="150">
        <v>1</v>
      </c>
      <c r="H423" s="150">
        <v>0</v>
      </c>
      <c r="I423" s="155">
        <v>1.524</v>
      </c>
    </row>
    <row r="424" spans="1:9" ht="12.75" customHeight="1" x14ac:dyDescent="0.2">
      <c r="A424" s="150" t="s">
        <v>854</v>
      </c>
      <c r="B424" s="150" t="s">
        <v>898</v>
      </c>
      <c r="C424" s="150" t="s">
        <v>899</v>
      </c>
      <c r="D424" s="150">
        <v>1</v>
      </c>
      <c r="E424" s="150" t="s">
        <v>30</v>
      </c>
      <c r="F424" s="150">
        <v>244</v>
      </c>
      <c r="G424" s="150">
        <v>1</v>
      </c>
      <c r="H424" s="150">
        <v>0</v>
      </c>
      <c r="I424" s="155">
        <v>0.40100000000000002</v>
      </c>
    </row>
    <row r="425" spans="1:9" ht="12.75" customHeight="1" x14ac:dyDescent="0.2">
      <c r="A425" s="150" t="s">
        <v>854</v>
      </c>
      <c r="B425" s="160" t="s">
        <v>900</v>
      </c>
      <c r="C425" s="160" t="s">
        <v>901</v>
      </c>
      <c r="D425" s="150">
        <v>1</v>
      </c>
      <c r="E425" s="150"/>
      <c r="F425" s="150">
        <v>244</v>
      </c>
      <c r="G425" s="160">
        <v>0</v>
      </c>
      <c r="H425" s="150">
        <v>0</v>
      </c>
      <c r="I425" s="155"/>
    </row>
    <row r="426" spans="1:9" ht="12.75" customHeight="1" x14ac:dyDescent="0.2">
      <c r="A426" s="150" t="s">
        <v>854</v>
      </c>
      <c r="B426" s="160" t="s">
        <v>902</v>
      </c>
      <c r="C426" s="160" t="s">
        <v>903</v>
      </c>
      <c r="D426" s="150">
        <v>1</v>
      </c>
      <c r="E426" s="150"/>
      <c r="F426" s="150">
        <v>244</v>
      </c>
      <c r="G426" s="160">
        <v>0</v>
      </c>
      <c r="H426" s="150">
        <v>0</v>
      </c>
      <c r="I426" s="155"/>
    </row>
    <row r="427" spans="1:9" x14ac:dyDescent="0.2">
      <c r="A427" s="156" t="s">
        <v>854</v>
      </c>
      <c r="B427" s="161" t="s">
        <v>904</v>
      </c>
      <c r="C427" s="161" t="s">
        <v>905</v>
      </c>
      <c r="D427" s="156">
        <v>1</v>
      </c>
      <c r="E427" s="156"/>
      <c r="F427" s="156">
        <v>244</v>
      </c>
      <c r="G427" s="161">
        <v>0</v>
      </c>
      <c r="H427" s="156">
        <v>0</v>
      </c>
      <c r="I427" s="157"/>
    </row>
    <row r="428" spans="1:9" x14ac:dyDescent="0.2">
      <c r="B428" s="19">
        <f>COUNTA(B401:B427)</f>
        <v>27</v>
      </c>
      <c r="C428" s="19"/>
      <c r="D428" s="65"/>
      <c r="E428" s="23">
        <f>COUNTIF(E401:E427, "Yes")</f>
        <v>14</v>
      </c>
      <c r="F428" s="150"/>
      <c r="G428" s="150"/>
      <c r="H428" s="150"/>
      <c r="I428" s="102">
        <f>SUM(I401:I427)</f>
        <v>28.867000000000001</v>
      </c>
    </row>
    <row r="429" spans="1:9" x14ac:dyDescent="0.2">
      <c r="A429" s="25"/>
      <c r="B429" s="19"/>
      <c r="C429" s="19"/>
      <c r="D429" s="65"/>
      <c r="E429" s="19"/>
      <c r="F429" s="25"/>
      <c r="G429" s="19"/>
      <c r="H429" s="25"/>
      <c r="I429" s="4"/>
    </row>
    <row r="430" spans="1:9" ht="12.75" customHeight="1" x14ac:dyDescent="0.2">
      <c r="A430" s="150" t="s">
        <v>906</v>
      </c>
      <c r="B430" s="150" t="s">
        <v>907</v>
      </c>
      <c r="C430" s="150" t="s">
        <v>908</v>
      </c>
      <c r="D430" s="150">
        <v>1</v>
      </c>
      <c r="E430" s="150" t="s">
        <v>30</v>
      </c>
      <c r="F430" s="150">
        <v>365</v>
      </c>
      <c r="G430" s="150">
        <v>0.5</v>
      </c>
      <c r="H430" s="150">
        <v>0</v>
      </c>
      <c r="I430" s="155">
        <v>0.63700000000000001</v>
      </c>
    </row>
    <row r="431" spans="1:9" ht="12.75" customHeight="1" x14ac:dyDescent="0.2">
      <c r="A431" s="150" t="s">
        <v>906</v>
      </c>
      <c r="B431" s="150" t="s">
        <v>909</v>
      </c>
      <c r="C431" s="150" t="s">
        <v>910</v>
      </c>
      <c r="D431" s="150">
        <v>1</v>
      </c>
      <c r="E431" s="150" t="s">
        <v>30</v>
      </c>
      <c r="F431" s="150">
        <v>365</v>
      </c>
      <c r="G431" s="150">
        <v>0.5</v>
      </c>
      <c r="H431" s="150">
        <v>0</v>
      </c>
      <c r="I431" s="155">
        <v>2.8620000000000001</v>
      </c>
    </row>
    <row r="432" spans="1:9" ht="12.75" customHeight="1" x14ac:dyDescent="0.2">
      <c r="A432" s="150" t="s">
        <v>906</v>
      </c>
      <c r="B432" s="160" t="s">
        <v>911</v>
      </c>
      <c r="C432" s="160" t="s">
        <v>912</v>
      </c>
      <c r="D432" s="150">
        <v>1</v>
      </c>
      <c r="E432" s="150"/>
      <c r="F432" s="150">
        <v>365</v>
      </c>
      <c r="G432" s="160">
        <v>0</v>
      </c>
      <c r="H432" s="150">
        <v>0</v>
      </c>
      <c r="I432" s="155"/>
    </row>
    <row r="433" spans="1:9" ht="12.75" customHeight="1" x14ac:dyDescent="0.2">
      <c r="A433" s="150" t="s">
        <v>906</v>
      </c>
      <c r="B433" s="150" t="s">
        <v>913</v>
      </c>
      <c r="C433" s="150" t="s">
        <v>914</v>
      </c>
      <c r="D433" s="150">
        <v>1</v>
      </c>
      <c r="E433" s="150" t="s">
        <v>30</v>
      </c>
      <c r="F433" s="150">
        <v>365</v>
      </c>
      <c r="G433" s="150">
        <v>0.5</v>
      </c>
      <c r="H433" s="150">
        <v>0</v>
      </c>
      <c r="I433" s="155">
        <v>2.6219999999999999</v>
      </c>
    </row>
    <row r="434" spans="1:9" ht="12.75" customHeight="1" x14ac:dyDescent="0.2">
      <c r="A434" s="150" t="s">
        <v>906</v>
      </c>
      <c r="B434" s="150" t="s">
        <v>915</v>
      </c>
      <c r="C434" s="150" t="s">
        <v>916</v>
      </c>
      <c r="D434" s="150">
        <v>1</v>
      </c>
      <c r="E434" s="150" t="s">
        <v>30</v>
      </c>
      <c r="F434" s="150">
        <v>365</v>
      </c>
      <c r="G434" s="150">
        <v>0.5</v>
      </c>
      <c r="H434" s="150">
        <v>0</v>
      </c>
      <c r="I434" s="155">
        <v>0.247</v>
      </c>
    </row>
    <row r="435" spans="1:9" ht="12.75" customHeight="1" x14ac:dyDescent="0.2">
      <c r="A435" s="150" t="s">
        <v>906</v>
      </c>
      <c r="B435" s="160" t="s">
        <v>917</v>
      </c>
      <c r="C435" s="160" t="s">
        <v>918</v>
      </c>
      <c r="D435" s="150">
        <v>1</v>
      </c>
      <c r="E435" s="150"/>
      <c r="F435" s="150">
        <v>365</v>
      </c>
      <c r="G435" s="160">
        <v>0</v>
      </c>
      <c r="H435" s="150">
        <v>0</v>
      </c>
      <c r="I435" s="155"/>
    </row>
    <row r="436" spans="1:9" ht="12.75" customHeight="1" x14ac:dyDescent="0.2">
      <c r="A436" s="150" t="s">
        <v>906</v>
      </c>
      <c r="B436" s="160" t="s">
        <v>919</v>
      </c>
      <c r="C436" s="160" t="s">
        <v>920</v>
      </c>
      <c r="D436" s="150">
        <v>1</v>
      </c>
      <c r="E436" s="150"/>
      <c r="F436" s="150">
        <v>365</v>
      </c>
      <c r="G436" s="160">
        <v>0</v>
      </c>
      <c r="H436" s="150">
        <v>0</v>
      </c>
      <c r="I436" s="155"/>
    </row>
    <row r="437" spans="1:9" ht="12.75" customHeight="1" x14ac:dyDescent="0.2">
      <c r="A437" s="150" t="s">
        <v>906</v>
      </c>
      <c r="B437" s="160" t="s">
        <v>921</v>
      </c>
      <c r="C437" s="160" t="s">
        <v>922</v>
      </c>
      <c r="D437" s="150">
        <v>1</v>
      </c>
      <c r="E437" s="150"/>
      <c r="F437" s="150">
        <v>365</v>
      </c>
      <c r="G437" s="160">
        <v>0</v>
      </c>
      <c r="H437" s="150">
        <v>0</v>
      </c>
      <c r="I437" s="155"/>
    </row>
    <row r="438" spans="1:9" ht="12.75" customHeight="1" x14ac:dyDescent="0.2">
      <c r="A438" s="150" t="s">
        <v>906</v>
      </c>
      <c r="B438" s="150" t="s">
        <v>923</v>
      </c>
      <c r="C438" s="150" t="s">
        <v>924</v>
      </c>
      <c r="D438" s="150">
        <v>1</v>
      </c>
      <c r="E438" s="150" t="s">
        <v>30</v>
      </c>
      <c r="F438" s="150">
        <v>365</v>
      </c>
      <c r="G438" s="150">
        <v>0.5</v>
      </c>
      <c r="H438" s="150">
        <v>0</v>
      </c>
      <c r="I438" s="155">
        <v>0.93799999999999994</v>
      </c>
    </row>
    <row r="439" spans="1:9" ht="12.75" customHeight="1" x14ac:dyDescent="0.2">
      <c r="A439" s="150" t="s">
        <v>906</v>
      </c>
      <c r="B439" s="150" t="s">
        <v>925</v>
      </c>
      <c r="C439" s="150" t="s">
        <v>926</v>
      </c>
      <c r="D439" s="150">
        <v>1</v>
      </c>
      <c r="E439" s="150" t="s">
        <v>30</v>
      </c>
      <c r="F439" s="150">
        <v>365</v>
      </c>
      <c r="G439" s="150">
        <v>0.5</v>
      </c>
      <c r="H439" s="150">
        <v>0</v>
      </c>
      <c r="I439" s="155">
        <v>0.92700000000000005</v>
      </c>
    </row>
    <row r="440" spans="1:9" ht="12.75" customHeight="1" x14ac:dyDescent="0.2">
      <c r="A440" s="150" t="s">
        <v>906</v>
      </c>
      <c r="B440" s="150" t="s">
        <v>927</v>
      </c>
      <c r="C440" s="150" t="s">
        <v>928</v>
      </c>
      <c r="D440" s="150">
        <v>1</v>
      </c>
      <c r="E440" s="150" t="s">
        <v>30</v>
      </c>
      <c r="F440" s="150">
        <v>365</v>
      </c>
      <c r="G440" s="150">
        <v>0.5</v>
      </c>
      <c r="H440" s="150">
        <v>0</v>
      </c>
      <c r="I440" s="155">
        <v>0.49</v>
      </c>
    </row>
    <row r="441" spans="1:9" ht="12.75" customHeight="1" x14ac:dyDescent="0.2">
      <c r="A441" s="150" t="s">
        <v>906</v>
      </c>
      <c r="B441" s="160" t="s">
        <v>929</v>
      </c>
      <c r="C441" s="160" t="s">
        <v>930</v>
      </c>
      <c r="D441" s="150">
        <v>1</v>
      </c>
      <c r="E441" s="150"/>
      <c r="F441" s="150">
        <v>365</v>
      </c>
      <c r="G441" s="160">
        <v>0</v>
      </c>
      <c r="H441" s="150">
        <v>0</v>
      </c>
      <c r="I441" s="155"/>
    </row>
    <row r="442" spans="1:9" ht="12.75" customHeight="1" x14ac:dyDescent="0.2">
      <c r="A442" s="150" t="s">
        <v>906</v>
      </c>
      <c r="B442" s="150" t="s">
        <v>931</v>
      </c>
      <c r="C442" s="150" t="s">
        <v>932</v>
      </c>
      <c r="D442" s="150">
        <v>1</v>
      </c>
      <c r="E442" s="150" t="s">
        <v>30</v>
      </c>
      <c r="F442" s="150">
        <v>365</v>
      </c>
      <c r="G442" s="150">
        <v>0.5</v>
      </c>
      <c r="H442" s="150">
        <v>0</v>
      </c>
      <c r="I442" s="155">
        <v>0.89400000000000002</v>
      </c>
    </row>
    <row r="443" spans="1:9" ht="12.75" customHeight="1" x14ac:dyDescent="0.2">
      <c r="A443" s="150" t="s">
        <v>906</v>
      </c>
      <c r="B443" s="160" t="s">
        <v>933</v>
      </c>
      <c r="C443" s="160" t="s">
        <v>934</v>
      </c>
      <c r="D443" s="150">
        <v>1</v>
      </c>
      <c r="E443" s="150"/>
      <c r="F443" s="150">
        <v>365</v>
      </c>
      <c r="G443" s="160">
        <v>0</v>
      </c>
      <c r="H443" s="150">
        <v>0</v>
      </c>
      <c r="I443" s="155"/>
    </row>
    <row r="444" spans="1:9" ht="12.75" customHeight="1" x14ac:dyDescent="0.2">
      <c r="A444" s="150" t="s">
        <v>906</v>
      </c>
      <c r="B444" s="150" t="s">
        <v>935</v>
      </c>
      <c r="C444" s="150" t="s">
        <v>906</v>
      </c>
      <c r="D444" s="150">
        <v>1</v>
      </c>
      <c r="E444" s="150" t="s">
        <v>30</v>
      </c>
      <c r="F444" s="150">
        <v>365</v>
      </c>
      <c r="G444" s="150">
        <v>0.5</v>
      </c>
      <c r="H444" s="150">
        <v>0</v>
      </c>
      <c r="I444" s="155">
        <v>3.4660000000000002</v>
      </c>
    </row>
    <row r="445" spans="1:9" ht="12.75" customHeight="1" x14ac:dyDescent="0.2">
      <c r="A445" s="150" t="s">
        <v>906</v>
      </c>
      <c r="B445" s="160" t="s">
        <v>936</v>
      </c>
      <c r="C445" s="160" t="s">
        <v>937</v>
      </c>
      <c r="D445" s="150">
        <v>1</v>
      </c>
      <c r="E445" s="150"/>
      <c r="F445" s="150">
        <v>365</v>
      </c>
      <c r="G445" s="160">
        <v>0</v>
      </c>
      <c r="H445" s="150">
        <v>0</v>
      </c>
      <c r="I445" s="155"/>
    </row>
    <row r="446" spans="1:9" ht="12.75" customHeight="1" x14ac:dyDescent="0.2">
      <c r="A446" s="150" t="s">
        <v>906</v>
      </c>
      <c r="B446" s="160" t="s">
        <v>938</v>
      </c>
      <c r="C446" s="160" t="s">
        <v>939</v>
      </c>
      <c r="D446" s="150">
        <v>1</v>
      </c>
      <c r="E446" s="150"/>
      <c r="F446" s="150">
        <v>365</v>
      </c>
      <c r="G446" s="160">
        <v>0</v>
      </c>
      <c r="H446" s="150">
        <v>0</v>
      </c>
      <c r="I446" s="155"/>
    </row>
    <row r="447" spans="1:9" ht="12.75" customHeight="1" x14ac:dyDescent="0.2">
      <c r="A447" s="150" t="s">
        <v>906</v>
      </c>
      <c r="B447" s="150" t="s">
        <v>940</v>
      </c>
      <c r="C447" s="150" t="s">
        <v>941</v>
      </c>
      <c r="D447" s="150">
        <v>1</v>
      </c>
      <c r="E447" s="150" t="s">
        <v>30</v>
      </c>
      <c r="F447" s="150">
        <v>365</v>
      </c>
      <c r="G447" s="150">
        <v>0.5</v>
      </c>
      <c r="H447" s="150">
        <v>0</v>
      </c>
      <c r="I447" s="155">
        <v>4.2999999999999997E-2</v>
      </c>
    </row>
    <row r="448" spans="1:9" ht="12.75" customHeight="1" x14ac:dyDescent="0.2">
      <c r="A448" s="150" t="s">
        <v>906</v>
      </c>
      <c r="B448" s="160" t="s">
        <v>942</v>
      </c>
      <c r="C448" s="160" t="s">
        <v>943</v>
      </c>
      <c r="D448" s="150">
        <v>1</v>
      </c>
      <c r="E448" s="150"/>
      <c r="F448" s="150">
        <v>365</v>
      </c>
      <c r="G448" s="160">
        <v>0</v>
      </c>
      <c r="H448" s="150">
        <v>0</v>
      </c>
      <c r="I448" s="155"/>
    </row>
    <row r="449" spans="1:9" ht="12.75" customHeight="1" x14ac:dyDescent="0.2">
      <c r="A449" s="150" t="s">
        <v>906</v>
      </c>
      <c r="B449" s="160" t="s">
        <v>944</v>
      </c>
      <c r="C449" s="160" t="s">
        <v>945</v>
      </c>
      <c r="D449" s="150">
        <v>1</v>
      </c>
      <c r="E449" s="150"/>
      <c r="F449" s="150">
        <v>365</v>
      </c>
      <c r="G449" s="160">
        <v>0</v>
      </c>
      <c r="H449" s="150">
        <v>0</v>
      </c>
      <c r="I449" s="155"/>
    </row>
    <row r="450" spans="1:9" ht="12.75" customHeight="1" x14ac:dyDescent="0.2">
      <c r="A450" s="150" t="s">
        <v>906</v>
      </c>
      <c r="B450" s="150" t="s">
        <v>946</v>
      </c>
      <c r="C450" s="150" t="s">
        <v>947</v>
      </c>
      <c r="D450" s="150">
        <v>1</v>
      </c>
      <c r="E450" s="150" t="s">
        <v>30</v>
      </c>
      <c r="F450" s="150">
        <v>244</v>
      </c>
      <c r="G450" s="150">
        <v>0.5</v>
      </c>
      <c r="H450" s="150">
        <v>0</v>
      </c>
      <c r="I450" s="155">
        <v>0.433</v>
      </c>
    </row>
    <row r="451" spans="1:9" ht="12.75" customHeight="1" x14ac:dyDescent="0.2">
      <c r="A451" s="150" t="s">
        <v>906</v>
      </c>
      <c r="B451" s="160" t="s">
        <v>948</v>
      </c>
      <c r="C451" s="160" t="s">
        <v>490</v>
      </c>
      <c r="D451" s="150">
        <v>1</v>
      </c>
      <c r="E451" s="150"/>
      <c r="F451" s="150">
        <v>365</v>
      </c>
      <c r="G451" s="160">
        <v>0</v>
      </c>
      <c r="H451" s="150">
        <v>0</v>
      </c>
      <c r="I451" s="155"/>
    </row>
    <row r="452" spans="1:9" ht="12.75" customHeight="1" x14ac:dyDescent="0.2">
      <c r="A452" s="150" t="s">
        <v>906</v>
      </c>
      <c r="B452" s="150" t="s">
        <v>949</v>
      </c>
      <c r="C452" s="150" t="s">
        <v>950</v>
      </c>
      <c r="D452" s="150">
        <v>1</v>
      </c>
      <c r="E452" s="150" t="s">
        <v>30</v>
      </c>
      <c r="F452" s="150">
        <v>365</v>
      </c>
      <c r="G452" s="150">
        <v>0.5</v>
      </c>
      <c r="H452" s="150">
        <v>0</v>
      </c>
      <c r="I452" s="155">
        <v>1.016</v>
      </c>
    </row>
    <row r="453" spans="1:9" ht="12.75" customHeight="1" x14ac:dyDescent="0.2">
      <c r="A453" s="156" t="s">
        <v>906</v>
      </c>
      <c r="B453" s="156" t="s">
        <v>951</v>
      </c>
      <c r="C453" s="156" t="s">
        <v>952</v>
      </c>
      <c r="D453" s="156">
        <v>1</v>
      </c>
      <c r="E453" s="156" t="s">
        <v>30</v>
      </c>
      <c r="F453" s="156">
        <v>365</v>
      </c>
      <c r="G453" s="156">
        <v>0.5</v>
      </c>
      <c r="H453" s="156">
        <v>0</v>
      </c>
      <c r="I453" s="157">
        <v>2.0430000000000001</v>
      </c>
    </row>
    <row r="454" spans="1:9" x14ac:dyDescent="0.2">
      <c r="A454" s="25"/>
      <c r="B454" s="19">
        <f>COUNTA(B430:B453)</f>
        <v>24</v>
      </c>
      <c r="C454" s="19"/>
      <c r="D454" s="65"/>
      <c r="E454" s="23">
        <f>COUNTIF(E430:E453, "Yes")</f>
        <v>13</v>
      </c>
      <c r="F454" s="25"/>
      <c r="G454" s="19"/>
      <c r="H454" s="25"/>
      <c r="I454" s="102">
        <f>SUM(I430:I453)</f>
        <v>16.618000000000002</v>
      </c>
    </row>
    <row r="455" spans="1:9" x14ac:dyDescent="0.2">
      <c r="A455" s="25"/>
      <c r="B455" s="19"/>
      <c r="C455" s="19"/>
      <c r="D455" s="65"/>
      <c r="E455" s="19"/>
      <c r="F455" s="25"/>
      <c r="G455" s="19"/>
      <c r="H455" s="25"/>
      <c r="I455" s="102"/>
    </row>
    <row r="456" spans="1:9" ht="12.75" customHeight="1" x14ac:dyDescent="0.2">
      <c r="A456" s="150" t="s">
        <v>953</v>
      </c>
      <c r="B456" s="150" t="s">
        <v>954</v>
      </c>
      <c r="C456" s="150" t="s">
        <v>955</v>
      </c>
      <c r="D456" s="150">
        <v>1</v>
      </c>
      <c r="E456" s="150" t="s">
        <v>30</v>
      </c>
      <c r="F456" s="150">
        <v>244</v>
      </c>
      <c r="G456" s="150">
        <v>0.5</v>
      </c>
      <c r="H456" s="150">
        <v>0</v>
      </c>
      <c r="I456" s="155">
        <v>0.41899999999999998</v>
      </c>
    </row>
    <row r="457" spans="1:9" ht="12.75" customHeight="1" x14ac:dyDescent="0.2">
      <c r="A457" s="150" t="s">
        <v>953</v>
      </c>
      <c r="B457" s="150" t="s">
        <v>956</v>
      </c>
      <c r="C457" s="150" t="s">
        <v>957</v>
      </c>
      <c r="D457" s="150">
        <v>1</v>
      </c>
      <c r="E457" s="150" t="s">
        <v>30</v>
      </c>
      <c r="F457" s="150">
        <v>244</v>
      </c>
      <c r="G457" s="150">
        <v>0.5</v>
      </c>
      <c r="H457" s="150">
        <v>0</v>
      </c>
      <c r="I457" s="155">
        <v>6.6000000000000003E-2</v>
      </c>
    </row>
    <row r="458" spans="1:9" ht="12.75" customHeight="1" x14ac:dyDescent="0.2">
      <c r="A458" s="150" t="s">
        <v>953</v>
      </c>
      <c r="B458" s="160" t="s">
        <v>958</v>
      </c>
      <c r="C458" s="160" t="s">
        <v>959</v>
      </c>
      <c r="D458" s="150">
        <v>1</v>
      </c>
      <c r="E458" s="150"/>
      <c r="F458" s="150">
        <v>244</v>
      </c>
      <c r="G458" s="160">
        <v>0</v>
      </c>
      <c r="H458" s="150">
        <v>0</v>
      </c>
      <c r="I458" s="155"/>
    </row>
    <row r="459" spans="1:9" ht="12.75" customHeight="1" x14ac:dyDescent="0.2">
      <c r="A459" s="150" t="s">
        <v>953</v>
      </c>
      <c r="B459" s="150" t="s">
        <v>960</v>
      </c>
      <c r="C459" s="150" t="s">
        <v>961</v>
      </c>
      <c r="D459" s="150">
        <v>1</v>
      </c>
      <c r="E459" s="150" t="s">
        <v>30</v>
      </c>
      <c r="F459" s="150">
        <v>244</v>
      </c>
      <c r="G459" s="150">
        <v>0.5</v>
      </c>
      <c r="H459" s="150">
        <v>0</v>
      </c>
      <c r="I459" s="155">
        <v>0.32</v>
      </c>
    </row>
    <row r="460" spans="1:9" ht="12.75" customHeight="1" x14ac:dyDescent="0.2">
      <c r="A460" s="150" t="s">
        <v>953</v>
      </c>
      <c r="B460" s="160" t="s">
        <v>962</v>
      </c>
      <c r="C460" s="160" t="s">
        <v>963</v>
      </c>
      <c r="D460" s="150">
        <v>1</v>
      </c>
      <c r="E460" s="150"/>
      <c r="F460" s="150">
        <v>244</v>
      </c>
      <c r="G460" s="160">
        <v>0</v>
      </c>
      <c r="H460" s="150">
        <v>0</v>
      </c>
      <c r="I460" s="155"/>
    </row>
    <row r="461" spans="1:9" ht="12.75" customHeight="1" x14ac:dyDescent="0.2">
      <c r="A461" s="150" t="s">
        <v>953</v>
      </c>
      <c r="B461" s="150" t="s">
        <v>964</v>
      </c>
      <c r="C461" s="150" t="s">
        <v>965</v>
      </c>
      <c r="D461" s="150">
        <v>1</v>
      </c>
      <c r="E461" s="150" t="s">
        <v>30</v>
      </c>
      <c r="F461" s="150">
        <v>244</v>
      </c>
      <c r="G461" s="150">
        <v>0.5</v>
      </c>
      <c r="H461" s="150">
        <v>0</v>
      </c>
      <c r="I461" s="155">
        <v>0.20200000000000001</v>
      </c>
    </row>
    <row r="462" spans="1:9" ht="12.75" customHeight="1" x14ac:dyDescent="0.2">
      <c r="A462" s="156" t="s">
        <v>953</v>
      </c>
      <c r="B462" s="156" t="s">
        <v>966</v>
      </c>
      <c r="C462" s="156" t="s">
        <v>967</v>
      </c>
      <c r="D462" s="156">
        <v>1</v>
      </c>
      <c r="E462" s="156" t="s">
        <v>30</v>
      </c>
      <c r="F462" s="156">
        <v>244</v>
      </c>
      <c r="G462" s="156">
        <v>0.5</v>
      </c>
      <c r="H462" s="156">
        <v>0</v>
      </c>
      <c r="I462" s="157">
        <v>1.1830000000000001</v>
      </c>
    </row>
    <row r="463" spans="1:9" x14ac:dyDescent="0.2">
      <c r="A463" s="25"/>
      <c r="B463" s="19">
        <f>COUNTA(B456:B462)</f>
        <v>7</v>
      </c>
      <c r="C463" s="19"/>
      <c r="D463" s="65"/>
      <c r="E463" s="23">
        <f>COUNTIF(E456:E462, "Yes")</f>
        <v>5</v>
      </c>
      <c r="F463" s="25"/>
      <c r="G463" s="19"/>
      <c r="H463" s="25"/>
      <c r="I463" s="102">
        <f>SUM(I456:I462)</f>
        <v>2.19</v>
      </c>
    </row>
    <row r="464" spans="1:9" x14ac:dyDescent="0.2">
      <c r="A464" s="25"/>
      <c r="B464" s="19"/>
      <c r="C464" s="19"/>
      <c r="D464" s="65"/>
      <c r="E464" s="19"/>
      <c r="F464" s="25"/>
      <c r="G464" s="19"/>
      <c r="H464" s="25"/>
      <c r="I464" s="102"/>
    </row>
    <row r="465" spans="1:9" ht="12.75" customHeight="1" x14ac:dyDescent="0.2">
      <c r="A465" s="150" t="s">
        <v>968</v>
      </c>
      <c r="B465" s="160" t="s">
        <v>1315</v>
      </c>
      <c r="C465" s="160" t="s">
        <v>1316</v>
      </c>
      <c r="D465" s="150">
        <v>1</v>
      </c>
      <c r="E465" s="150"/>
      <c r="F465" s="150">
        <v>365</v>
      </c>
      <c r="G465" s="160">
        <v>0</v>
      </c>
      <c r="H465" s="150">
        <v>0</v>
      </c>
      <c r="I465" s="155"/>
    </row>
    <row r="466" spans="1:9" ht="12.75" customHeight="1" x14ac:dyDescent="0.2">
      <c r="A466" s="150" t="s">
        <v>968</v>
      </c>
      <c r="B466" s="160" t="s">
        <v>969</v>
      </c>
      <c r="C466" s="160" t="s">
        <v>970</v>
      </c>
      <c r="D466" s="150">
        <v>1</v>
      </c>
      <c r="E466" s="150"/>
      <c r="F466" s="150">
        <v>365</v>
      </c>
      <c r="G466" s="160">
        <v>0</v>
      </c>
      <c r="H466" s="150">
        <v>0</v>
      </c>
      <c r="I466" s="155"/>
    </row>
    <row r="467" spans="1:9" ht="12.75" customHeight="1" x14ac:dyDescent="0.2">
      <c r="A467" s="150" t="s">
        <v>968</v>
      </c>
      <c r="B467" s="160" t="s">
        <v>971</v>
      </c>
      <c r="C467" s="160" t="s">
        <v>972</v>
      </c>
      <c r="D467" s="150">
        <v>1</v>
      </c>
      <c r="E467" s="150"/>
      <c r="F467" s="150">
        <v>365</v>
      </c>
      <c r="G467" s="160">
        <v>0</v>
      </c>
      <c r="H467" s="150">
        <v>0</v>
      </c>
      <c r="I467" s="155"/>
    </row>
    <row r="468" spans="1:9" ht="12.75" customHeight="1" x14ac:dyDescent="0.2">
      <c r="A468" s="150" t="s">
        <v>968</v>
      </c>
      <c r="B468" s="160" t="s">
        <v>1317</v>
      </c>
      <c r="C468" s="160" t="s">
        <v>1318</v>
      </c>
      <c r="D468" s="150">
        <v>1</v>
      </c>
      <c r="E468" s="150"/>
      <c r="F468" s="150">
        <v>365</v>
      </c>
      <c r="G468" s="160">
        <v>0</v>
      </c>
      <c r="H468" s="150">
        <v>0</v>
      </c>
      <c r="I468" s="155"/>
    </row>
    <row r="469" spans="1:9" ht="12.75" customHeight="1" x14ac:dyDescent="0.2">
      <c r="A469" s="150" t="s">
        <v>968</v>
      </c>
      <c r="B469" s="160" t="s">
        <v>973</v>
      </c>
      <c r="C469" s="160" t="s">
        <v>974</v>
      </c>
      <c r="D469" s="150">
        <v>1</v>
      </c>
      <c r="E469" s="150"/>
      <c r="F469" s="150">
        <v>365</v>
      </c>
      <c r="G469" s="160">
        <v>0</v>
      </c>
      <c r="H469" s="150">
        <v>0</v>
      </c>
      <c r="I469" s="155"/>
    </row>
    <row r="470" spans="1:9" ht="12.75" customHeight="1" x14ac:dyDescent="0.2">
      <c r="A470" s="150" t="s">
        <v>968</v>
      </c>
      <c r="B470" s="160" t="s">
        <v>975</v>
      </c>
      <c r="C470" s="160" t="s">
        <v>976</v>
      </c>
      <c r="D470" s="150">
        <v>1</v>
      </c>
      <c r="E470" s="150"/>
      <c r="F470" s="150">
        <v>365</v>
      </c>
      <c r="G470" s="160">
        <v>0</v>
      </c>
      <c r="H470" s="150">
        <v>0</v>
      </c>
      <c r="I470" s="155"/>
    </row>
    <row r="471" spans="1:9" ht="12.75" customHeight="1" x14ac:dyDescent="0.2">
      <c r="A471" s="150" t="s">
        <v>968</v>
      </c>
      <c r="B471" s="160" t="s">
        <v>977</v>
      </c>
      <c r="C471" s="160" t="s">
        <v>978</v>
      </c>
      <c r="D471" s="150">
        <v>1</v>
      </c>
      <c r="E471" s="150"/>
      <c r="F471" s="150">
        <v>365</v>
      </c>
      <c r="G471" s="160">
        <v>0</v>
      </c>
      <c r="H471" s="150">
        <v>0</v>
      </c>
      <c r="I471" s="155"/>
    </row>
    <row r="472" spans="1:9" ht="12.75" customHeight="1" x14ac:dyDescent="0.2">
      <c r="A472" s="150" t="s">
        <v>968</v>
      </c>
      <c r="B472" s="150" t="s">
        <v>979</v>
      </c>
      <c r="C472" s="150" t="s">
        <v>980</v>
      </c>
      <c r="D472" s="150">
        <v>1</v>
      </c>
      <c r="E472" s="150" t="s">
        <v>30</v>
      </c>
      <c r="F472" s="150">
        <v>365</v>
      </c>
      <c r="G472" s="150">
        <v>0.5</v>
      </c>
      <c r="H472" s="150">
        <v>0</v>
      </c>
      <c r="I472" s="155">
        <v>1.5980000000000001</v>
      </c>
    </row>
    <row r="473" spans="1:9" ht="12.75" customHeight="1" x14ac:dyDescent="0.2">
      <c r="A473" s="150" t="s">
        <v>968</v>
      </c>
      <c r="B473" s="160" t="s">
        <v>981</v>
      </c>
      <c r="C473" s="160" t="s">
        <v>982</v>
      </c>
      <c r="D473" s="150">
        <v>1</v>
      </c>
      <c r="E473" s="150"/>
      <c r="F473" s="150">
        <v>365</v>
      </c>
      <c r="G473" s="160">
        <v>0</v>
      </c>
      <c r="H473" s="150">
        <v>0</v>
      </c>
      <c r="I473" s="155"/>
    </row>
    <row r="474" spans="1:9" ht="12.75" customHeight="1" x14ac:dyDescent="0.2">
      <c r="A474" s="150" t="s">
        <v>968</v>
      </c>
      <c r="B474" s="160" t="s">
        <v>983</v>
      </c>
      <c r="C474" s="160" t="s">
        <v>984</v>
      </c>
      <c r="D474" s="150">
        <v>1</v>
      </c>
      <c r="E474" s="150"/>
      <c r="F474" s="150">
        <v>365</v>
      </c>
      <c r="G474" s="160">
        <v>0</v>
      </c>
      <c r="H474" s="150">
        <v>0</v>
      </c>
      <c r="I474" s="155"/>
    </row>
    <row r="475" spans="1:9" ht="12.75" customHeight="1" x14ac:dyDescent="0.2">
      <c r="A475" s="150" t="s">
        <v>968</v>
      </c>
      <c r="B475" s="160" t="s">
        <v>985</v>
      </c>
      <c r="C475" s="160" t="s">
        <v>986</v>
      </c>
      <c r="D475" s="150">
        <v>1</v>
      </c>
      <c r="E475" s="150"/>
      <c r="F475" s="150">
        <v>365</v>
      </c>
      <c r="G475" s="160">
        <v>0</v>
      </c>
      <c r="H475" s="150">
        <v>0</v>
      </c>
      <c r="I475" s="155"/>
    </row>
    <row r="476" spans="1:9" ht="12.75" customHeight="1" x14ac:dyDescent="0.2">
      <c r="A476" s="150" t="s">
        <v>968</v>
      </c>
      <c r="B476" s="160" t="s">
        <v>987</v>
      </c>
      <c r="C476" s="160" t="s">
        <v>988</v>
      </c>
      <c r="D476" s="150">
        <v>1</v>
      </c>
      <c r="E476" s="150"/>
      <c r="F476" s="150">
        <v>365</v>
      </c>
      <c r="G476" s="160">
        <v>0</v>
      </c>
      <c r="H476" s="150">
        <v>0</v>
      </c>
      <c r="I476" s="155"/>
    </row>
    <row r="477" spans="1:9" ht="12.75" customHeight="1" x14ac:dyDescent="0.2">
      <c r="A477" s="150" t="s">
        <v>968</v>
      </c>
      <c r="B477" s="160" t="s">
        <v>989</v>
      </c>
      <c r="C477" s="160" t="s">
        <v>990</v>
      </c>
      <c r="D477" s="150">
        <v>1</v>
      </c>
      <c r="E477" s="150"/>
      <c r="F477" s="150">
        <v>365</v>
      </c>
      <c r="G477" s="160">
        <v>0</v>
      </c>
      <c r="H477" s="150">
        <v>0</v>
      </c>
      <c r="I477" s="155"/>
    </row>
    <row r="478" spans="1:9" ht="12.75" customHeight="1" x14ac:dyDescent="0.2">
      <c r="A478" s="150" t="s">
        <v>968</v>
      </c>
      <c r="B478" s="160" t="s">
        <v>991</v>
      </c>
      <c r="C478" s="160" t="s">
        <v>992</v>
      </c>
      <c r="D478" s="150">
        <v>1</v>
      </c>
      <c r="E478" s="150"/>
      <c r="F478" s="150">
        <v>365</v>
      </c>
      <c r="G478" s="160">
        <v>0</v>
      </c>
      <c r="H478" s="150">
        <v>0</v>
      </c>
      <c r="I478" s="155"/>
    </row>
    <row r="479" spans="1:9" ht="12.75" customHeight="1" x14ac:dyDescent="0.2">
      <c r="A479" s="150" t="s">
        <v>968</v>
      </c>
      <c r="B479" s="150" t="s">
        <v>993</v>
      </c>
      <c r="C479" s="150" t="s">
        <v>994</v>
      </c>
      <c r="D479" s="150">
        <v>1</v>
      </c>
      <c r="E479" s="150" t="s">
        <v>30</v>
      </c>
      <c r="F479" s="150">
        <v>365</v>
      </c>
      <c r="G479" s="150">
        <v>0.5</v>
      </c>
      <c r="H479" s="150">
        <v>0</v>
      </c>
      <c r="I479" s="155">
        <v>0.89700000000000002</v>
      </c>
    </row>
    <row r="480" spans="1:9" ht="12.75" customHeight="1" x14ac:dyDescent="0.2">
      <c r="A480" s="150" t="s">
        <v>968</v>
      </c>
      <c r="B480" s="160" t="s">
        <v>995</v>
      </c>
      <c r="C480" s="160" t="s">
        <v>996</v>
      </c>
      <c r="D480" s="150">
        <v>1</v>
      </c>
      <c r="E480" s="150"/>
      <c r="F480" s="150">
        <v>365</v>
      </c>
      <c r="G480" s="160">
        <v>0</v>
      </c>
      <c r="H480" s="150">
        <v>0</v>
      </c>
      <c r="I480" s="155"/>
    </row>
    <row r="481" spans="1:9" ht="12.75" customHeight="1" x14ac:dyDescent="0.2">
      <c r="A481" s="150" t="s">
        <v>968</v>
      </c>
      <c r="B481" s="160" t="s">
        <v>997</v>
      </c>
      <c r="C481" s="160" t="s">
        <v>998</v>
      </c>
      <c r="D481" s="150">
        <v>1</v>
      </c>
      <c r="E481" s="150"/>
      <c r="F481" s="150">
        <v>365</v>
      </c>
      <c r="G481" s="160">
        <v>0</v>
      </c>
      <c r="H481" s="150">
        <v>0</v>
      </c>
      <c r="I481" s="155"/>
    </row>
    <row r="482" spans="1:9" ht="12.75" customHeight="1" x14ac:dyDescent="0.2">
      <c r="A482" s="150" t="s">
        <v>968</v>
      </c>
      <c r="B482" s="160" t="s">
        <v>999</v>
      </c>
      <c r="C482" s="160" t="s">
        <v>1000</v>
      </c>
      <c r="D482" s="150">
        <v>1</v>
      </c>
      <c r="E482" s="150"/>
      <c r="F482" s="150">
        <v>365</v>
      </c>
      <c r="G482" s="160">
        <v>0</v>
      </c>
      <c r="H482" s="150">
        <v>0</v>
      </c>
      <c r="I482" s="155"/>
    </row>
    <row r="483" spans="1:9" ht="12.75" customHeight="1" x14ac:dyDescent="0.2">
      <c r="A483" s="150" t="s">
        <v>968</v>
      </c>
      <c r="B483" s="160" t="s">
        <v>1001</v>
      </c>
      <c r="C483" s="160" t="s">
        <v>1002</v>
      </c>
      <c r="D483" s="150">
        <v>1</v>
      </c>
      <c r="E483" s="150"/>
      <c r="F483" s="150">
        <v>365</v>
      </c>
      <c r="G483" s="160">
        <v>0</v>
      </c>
      <c r="H483" s="150">
        <v>0</v>
      </c>
      <c r="I483" s="155"/>
    </row>
    <row r="484" spans="1:9" ht="12.75" customHeight="1" x14ac:dyDescent="0.2">
      <c r="A484" s="150" t="s">
        <v>968</v>
      </c>
      <c r="B484" s="150" t="s">
        <v>1003</v>
      </c>
      <c r="C484" s="150" t="s">
        <v>1004</v>
      </c>
      <c r="D484" s="150">
        <v>1</v>
      </c>
      <c r="E484" s="150" t="s">
        <v>30</v>
      </c>
      <c r="F484" s="150">
        <v>365</v>
      </c>
      <c r="G484" s="150">
        <v>0.5</v>
      </c>
      <c r="H484" s="150">
        <v>0</v>
      </c>
      <c r="I484" s="155">
        <v>0.69699999999999995</v>
      </c>
    </row>
    <row r="485" spans="1:9" ht="12.75" customHeight="1" x14ac:dyDescent="0.2">
      <c r="A485" s="150" t="s">
        <v>968</v>
      </c>
      <c r="B485" s="160" t="s">
        <v>1005</v>
      </c>
      <c r="C485" s="160" t="s">
        <v>1006</v>
      </c>
      <c r="D485" s="150">
        <v>1</v>
      </c>
      <c r="E485" s="150"/>
      <c r="F485" s="150">
        <v>365</v>
      </c>
      <c r="G485" s="160">
        <v>0</v>
      </c>
      <c r="H485" s="150">
        <v>0</v>
      </c>
      <c r="I485" s="155"/>
    </row>
    <row r="486" spans="1:9" ht="12.75" customHeight="1" x14ac:dyDescent="0.2">
      <c r="A486" s="150" t="s">
        <v>968</v>
      </c>
      <c r="B486" s="150" t="s">
        <v>1007</v>
      </c>
      <c r="C486" s="150" t="s">
        <v>1008</v>
      </c>
      <c r="D486" s="150">
        <v>1</v>
      </c>
      <c r="E486" s="150" t="s">
        <v>30</v>
      </c>
      <c r="F486" s="150">
        <v>365</v>
      </c>
      <c r="G486" s="150">
        <v>0.5</v>
      </c>
      <c r="H486" s="150">
        <v>0</v>
      </c>
      <c r="I486" s="155">
        <v>6.6639999999999997</v>
      </c>
    </row>
    <row r="487" spans="1:9" ht="12.75" customHeight="1" x14ac:dyDescent="0.2">
      <c r="A487" s="150" t="s">
        <v>968</v>
      </c>
      <c r="B487" s="160" t="s">
        <v>1009</v>
      </c>
      <c r="C487" s="160" t="s">
        <v>1010</v>
      </c>
      <c r="D487" s="150">
        <v>1</v>
      </c>
      <c r="E487" s="150"/>
      <c r="F487" s="150">
        <v>365</v>
      </c>
      <c r="G487" s="160">
        <v>0</v>
      </c>
      <c r="H487" s="150">
        <v>0</v>
      </c>
      <c r="I487" s="155"/>
    </row>
    <row r="488" spans="1:9" ht="12.75" customHeight="1" x14ac:dyDescent="0.2">
      <c r="A488" s="150" t="s">
        <v>968</v>
      </c>
      <c r="B488" s="160" t="s">
        <v>1011</v>
      </c>
      <c r="C488" s="160" t="s">
        <v>1012</v>
      </c>
      <c r="D488" s="150">
        <v>1</v>
      </c>
      <c r="E488" s="150"/>
      <c r="F488" s="150">
        <v>365</v>
      </c>
      <c r="G488" s="160">
        <v>0</v>
      </c>
      <c r="H488" s="150">
        <v>0</v>
      </c>
      <c r="I488" s="155"/>
    </row>
    <row r="489" spans="1:9" ht="12.75" customHeight="1" x14ac:dyDescent="0.2">
      <c r="A489" s="150" t="s">
        <v>968</v>
      </c>
      <c r="B489" s="160" t="s">
        <v>1319</v>
      </c>
      <c r="C489" s="160" t="s">
        <v>1320</v>
      </c>
      <c r="D489" s="150">
        <v>1</v>
      </c>
      <c r="E489" s="150"/>
      <c r="F489" s="150">
        <v>365</v>
      </c>
      <c r="G489" s="160">
        <v>0</v>
      </c>
      <c r="H489" s="150">
        <v>0</v>
      </c>
      <c r="I489" s="155"/>
    </row>
    <row r="490" spans="1:9" ht="12.75" customHeight="1" x14ac:dyDescent="0.2">
      <c r="A490" s="150" t="s">
        <v>968</v>
      </c>
      <c r="B490" s="150" t="s">
        <v>1013</v>
      </c>
      <c r="C490" s="150" t="s">
        <v>1014</v>
      </c>
      <c r="D490" s="150">
        <v>1</v>
      </c>
      <c r="E490" s="150" t="s">
        <v>30</v>
      </c>
      <c r="F490" s="150">
        <v>365</v>
      </c>
      <c r="G490" s="150">
        <v>0.5</v>
      </c>
      <c r="H490" s="150">
        <v>0</v>
      </c>
      <c r="I490" s="155">
        <v>0.90500000000000003</v>
      </c>
    </row>
    <row r="491" spans="1:9" ht="12.75" customHeight="1" x14ac:dyDescent="0.2">
      <c r="A491" s="150" t="s">
        <v>968</v>
      </c>
      <c r="B491" s="160" t="s">
        <v>1015</v>
      </c>
      <c r="C491" s="160" t="s">
        <v>1016</v>
      </c>
      <c r="D491" s="150">
        <v>1</v>
      </c>
      <c r="E491" s="150"/>
      <c r="F491" s="150">
        <v>365</v>
      </c>
      <c r="G491" s="160">
        <v>0</v>
      </c>
      <c r="H491" s="150">
        <v>0</v>
      </c>
      <c r="I491" s="155"/>
    </row>
    <row r="492" spans="1:9" ht="12.75" customHeight="1" x14ac:dyDescent="0.2">
      <c r="A492" s="150" t="s">
        <v>968</v>
      </c>
      <c r="B492" s="160" t="s">
        <v>1321</v>
      </c>
      <c r="C492" s="160" t="s">
        <v>1322</v>
      </c>
      <c r="D492" s="150">
        <v>1</v>
      </c>
      <c r="E492" s="150"/>
      <c r="F492" s="150">
        <v>365</v>
      </c>
      <c r="G492" s="160">
        <v>0</v>
      </c>
      <c r="H492" s="150">
        <v>0</v>
      </c>
      <c r="I492" s="155"/>
    </row>
    <row r="493" spans="1:9" ht="12.75" customHeight="1" x14ac:dyDescent="0.2">
      <c r="A493" s="150" t="s">
        <v>968</v>
      </c>
      <c r="B493" s="160" t="s">
        <v>1323</v>
      </c>
      <c r="C493" s="160" t="s">
        <v>1324</v>
      </c>
      <c r="D493" s="150">
        <v>1</v>
      </c>
      <c r="E493" s="150"/>
      <c r="F493" s="150">
        <v>365</v>
      </c>
      <c r="G493" s="160">
        <v>0</v>
      </c>
      <c r="H493" s="150">
        <v>0</v>
      </c>
      <c r="I493" s="155"/>
    </row>
    <row r="494" spans="1:9" ht="12.75" customHeight="1" x14ac:dyDescent="0.2">
      <c r="A494" s="150" t="s">
        <v>968</v>
      </c>
      <c r="B494" s="160" t="s">
        <v>1017</v>
      </c>
      <c r="C494" s="160" t="s">
        <v>1018</v>
      </c>
      <c r="D494" s="150">
        <v>1</v>
      </c>
      <c r="E494" s="150"/>
      <c r="F494" s="150">
        <v>365</v>
      </c>
      <c r="G494" s="160">
        <v>0</v>
      </c>
      <c r="H494" s="150">
        <v>0</v>
      </c>
      <c r="I494" s="155"/>
    </row>
    <row r="495" spans="1:9" ht="12.75" customHeight="1" x14ac:dyDescent="0.2">
      <c r="A495" s="150" t="s">
        <v>968</v>
      </c>
      <c r="B495" s="160" t="s">
        <v>1019</v>
      </c>
      <c r="C495" s="160" t="s">
        <v>1020</v>
      </c>
      <c r="D495" s="150">
        <v>1</v>
      </c>
      <c r="E495" s="150"/>
      <c r="F495" s="150">
        <v>365</v>
      </c>
      <c r="G495" s="160">
        <v>0</v>
      </c>
      <c r="H495" s="150">
        <v>0</v>
      </c>
      <c r="I495" s="155"/>
    </row>
    <row r="496" spans="1:9" ht="12.75" customHeight="1" x14ac:dyDescent="0.2">
      <c r="A496" s="150" t="s">
        <v>968</v>
      </c>
      <c r="B496" s="160" t="s">
        <v>1021</v>
      </c>
      <c r="C496" s="160" t="s">
        <v>1022</v>
      </c>
      <c r="D496" s="150">
        <v>1</v>
      </c>
      <c r="E496" s="150"/>
      <c r="F496" s="150">
        <v>365</v>
      </c>
      <c r="G496" s="160">
        <v>0</v>
      </c>
      <c r="H496" s="150">
        <v>0</v>
      </c>
      <c r="I496" s="155"/>
    </row>
    <row r="497" spans="1:9" ht="12.75" customHeight="1" x14ac:dyDescent="0.2">
      <c r="A497" s="150" t="s">
        <v>968</v>
      </c>
      <c r="B497" s="160" t="s">
        <v>1023</v>
      </c>
      <c r="C497" s="160" t="s">
        <v>1024</v>
      </c>
      <c r="D497" s="150">
        <v>1</v>
      </c>
      <c r="E497" s="150"/>
      <c r="F497" s="150">
        <v>365</v>
      </c>
      <c r="G497" s="160">
        <v>0</v>
      </c>
      <c r="H497" s="150">
        <v>0</v>
      </c>
      <c r="I497" s="155"/>
    </row>
    <row r="498" spans="1:9" ht="12.75" customHeight="1" x14ac:dyDescent="0.2">
      <c r="A498" s="150" t="s">
        <v>968</v>
      </c>
      <c r="B498" s="160" t="s">
        <v>1325</v>
      </c>
      <c r="C498" s="160" t="s">
        <v>1326</v>
      </c>
      <c r="D498" s="150">
        <v>1</v>
      </c>
      <c r="E498" s="150"/>
      <c r="F498" s="150">
        <v>365</v>
      </c>
      <c r="G498" s="160">
        <v>0</v>
      </c>
      <c r="H498" s="150">
        <v>0</v>
      </c>
      <c r="I498" s="155"/>
    </row>
    <row r="499" spans="1:9" ht="12.75" customHeight="1" x14ac:dyDescent="0.2">
      <c r="A499" s="150" t="s">
        <v>968</v>
      </c>
      <c r="B499" s="150" t="s">
        <v>1025</v>
      </c>
      <c r="C499" s="150" t="s">
        <v>1026</v>
      </c>
      <c r="D499" s="150">
        <v>1</v>
      </c>
      <c r="E499" s="150" t="s">
        <v>30</v>
      </c>
      <c r="F499" s="150">
        <v>365</v>
      </c>
      <c r="G499" s="150">
        <v>0.5</v>
      </c>
      <c r="H499" s="150">
        <v>0</v>
      </c>
      <c r="I499" s="155">
        <v>3.9E-2</v>
      </c>
    </row>
    <row r="500" spans="1:9" ht="12.75" customHeight="1" x14ac:dyDescent="0.2">
      <c r="A500" s="150" t="s">
        <v>968</v>
      </c>
      <c r="B500" s="160" t="s">
        <v>1027</v>
      </c>
      <c r="C500" s="160" t="s">
        <v>1028</v>
      </c>
      <c r="D500" s="150">
        <v>1</v>
      </c>
      <c r="E500" s="150"/>
      <c r="F500" s="150">
        <v>365</v>
      </c>
      <c r="G500" s="160">
        <v>0</v>
      </c>
      <c r="H500" s="150">
        <v>0</v>
      </c>
      <c r="I500" s="155"/>
    </row>
    <row r="501" spans="1:9" ht="12.75" customHeight="1" x14ac:dyDescent="0.2">
      <c r="A501" s="150" t="s">
        <v>968</v>
      </c>
      <c r="B501" s="160" t="s">
        <v>1029</v>
      </c>
      <c r="C501" s="160" t="s">
        <v>1030</v>
      </c>
      <c r="D501" s="150">
        <v>1</v>
      </c>
      <c r="E501" s="150"/>
      <c r="F501" s="150">
        <v>365</v>
      </c>
      <c r="G501" s="160">
        <v>0</v>
      </c>
      <c r="H501" s="150">
        <v>0</v>
      </c>
      <c r="I501" s="155"/>
    </row>
    <row r="502" spans="1:9" ht="12.75" customHeight="1" x14ac:dyDescent="0.2">
      <c r="A502" s="150" t="s">
        <v>968</v>
      </c>
      <c r="B502" s="160" t="s">
        <v>1031</v>
      </c>
      <c r="C502" s="160" t="s">
        <v>1032</v>
      </c>
      <c r="D502" s="150">
        <v>1</v>
      </c>
      <c r="E502" s="150"/>
      <c r="F502" s="150">
        <v>365</v>
      </c>
      <c r="G502" s="160">
        <v>0</v>
      </c>
      <c r="H502" s="150">
        <v>0</v>
      </c>
      <c r="I502" s="155"/>
    </row>
    <row r="503" spans="1:9" ht="12.75" customHeight="1" x14ac:dyDescent="0.2">
      <c r="A503" s="150" t="s">
        <v>968</v>
      </c>
      <c r="B503" s="150" t="s">
        <v>1033</v>
      </c>
      <c r="C503" s="150" t="s">
        <v>1034</v>
      </c>
      <c r="D503" s="150">
        <v>1</v>
      </c>
      <c r="E503" s="150" t="s">
        <v>30</v>
      </c>
      <c r="F503" s="150">
        <v>365</v>
      </c>
      <c r="G503" s="150">
        <v>0.5</v>
      </c>
      <c r="H503" s="150">
        <v>0</v>
      </c>
      <c r="I503" s="155">
        <v>0.33100000000000002</v>
      </c>
    </row>
    <row r="504" spans="1:9" ht="12.75" customHeight="1" x14ac:dyDescent="0.2">
      <c r="A504" s="150" t="s">
        <v>968</v>
      </c>
      <c r="B504" s="160" t="s">
        <v>1035</v>
      </c>
      <c r="C504" s="160" t="s">
        <v>1036</v>
      </c>
      <c r="D504" s="150">
        <v>1</v>
      </c>
      <c r="E504" s="150"/>
      <c r="F504" s="150">
        <v>365</v>
      </c>
      <c r="G504" s="160">
        <v>0</v>
      </c>
      <c r="H504" s="150">
        <v>0</v>
      </c>
      <c r="I504" s="155"/>
    </row>
    <row r="505" spans="1:9" ht="12.75" customHeight="1" x14ac:dyDescent="0.2">
      <c r="A505" s="150" t="s">
        <v>968</v>
      </c>
      <c r="B505" s="150" t="s">
        <v>1037</v>
      </c>
      <c r="C505" s="150" t="s">
        <v>1038</v>
      </c>
      <c r="D505" s="150">
        <v>1</v>
      </c>
      <c r="E505" s="150" t="s">
        <v>30</v>
      </c>
      <c r="F505" s="150">
        <v>365</v>
      </c>
      <c r="G505" s="150">
        <v>0.5</v>
      </c>
      <c r="H505" s="150">
        <v>0</v>
      </c>
      <c r="I505" s="155">
        <v>1.4119999999999999</v>
      </c>
    </row>
    <row r="506" spans="1:9" ht="12.75" customHeight="1" x14ac:dyDescent="0.2">
      <c r="A506" s="150" t="s">
        <v>968</v>
      </c>
      <c r="B506" s="160" t="s">
        <v>1039</v>
      </c>
      <c r="C506" s="160" t="s">
        <v>1040</v>
      </c>
      <c r="D506" s="150">
        <v>1</v>
      </c>
      <c r="E506" s="150"/>
      <c r="F506" s="150">
        <v>365</v>
      </c>
      <c r="G506" s="160">
        <v>0</v>
      </c>
      <c r="H506" s="150">
        <v>0</v>
      </c>
      <c r="I506" s="155"/>
    </row>
    <row r="507" spans="1:9" ht="12.75" customHeight="1" x14ac:dyDescent="0.2">
      <c r="A507" s="150" t="s">
        <v>968</v>
      </c>
      <c r="B507" s="160" t="s">
        <v>1041</v>
      </c>
      <c r="C507" s="160" t="s">
        <v>1042</v>
      </c>
      <c r="D507" s="150">
        <v>1</v>
      </c>
      <c r="E507" s="150"/>
      <c r="F507" s="150">
        <v>365</v>
      </c>
      <c r="G507" s="160">
        <v>0</v>
      </c>
      <c r="H507" s="150">
        <v>0</v>
      </c>
      <c r="I507" s="155"/>
    </row>
    <row r="508" spans="1:9" ht="12.75" customHeight="1" x14ac:dyDescent="0.2">
      <c r="A508" s="150" t="s">
        <v>968</v>
      </c>
      <c r="B508" s="160" t="s">
        <v>1043</v>
      </c>
      <c r="C508" s="160" t="s">
        <v>1044</v>
      </c>
      <c r="D508" s="150">
        <v>1</v>
      </c>
      <c r="E508" s="150"/>
      <c r="F508" s="150">
        <v>365</v>
      </c>
      <c r="G508" s="160">
        <v>0</v>
      </c>
      <c r="H508" s="150">
        <v>0</v>
      </c>
      <c r="I508" s="155"/>
    </row>
    <row r="509" spans="1:9" ht="12.75" customHeight="1" x14ac:dyDescent="0.2">
      <c r="A509" s="150" t="s">
        <v>968</v>
      </c>
      <c r="B509" s="160" t="s">
        <v>1045</v>
      </c>
      <c r="C509" s="160" t="s">
        <v>1046</v>
      </c>
      <c r="D509" s="150">
        <v>1</v>
      </c>
      <c r="E509" s="150"/>
      <c r="F509" s="150">
        <v>365</v>
      </c>
      <c r="G509" s="160">
        <v>0</v>
      </c>
      <c r="H509" s="150">
        <v>0</v>
      </c>
      <c r="I509" s="155"/>
    </row>
    <row r="510" spans="1:9" ht="12.75" customHeight="1" x14ac:dyDescent="0.2">
      <c r="A510" s="150" t="s">
        <v>968</v>
      </c>
      <c r="B510" s="150" t="s">
        <v>1047</v>
      </c>
      <c r="C510" s="150" t="s">
        <v>1048</v>
      </c>
      <c r="D510" s="150">
        <v>1</v>
      </c>
      <c r="E510" s="150" t="s">
        <v>30</v>
      </c>
      <c r="F510" s="150">
        <v>365</v>
      </c>
      <c r="G510" s="150">
        <v>0.5</v>
      </c>
      <c r="H510" s="150">
        <v>0</v>
      </c>
      <c r="I510" s="155">
        <v>0.41099999999999998</v>
      </c>
    </row>
    <row r="511" spans="1:9" ht="12.75" customHeight="1" x14ac:dyDescent="0.2">
      <c r="A511" s="150" t="s">
        <v>968</v>
      </c>
      <c r="B511" s="160" t="s">
        <v>1049</v>
      </c>
      <c r="C511" s="160" t="s">
        <v>1050</v>
      </c>
      <c r="D511" s="150">
        <v>1</v>
      </c>
      <c r="E511" s="150"/>
      <c r="F511" s="150">
        <v>365</v>
      </c>
      <c r="G511" s="160">
        <v>0</v>
      </c>
      <c r="H511" s="150">
        <v>0</v>
      </c>
      <c r="I511" s="155"/>
    </row>
    <row r="512" spans="1:9" ht="12.75" customHeight="1" x14ac:dyDescent="0.2">
      <c r="A512" s="156" t="s">
        <v>968</v>
      </c>
      <c r="B512" s="156" t="s">
        <v>1051</v>
      </c>
      <c r="C512" s="156" t="s">
        <v>1052</v>
      </c>
      <c r="D512" s="156">
        <v>1</v>
      </c>
      <c r="E512" s="156" t="s">
        <v>30</v>
      </c>
      <c r="F512" s="156">
        <v>365</v>
      </c>
      <c r="G512" s="156">
        <v>0.5</v>
      </c>
      <c r="H512" s="156">
        <v>0</v>
      </c>
      <c r="I512" s="157">
        <v>0.376</v>
      </c>
    </row>
    <row r="513" spans="1:9" x14ac:dyDescent="0.2">
      <c r="A513" s="25"/>
      <c r="B513" s="19">
        <f>COUNTA(B465:B512)</f>
        <v>48</v>
      </c>
      <c r="C513" s="19"/>
      <c r="D513" s="65"/>
      <c r="E513" s="23">
        <f>COUNTIF(E465:E512, "Yes")</f>
        <v>10</v>
      </c>
      <c r="F513" s="25"/>
      <c r="G513" s="19"/>
      <c r="H513" s="25"/>
      <c r="I513" s="102">
        <f>SUM(I465:I512)</f>
        <v>13.329999999999998</v>
      </c>
    </row>
    <row r="514" spans="1:9" x14ac:dyDescent="0.2">
      <c r="A514" s="25"/>
      <c r="B514" s="19"/>
      <c r="C514" s="19"/>
      <c r="D514" s="65"/>
      <c r="E514" s="19"/>
      <c r="F514" s="25"/>
      <c r="G514" s="19"/>
      <c r="H514" s="25"/>
      <c r="I514" s="102"/>
    </row>
    <row r="515" spans="1:9" ht="12.75" customHeight="1" x14ac:dyDescent="0.2">
      <c r="A515" s="150" t="s">
        <v>1053</v>
      </c>
      <c r="B515" s="160" t="s">
        <v>1054</v>
      </c>
      <c r="C515" s="160" t="s">
        <v>1055</v>
      </c>
      <c r="D515" s="150">
        <v>1</v>
      </c>
      <c r="E515" s="150"/>
      <c r="F515" s="150">
        <v>244</v>
      </c>
      <c r="G515" s="160">
        <v>0</v>
      </c>
      <c r="H515" s="150">
        <v>0</v>
      </c>
      <c r="I515" s="155"/>
    </row>
    <row r="516" spans="1:9" ht="12.75" customHeight="1" x14ac:dyDescent="0.2">
      <c r="A516" s="150" t="s">
        <v>1053</v>
      </c>
      <c r="B516" s="160" t="s">
        <v>1056</v>
      </c>
      <c r="C516" s="160" t="s">
        <v>1057</v>
      </c>
      <c r="D516" s="150">
        <v>1</v>
      </c>
      <c r="E516" s="150"/>
      <c r="F516" s="150">
        <v>244</v>
      </c>
      <c r="G516" s="160">
        <v>0</v>
      </c>
      <c r="H516" s="150">
        <v>0</v>
      </c>
      <c r="I516" s="155"/>
    </row>
    <row r="517" spans="1:9" ht="12.75" customHeight="1" x14ac:dyDescent="0.2">
      <c r="A517" s="150" t="s">
        <v>1053</v>
      </c>
      <c r="B517" s="160" t="s">
        <v>1058</v>
      </c>
      <c r="C517" s="160" t="s">
        <v>1059</v>
      </c>
      <c r="D517" s="150">
        <v>1</v>
      </c>
      <c r="E517" s="150"/>
      <c r="F517" s="150">
        <v>244</v>
      </c>
      <c r="G517" s="160">
        <v>0</v>
      </c>
      <c r="H517" s="150">
        <v>0</v>
      </c>
      <c r="I517" s="155"/>
    </row>
    <row r="518" spans="1:9" ht="12.75" customHeight="1" x14ac:dyDescent="0.2">
      <c r="A518" s="150" t="s">
        <v>1053</v>
      </c>
      <c r="B518" s="150" t="s">
        <v>1060</v>
      </c>
      <c r="C518" s="150" t="s">
        <v>1061</v>
      </c>
      <c r="D518" s="150">
        <v>1</v>
      </c>
      <c r="E518" s="150" t="s">
        <v>30</v>
      </c>
      <c r="F518" s="150">
        <v>244</v>
      </c>
      <c r="G518" s="150">
        <v>1</v>
      </c>
      <c r="H518" s="150">
        <v>0</v>
      </c>
      <c r="I518" s="155">
        <v>4.43</v>
      </c>
    </row>
    <row r="519" spans="1:9" ht="12.75" customHeight="1" x14ac:dyDescent="0.2">
      <c r="A519" s="150" t="s">
        <v>1053</v>
      </c>
      <c r="B519" s="150" t="s">
        <v>1062</v>
      </c>
      <c r="C519" s="150" t="s">
        <v>1063</v>
      </c>
      <c r="D519" s="150">
        <v>1</v>
      </c>
      <c r="E519" s="150" t="s">
        <v>30</v>
      </c>
      <c r="F519" s="150">
        <v>244</v>
      </c>
      <c r="G519" s="150">
        <v>0.5</v>
      </c>
      <c r="H519" s="150">
        <v>0</v>
      </c>
      <c r="I519" s="155">
        <v>4.1230000000000002</v>
      </c>
    </row>
    <row r="520" spans="1:9" ht="12.75" customHeight="1" x14ac:dyDescent="0.2">
      <c r="A520" s="150" t="s">
        <v>1053</v>
      </c>
      <c r="B520" s="150" t="s">
        <v>1064</v>
      </c>
      <c r="C520" s="150" t="s">
        <v>1065</v>
      </c>
      <c r="D520" s="150">
        <v>1</v>
      </c>
      <c r="E520" s="150" t="s">
        <v>30</v>
      </c>
      <c r="F520" s="150">
        <v>244</v>
      </c>
      <c r="G520" s="150">
        <v>0.5</v>
      </c>
      <c r="H520" s="150">
        <v>0</v>
      </c>
      <c r="I520" s="155">
        <v>2.1389999999999998</v>
      </c>
    </row>
    <row r="521" spans="1:9" ht="12.75" customHeight="1" x14ac:dyDescent="0.2">
      <c r="A521" s="150" t="s">
        <v>1053</v>
      </c>
      <c r="B521" s="150" t="s">
        <v>1066</v>
      </c>
      <c r="C521" s="150" t="s">
        <v>1067</v>
      </c>
      <c r="D521" s="150">
        <v>1</v>
      </c>
      <c r="E521" s="150" t="s">
        <v>30</v>
      </c>
      <c r="F521" s="150">
        <v>244</v>
      </c>
      <c r="G521" s="150">
        <v>0.5</v>
      </c>
      <c r="H521" s="150">
        <v>0</v>
      </c>
      <c r="I521" s="155">
        <v>4.7110000000000003</v>
      </c>
    </row>
    <row r="522" spans="1:9" ht="12.75" customHeight="1" x14ac:dyDescent="0.2">
      <c r="A522" s="150" t="s">
        <v>1053</v>
      </c>
      <c r="B522" s="160" t="s">
        <v>1068</v>
      </c>
      <c r="C522" s="160" t="s">
        <v>1069</v>
      </c>
      <c r="D522" s="150">
        <v>1</v>
      </c>
      <c r="E522" s="150"/>
      <c r="F522" s="150">
        <v>244</v>
      </c>
      <c r="G522" s="160">
        <v>0</v>
      </c>
      <c r="H522" s="150">
        <v>0</v>
      </c>
      <c r="I522" s="155"/>
    </row>
    <row r="523" spans="1:9" ht="12.75" customHeight="1" x14ac:dyDescent="0.2">
      <c r="A523" s="150" t="s">
        <v>1053</v>
      </c>
      <c r="B523" s="150" t="s">
        <v>1070</v>
      </c>
      <c r="C523" s="150" t="s">
        <v>1071</v>
      </c>
      <c r="D523" s="150">
        <v>1</v>
      </c>
      <c r="E523" s="150" t="s">
        <v>30</v>
      </c>
      <c r="F523" s="150">
        <v>244</v>
      </c>
      <c r="G523" s="150">
        <v>1</v>
      </c>
      <c r="H523" s="150">
        <v>0</v>
      </c>
      <c r="I523" s="155">
        <v>3.8410000000000002</v>
      </c>
    </row>
    <row r="524" spans="1:9" ht="12.75" customHeight="1" x14ac:dyDescent="0.2">
      <c r="A524" s="156" t="s">
        <v>1053</v>
      </c>
      <c r="B524" s="161" t="s">
        <v>1072</v>
      </c>
      <c r="C524" s="161" t="s">
        <v>1073</v>
      </c>
      <c r="D524" s="156">
        <v>1</v>
      </c>
      <c r="E524" s="156"/>
      <c r="F524" s="156">
        <v>244</v>
      </c>
      <c r="G524" s="161">
        <v>0</v>
      </c>
      <c r="H524" s="156">
        <v>0</v>
      </c>
      <c r="I524" s="157">
        <v>8.4009999999999998</v>
      </c>
    </row>
    <row r="525" spans="1:9" x14ac:dyDescent="0.2">
      <c r="A525" s="25"/>
      <c r="B525" s="19">
        <f>COUNTA(B515:B524)</f>
        <v>10</v>
      </c>
      <c r="C525" s="19"/>
      <c r="D525" s="65"/>
      <c r="E525" s="23">
        <f>COUNTIF(E515:E524, "Yes")</f>
        <v>5</v>
      </c>
      <c r="F525" s="25"/>
      <c r="G525" s="19"/>
      <c r="H525" s="25"/>
      <c r="I525" s="102">
        <f>SUM(I515:I524)</f>
        <v>27.645</v>
      </c>
    </row>
    <row r="526" spans="1:9" x14ac:dyDescent="0.2">
      <c r="A526" s="25"/>
      <c r="B526" s="19"/>
      <c r="C526" s="19"/>
      <c r="D526" s="65"/>
      <c r="E526" s="19"/>
      <c r="F526" s="25"/>
      <c r="G526" s="19"/>
      <c r="H526" s="25"/>
      <c r="I526" s="102"/>
    </row>
    <row r="527" spans="1:9" ht="12.75" customHeight="1" x14ac:dyDescent="0.2">
      <c r="A527" s="150" t="s">
        <v>1074</v>
      </c>
      <c r="B527" s="160" t="s">
        <v>1075</v>
      </c>
      <c r="C527" s="160" t="s">
        <v>1076</v>
      </c>
      <c r="D527" s="150">
        <v>1</v>
      </c>
      <c r="E527" s="150"/>
      <c r="F527" s="150">
        <v>365</v>
      </c>
      <c r="G527" s="160">
        <v>0</v>
      </c>
      <c r="H527" s="150">
        <v>0</v>
      </c>
      <c r="I527" s="155"/>
    </row>
    <row r="528" spans="1:9" ht="12.75" customHeight="1" x14ac:dyDescent="0.2">
      <c r="A528" s="150" t="s">
        <v>1074</v>
      </c>
      <c r="B528" s="160" t="s">
        <v>1077</v>
      </c>
      <c r="C528" s="160" t="s">
        <v>1078</v>
      </c>
      <c r="D528" s="150">
        <v>1</v>
      </c>
      <c r="E528" s="150"/>
      <c r="F528" s="150">
        <v>365</v>
      </c>
      <c r="G528" s="160">
        <v>0</v>
      </c>
      <c r="H528" s="150">
        <v>0</v>
      </c>
      <c r="I528" s="155"/>
    </row>
    <row r="529" spans="1:9" ht="12.75" customHeight="1" x14ac:dyDescent="0.2">
      <c r="A529" s="150" t="s">
        <v>1074</v>
      </c>
      <c r="B529" s="160" t="s">
        <v>1079</v>
      </c>
      <c r="C529" s="160" t="s">
        <v>1080</v>
      </c>
      <c r="D529" s="150">
        <v>1</v>
      </c>
      <c r="E529" s="150"/>
      <c r="F529" s="150">
        <v>365</v>
      </c>
      <c r="G529" s="160">
        <v>0</v>
      </c>
      <c r="H529" s="150">
        <v>0</v>
      </c>
      <c r="I529" s="155"/>
    </row>
    <row r="530" spans="1:9" ht="12.75" customHeight="1" x14ac:dyDescent="0.2">
      <c r="A530" s="150" t="s">
        <v>1074</v>
      </c>
      <c r="B530" s="160" t="s">
        <v>1081</v>
      </c>
      <c r="C530" s="160" t="s">
        <v>1082</v>
      </c>
      <c r="D530" s="150">
        <v>1</v>
      </c>
      <c r="E530" s="150"/>
      <c r="F530" s="150">
        <v>365</v>
      </c>
      <c r="G530" s="160">
        <v>0</v>
      </c>
      <c r="H530" s="150">
        <v>0</v>
      </c>
      <c r="I530" s="155"/>
    </row>
    <row r="531" spans="1:9" ht="12.75" customHeight="1" x14ac:dyDescent="0.2">
      <c r="A531" s="150" t="s">
        <v>1074</v>
      </c>
      <c r="B531" s="150" t="s">
        <v>1083</v>
      </c>
      <c r="C531" s="150" t="s">
        <v>1084</v>
      </c>
      <c r="D531" s="150">
        <v>1</v>
      </c>
      <c r="E531" s="150" t="s">
        <v>30</v>
      </c>
      <c r="F531" s="150">
        <v>365</v>
      </c>
      <c r="G531" s="150">
        <v>1</v>
      </c>
      <c r="H531" s="150">
        <v>0</v>
      </c>
      <c r="I531" s="155">
        <v>2.0539999999999998</v>
      </c>
    </row>
    <row r="532" spans="1:9" ht="12.75" customHeight="1" x14ac:dyDescent="0.2">
      <c r="A532" s="150" t="s">
        <v>1074</v>
      </c>
      <c r="B532" s="150" t="s">
        <v>1085</v>
      </c>
      <c r="C532" s="150" t="s">
        <v>1086</v>
      </c>
      <c r="D532" s="150">
        <v>1</v>
      </c>
      <c r="E532" s="150" t="s">
        <v>30</v>
      </c>
      <c r="F532" s="150">
        <v>365</v>
      </c>
      <c r="G532" s="150">
        <v>1</v>
      </c>
      <c r="H532" s="150">
        <v>0</v>
      </c>
      <c r="I532" s="155">
        <v>0.33800000000000002</v>
      </c>
    </row>
    <row r="533" spans="1:9" ht="12.75" customHeight="1" x14ac:dyDescent="0.2">
      <c r="A533" s="150" t="s">
        <v>1074</v>
      </c>
      <c r="B533" s="160" t="s">
        <v>1087</v>
      </c>
      <c r="C533" s="160" t="s">
        <v>1088</v>
      </c>
      <c r="D533" s="150">
        <v>1</v>
      </c>
      <c r="E533" s="150"/>
      <c r="F533" s="150">
        <v>365</v>
      </c>
      <c r="G533" s="160">
        <v>0</v>
      </c>
      <c r="H533" s="150">
        <v>0</v>
      </c>
      <c r="I533" s="155"/>
    </row>
    <row r="534" spans="1:9" ht="12.75" customHeight="1" x14ac:dyDescent="0.2">
      <c r="A534" s="150" t="s">
        <v>1074</v>
      </c>
      <c r="B534" s="160" t="s">
        <v>1089</v>
      </c>
      <c r="C534" s="160" t="s">
        <v>1090</v>
      </c>
      <c r="D534" s="150">
        <v>1</v>
      </c>
      <c r="E534" s="150"/>
      <c r="F534" s="150">
        <v>365</v>
      </c>
      <c r="G534" s="160">
        <v>0</v>
      </c>
      <c r="H534" s="150">
        <v>0</v>
      </c>
      <c r="I534" s="155"/>
    </row>
    <row r="535" spans="1:9" ht="12.75" customHeight="1" x14ac:dyDescent="0.2">
      <c r="A535" s="150" t="s">
        <v>1074</v>
      </c>
      <c r="B535" s="150" t="s">
        <v>1091</v>
      </c>
      <c r="C535" s="150" t="s">
        <v>1092</v>
      </c>
      <c r="D535" s="150">
        <v>1</v>
      </c>
      <c r="E535" s="150" t="s">
        <v>30</v>
      </c>
      <c r="F535" s="150">
        <v>365</v>
      </c>
      <c r="G535" s="150">
        <v>1</v>
      </c>
      <c r="H535" s="150">
        <v>0</v>
      </c>
      <c r="I535" s="155">
        <v>2.0499999999999998</v>
      </c>
    </row>
    <row r="536" spans="1:9" ht="12.75" customHeight="1" x14ac:dyDescent="0.2">
      <c r="A536" s="150" t="s">
        <v>1074</v>
      </c>
      <c r="B536" s="150" t="s">
        <v>1093</v>
      </c>
      <c r="C536" s="150" t="s">
        <v>1094</v>
      </c>
      <c r="D536" s="150">
        <v>1</v>
      </c>
      <c r="E536" s="150" t="s">
        <v>30</v>
      </c>
      <c r="F536" s="150">
        <v>365</v>
      </c>
      <c r="G536" s="150">
        <v>1</v>
      </c>
      <c r="H536" s="150">
        <v>0</v>
      </c>
      <c r="I536" s="155">
        <v>0.20799999999999999</v>
      </c>
    </row>
    <row r="537" spans="1:9" ht="12.75" customHeight="1" x14ac:dyDescent="0.2">
      <c r="A537" s="150" t="s">
        <v>1074</v>
      </c>
      <c r="B537" s="160" t="s">
        <v>1095</v>
      </c>
      <c r="C537" s="160" t="s">
        <v>1096</v>
      </c>
      <c r="D537" s="150">
        <v>1</v>
      </c>
      <c r="E537" s="150"/>
      <c r="F537" s="150">
        <v>365</v>
      </c>
      <c r="G537" s="160">
        <v>0</v>
      </c>
      <c r="H537" s="150">
        <v>0</v>
      </c>
      <c r="I537" s="155"/>
    </row>
    <row r="538" spans="1:9" ht="12.75" customHeight="1" x14ac:dyDescent="0.2">
      <c r="A538" s="150" t="s">
        <v>1074</v>
      </c>
      <c r="B538" s="160" t="s">
        <v>1097</v>
      </c>
      <c r="C538" s="160" t="s">
        <v>1098</v>
      </c>
      <c r="D538" s="150">
        <v>1</v>
      </c>
      <c r="E538" s="150"/>
      <c r="F538" s="150">
        <v>365</v>
      </c>
      <c r="G538" s="160">
        <v>0</v>
      </c>
      <c r="H538" s="150">
        <v>0</v>
      </c>
      <c r="I538" s="155"/>
    </row>
    <row r="539" spans="1:9" ht="12.75" customHeight="1" x14ac:dyDescent="0.2">
      <c r="A539" s="150" t="s">
        <v>1074</v>
      </c>
      <c r="B539" s="160" t="s">
        <v>1099</v>
      </c>
      <c r="C539" s="160" t="s">
        <v>1100</v>
      </c>
      <c r="D539" s="150">
        <v>1</v>
      </c>
      <c r="E539" s="150"/>
      <c r="F539" s="150">
        <v>365</v>
      </c>
      <c r="G539" s="160">
        <v>0</v>
      </c>
      <c r="H539" s="150">
        <v>0</v>
      </c>
      <c r="I539" s="155"/>
    </row>
    <row r="540" spans="1:9" ht="12.75" customHeight="1" x14ac:dyDescent="0.2">
      <c r="A540" s="150" t="s">
        <v>1074</v>
      </c>
      <c r="B540" s="150" t="s">
        <v>1101</v>
      </c>
      <c r="C540" s="150" t="s">
        <v>1102</v>
      </c>
      <c r="D540" s="150">
        <v>1</v>
      </c>
      <c r="E540" s="150" t="s">
        <v>30</v>
      </c>
      <c r="F540" s="150">
        <v>365</v>
      </c>
      <c r="G540" s="150">
        <v>1</v>
      </c>
      <c r="H540" s="150">
        <v>0</v>
      </c>
      <c r="I540" s="155">
        <v>6.9619999999999997</v>
      </c>
    </row>
    <row r="541" spans="1:9" ht="12.75" customHeight="1" x14ac:dyDescent="0.2">
      <c r="A541" s="150" t="s">
        <v>1074</v>
      </c>
      <c r="B541" s="150" t="s">
        <v>1103</v>
      </c>
      <c r="C541" s="150" t="s">
        <v>1104</v>
      </c>
      <c r="D541" s="150">
        <v>1</v>
      </c>
      <c r="E541" s="150" t="s">
        <v>30</v>
      </c>
      <c r="F541" s="150">
        <v>365</v>
      </c>
      <c r="G541" s="150">
        <v>1</v>
      </c>
      <c r="H541" s="150">
        <v>0</v>
      </c>
      <c r="I541" s="155">
        <v>3.3220000000000001</v>
      </c>
    </row>
    <row r="542" spans="1:9" ht="12.75" customHeight="1" x14ac:dyDescent="0.2">
      <c r="A542" s="150" t="s">
        <v>1074</v>
      </c>
      <c r="B542" s="150" t="s">
        <v>1105</v>
      </c>
      <c r="C542" s="150" t="s">
        <v>1106</v>
      </c>
      <c r="D542" s="150">
        <v>1</v>
      </c>
      <c r="E542" s="150" t="s">
        <v>30</v>
      </c>
      <c r="F542" s="150">
        <v>365</v>
      </c>
      <c r="G542" s="150">
        <v>1</v>
      </c>
      <c r="H542" s="150">
        <v>0</v>
      </c>
      <c r="I542" s="155">
        <v>2.5000000000000001E-2</v>
      </c>
    </row>
    <row r="543" spans="1:9" ht="12.75" customHeight="1" x14ac:dyDescent="0.2">
      <c r="A543" s="150" t="s">
        <v>1074</v>
      </c>
      <c r="B543" s="150" t="s">
        <v>1107</v>
      </c>
      <c r="C543" s="150" t="s">
        <v>1108</v>
      </c>
      <c r="D543" s="150">
        <v>1</v>
      </c>
      <c r="E543" s="150" t="s">
        <v>30</v>
      </c>
      <c r="F543" s="150">
        <v>365</v>
      </c>
      <c r="G543" s="150">
        <v>1</v>
      </c>
      <c r="H543" s="150">
        <v>0</v>
      </c>
      <c r="I543" s="155">
        <v>0.14399999999999999</v>
      </c>
    </row>
    <row r="544" spans="1:9" ht="12.75" customHeight="1" x14ac:dyDescent="0.2">
      <c r="A544" s="150" t="s">
        <v>1074</v>
      </c>
      <c r="B544" s="150" t="s">
        <v>1109</v>
      </c>
      <c r="C544" s="150" t="s">
        <v>1110</v>
      </c>
      <c r="D544" s="150">
        <v>1</v>
      </c>
      <c r="E544" s="150" t="s">
        <v>30</v>
      </c>
      <c r="F544" s="150">
        <v>365</v>
      </c>
      <c r="G544" s="150">
        <v>1</v>
      </c>
      <c r="H544" s="150">
        <v>0</v>
      </c>
      <c r="I544" s="155">
        <v>0.27</v>
      </c>
    </row>
    <row r="545" spans="1:9" ht="12.75" customHeight="1" x14ac:dyDescent="0.2">
      <c r="A545" s="150" t="s">
        <v>1074</v>
      </c>
      <c r="B545" s="160" t="s">
        <v>1111</v>
      </c>
      <c r="C545" s="160" t="s">
        <v>1112</v>
      </c>
      <c r="D545" s="150">
        <v>1</v>
      </c>
      <c r="E545" s="150"/>
      <c r="F545" s="150">
        <v>365</v>
      </c>
      <c r="G545" s="160">
        <v>0</v>
      </c>
      <c r="H545" s="150">
        <v>0</v>
      </c>
      <c r="I545" s="155"/>
    </row>
    <row r="546" spans="1:9" ht="12.75" customHeight="1" x14ac:dyDescent="0.2">
      <c r="A546" s="150" t="s">
        <v>1074</v>
      </c>
      <c r="B546" s="160" t="s">
        <v>1113</v>
      </c>
      <c r="C546" s="160" t="s">
        <v>1114</v>
      </c>
      <c r="D546" s="150">
        <v>1</v>
      </c>
      <c r="E546" s="150"/>
      <c r="F546" s="150">
        <v>365</v>
      </c>
      <c r="G546" s="160">
        <v>0</v>
      </c>
      <c r="H546" s="150">
        <v>0</v>
      </c>
      <c r="I546" s="155"/>
    </row>
    <row r="547" spans="1:9" ht="12.75" customHeight="1" x14ac:dyDescent="0.2">
      <c r="A547" s="150" t="s">
        <v>1074</v>
      </c>
      <c r="B547" s="160" t="s">
        <v>1115</v>
      </c>
      <c r="C547" s="160" t="s">
        <v>1116</v>
      </c>
      <c r="D547" s="150">
        <v>1</v>
      </c>
      <c r="E547" s="150"/>
      <c r="F547" s="150">
        <v>365</v>
      </c>
      <c r="G547" s="160">
        <v>0</v>
      </c>
      <c r="H547" s="150">
        <v>0</v>
      </c>
      <c r="I547" s="155"/>
    </row>
    <row r="548" spans="1:9" ht="12.75" customHeight="1" x14ac:dyDescent="0.2">
      <c r="A548" s="150" t="s">
        <v>1074</v>
      </c>
      <c r="B548" s="160" t="s">
        <v>1117</v>
      </c>
      <c r="C548" s="160" t="s">
        <v>1118</v>
      </c>
      <c r="D548" s="150">
        <v>1</v>
      </c>
      <c r="E548" s="150"/>
      <c r="F548" s="150">
        <v>365</v>
      </c>
      <c r="G548" s="160">
        <v>0</v>
      </c>
      <c r="H548" s="150">
        <v>0</v>
      </c>
      <c r="I548" s="155"/>
    </row>
    <row r="549" spans="1:9" ht="12.75" customHeight="1" x14ac:dyDescent="0.2">
      <c r="A549" s="150" t="s">
        <v>1074</v>
      </c>
      <c r="B549" s="160" t="s">
        <v>1119</v>
      </c>
      <c r="C549" s="160" t="s">
        <v>1120</v>
      </c>
      <c r="D549" s="150">
        <v>1</v>
      </c>
      <c r="E549" s="150"/>
      <c r="F549" s="150">
        <v>365</v>
      </c>
      <c r="G549" s="160">
        <v>0</v>
      </c>
      <c r="H549" s="150">
        <v>0</v>
      </c>
      <c r="I549" s="155"/>
    </row>
    <row r="550" spans="1:9" ht="12.75" customHeight="1" x14ac:dyDescent="0.2">
      <c r="A550" s="150" t="s">
        <v>1074</v>
      </c>
      <c r="B550" s="160" t="s">
        <v>1327</v>
      </c>
      <c r="C550" s="160" t="s">
        <v>1328</v>
      </c>
      <c r="D550" s="150">
        <v>1</v>
      </c>
      <c r="E550" s="150"/>
      <c r="F550" s="150">
        <v>365</v>
      </c>
      <c r="G550" s="160">
        <v>0</v>
      </c>
      <c r="H550" s="150">
        <v>0</v>
      </c>
      <c r="I550" s="155"/>
    </row>
    <row r="551" spans="1:9" ht="12.75" customHeight="1" x14ac:dyDescent="0.2">
      <c r="A551" s="150" t="s">
        <v>1074</v>
      </c>
      <c r="B551" s="150" t="s">
        <v>1121</v>
      </c>
      <c r="C551" s="150" t="s">
        <v>1122</v>
      </c>
      <c r="D551" s="150">
        <v>1</v>
      </c>
      <c r="E551" s="150" t="s">
        <v>30</v>
      </c>
      <c r="F551" s="150">
        <v>365</v>
      </c>
      <c r="G551" s="150">
        <v>1</v>
      </c>
      <c r="H551" s="150">
        <v>0</v>
      </c>
      <c r="I551" s="155">
        <v>0.112</v>
      </c>
    </row>
    <row r="552" spans="1:9" ht="12.75" customHeight="1" x14ac:dyDescent="0.2">
      <c r="A552" s="150" t="s">
        <v>1074</v>
      </c>
      <c r="B552" s="150" t="s">
        <v>1123</v>
      </c>
      <c r="C552" s="150" t="s">
        <v>1124</v>
      </c>
      <c r="D552" s="150">
        <v>1</v>
      </c>
      <c r="E552" s="150" t="s">
        <v>30</v>
      </c>
      <c r="F552" s="150">
        <v>365</v>
      </c>
      <c r="G552" s="150">
        <v>1</v>
      </c>
      <c r="H552" s="150">
        <v>0</v>
      </c>
      <c r="I552" s="155">
        <v>0.217</v>
      </c>
    </row>
    <row r="553" spans="1:9" ht="12.75" customHeight="1" x14ac:dyDescent="0.2">
      <c r="A553" s="150" t="s">
        <v>1074</v>
      </c>
      <c r="B553" s="160" t="s">
        <v>1125</v>
      </c>
      <c r="C553" s="160" t="s">
        <v>1126</v>
      </c>
      <c r="D553" s="150">
        <v>1</v>
      </c>
      <c r="E553" s="150"/>
      <c r="F553" s="150">
        <v>365</v>
      </c>
      <c r="G553" s="160">
        <v>0</v>
      </c>
      <c r="H553" s="150">
        <v>0</v>
      </c>
      <c r="I553" s="155"/>
    </row>
    <row r="554" spans="1:9" ht="12.75" customHeight="1" x14ac:dyDescent="0.2">
      <c r="A554" s="150" t="s">
        <v>1074</v>
      </c>
      <c r="B554" s="150" t="s">
        <v>1127</v>
      </c>
      <c r="C554" s="150" t="s">
        <v>1128</v>
      </c>
      <c r="D554" s="150">
        <v>1</v>
      </c>
      <c r="E554" s="150" t="s">
        <v>30</v>
      </c>
      <c r="F554" s="150">
        <v>365</v>
      </c>
      <c r="G554" s="150">
        <v>1</v>
      </c>
      <c r="H554" s="150">
        <v>0</v>
      </c>
      <c r="I554" s="155">
        <v>0.92100000000000004</v>
      </c>
    </row>
    <row r="555" spans="1:9" ht="12.75" customHeight="1" x14ac:dyDescent="0.2">
      <c r="A555" s="150" t="s">
        <v>1074</v>
      </c>
      <c r="B555" s="160" t="s">
        <v>1129</v>
      </c>
      <c r="C555" s="160" t="s">
        <v>1130</v>
      </c>
      <c r="D555" s="150">
        <v>1</v>
      </c>
      <c r="E555" s="150"/>
      <c r="F555" s="150">
        <v>365</v>
      </c>
      <c r="G555" s="160">
        <v>0</v>
      </c>
      <c r="H555" s="150">
        <v>0</v>
      </c>
      <c r="I555" s="155"/>
    </row>
    <row r="556" spans="1:9" ht="12.75" customHeight="1" x14ac:dyDescent="0.2">
      <c r="A556" s="150" t="s">
        <v>1074</v>
      </c>
      <c r="B556" s="150" t="s">
        <v>1131</v>
      </c>
      <c r="C556" s="150" t="s">
        <v>1132</v>
      </c>
      <c r="D556" s="150">
        <v>1</v>
      </c>
      <c r="E556" s="150" t="s">
        <v>30</v>
      </c>
      <c r="F556" s="150">
        <v>365</v>
      </c>
      <c r="G556" s="150">
        <v>1</v>
      </c>
      <c r="H556" s="150">
        <v>0</v>
      </c>
      <c r="I556" s="155">
        <v>0.157</v>
      </c>
    </row>
    <row r="557" spans="1:9" ht="12.75" customHeight="1" x14ac:dyDescent="0.2">
      <c r="A557" s="150" t="s">
        <v>1074</v>
      </c>
      <c r="B557" s="160" t="s">
        <v>1133</v>
      </c>
      <c r="C557" s="160" t="s">
        <v>1134</v>
      </c>
      <c r="D557" s="150">
        <v>1</v>
      </c>
      <c r="E557" s="150"/>
      <c r="F557" s="150">
        <v>365</v>
      </c>
      <c r="G557" s="160">
        <v>0</v>
      </c>
      <c r="H557" s="150">
        <v>0</v>
      </c>
      <c r="I557" s="155"/>
    </row>
    <row r="558" spans="1:9" ht="12.75" customHeight="1" x14ac:dyDescent="0.2">
      <c r="A558" s="150" t="s">
        <v>1074</v>
      </c>
      <c r="B558" s="150" t="s">
        <v>1135</v>
      </c>
      <c r="C558" s="150" t="s">
        <v>1136</v>
      </c>
      <c r="D558" s="150">
        <v>1</v>
      </c>
      <c r="E558" s="150" t="s">
        <v>30</v>
      </c>
      <c r="F558" s="150">
        <v>365</v>
      </c>
      <c r="G558" s="150">
        <v>1</v>
      </c>
      <c r="H558" s="150">
        <v>0</v>
      </c>
      <c r="I558" s="155">
        <v>0.68700000000000006</v>
      </c>
    </row>
    <row r="559" spans="1:9" ht="12.75" customHeight="1" x14ac:dyDescent="0.2">
      <c r="A559" s="150" t="s">
        <v>1074</v>
      </c>
      <c r="B559" s="150" t="s">
        <v>1137</v>
      </c>
      <c r="C559" s="150" t="s">
        <v>1138</v>
      </c>
      <c r="D559" s="150">
        <v>1</v>
      </c>
      <c r="E559" s="150" t="s">
        <v>30</v>
      </c>
      <c r="F559" s="150">
        <v>365</v>
      </c>
      <c r="G559" s="150">
        <v>1</v>
      </c>
      <c r="H559" s="150">
        <v>0</v>
      </c>
      <c r="I559" s="155">
        <v>0.316</v>
      </c>
    </row>
    <row r="560" spans="1:9" ht="12.75" customHeight="1" x14ac:dyDescent="0.2">
      <c r="A560" s="156" t="s">
        <v>1074</v>
      </c>
      <c r="B560" s="156" t="s">
        <v>1139</v>
      </c>
      <c r="C560" s="156" t="s">
        <v>1140</v>
      </c>
      <c r="D560" s="156">
        <v>1</v>
      </c>
      <c r="E560" s="156" t="s">
        <v>30</v>
      </c>
      <c r="F560" s="156">
        <v>365</v>
      </c>
      <c r="G560" s="156">
        <v>1</v>
      </c>
      <c r="H560" s="156">
        <v>0</v>
      </c>
      <c r="I560" s="157">
        <v>1.0680000000000001</v>
      </c>
    </row>
    <row r="561" spans="1:9" x14ac:dyDescent="0.2">
      <c r="A561" s="25"/>
      <c r="B561" s="19">
        <f>COUNTA(B527:B560)</f>
        <v>34</v>
      </c>
      <c r="C561" s="19"/>
      <c r="D561" s="65"/>
      <c r="E561" s="23">
        <f>COUNTIF(E527:E560, "Yes")</f>
        <v>16</v>
      </c>
      <c r="F561" s="25"/>
      <c r="G561" s="19"/>
      <c r="H561" s="25"/>
      <c r="I561" s="102">
        <f>SUM(I527:I560)</f>
        <v>18.851000000000003</v>
      </c>
    </row>
    <row r="562" spans="1:9" x14ac:dyDescent="0.2">
      <c r="A562" s="25"/>
      <c r="B562" s="19"/>
      <c r="C562" s="19"/>
      <c r="D562" s="65"/>
      <c r="E562" s="19"/>
      <c r="F562" s="25"/>
      <c r="G562" s="19"/>
      <c r="H562" s="25"/>
      <c r="I562" s="102"/>
    </row>
    <row r="563" spans="1:9" ht="12.75" customHeight="1" x14ac:dyDescent="0.2">
      <c r="A563" s="150" t="s">
        <v>1141</v>
      </c>
      <c r="B563" s="150" t="s">
        <v>1142</v>
      </c>
      <c r="C563" s="150" t="s">
        <v>1143</v>
      </c>
      <c r="D563" s="150">
        <v>1</v>
      </c>
      <c r="E563" s="150" t="s">
        <v>30</v>
      </c>
      <c r="F563" s="150">
        <v>244</v>
      </c>
      <c r="G563" s="150">
        <v>0.5</v>
      </c>
      <c r="H563" s="150">
        <v>0</v>
      </c>
      <c r="I563" s="155">
        <v>3.573</v>
      </c>
    </row>
    <row r="564" spans="1:9" ht="12.75" customHeight="1" x14ac:dyDescent="0.2">
      <c r="A564" s="150" t="s">
        <v>1141</v>
      </c>
      <c r="B564" s="150" t="s">
        <v>1144</v>
      </c>
      <c r="C564" s="150" t="s">
        <v>1145</v>
      </c>
      <c r="D564" s="150">
        <v>1</v>
      </c>
      <c r="E564" s="150" t="s">
        <v>30</v>
      </c>
      <c r="F564" s="150">
        <v>244</v>
      </c>
      <c r="G564" s="150">
        <v>0.5</v>
      </c>
      <c r="H564" s="150">
        <v>0</v>
      </c>
      <c r="I564" s="155">
        <v>9.8889999999999993</v>
      </c>
    </row>
    <row r="565" spans="1:9" ht="12.75" customHeight="1" x14ac:dyDescent="0.2">
      <c r="A565" s="150" t="s">
        <v>1141</v>
      </c>
      <c r="B565" s="160" t="s">
        <v>1146</v>
      </c>
      <c r="C565" s="160" t="s">
        <v>1147</v>
      </c>
      <c r="D565" s="150">
        <v>1</v>
      </c>
      <c r="E565" s="150"/>
      <c r="F565" s="150">
        <v>244</v>
      </c>
      <c r="G565" s="160">
        <v>0</v>
      </c>
      <c r="H565" s="150">
        <v>0</v>
      </c>
      <c r="I565" s="155"/>
    </row>
    <row r="566" spans="1:9" ht="12.75" customHeight="1" x14ac:dyDescent="0.2">
      <c r="A566" s="150" t="s">
        <v>1141</v>
      </c>
      <c r="B566" s="150" t="s">
        <v>1148</v>
      </c>
      <c r="C566" s="150" t="s">
        <v>1149</v>
      </c>
      <c r="D566" s="150">
        <v>1</v>
      </c>
      <c r="E566" s="150" t="s">
        <v>30</v>
      </c>
      <c r="F566" s="150">
        <v>244</v>
      </c>
      <c r="G566" s="150">
        <v>0.5</v>
      </c>
      <c r="H566" s="150">
        <v>0</v>
      </c>
      <c r="I566" s="155">
        <v>17.809999999999999</v>
      </c>
    </row>
    <row r="567" spans="1:9" ht="12.75" customHeight="1" x14ac:dyDescent="0.2">
      <c r="A567" s="150" t="s">
        <v>1141</v>
      </c>
      <c r="B567" s="160" t="s">
        <v>1150</v>
      </c>
      <c r="C567" s="160" t="s">
        <v>1151</v>
      </c>
      <c r="D567" s="150">
        <v>1</v>
      </c>
      <c r="E567" s="150"/>
      <c r="F567" s="150">
        <v>244</v>
      </c>
      <c r="G567" s="160">
        <v>0</v>
      </c>
      <c r="H567" s="150">
        <v>0</v>
      </c>
      <c r="I567" s="155"/>
    </row>
    <row r="568" spans="1:9" ht="12.75" customHeight="1" x14ac:dyDescent="0.2">
      <c r="A568" s="150" t="s">
        <v>1141</v>
      </c>
      <c r="B568" s="150" t="s">
        <v>1152</v>
      </c>
      <c r="C568" s="150" t="s">
        <v>1153</v>
      </c>
      <c r="D568" s="150">
        <v>1</v>
      </c>
      <c r="E568" s="150" t="s">
        <v>30</v>
      </c>
      <c r="F568" s="150">
        <v>244</v>
      </c>
      <c r="G568" s="150">
        <v>0.5</v>
      </c>
      <c r="H568" s="150">
        <v>0</v>
      </c>
      <c r="I568" s="155">
        <v>2.8090000000000002</v>
      </c>
    </row>
    <row r="569" spans="1:9" ht="12.75" customHeight="1" x14ac:dyDescent="0.2">
      <c r="A569" s="150" t="s">
        <v>1141</v>
      </c>
      <c r="B569" s="150" t="s">
        <v>1154</v>
      </c>
      <c r="C569" s="150" t="s">
        <v>1155</v>
      </c>
      <c r="D569" s="150">
        <v>1</v>
      </c>
      <c r="E569" s="150" t="s">
        <v>30</v>
      </c>
      <c r="F569" s="150">
        <v>244</v>
      </c>
      <c r="G569" s="150">
        <v>0.5</v>
      </c>
      <c r="H569" s="150">
        <v>0</v>
      </c>
      <c r="I569" s="155">
        <v>6.4779999999999998</v>
      </c>
    </row>
    <row r="570" spans="1:9" ht="12.75" customHeight="1" x14ac:dyDescent="0.2">
      <c r="A570" s="156" t="s">
        <v>1141</v>
      </c>
      <c r="B570" s="156" t="s">
        <v>1156</v>
      </c>
      <c r="C570" s="156" t="s">
        <v>1157</v>
      </c>
      <c r="D570" s="156">
        <v>1</v>
      </c>
      <c r="E570" s="156" t="s">
        <v>30</v>
      </c>
      <c r="F570" s="156">
        <v>244</v>
      </c>
      <c r="G570" s="156">
        <v>0.5</v>
      </c>
      <c r="H570" s="156">
        <v>0</v>
      </c>
      <c r="I570" s="157">
        <v>6.2039999999999997</v>
      </c>
    </row>
    <row r="571" spans="1:9" x14ac:dyDescent="0.2">
      <c r="A571" s="25"/>
      <c r="B571" s="19">
        <f>COUNTA(B563:B570)</f>
        <v>8</v>
      </c>
      <c r="C571" s="19"/>
      <c r="D571" s="65"/>
      <c r="E571" s="23">
        <f>COUNTIF(E563:E570, "Yes")</f>
        <v>6</v>
      </c>
      <c r="F571" s="25"/>
      <c r="G571" s="19"/>
      <c r="H571" s="25"/>
      <c r="I571" s="102">
        <f>SUM(I563:I570)</f>
        <v>46.762999999999998</v>
      </c>
    </row>
    <row r="572" spans="1:9" x14ac:dyDescent="0.2">
      <c r="A572" s="25"/>
      <c r="B572" s="19"/>
      <c r="C572" s="19"/>
      <c r="D572" s="65"/>
      <c r="E572" s="19"/>
      <c r="F572" s="25"/>
      <c r="G572" s="19"/>
      <c r="H572" s="25"/>
      <c r="I572" s="102"/>
    </row>
    <row r="573" spans="1:9" ht="12.75" customHeight="1" x14ac:dyDescent="0.2">
      <c r="A573" s="150" t="s">
        <v>1158</v>
      </c>
      <c r="B573" s="160" t="s">
        <v>1159</v>
      </c>
      <c r="C573" s="160" t="s">
        <v>1160</v>
      </c>
      <c r="D573" s="150">
        <v>1</v>
      </c>
      <c r="E573" s="150"/>
      <c r="F573" s="150">
        <v>365</v>
      </c>
      <c r="G573" s="160">
        <v>0</v>
      </c>
      <c r="H573" s="150">
        <v>0</v>
      </c>
      <c r="I573" s="155"/>
    </row>
    <row r="574" spans="1:9" ht="12.75" customHeight="1" x14ac:dyDescent="0.2">
      <c r="A574" s="150" t="s">
        <v>1158</v>
      </c>
      <c r="B574" s="160" t="s">
        <v>1161</v>
      </c>
      <c r="C574" s="160" t="s">
        <v>1162</v>
      </c>
      <c r="D574" s="150">
        <v>1</v>
      </c>
      <c r="E574" s="150"/>
      <c r="F574" s="150">
        <v>365</v>
      </c>
      <c r="G574" s="160">
        <v>0</v>
      </c>
      <c r="H574" s="150">
        <v>0</v>
      </c>
      <c r="I574" s="155"/>
    </row>
    <row r="575" spans="1:9" ht="12.75" customHeight="1" x14ac:dyDescent="0.2">
      <c r="A575" s="150" t="s">
        <v>1158</v>
      </c>
      <c r="B575" s="160" t="s">
        <v>1163</v>
      </c>
      <c r="C575" s="160" t="s">
        <v>1164</v>
      </c>
      <c r="D575" s="150">
        <v>1</v>
      </c>
      <c r="E575" s="150"/>
      <c r="F575" s="150">
        <v>365</v>
      </c>
      <c r="G575" s="160">
        <v>0</v>
      </c>
      <c r="H575" s="150">
        <v>0</v>
      </c>
      <c r="I575" s="155"/>
    </row>
    <row r="576" spans="1:9" ht="12.75" customHeight="1" x14ac:dyDescent="0.2">
      <c r="A576" s="150" t="s">
        <v>1158</v>
      </c>
      <c r="B576" s="160" t="s">
        <v>1165</v>
      </c>
      <c r="C576" s="160" t="s">
        <v>1166</v>
      </c>
      <c r="D576" s="150">
        <v>1</v>
      </c>
      <c r="E576" s="150"/>
      <c r="F576" s="150">
        <v>365</v>
      </c>
      <c r="G576" s="160">
        <v>0</v>
      </c>
      <c r="H576" s="150">
        <v>0</v>
      </c>
      <c r="I576" s="155"/>
    </row>
    <row r="577" spans="1:9" ht="12.75" customHeight="1" x14ac:dyDescent="0.2">
      <c r="A577" s="150" t="s">
        <v>1158</v>
      </c>
      <c r="B577" s="160" t="s">
        <v>1167</v>
      </c>
      <c r="C577" s="160" t="s">
        <v>1168</v>
      </c>
      <c r="D577" s="150">
        <v>1</v>
      </c>
      <c r="E577" s="150"/>
      <c r="F577" s="150">
        <v>365</v>
      </c>
      <c r="G577" s="160">
        <v>0</v>
      </c>
      <c r="H577" s="150">
        <v>0</v>
      </c>
      <c r="I577" s="155"/>
    </row>
    <row r="578" spans="1:9" ht="12.75" customHeight="1" x14ac:dyDescent="0.2">
      <c r="A578" s="150" t="s">
        <v>1158</v>
      </c>
      <c r="B578" s="150" t="s">
        <v>1169</v>
      </c>
      <c r="C578" s="150" t="s">
        <v>1170</v>
      </c>
      <c r="D578" s="150">
        <v>1</v>
      </c>
      <c r="E578" s="150" t="s">
        <v>30</v>
      </c>
      <c r="F578" s="150">
        <v>365</v>
      </c>
      <c r="G578" s="150">
        <v>0.5</v>
      </c>
      <c r="H578" s="150">
        <v>0</v>
      </c>
      <c r="I578" s="155">
        <v>0.69299999999999995</v>
      </c>
    </row>
    <row r="579" spans="1:9" ht="12.75" customHeight="1" x14ac:dyDescent="0.2">
      <c r="A579" s="150" t="s">
        <v>1158</v>
      </c>
      <c r="B579" s="160" t="s">
        <v>1171</v>
      </c>
      <c r="C579" s="160" t="s">
        <v>1172</v>
      </c>
      <c r="D579" s="150">
        <v>1</v>
      </c>
      <c r="E579" s="150"/>
      <c r="F579" s="150">
        <v>365</v>
      </c>
      <c r="G579" s="160">
        <v>0</v>
      </c>
      <c r="H579" s="150">
        <v>0</v>
      </c>
      <c r="I579" s="155"/>
    </row>
    <row r="580" spans="1:9" ht="12.75" customHeight="1" x14ac:dyDescent="0.2">
      <c r="A580" s="150" t="s">
        <v>1158</v>
      </c>
      <c r="B580" s="160" t="s">
        <v>1173</v>
      </c>
      <c r="C580" s="160" t="s">
        <v>1174</v>
      </c>
      <c r="D580" s="150">
        <v>1</v>
      </c>
      <c r="E580" s="150"/>
      <c r="F580" s="150">
        <v>365</v>
      </c>
      <c r="G580" s="160">
        <v>0</v>
      </c>
      <c r="H580" s="150">
        <v>0</v>
      </c>
      <c r="I580" s="155"/>
    </row>
    <row r="581" spans="1:9" ht="12.75" customHeight="1" x14ac:dyDescent="0.2">
      <c r="A581" s="150" t="s">
        <v>1158</v>
      </c>
      <c r="B581" s="160" t="s">
        <v>1175</v>
      </c>
      <c r="C581" s="160" t="s">
        <v>1176</v>
      </c>
      <c r="D581" s="150">
        <v>1</v>
      </c>
      <c r="E581" s="150"/>
      <c r="F581" s="150">
        <v>365</v>
      </c>
      <c r="G581" s="160">
        <v>0</v>
      </c>
      <c r="H581" s="150">
        <v>0</v>
      </c>
      <c r="I581" s="155"/>
    </row>
    <row r="582" spans="1:9" ht="12.75" customHeight="1" x14ac:dyDescent="0.2">
      <c r="A582" s="150" t="s">
        <v>1158</v>
      </c>
      <c r="B582" s="160" t="s">
        <v>1177</v>
      </c>
      <c r="C582" s="160" t="s">
        <v>1178</v>
      </c>
      <c r="D582" s="150">
        <v>1</v>
      </c>
      <c r="E582" s="150"/>
      <c r="F582" s="150">
        <v>365</v>
      </c>
      <c r="G582" s="160">
        <v>0</v>
      </c>
      <c r="H582" s="150">
        <v>0</v>
      </c>
      <c r="I582" s="155"/>
    </row>
    <row r="583" spans="1:9" ht="12.75" customHeight="1" x14ac:dyDescent="0.2">
      <c r="A583" s="150" t="s">
        <v>1158</v>
      </c>
      <c r="B583" s="160" t="s">
        <v>1179</v>
      </c>
      <c r="C583" s="160" t="s">
        <v>1180</v>
      </c>
      <c r="D583" s="150">
        <v>1</v>
      </c>
      <c r="E583" s="150"/>
      <c r="F583" s="150">
        <v>365</v>
      </c>
      <c r="G583" s="160">
        <v>0</v>
      </c>
      <c r="H583" s="150">
        <v>0</v>
      </c>
      <c r="I583" s="155"/>
    </row>
    <row r="584" spans="1:9" ht="12.75" customHeight="1" x14ac:dyDescent="0.2">
      <c r="A584" s="150" t="s">
        <v>1158</v>
      </c>
      <c r="B584" s="160" t="s">
        <v>1181</v>
      </c>
      <c r="C584" s="160" t="s">
        <v>1182</v>
      </c>
      <c r="D584" s="150">
        <v>1</v>
      </c>
      <c r="E584" s="150"/>
      <c r="F584" s="150">
        <v>365</v>
      </c>
      <c r="G584" s="160">
        <v>0</v>
      </c>
      <c r="H584" s="150">
        <v>0</v>
      </c>
      <c r="I584" s="155"/>
    </row>
    <row r="585" spans="1:9" ht="12.75" customHeight="1" x14ac:dyDescent="0.2">
      <c r="A585" s="150" t="s">
        <v>1158</v>
      </c>
      <c r="B585" s="160" t="s">
        <v>1183</v>
      </c>
      <c r="C585" s="160" t="s">
        <v>1184</v>
      </c>
      <c r="D585" s="150">
        <v>1</v>
      </c>
      <c r="E585" s="150"/>
      <c r="F585" s="150">
        <v>365</v>
      </c>
      <c r="G585" s="160">
        <v>0</v>
      </c>
      <c r="H585" s="150">
        <v>0</v>
      </c>
      <c r="I585" s="155"/>
    </row>
    <row r="586" spans="1:9" ht="12.75" customHeight="1" x14ac:dyDescent="0.2">
      <c r="A586" s="150" t="s">
        <v>1158</v>
      </c>
      <c r="B586" s="160" t="s">
        <v>1185</v>
      </c>
      <c r="C586" s="160" t="s">
        <v>1186</v>
      </c>
      <c r="D586" s="150">
        <v>1</v>
      </c>
      <c r="E586" s="150"/>
      <c r="F586" s="150">
        <v>365</v>
      </c>
      <c r="G586" s="160">
        <v>0</v>
      </c>
      <c r="H586" s="150">
        <v>0</v>
      </c>
      <c r="I586" s="155"/>
    </row>
    <row r="587" spans="1:9" ht="12.75" customHeight="1" x14ac:dyDescent="0.2">
      <c r="A587" s="150" t="s">
        <v>1158</v>
      </c>
      <c r="B587" s="160" t="s">
        <v>1187</v>
      </c>
      <c r="C587" s="160" t="s">
        <v>1188</v>
      </c>
      <c r="D587" s="150">
        <v>1</v>
      </c>
      <c r="E587" s="150"/>
      <c r="F587" s="150">
        <v>365</v>
      </c>
      <c r="G587" s="160">
        <v>0</v>
      </c>
      <c r="H587" s="150">
        <v>0</v>
      </c>
      <c r="I587" s="155"/>
    </row>
    <row r="588" spans="1:9" ht="12.75" customHeight="1" x14ac:dyDescent="0.2">
      <c r="A588" s="150" t="s">
        <v>1158</v>
      </c>
      <c r="B588" s="160" t="s">
        <v>1189</v>
      </c>
      <c r="C588" s="160" t="s">
        <v>1190</v>
      </c>
      <c r="D588" s="150">
        <v>1</v>
      </c>
      <c r="E588" s="150"/>
      <c r="F588" s="150">
        <v>365</v>
      </c>
      <c r="G588" s="160">
        <v>0</v>
      </c>
      <c r="H588" s="150">
        <v>0</v>
      </c>
      <c r="I588" s="155"/>
    </row>
    <row r="589" spans="1:9" ht="12.75" customHeight="1" x14ac:dyDescent="0.2">
      <c r="A589" s="150" t="s">
        <v>1158</v>
      </c>
      <c r="B589" s="160" t="s">
        <v>1191</v>
      </c>
      <c r="C589" s="160" t="s">
        <v>1192</v>
      </c>
      <c r="D589" s="150">
        <v>1</v>
      </c>
      <c r="E589" s="150"/>
      <c r="F589" s="150">
        <v>365</v>
      </c>
      <c r="G589" s="160">
        <v>0</v>
      </c>
      <c r="H589" s="150">
        <v>0</v>
      </c>
      <c r="I589" s="155"/>
    </row>
    <row r="590" spans="1:9" ht="12.75" customHeight="1" x14ac:dyDescent="0.2">
      <c r="A590" s="150" t="s">
        <v>1158</v>
      </c>
      <c r="B590" s="150" t="s">
        <v>1193</v>
      </c>
      <c r="C590" s="150" t="s">
        <v>1194</v>
      </c>
      <c r="D590" s="150">
        <v>1</v>
      </c>
      <c r="E590" s="150" t="s">
        <v>30</v>
      </c>
      <c r="F590" s="150">
        <v>365</v>
      </c>
      <c r="G590" s="150">
        <v>0.5</v>
      </c>
      <c r="H590" s="150">
        <v>0</v>
      </c>
      <c r="I590" s="155">
        <v>0.55400000000000005</v>
      </c>
    </row>
    <row r="591" spans="1:9" ht="12.75" customHeight="1" x14ac:dyDescent="0.2">
      <c r="A591" s="150" t="s">
        <v>1158</v>
      </c>
      <c r="B591" s="160" t="s">
        <v>1195</v>
      </c>
      <c r="C591" s="160" t="s">
        <v>1196</v>
      </c>
      <c r="D591" s="150">
        <v>1</v>
      </c>
      <c r="E591" s="150"/>
      <c r="F591" s="150">
        <v>365</v>
      </c>
      <c r="G591" s="160">
        <v>0</v>
      </c>
      <c r="H591" s="150">
        <v>0</v>
      </c>
      <c r="I591" s="155"/>
    </row>
    <row r="592" spans="1:9" ht="12.75" customHeight="1" x14ac:dyDescent="0.2">
      <c r="A592" s="150" t="s">
        <v>1158</v>
      </c>
      <c r="B592" s="160" t="s">
        <v>1197</v>
      </c>
      <c r="C592" s="160" t="s">
        <v>1198</v>
      </c>
      <c r="D592" s="150">
        <v>1</v>
      </c>
      <c r="E592" s="150"/>
      <c r="F592" s="150">
        <v>365</v>
      </c>
      <c r="G592" s="160">
        <v>0</v>
      </c>
      <c r="H592" s="150">
        <v>0</v>
      </c>
      <c r="I592" s="155"/>
    </row>
    <row r="593" spans="1:9" ht="12.75" customHeight="1" x14ac:dyDescent="0.2">
      <c r="A593" s="150" t="s">
        <v>1158</v>
      </c>
      <c r="B593" s="160" t="s">
        <v>1199</v>
      </c>
      <c r="C593" s="160" t="s">
        <v>1200</v>
      </c>
      <c r="D593" s="150">
        <v>1</v>
      </c>
      <c r="E593" s="150"/>
      <c r="F593" s="150">
        <v>365</v>
      </c>
      <c r="G593" s="160">
        <v>0</v>
      </c>
      <c r="H593" s="150">
        <v>0</v>
      </c>
      <c r="I593" s="155"/>
    </row>
    <row r="594" spans="1:9" ht="12.75" customHeight="1" x14ac:dyDescent="0.2">
      <c r="A594" s="150" t="s">
        <v>1158</v>
      </c>
      <c r="B594" s="150" t="s">
        <v>1201</v>
      </c>
      <c r="C594" s="150" t="s">
        <v>1202</v>
      </c>
      <c r="D594" s="150">
        <v>1</v>
      </c>
      <c r="E594" s="150" t="s">
        <v>30</v>
      </c>
      <c r="F594" s="150">
        <v>365</v>
      </c>
      <c r="G594" s="150">
        <v>0.5</v>
      </c>
      <c r="H594" s="150">
        <v>0</v>
      </c>
      <c r="I594" s="155">
        <v>0.25</v>
      </c>
    </row>
    <row r="595" spans="1:9" ht="12.75" customHeight="1" x14ac:dyDescent="0.2">
      <c r="A595" s="150" t="s">
        <v>1158</v>
      </c>
      <c r="B595" s="160" t="s">
        <v>1203</v>
      </c>
      <c r="C595" s="160" t="s">
        <v>1204</v>
      </c>
      <c r="D595" s="150">
        <v>1</v>
      </c>
      <c r="E595" s="150"/>
      <c r="F595" s="150">
        <v>365</v>
      </c>
      <c r="G595" s="160">
        <v>0</v>
      </c>
      <c r="H595" s="150">
        <v>0</v>
      </c>
      <c r="I595" s="155"/>
    </row>
    <row r="596" spans="1:9" ht="12.75" customHeight="1" x14ac:dyDescent="0.2">
      <c r="A596" s="150" t="s">
        <v>1158</v>
      </c>
      <c r="B596" s="150" t="s">
        <v>1205</v>
      </c>
      <c r="C596" s="150" t="s">
        <v>1206</v>
      </c>
      <c r="D596" s="150">
        <v>1</v>
      </c>
      <c r="E596" s="150" t="s">
        <v>30</v>
      </c>
      <c r="F596" s="150">
        <v>365</v>
      </c>
      <c r="G596" s="150">
        <v>0.5</v>
      </c>
      <c r="H596" s="150">
        <v>0</v>
      </c>
      <c r="I596" s="155">
        <v>1.9870000000000001</v>
      </c>
    </row>
    <row r="597" spans="1:9" ht="12.75" customHeight="1" x14ac:dyDescent="0.2">
      <c r="A597" s="156" t="s">
        <v>1158</v>
      </c>
      <c r="B597" s="161" t="s">
        <v>1207</v>
      </c>
      <c r="C597" s="161" t="s">
        <v>1208</v>
      </c>
      <c r="D597" s="156">
        <v>1</v>
      </c>
      <c r="E597" s="156"/>
      <c r="F597" s="156">
        <v>365</v>
      </c>
      <c r="G597" s="161">
        <v>0</v>
      </c>
      <c r="H597" s="156">
        <v>0</v>
      </c>
      <c r="I597" s="157"/>
    </row>
    <row r="598" spans="1:9" x14ac:dyDescent="0.2">
      <c r="A598" s="25"/>
      <c r="B598" s="19">
        <f>COUNTA(B573:B597)</f>
        <v>25</v>
      </c>
      <c r="C598" s="19"/>
      <c r="D598" s="65"/>
      <c r="E598" s="23">
        <f>COUNTIF(E573:E597, "Yes")</f>
        <v>4</v>
      </c>
      <c r="F598" s="25"/>
      <c r="G598" s="19"/>
      <c r="H598" s="25"/>
      <c r="I598" s="102">
        <f>SUM(I573:I597)</f>
        <v>3.484</v>
      </c>
    </row>
    <row r="599" spans="1:9" x14ac:dyDescent="0.2">
      <c r="A599" s="25"/>
      <c r="B599" s="19"/>
      <c r="C599" s="19"/>
      <c r="D599" s="65"/>
      <c r="E599" s="19"/>
      <c r="F599" s="25"/>
      <c r="G599" s="19"/>
      <c r="H599" s="25"/>
      <c r="I599" s="102"/>
    </row>
    <row r="600" spans="1:9" ht="12.75" customHeight="1" x14ac:dyDescent="0.2">
      <c r="A600" s="150" t="s">
        <v>1209</v>
      </c>
      <c r="B600" s="160" t="s">
        <v>1210</v>
      </c>
      <c r="C600" s="160" t="s">
        <v>1211</v>
      </c>
      <c r="D600" s="150">
        <v>1</v>
      </c>
      <c r="E600" s="150"/>
      <c r="F600" s="150">
        <v>365</v>
      </c>
      <c r="G600" s="160">
        <v>0</v>
      </c>
      <c r="H600" s="150">
        <v>0</v>
      </c>
      <c r="I600" s="155"/>
    </row>
    <row r="601" spans="1:9" ht="12.75" customHeight="1" x14ac:dyDescent="0.2">
      <c r="A601" s="150" t="s">
        <v>1209</v>
      </c>
      <c r="B601" s="160" t="s">
        <v>1212</v>
      </c>
      <c r="C601" s="160" t="s">
        <v>1213</v>
      </c>
      <c r="D601" s="150">
        <v>1</v>
      </c>
      <c r="E601" s="150"/>
      <c r="F601" s="150">
        <v>244</v>
      </c>
      <c r="G601" s="160">
        <v>0</v>
      </c>
      <c r="H601" s="150">
        <v>0</v>
      </c>
      <c r="I601" s="155"/>
    </row>
    <row r="602" spans="1:9" ht="12.75" customHeight="1" x14ac:dyDescent="0.2">
      <c r="A602" s="150" t="s">
        <v>1209</v>
      </c>
      <c r="B602" s="160" t="s">
        <v>1214</v>
      </c>
      <c r="C602" s="160" t="s">
        <v>1215</v>
      </c>
      <c r="D602" s="150">
        <v>1</v>
      </c>
      <c r="E602" s="150"/>
      <c r="F602" s="150">
        <v>244</v>
      </c>
      <c r="G602" s="160">
        <v>0</v>
      </c>
      <c r="H602" s="150">
        <v>0</v>
      </c>
      <c r="I602" s="155"/>
    </row>
    <row r="603" spans="1:9" ht="12.75" customHeight="1" x14ac:dyDescent="0.2">
      <c r="A603" s="150" t="s">
        <v>1209</v>
      </c>
      <c r="B603" s="160" t="s">
        <v>1216</v>
      </c>
      <c r="C603" s="160" t="s">
        <v>1217</v>
      </c>
      <c r="D603" s="150">
        <v>1</v>
      </c>
      <c r="E603" s="150"/>
      <c r="F603" s="150">
        <v>244</v>
      </c>
      <c r="G603" s="160">
        <v>0</v>
      </c>
      <c r="H603" s="150">
        <v>0</v>
      </c>
      <c r="I603" s="155"/>
    </row>
    <row r="604" spans="1:9" ht="12.75" customHeight="1" x14ac:dyDescent="0.2">
      <c r="A604" s="156" t="s">
        <v>1209</v>
      </c>
      <c r="B604" s="161" t="s">
        <v>1218</v>
      </c>
      <c r="C604" s="161" t="s">
        <v>1219</v>
      </c>
      <c r="D604" s="156">
        <v>1</v>
      </c>
      <c r="E604" s="156"/>
      <c r="F604" s="156">
        <v>244</v>
      </c>
      <c r="G604" s="161">
        <v>0</v>
      </c>
      <c r="H604" s="156">
        <v>0</v>
      </c>
      <c r="I604" s="157"/>
    </row>
    <row r="605" spans="1:9" x14ac:dyDescent="0.2">
      <c r="A605" s="25"/>
      <c r="B605" s="19">
        <f>COUNTA(B600:B604)</f>
        <v>5</v>
      </c>
      <c r="C605" s="19"/>
      <c r="D605" s="65"/>
      <c r="E605" s="23">
        <f>COUNTIF(E600:E604, "Yes")</f>
        <v>0</v>
      </c>
      <c r="F605" s="25"/>
      <c r="G605" s="19"/>
      <c r="H605" s="25"/>
      <c r="I605" s="102">
        <f>SUM(I600:I604)</f>
        <v>0</v>
      </c>
    </row>
    <row r="606" spans="1:9" x14ac:dyDescent="0.2">
      <c r="A606" s="25"/>
      <c r="B606" s="19"/>
      <c r="C606" s="19"/>
      <c r="D606" s="65"/>
      <c r="E606" s="19"/>
      <c r="F606" s="25"/>
      <c r="G606" s="19"/>
      <c r="H606" s="25"/>
      <c r="I606" s="102"/>
    </row>
    <row r="607" spans="1:9" ht="12.75" customHeight="1" x14ac:dyDescent="0.2">
      <c r="A607" s="150" t="s">
        <v>1220</v>
      </c>
      <c r="B607" s="150" t="s">
        <v>1221</v>
      </c>
      <c r="C607" s="150" t="s">
        <v>1222</v>
      </c>
      <c r="D607" s="150">
        <v>1</v>
      </c>
      <c r="E607" s="150" t="s">
        <v>30</v>
      </c>
      <c r="F607" s="150">
        <v>365</v>
      </c>
      <c r="G607" s="150">
        <v>0.5</v>
      </c>
      <c r="H607" s="150">
        <v>0</v>
      </c>
      <c r="I607" s="155">
        <v>17.433</v>
      </c>
    </row>
    <row r="608" spans="1:9" ht="12.75" customHeight="1" x14ac:dyDescent="0.2">
      <c r="A608" s="150" t="s">
        <v>1220</v>
      </c>
      <c r="B608" s="160" t="s">
        <v>1223</v>
      </c>
      <c r="C608" s="160" t="s">
        <v>1224</v>
      </c>
      <c r="D608" s="150">
        <v>1</v>
      </c>
      <c r="E608" s="150"/>
      <c r="F608" s="150">
        <v>365</v>
      </c>
      <c r="G608" s="160">
        <v>0</v>
      </c>
      <c r="H608" s="150">
        <v>0</v>
      </c>
      <c r="I608" s="155"/>
    </row>
    <row r="609" spans="1:9" ht="12.75" customHeight="1" x14ac:dyDescent="0.2">
      <c r="A609" s="150" t="s">
        <v>1220</v>
      </c>
      <c r="B609" s="150" t="s">
        <v>1225</v>
      </c>
      <c r="C609" s="150" t="s">
        <v>1226</v>
      </c>
      <c r="D609" s="150">
        <v>1</v>
      </c>
      <c r="E609" s="150" t="s">
        <v>30</v>
      </c>
      <c r="F609" s="150">
        <v>365</v>
      </c>
      <c r="G609" s="150">
        <v>0.5</v>
      </c>
      <c r="H609" s="150">
        <v>0</v>
      </c>
      <c r="I609" s="155">
        <v>12.396000000000001</v>
      </c>
    </row>
    <row r="610" spans="1:9" ht="12.75" customHeight="1" x14ac:dyDescent="0.2">
      <c r="A610" s="150" t="s">
        <v>1220</v>
      </c>
      <c r="B610" s="150" t="s">
        <v>1227</v>
      </c>
      <c r="C610" s="150" t="s">
        <v>1228</v>
      </c>
      <c r="D610" s="150">
        <v>1</v>
      </c>
      <c r="E610" s="150" t="s">
        <v>30</v>
      </c>
      <c r="F610" s="150">
        <v>365</v>
      </c>
      <c r="G610" s="150">
        <v>0.5</v>
      </c>
      <c r="H610" s="150">
        <v>0</v>
      </c>
      <c r="I610" s="155">
        <v>5.3849999999999998</v>
      </c>
    </row>
    <row r="611" spans="1:9" ht="12.75" customHeight="1" x14ac:dyDescent="0.2">
      <c r="A611" s="150" t="s">
        <v>1220</v>
      </c>
      <c r="B611" s="160" t="s">
        <v>1229</v>
      </c>
      <c r="C611" s="160" t="s">
        <v>1230</v>
      </c>
      <c r="D611" s="150">
        <v>1</v>
      </c>
      <c r="E611" s="150"/>
      <c r="F611" s="150">
        <v>365</v>
      </c>
      <c r="G611" s="160">
        <v>0</v>
      </c>
      <c r="H611" s="150">
        <v>0</v>
      </c>
      <c r="I611" s="155"/>
    </row>
    <row r="612" spans="1:9" ht="12.75" customHeight="1" x14ac:dyDescent="0.2">
      <c r="A612" s="150" t="s">
        <v>1220</v>
      </c>
      <c r="B612" s="150" t="s">
        <v>1231</v>
      </c>
      <c r="C612" s="150" t="s">
        <v>1232</v>
      </c>
      <c r="D612" s="150">
        <v>1</v>
      </c>
      <c r="E612" s="150" t="s">
        <v>30</v>
      </c>
      <c r="F612" s="150">
        <v>365</v>
      </c>
      <c r="G612" s="150">
        <v>0.5</v>
      </c>
      <c r="H612" s="150">
        <v>0</v>
      </c>
      <c r="I612" s="155">
        <v>3.5659999999999998</v>
      </c>
    </row>
    <row r="613" spans="1:9" ht="12.75" customHeight="1" x14ac:dyDescent="0.2">
      <c r="A613" s="150" t="s">
        <v>1220</v>
      </c>
      <c r="B613" s="150" t="s">
        <v>1233</v>
      </c>
      <c r="C613" s="150" t="s">
        <v>1234</v>
      </c>
      <c r="D613" s="150">
        <v>1</v>
      </c>
      <c r="E613" s="150" t="s">
        <v>30</v>
      </c>
      <c r="F613" s="150">
        <v>365</v>
      </c>
      <c r="G613" s="150">
        <v>0.5</v>
      </c>
      <c r="H613" s="150">
        <v>0</v>
      </c>
      <c r="I613" s="155">
        <v>6.274</v>
      </c>
    </row>
    <row r="614" spans="1:9" ht="12.75" customHeight="1" x14ac:dyDescent="0.2">
      <c r="A614" s="150" t="s">
        <v>1220</v>
      </c>
      <c r="B614" s="150" t="s">
        <v>1235</v>
      </c>
      <c r="C614" s="150" t="s">
        <v>1236</v>
      </c>
      <c r="D614" s="150">
        <v>1</v>
      </c>
      <c r="E614" s="150" t="s">
        <v>30</v>
      </c>
      <c r="F614" s="150">
        <v>365</v>
      </c>
      <c r="G614" s="150">
        <v>0.5</v>
      </c>
      <c r="H614" s="150">
        <v>0</v>
      </c>
      <c r="I614" s="155">
        <v>2.5720000000000001</v>
      </c>
    </row>
    <row r="615" spans="1:9" ht="12.75" customHeight="1" x14ac:dyDescent="0.2">
      <c r="A615" s="150" t="s">
        <v>1220</v>
      </c>
      <c r="B615" s="150" t="s">
        <v>1237</v>
      </c>
      <c r="C615" s="150" t="s">
        <v>1238</v>
      </c>
      <c r="D615" s="150">
        <v>1</v>
      </c>
      <c r="E615" s="150" t="s">
        <v>30</v>
      </c>
      <c r="F615" s="150">
        <v>365</v>
      </c>
      <c r="G615" s="150">
        <v>0.5</v>
      </c>
      <c r="H615" s="150">
        <v>0</v>
      </c>
      <c r="I615" s="155">
        <v>2.069</v>
      </c>
    </row>
    <row r="616" spans="1:9" ht="12.75" customHeight="1" x14ac:dyDescent="0.2">
      <c r="A616" s="150" t="s">
        <v>1220</v>
      </c>
      <c r="B616" s="150" t="s">
        <v>1239</v>
      </c>
      <c r="C616" s="150" t="s">
        <v>1240</v>
      </c>
      <c r="D616" s="150">
        <v>1</v>
      </c>
      <c r="E616" s="150" t="s">
        <v>30</v>
      </c>
      <c r="F616" s="150">
        <v>365</v>
      </c>
      <c r="G616" s="150">
        <v>0.5</v>
      </c>
      <c r="H616" s="150">
        <v>0</v>
      </c>
      <c r="I616" s="155">
        <v>3.831</v>
      </c>
    </row>
    <row r="617" spans="1:9" ht="12.75" customHeight="1" x14ac:dyDescent="0.2">
      <c r="A617" s="150" t="s">
        <v>1220</v>
      </c>
      <c r="B617" s="150" t="s">
        <v>1241</v>
      </c>
      <c r="C617" s="150" t="s">
        <v>1242</v>
      </c>
      <c r="D617" s="150">
        <v>1</v>
      </c>
      <c r="E617" s="150" t="s">
        <v>30</v>
      </c>
      <c r="F617" s="150">
        <v>365</v>
      </c>
      <c r="G617" s="150">
        <v>0.5</v>
      </c>
      <c r="H617" s="150">
        <v>0</v>
      </c>
      <c r="I617" s="155">
        <v>2.7149999999999999</v>
      </c>
    </row>
    <row r="618" spans="1:9" ht="12.75" customHeight="1" x14ac:dyDescent="0.2">
      <c r="A618" s="150" t="s">
        <v>1220</v>
      </c>
      <c r="B618" s="150" t="s">
        <v>1243</v>
      </c>
      <c r="C618" s="150" t="s">
        <v>1244</v>
      </c>
      <c r="D618" s="150">
        <v>1</v>
      </c>
      <c r="E618" s="150" t="s">
        <v>30</v>
      </c>
      <c r="F618" s="150">
        <v>365</v>
      </c>
      <c r="G618" s="150">
        <v>0.5</v>
      </c>
      <c r="H618" s="150">
        <v>0</v>
      </c>
      <c r="I618" s="155">
        <v>1.5249999999999999</v>
      </c>
    </row>
    <row r="619" spans="1:9" ht="12.75" customHeight="1" x14ac:dyDescent="0.2">
      <c r="A619" s="150" t="s">
        <v>1220</v>
      </c>
      <c r="B619" s="150" t="s">
        <v>1245</v>
      </c>
      <c r="C619" s="150" t="s">
        <v>1246</v>
      </c>
      <c r="D619" s="150">
        <v>1</v>
      </c>
      <c r="E619" s="150" t="s">
        <v>30</v>
      </c>
      <c r="F619" s="150">
        <v>365</v>
      </c>
      <c r="G619" s="150">
        <v>0.5</v>
      </c>
      <c r="H619" s="150">
        <v>0</v>
      </c>
      <c r="I619" s="155">
        <v>4.6070000000000002</v>
      </c>
    </row>
    <row r="620" spans="1:9" ht="12.75" customHeight="1" x14ac:dyDescent="0.2">
      <c r="A620" s="150" t="s">
        <v>1220</v>
      </c>
      <c r="B620" s="150" t="s">
        <v>1247</v>
      </c>
      <c r="C620" s="150" t="s">
        <v>1248</v>
      </c>
      <c r="D620" s="150">
        <v>1</v>
      </c>
      <c r="E620" s="150" t="s">
        <v>30</v>
      </c>
      <c r="F620" s="150">
        <v>365</v>
      </c>
      <c r="G620" s="150">
        <v>0.5</v>
      </c>
      <c r="H620" s="150">
        <v>0</v>
      </c>
      <c r="I620" s="155">
        <v>0.36699999999999999</v>
      </c>
    </row>
    <row r="621" spans="1:9" ht="12.75" customHeight="1" x14ac:dyDescent="0.2">
      <c r="A621" s="150" t="s">
        <v>1220</v>
      </c>
      <c r="B621" s="150" t="s">
        <v>1249</v>
      </c>
      <c r="C621" s="150" t="s">
        <v>1250</v>
      </c>
      <c r="D621" s="150">
        <v>1</v>
      </c>
      <c r="E621" s="150" t="s">
        <v>30</v>
      </c>
      <c r="F621" s="150">
        <v>365</v>
      </c>
      <c r="G621" s="150">
        <v>0.5</v>
      </c>
      <c r="H621" s="150">
        <v>0</v>
      </c>
      <c r="I621" s="155">
        <v>7.109</v>
      </c>
    </row>
    <row r="622" spans="1:9" ht="12.75" customHeight="1" x14ac:dyDescent="0.2">
      <c r="A622" s="156" t="s">
        <v>1220</v>
      </c>
      <c r="B622" s="161" t="s">
        <v>1251</v>
      </c>
      <c r="C622" s="161" t="s">
        <v>1252</v>
      </c>
      <c r="D622" s="156">
        <v>1</v>
      </c>
      <c r="E622" s="156"/>
      <c r="F622" s="156">
        <v>365</v>
      </c>
      <c r="G622" s="161">
        <v>0</v>
      </c>
      <c r="H622" s="156">
        <v>0</v>
      </c>
      <c r="I622" s="157"/>
    </row>
    <row r="623" spans="1:9" x14ac:dyDescent="0.2">
      <c r="A623" s="25"/>
      <c r="B623" s="19">
        <f>COUNTA(B607:B622)</f>
        <v>16</v>
      </c>
      <c r="C623" s="19"/>
      <c r="D623" s="65"/>
      <c r="E623" s="23">
        <f>COUNTIF(E607:E622, "Yes")</f>
        <v>13</v>
      </c>
      <c r="F623" s="25"/>
      <c r="G623" s="19"/>
      <c r="H623" s="25"/>
      <c r="I623" s="102">
        <f>SUM(I607:I622)</f>
        <v>69.849000000000004</v>
      </c>
    </row>
    <row r="624" spans="1:9" x14ac:dyDescent="0.2">
      <c r="A624" s="25"/>
      <c r="B624" s="19"/>
      <c r="C624" s="19"/>
      <c r="D624" s="65"/>
      <c r="E624" s="19"/>
      <c r="F624" s="25"/>
      <c r="G624" s="19"/>
      <c r="H624" s="25"/>
      <c r="I624" s="102"/>
    </row>
    <row r="625" spans="1:9" ht="12.75" customHeight="1" x14ac:dyDescent="0.2">
      <c r="A625" s="150" t="s">
        <v>1253</v>
      </c>
      <c r="B625" s="150" t="s">
        <v>1254</v>
      </c>
      <c r="C625" s="150" t="s">
        <v>1255</v>
      </c>
      <c r="D625" s="150">
        <v>1</v>
      </c>
      <c r="E625" s="150" t="s">
        <v>30</v>
      </c>
      <c r="F625" s="150">
        <v>244</v>
      </c>
      <c r="G625" s="150">
        <v>0.5</v>
      </c>
      <c r="H625" s="150">
        <v>0</v>
      </c>
      <c r="I625" s="155">
        <v>7.8780000000000001</v>
      </c>
    </row>
    <row r="626" spans="1:9" ht="12.75" customHeight="1" x14ac:dyDescent="0.2">
      <c r="A626" s="156" t="s">
        <v>1253</v>
      </c>
      <c r="B626" s="156" t="s">
        <v>1256</v>
      </c>
      <c r="C626" s="156" t="s">
        <v>1257</v>
      </c>
      <c r="D626" s="156">
        <v>1</v>
      </c>
      <c r="E626" s="156" t="s">
        <v>30</v>
      </c>
      <c r="F626" s="156">
        <v>244</v>
      </c>
      <c r="G626" s="156">
        <v>0.5</v>
      </c>
      <c r="H626" s="156">
        <v>0</v>
      </c>
      <c r="I626" s="157">
        <v>1.1599999999999999</v>
      </c>
    </row>
    <row r="627" spans="1:9" x14ac:dyDescent="0.2">
      <c r="A627" s="25"/>
      <c r="B627" s="19">
        <f>COUNTA(B625:B626)</f>
        <v>2</v>
      </c>
      <c r="C627" s="19"/>
      <c r="D627" s="65"/>
      <c r="E627" s="23">
        <f>COUNTIF(E625:E626, "Yes")</f>
        <v>2</v>
      </c>
      <c r="F627" s="25"/>
      <c r="G627" s="19"/>
      <c r="H627" s="25"/>
      <c r="I627" s="102">
        <f>SUM(I625:I626)</f>
        <v>9.0380000000000003</v>
      </c>
    </row>
    <row r="628" spans="1:9" x14ac:dyDescent="0.2">
      <c r="A628" s="25"/>
      <c r="B628" s="19"/>
      <c r="C628" s="19"/>
      <c r="D628" s="65"/>
      <c r="E628" s="19"/>
      <c r="F628" s="25"/>
      <c r="G628" s="19"/>
      <c r="H628" s="25"/>
      <c r="I628" s="102"/>
    </row>
    <row r="629" spans="1:9" ht="12.75" customHeight="1" x14ac:dyDescent="0.2">
      <c r="A629" s="150" t="s">
        <v>1258</v>
      </c>
      <c r="B629" s="150" t="s">
        <v>1259</v>
      </c>
      <c r="C629" s="150" t="s">
        <v>1260</v>
      </c>
      <c r="D629" s="150">
        <v>1</v>
      </c>
      <c r="E629" s="150" t="s">
        <v>30</v>
      </c>
      <c r="F629" s="150">
        <v>244</v>
      </c>
      <c r="G629" s="150">
        <v>0.5</v>
      </c>
      <c r="H629" s="150">
        <v>0</v>
      </c>
      <c r="I629" s="155">
        <v>4.5250000000000004</v>
      </c>
    </row>
    <row r="630" spans="1:9" ht="12.75" customHeight="1" x14ac:dyDescent="0.2">
      <c r="A630" s="150" t="s">
        <v>1258</v>
      </c>
      <c r="B630" s="160" t="s">
        <v>1261</v>
      </c>
      <c r="C630" s="160" t="s">
        <v>1262</v>
      </c>
      <c r="D630" s="150">
        <v>1</v>
      </c>
      <c r="E630" s="150"/>
      <c r="F630" s="150">
        <v>244</v>
      </c>
      <c r="G630" s="160">
        <v>0</v>
      </c>
      <c r="H630" s="150">
        <v>0</v>
      </c>
      <c r="I630" s="155"/>
    </row>
    <row r="631" spans="1:9" ht="12.75" customHeight="1" x14ac:dyDescent="0.2">
      <c r="A631" s="150" t="s">
        <v>1258</v>
      </c>
      <c r="B631" s="150" t="s">
        <v>1263</v>
      </c>
      <c r="C631" s="150" t="s">
        <v>1264</v>
      </c>
      <c r="D631" s="150">
        <v>1</v>
      </c>
      <c r="E631" s="150" t="s">
        <v>30</v>
      </c>
      <c r="F631" s="150">
        <v>244</v>
      </c>
      <c r="G631" s="150">
        <v>0.5</v>
      </c>
      <c r="H631" s="150">
        <v>0</v>
      </c>
      <c r="I631" s="155">
        <v>8.1189999999999998</v>
      </c>
    </row>
    <row r="632" spans="1:9" ht="12.75" customHeight="1" x14ac:dyDescent="0.2">
      <c r="A632" s="150" t="s">
        <v>1258</v>
      </c>
      <c r="B632" s="150" t="s">
        <v>1265</v>
      </c>
      <c r="C632" s="150" t="s">
        <v>1266</v>
      </c>
      <c r="D632" s="150">
        <v>1</v>
      </c>
      <c r="E632" s="150" t="s">
        <v>30</v>
      </c>
      <c r="F632" s="150">
        <v>244</v>
      </c>
      <c r="G632" s="150">
        <v>0.5</v>
      </c>
      <c r="H632" s="150">
        <v>0</v>
      </c>
      <c r="I632" s="155">
        <v>2.2919999999999998</v>
      </c>
    </row>
    <row r="633" spans="1:9" ht="12.75" customHeight="1" x14ac:dyDescent="0.2">
      <c r="A633" s="150" t="s">
        <v>1258</v>
      </c>
      <c r="B633" s="150" t="s">
        <v>1267</v>
      </c>
      <c r="C633" s="150" t="s">
        <v>1268</v>
      </c>
      <c r="D633" s="150">
        <v>1</v>
      </c>
      <c r="E633" s="150" t="s">
        <v>30</v>
      </c>
      <c r="F633" s="150">
        <v>244</v>
      </c>
      <c r="G633" s="150">
        <v>0.5</v>
      </c>
      <c r="H633" s="150">
        <v>0</v>
      </c>
      <c r="I633" s="155">
        <v>0.53800000000000003</v>
      </c>
    </row>
    <row r="634" spans="1:9" ht="12.75" customHeight="1" x14ac:dyDescent="0.2">
      <c r="A634" s="150" t="s">
        <v>1258</v>
      </c>
      <c r="B634" s="160" t="s">
        <v>1269</v>
      </c>
      <c r="C634" s="160" t="s">
        <v>1270</v>
      </c>
      <c r="D634" s="150">
        <v>1</v>
      </c>
      <c r="E634" s="150"/>
      <c r="F634" s="150">
        <v>244</v>
      </c>
      <c r="G634" s="160">
        <v>0</v>
      </c>
      <c r="H634" s="150">
        <v>0</v>
      </c>
      <c r="I634" s="155"/>
    </row>
    <row r="635" spans="1:9" ht="12.75" customHeight="1" x14ac:dyDescent="0.2">
      <c r="A635" s="150" t="s">
        <v>1258</v>
      </c>
      <c r="B635" s="150" t="s">
        <v>1271</v>
      </c>
      <c r="C635" s="150" t="s">
        <v>1272</v>
      </c>
      <c r="D635" s="150">
        <v>1</v>
      </c>
      <c r="E635" s="150" t="s">
        <v>30</v>
      </c>
      <c r="F635" s="150">
        <v>244</v>
      </c>
      <c r="G635" s="150">
        <v>0.5</v>
      </c>
      <c r="H635" s="150">
        <v>0</v>
      </c>
      <c r="I635" s="155">
        <v>0.88600000000000001</v>
      </c>
    </row>
    <row r="636" spans="1:9" ht="12.75" customHeight="1" x14ac:dyDescent="0.2">
      <c r="A636" s="150" t="s">
        <v>1258</v>
      </c>
      <c r="B636" s="160" t="s">
        <v>1273</v>
      </c>
      <c r="C636" s="160" t="s">
        <v>1274</v>
      </c>
      <c r="D636" s="150">
        <v>1</v>
      </c>
      <c r="E636" s="150"/>
      <c r="F636" s="150">
        <v>244</v>
      </c>
      <c r="G636" s="160">
        <v>0</v>
      </c>
      <c r="H636" s="150">
        <v>0</v>
      </c>
      <c r="I636" s="155"/>
    </row>
    <row r="637" spans="1:9" ht="12.75" customHeight="1" x14ac:dyDescent="0.2">
      <c r="A637" s="150" t="s">
        <v>1258</v>
      </c>
      <c r="B637" s="150" t="s">
        <v>1275</v>
      </c>
      <c r="C637" s="150" t="s">
        <v>1276</v>
      </c>
      <c r="D637" s="150">
        <v>1</v>
      </c>
      <c r="E637" s="150" t="s">
        <v>30</v>
      </c>
      <c r="F637" s="150">
        <v>244</v>
      </c>
      <c r="G637" s="150">
        <v>0.5</v>
      </c>
      <c r="H637" s="150">
        <v>0</v>
      </c>
      <c r="I637" s="155">
        <v>3.226</v>
      </c>
    </row>
    <row r="638" spans="1:9" ht="12.75" customHeight="1" x14ac:dyDescent="0.2">
      <c r="A638" s="150" t="s">
        <v>1258</v>
      </c>
      <c r="B638" s="150" t="s">
        <v>1277</v>
      </c>
      <c r="C638" s="150" t="s">
        <v>1278</v>
      </c>
      <c r="D638" s="150">
        <v>1</v>
      </c>
      <c r="E638" s="150" t="s">
        <v>30</v>
      </c>
      <c r="F638" s="150">
        <v>244</v>
      </c>
      <c r="G638" s="150">
        <v>0.5</v>
      </c>
      <c r="H638" s="150">
        <v>0</v>
      </c>
      <c r="I638" s="155">
        <v>0.53900000000000003</v>
      </c>
    </row>
    <row r="639" spans="1:9" ht="12.75" customHeight="1" x14ac:dyDescent="0.2">
      <c r="A639" s="150" t="s">
        <v>1258</v>
      </c>
      <c r="B639" s="160" t="s">
        <v>1279</v>
      </c>
      <c r="C639" s="160" t="s">
        <v>1280</v>
      </c>
      <c r="D639" s="150">
        <v>1</v>
      </c>
      <c r="E639" s="150"/>
      <c r="F639" s="150">
        <v>244</v>
      </c>
      <c r="G639" s="160">
        <v>0</v>
      </c>
      <c r="H639" s="150">
        <v>0</v>
      </c>
      <c r="I639" s="155"/>
    </row>
    <row r="640" spans="1:9" ht="12.75" customHeight="1" x14ac:dyDescent="0.2">
      <c r="A640" s="156" t="s">
        <v>1258</v>
      </c>
      <c r="B640" s="161" t="s">
        <v>1281</v>
      </c>
      <c r="C640" s="161" t="s">
        <v>1282</v>
      </c>
      <c r="D640" s="156">
        <v>1</v>
      </c>
      <c r="E640" s="156"/>
      <c r="F640" s="156">
        <v>244</v>
      </c>
      <c r="G640" s="161">
        <v>0</v>
      </c>
      <c r="H640" s="156">
        <v>0</v>
      </c>
      <c r="I640" s="157"/>
    </row>
    <row r="641" spans="1:9" x14ac:dyDescent="0.2">
      <c r="A641" s="25"/>
      <c r="B641" s="19">
        <f>COUNTA(B629:B640)</f>
        <v>12</v>
      </c>
      <c r="C641" s="19"/>
      <c r="D641" s="19"/>
      <c r="E641" s="23">
        <f>COUNTIF(E629:E640, "Yes")</f>
        <v>7</v>
      </c>
      <c r="F641" s="23"/>
      <c r="G641" s="19"/>
      <c r="H641" s="25"/>
      <c r="I641" s="102">
        <f>SUM(I629:I640)</f>
        <v>20.125</v>
      </c>
    </row>
    <row r="642" spans="1:9" x14ac:dyDescent="0.2">
      <c r="A642" s="25"/>
      <c r="B642" s="19"/>
      <c r="C642" s="19"/>
      <c r="D642" s="19"/>
      <c r="E642" s="19"/>
      <c r="F642" s="25"/>
      <c r="G642" s="19"/>
      <c r="H642" s="25"/>
      <c r="I642" s="4"/>
    </row>
    <row r="643" spans="1:9" x14ac:dyDescent="0.2">
      <c r="A643" s="25"/>
      <c r="B643" s="127"/>
      <c r="C643" s="113" t="s">
        <v>145</v>
      </c>
      <c r="D643" s="113"/>
      <c r="E643" s="113"/>
      <c r="F643" s="25"/>
      <c r="G643" s="19"/>
      <c r="H643" s="25"/>
      <c r="I643" s="4"/>
    </row>
    <row r="644" spans="1:9" ht="18" x14ac:dyDescent="0.2">
      <c r="A644" s="25"/>
      <c r="B644" s="148" t="s">
        <v>1348</v>
      </c>
      <c r="C644" s="113" t="s">
        <v>1347</v>
      </c>
      <c r="D644" s="19"/>
      <c r="E644" s="19"/>
      <c r="F644" s="25"/>
      <c r="G644" s="19"/>
      <c r="H644" s="25"/>
      <c r="I644" s="4"/>
    </row>
    <row r="645" spans="1:9" x14ac:dyDescent="0.2">
      <c r="A645" s="25"/>
      <c r="B645" s="19"/>
      <c r="C645" s="19"/>
      <c r="D645" s="19"/>
      <c r="E645" s="19"/>
      <c r="F645" s="25"/>
      <c r="G645" s="19"/>
      <c r="H645" s="25"/>
      <c r="I645" s="4"/>
    </row>
    <row r="646" spans="1:9" x14ac:dyDescent="0.2">
      <c r="A646" s="58"/>
      <c r="B646" s="58"/>
      <c r="D646" s="135" t="s">
        <v>99</v>
      </c>
      <c r="E646" s="114"/>
      <c r="F646" s="73"/>
      <c r="G646" s="58"/>
      <c r="H646" s="58"/>
      <c r="I646" s="102"/>
    </row>
    <row r="647" spans="1:9" x14ac:dyDescent="0.2">
      <c r="A647" s="58"/>
      <c r="B647" s="58"/>
      <c r="D647" s="86" t="s">
        <v>94</v>
      </c>
      <c r="E647" s="115">
        <f>SUM(B18+B47+B68+B81+B84+B142+B145+B157+B177+B188+B197+B206+B209+B220+B239+B264+B268+B282+B305+B326+B367+B399+B428+B454+B463+B513+B525+B561+B571+B598+B605+B623+B627+B641)</f>
        <v>573</v>
      </c>
      <c r="G647" s="58"/>
      <c r="H647" s="58"/>
    </row>
    <row r="648" spans="1:9" x14ac:dyDescent="0.2">
      <c r="D648" s="86" t="s">
        <v>97</v>
      </c>
      <c r="E648" s="115">
        <f>SUM(E18+E47+E68+E81+E84+E142+E145+E157+E177+E188+E197+E206+E209+E220+E239+E264+E268+E282+E305+E326+E367+E399+E428+E454+E463+E513+E525+E561+E571+E598+E605+E623+E627+E641)</f>
        <v>261</v>
      </c>
      <c r="I648" s="153"/>
    </row>
    <row r="649" spans="1:9" x14ac:dyDescent="0.2">
      <c r="D649" s="86" t="s">
        <v>141</v>
      </c>
      <c r="E649" s="116">
        <f>E648/E647</f>
        <v>0.45549738219895286</v>
      </c>
      <c r="I649" s="154"/>
    </row>
    <row r="650" spans="1:9" x14ac:dyDescent="0.2">
      <c r="D650" s="86" t="s">
        <v>98</v>
      </c>
      <c r="E650" s="211">
        <f>SUM(I18+I47+I68+I81+I84+I142+I145+I157+I177+I188+I197+I206+I209+I220+I239+I264+I268+I282+I305+I326+I367+I399+I428+I454+I463+I513+I525+I561+I571+I598+I605+I623+I623+I627+I641)</f>
        <v>742.73800000000017</v>
      </c>
    </row>
    <row r="652" spans="1:9" x14ac:dyDescent="0.2">
      <c r="D652" s="97" t="s">
        <v>1333</v>
      </c>
      <c r="E652" s="136" t="s">
        <v>1334</v>
      </c>
      <c r="F652" s="136" t="s">
        <v>103</v>
      </c>
    </row>
    <row r="653" spans="1:9" x14ac:dyDescent="0.2">
      <c r="D653" s="86" t="s">
        <v>1335</v>
      </c>
      <c r="E653" s="137">
        <f>COUNTIF(G2:G641, "0.25")</f>
        <v>0</v>
      </c>
      <c r="F653" s="138">
        <f>E653/E648</f>
        <v>0</v>
      </c>
    </row>
    <row r="654" spans="1:9" x14ac:dyDescent="0.2">
      <c r="D654" s="86" t="s">
        <v>1336</v>
      </c>
      <c r="E654" s="137">
        <f>COUNTIF(G2:G641, "0.5")</f>
        <v>180</v>
      </c>
      <c r="F654" s="138">
        <f>E654/E648</f>
        <v>0.68965517241379315</v>
      </c>
    </row>
    <row r="655" spans="1:9" x14ac:dyDescent="0.2">
      <c r="D655" s="86" t="s">
        <v>1337</v>
      </c>
      <c r="E655" s="137">
        <f>COUNTIF(G2:G641, "1")</f>
        <v>79</v>
      </c>
      <c r="F655" s="138">
        <f>E655/E648</f>
        <v>0.30268199233716475</v>
      </c>
    </row>
    <row r="656" spans="1:9" x14ac:dyDescent="0.2">
      <c r="D656" s="86" t="s">
        <v>1338</v>
      </c>
      <c r="E656" s="137">
        <f>COUNTIF(G2:G641, "1.25")</f>
        <v>0</v>
      </c>
      <c r="F656" s="138">
        <f>E656/E648</f>
        <v>0</v>
      </c>
    </row>
    <row r="657" spans="4:6" x14ac:dyDescent="0.2">
      <c r="D657" s="86" t="s">
        <v>1339</v>
      </c>
      <c r="E657" s="137">
        <f>COUNTIF(G2:G641, "1.50")</f>
        <v>0</v>
      </c>
      <c r="F657" s="138">
        <f>E657/E648</f>
        <v>0</v>
      </c>
    </row>
    <row r="658" spans="4:6" x14ac:dyDescent="0.2">
      <c r="D658" s="86" t="s">
        <v>1340</v>
      </c>
      <c r="E658" s="137">
        <f>COUNTIF(G2:G641, "2")</f>
        <v>0</v>
      </c>
      <c r="F658" s="138">
        <f>E658/E648</f>
        <v>0</v>
      </c>
    </row>
    <row r="659" spans="4:6" x14ac:dyDescent="0.2">
      <c r="D659" s="86" t="s">
        <v>1341</v>
      </c>
      <c r="E659" s="137">
        <f>COUNTIF(G2:G641, "2.5")</f>
        <v>0</v>
      </c>
      <c r="F659" s="138">
        <f>E659/E648</f>
        <v>0</v>
      </c>
    </row>
    <row r="660" spans="4:6" x14ac:dyDescent="0.2">
      <c r="D660" s="86" t="s">
        <v>1342</v>
      </c>
      <c r="E660" s="137">
        <f>COUNTIF(G2:G641, "3")</f>
        <v>0</v>
      </c>
      <c r="F660" s="138">
        <f>E660/E648</f>
        <v>0</v>
      </c>
    </row>
    <row r="661" spans="4:6" x14ac:dyDescent="0.2">
      <c r="D661" s="86" t="s">
        <v>1343</v>
      </c>
      <c r="E661" s="137">
        <f>COUNTIF(G2:G641, "4")</f>
        <v>0</v>
      </c>
      <c r="F661" s="138">
        <f>E661/E648</f>
        <v>0</v>
      </c>
    </row>
    <row r="662" spans="4:6" x14ac:dyDescent="0.2">
      <c r="D662" s="86" t="s">
        <v>1344</v>
      </c>
      <c r="E662" s="137">
        <f>COUNTIF(G2:G641, "5")</f>
        <v>0</v>
      </c>
      <c r="F662" s="138">
        <f>E662/E648</f>
        <v>0</v>
      </c>
    </row>
    <row r="663" spans="4:6" x14ac:dyDescent="0.2">
      <c r="D663" s="86" t="s">
        <v>1345</v>
      </c>
      <c r="E663" s="137">
        <f>COUNTIF(G2:G641, "7")</f>
        <v>0</v>
      </c>
      <c r="F663" s="138">
        <f>E663/E648</f>
        <v>0</v>
      </c>
    </row>
    <row r="664" spans="4:6" x14ac:dyDescent="0.2">
      <c r="D664" s="28"/>
      <c r="F664" s="137"/>
    </row>
  </sheetData>
  <sortState ref="A299:J317">
    <sortCondition ref="C299:C317"/>
  </sortState>
  <phoneticPr fontId="3" type="noConversion"/>
  <printOptions horizontalCentered="1" gridLines="1"/>
  <pageMargins left="0.5" right="0.5" top="1.5" bottom="0.75" header="0.5" footer="0.5"/>
  <pageSetup scale="80" orientation="landscape" r:id="rId1"/>
  <headerFooter alignWithMargins="0">
    <oddHeader>&amp;C&amp;"Arial,Bold"&amp;16  2012 Swimming Season
Florida Beach Monitoring</oddHeader>
    <oddFooter>&amp;R&amp;P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342"/>
  <sheetViews>
    <sheetView zoomScaleNormal="100" workbookViewId="0">
      <pane ySplit="2" topLeftCell="A3" activePane="bottomLeft" state="frozen"/>
      <selection pane="bottomLeft"/>
    </sheetView>
  </sheetViews>
  <sheetFormatPr defaultRowHeight="12.75" x14ac:dyDescent="0.2"/>
  <cols>
    <col min="1" max="1" width="11.140625" customWidth="1"/>
    <col min="2" max="2" width="7.28515625" customWidth="1"/>
    <col min="3" max="3" width="24.140625" customWidth="1"/>
    <col min="4" max="4" width="5.7109375" customWidth="1"/>
    <col min="5" max="5" width="8.28515625" customWidth="1"/>
    <col min="6" max="6" width="7.7109375" customWidth="1"/>
    <col min="7" max="8" width="7.85546875" customWidth="1"/>
    <col min="9" max="9" width="8.85546875" customWidth="1"/>
    <col min="10" max="19" width="7.85546875" customWidth="1"/>
  </cols>
  <sheetData>
    <row r="1" spans="1:19" x14ac:dyDescent="0.2">
      <c r="A1" s="53"/>
      <c r="B1" s="218" t="s">
        <v>37</v>
      </c>
      <c r="C1" s="218"/>
      <c r="D1" s="132"/>
      <c r="E1" s="53"/>
      <c r="F1" s="53"/>
      <c r="G1" s="219" t="s">
        <v>142</v>
      </c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</row>
    <row r="2" spans="1:19" s="20" customFormat="1" ht="39" customHeight="1" x14ac:dyDescent="0.15">
      <c r="A2" s="21" t="s">
        <v>13</v>
      </c>
      <c r="B2" s="21" t="s">
        <v>14</v>
      </c>
      <c r="C2" s="21" t="s">
        <v>65</v>
      </c>
      <c r="D2" s="2" t="s">
        <v>68</v>
      </c>
      <c r="E2" s="21" t="s">
        <v>73</v>
      </c>
      <c r="F2" s="21" t="s">
        <v>74</v>
      </c>
      <c r="G2" s="21" t="s">
        <v>75</v>
      </c>
      <c r="H2" s="21" t="s">
        <v>76</v>
      </c>
      <c r="I2" s="2" t="s">
        <v>77</v>
      </c>
      <c r="J2" s="21" t="s">
        <v>78</v>
      </c>
      <c r="K2" s="21" t="s">
        <v>22</v>
      </c>
      <c r="L2" s="21" t="s">
        <v>20</v>
      </c>
      <c r="M2" s="21" t="s">
        <v>21</v>
      </c>
      <c r="N2" s="21" t="s">
        <v>23</v>
      </c>
      <c r="O2" s="21" t="s">
        <v>79</v>
      </c>
      <c r="P2" s="21" t="s">
        <v>80</v>
      </c>
      <c r="Q2" s="21" t="s">
        <v>81</v>
      </c>
      <c r="R2" s="21" t="s">
        <v>82</v>
      </c>
      <c r="S2" s="21" t="s">
        <v>83</v>
      </c>
    </row>
    <row r="3" spans="1:19" x14ac:dyDescent="0.2">
      <c r="A3" s="150" t="s">
        <v>146</v>
      </c>
      <c r="B3" s="160" t="s">
        <v>154</v>
      </c>
      <c r="C3" s="196" t="s">
        <v>155</v>
      </c>
      <c r="D3" s="150">
        <v>1</v>
      </c>
      <c r="E3" s="193" t="s">
        <v>35</v>
      </c>
      <c r="F3" s="61" t="s">
        <v>1346</v>
      </c>
      <c r="G3" s="61"/>
      <c r="H3" s="61"/>
      <c r="I3" s="111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18" customHeight="1" x14ac:dyDescent="0.2">
      <c r="A4" s="150" t="s">
        <v>146</v>
      </c>
      <c r="B4" s="150" t="s">
        <v>156</v>
      </c>
      <c r="C4" s="158" t="s">
        <v>157</v>
      </c>
      <c r="D4" s="150">
        <v>1</v>
      </c>
      <c r="E4" s="150" t="s">
        <v>35</v>
      </c>
      <c r="F4" s="61" t="s">
        <v>1346</v>
      </c>
      <c r="G4" s="61"/>
      <c r="H4" s="61"/>
      <c r="I4" s="111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x14ac:dyDescent="0.2">
      <c r="A5" s="150" t="s">
        <v>146</v>
      </c>
      <c r="B5" s="150" t="s">
        <v>158</v>
      </c>
      <c r="C5" s="158" t="s">
        <v>159</v>
      </c>
      <c r="D5" s="150">
        <v>1</v>
      </c>
      <c r="E5" s="150" t="s">
        <v>35</v>
      </c>
      <c r="F5" s="61" t="s">
        <v>1346</v>
      </c>
      <c r="G5" s="61"/>
      <c r="H5" s="61"/>
      <c r="I5" s="111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x14ac:dyDescent="0.2">
      <c r="A6" s="150" t="s">
        <v>146</v>
      </c>
      <c r="B6" s="150" t="s">
        <v>160</v>
      </c>
      <c r="C6" s="158" t="s">
        <v>161</v>
      </c>
      <c r="D6" s="150">
        <v>1</v>
      </c>
      <c r="E6" s="150" t="s">
        <v>35</v>
      </c>
      <c r="F6" s="61" t="s">
        <v>1346</v>
      </c>
      <c r="G6" s="61"/>
      <c r="H6" s="61"/>
      <c r="I6" s="111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x14ac:dyDescent="0.2">
      <c r="A7" s="150" t="s">
        <v>146</v>
      </c>
      <c r="B7" s="150" t="s">
        <v>162</v>
      </c>
      <c r="C7" s="158" t="s">
        <v>163</v>
      </c>
      <c r="D7" s="150">
        <v>1</v>
      </c>
      <c r="E7" s="150" t="s">
        <v>35</v>
      </c>
      <c r="F7" s="61" t="s">
        <v>1346</v>
      </c>
      <c r="G7" s="61"/>
      <c r="H7" s="61"/>
      <c r="I7" s="111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2">
      <c r="A8" s="150" t="s">
        <v>146</v>
      </c>
      <c r="B8" s="150" t="s">
        <v>164</v>
      </c>
      <c r="C8" s="158" t="s">
        <v>165</v>
      </c>
      <c r="D8" s="150">
        <v>1</v>
      </c>
      <c r="E8" s="150" t="s">
        <v>35</v>
      </c>
      <c r="F8" s="61" t="s">
        <v>1346</v>
      </c>
      <c r="G8" s="61"/>
      <c r="H8" s="61"/>
      <c r="I8" s="111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x14ac:dyDescent="0.2">
      <c r="A9" s="150" t="s">
        <v>146</v>
      </c>
      <c r="B9" s="150" t="s">
        <v>168</v>
      </c>
      <c r="C9" s="158" t="s">
        <v>169</v>
      </c>
      <c r="D9" s="150">
        <v>1</v>
      </c>
      <c r="E9" s="150" t="s">
        <v>35</v>
      </c>
      <c r="F9" s="61" t="s">
        <v>1346</v>
      </c>
      <c r="G9" s="61"/>
      <c r="H9" s="61"/>
      <c r="I9" s="111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8" x14ac:dyDescent="0.2">
      <c r="A10" s="150" t="s">
        <v>146</v>
      </c>
      <c r="B10" s="150" t="s">
        <v>170</v>
      </c>
      <c r="C10" s="158" t="s">
        <v>171</v>
      </c>
      <c r="D10" s="150">
        <v>1</v>
      </c>
      <c r="E10" s="150" t="s">
        <v>35</v>
      </c>
      <c r="F10" s="61" t="s">
        <v>1346</v>
      </c>
      <c r="G10" s="61"/>
      <c r="H10" s="61"/>
      <c r="I10" s="111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8" x14ac:dyDescent="0.2">
      <c r="A11" s="150" t="s">
        <v>146</v>
      </c>
      <c r="B11" s="150" t="s">
        <v>172</v>
      </c>
      <c r="C11" s="158" t="s">
        <v>173</v>
      </c>
      <c r="D11" s="150">
        <v>1</v>
      </c>
      <c r="E11" s="150" t="s">
        <v>35</v>
      </c>
      <c r="F11" s="61" t="s">
        <v>1346</v>
      </c>
      <c r="G11" s="61"/>
      <c r="H11" s="61"/>
      <c r="I11" s="111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8" x14ac:dyDescent="0.2">
      <c r="A12" s="156" t="s">
        <v>146</v>
      </c>
      <c r="B12" s="156" t="s">
        <v>176</v>
      </c>
      <c r="C12" s="62" t="s">
        <v>177</v>
      </c>
      <c r="D12" s="156">
        <v>1</v>
      </c>
      <c r="E12" s="156" t="s">
        <v>35</v>
      </c>
      <c r="F12" s="62" t="s">
        <v>1346</v>
      </c>
      <c r="G12" s="62"/>
      <c r="H12" s="62"/>
      <c r="I12" s="134"/>
      <c r="J12" s="55"/>
      <c r="K12" s="55"/>
      <c r="L12" s="55"/>
      <c r="M12" s="55"/>
      <c r="N12" s="55"/>
      <c r="O12" s="55"/>
      <c r="P12" s="55"/>
      <c r="Q12" s="55"/>
      <c r="R12" s="55"/>
      <c r="S12" s="55"/>
    </row>
    <row r="13" spans="1:19" x14ac:dyDescent="0.2">
      <c r="A13" s="26"/>
      <c r="B13" s="27">
        <f>COUNTA(B3:B12)</f>
        <v>10</v>
      </c>
      <c r="C13" s="197"/>
      <c r="D13" s="131"/>
      <c r="E13" s="27">
        <f>COUNTIF(E3:E12,"No")</f>
        <v>10</v>
      </c>
      <c r="F13" s="27">
        <f t="shared" ref="F13:S13" si="0">COUNTIF(F3:F12,"Yes")</f>
        <v>0</v>
      </c>
      <c r="G13" s="27">
        <f t="shared" si="0"/>
        <v>0</v>
      </c>
      <c r="H13" s="27">
        <f t="shared" si="0"/>
        <v>0</v>
      </c>
      <c r="I13" s="27">
        <f t="shared" si="0"/>
        <v>0</v>
      </c>
      <c r="J13" s="27">
        <f t="shared" si="0"/>
        <v>0</v>
      </c>
      <c r="K13" s="27">
        <f t="shared" si="0"/>
        <v>0</v>
      </c>
      <c r="L13" s="27">
        <f t="shared" si="0"/>
        <v>0</v>
      </c>
      <c r="M13" s="27">
        <f t="shared" si="0"/>
        <v>0</v>
      </c>
      <c r="N13" s="27">
        <f t="shared" si="0"/>
        <v>0</v>
      </c>
      <c r="O13" s="27">
        <f t="shared" si="0"/>
        <v>0</v>
      </c>
      <c r="P13" s="27">
        <f t="shared" si="0"/>
        <v>0</v>
      </c>
      <c r="Q13" s="27">
        <f t="shared" si="0"/>
        <v>0</v>
      </c>
      <c r="R13" s="27">
        <f t="shared" si="0"/>
        <v>0</v>
      </c>
      <c r="S13" s="27">
        <f t="shared" si="0"/>
        <v>0</v>
      </c>
    </row>
    <row r="14" spans="1:19" x14ac:dyDescent="0.2">
      <c r="A14" s="26"/>
      <c r="B14" s="39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</row>
    <row r="15" spans="1:19" ht="18" x14ac:dyDescent="0.2">
      <c r="A15" s="150" t="s">
        <v>184</v>
      </c>
      <c r="B15" s="150" t="s">
        <v>198</v>
      </c>
      <c r="C15" s="158" t="s">
        <v>199</v>
      </c>
      <c r="D15" s="150">
        <v>1</v>
      </c>
      <c r="E15" s="150" t="s">
        <v>35</v>
      </c>
      <c r="F15" s="61" t="s">
        <v>1346</v>
      </c>
      <c r="G15" s="61"/>
      <c r="H15" s="61"/>
      <c r="I15" s="111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x14ac:dyDescent="0.2">
      <c r="A16" s="150" t="s">
        <v>184</v>
      </c>
      <c r="B16" s="150" t="s">
        <v>200</v>
      </c>
      <c r="C16" s="158" t="s">
        <v>201</v>
      </c>
      <c r="D16" s="150">
        <v>1</v>
      </c>
      <c r="E16" s="150" t="s">
        <v>35</v>
      </c>
      <c r="F16" s="61" t="s">
        <v>1346</v>
      </c>
      <c r="G16" s="61"/>
      <c r="H16" s="61"/>
      <c r="I16" s="111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x14ac:dyDescent="0.2">
      <c r="A17" s="150" t="s">
        <v>184</v>
      </c>
      <c r="B17" s="150" t="s">
        <v>208</v>
      </c>
      <c r="C17" s="158" t="s">
        <v>209</v>
      </c>
      <c r="D17" s="150">
        <v>1</v>
      </c>
      <c r="E17" s="150" t="s">
        <v>35</v>
      </c>
      <c r="F17" s="61" t="s">
        <v>1346</v>
      </c>
      <c r="G17" s="61"/>
      <c r="H17" s="61"/>
      <c r="I17" s="111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x14ac:dyDescent="0.2">
      <c r="A18" s="150" t="s">
        <v>184</v>
      </c>
      <c r="B18" s="150" t="s">
        <v>210</v>
      </c>
      <c r="C18" s="158" t="s">
        <v>211</v>
      </c>
      <c r="D18" s="150">
        <v>1</v>
      </c>
      <c r="E18" s="150" t="s">
        <v>35</v>
      </c>
      <c r="F18" s="61" t="s">
        <v>1346</v>
      </c>
      <c r="G18" s="61"/>
      <c r="H18" s="61"/>
      <c r="I18" s="111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x14ac:dyDescent="0.2">
      <c r="A19" s="150" t="s">
        <v>184</v>
      </c>
      <c r="B19" s="150" t="s">
        <v>224</v>
      </c>
      <c r="C19" s="158" t="s">
        <v>225</v>
      </c>
      <c r="D19" s="150">
        <v>1</v>
      </c>
      <c r="E19" s="150" t="s">
        <v>35</v>
      </c>
      <c r="F19" s="61" t="s">
        <v>1346</v>
      </c>
      <c r="G19" s="61"/>
      <c r="H19" s="61"/>
      <c r="I19" s="111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x14ac:dyDescent="0.2">
      <c r="A20" s="150" t="s">
        <v>184</v>
      </c>
      <c r="B20" s="150" t="s">
        <v>228</v>
      </c>
      <c r="C20" s="158" t="s">
        <v>229</v>
      </c>
      <c r="D20" s="150">
        <v>1</v>
      </c>
      <c r="E20" s="150" t="s">
        <v>35</v>
      </c>
      <c r="F20" s="61" t="s">
        <v>1346</v>
      </c>
      <c r="G20" s="61"/>
      <c r="H20" s="61"/>
      <c r="I20" s="111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x14ac:dyDescent="0.2">
      <c r="A21" s="150" t="s">
        <v>184</v>
      </c>
      <c r="B21" s="150" t="s">
        <v>234</v>
      </c>
      <c r="C21" s="158" t="s">
        <v>235</v>
      </c>
      <c r="D21" s="150">
        <v>1</v>
      </c>
      <c r="E21" s="150" t="s">
        <v>35</v>
      </c>
      <c r="F21" s="61" t="s">
        <v>1346</v>
      </c>
      <c r="G21" s="61"/>
      <c r="H21" s="61"/>
      <c r="I21" s="111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8" x14ac:dyDescent="0.2">
      <c r="A22" s="156" t="s">
        <v>184</v>
      </c>
      <c r="B22" s="156" t="s">
        <v>238</v>
      </c>
      <c r="C22" s="62" t="s">
        <v>239</v>
      </c>
      <c r="D22" s="156">
        <v>1</v>
      </c>
      <c r="E22" s="156" t="s">
        <v>35</v>
      </c>
      <c r="F22" s="62" t="s">
        <v>1346</v>
      </c>
      <c r="G22" s="62"/>
      <c r="H22" s="62"/>
      <c r="I22" s="134"/>
      <c r="J22" s="55"/>
      <c r="K22" s="55"/>
      <c r="L22" s="55"/>
      <c r="M22" s="55"/>
      <c r="N22" s="55"/>
      <c r="O22" s="55"/>
      <c r="P22" s="55"/>
      <c r="Q22" s="55"/>
      <c r="R22" s="55"/>
      <c r="S22" s="55"/>
    </row>
    <row r="23" spans="1:19" x14ac:dyDescent="0.2">
      <c r="A23" s="26"/>
      <c r="B23" s="27">
        <f>COUNTA(B15:B22)</f>
        <v>8</v>
      </c>
      <c r="C23" s="197"/>
      <c r="D23" s="131"/>
      <c r="E23" s="27">
        <f>COUNTIF(E15:E22,"No")</f>
        <v>8</v>
      </c>
      <c r="F23" s="27">
        <f t="shared" ref="F23:S23" si="1">COUNTIF(F15:F22,"Yes")</f>
        <v>0</v>
      </c>
      <c r="G23" s="27">
        <f t="shared" si="1"/>
        <v>0</v>
      </c>
      <c r="H23" s="27">
        <f t="shared" si="1"/>
        <v>0</v>
      </c>
      <c r="I23" s="27">
        <f t="shared" si="1"/>
        <v>0</v>
      </c>
      <c r="J23" s="27">
        <f t="shared" si="1"/>
        <v>0</v>
      </c>
      <c r="K23" s="27">
        <f t="shared" si="1"/>
        <v>0</v>
      </c>
      <c r="L23" s="27">
        <f t="shared" si="1"/>
        <v>0</v>
      </c>
      <c r="M23" s="27">
        <f t="shared" si="1"/>
        <v>0</v>
      </c>
      <c r="N23" s="27">
        <f t="shared" si="1"/>
        <v>0</v>
      </c>
      <c r="O23" s="27">
        <f t="shared" si="1"/>
        <v>0</v>
      </c>
      <c r="P23" s="27">
        <f t="shared" si="1"/>
        <v>0</v>
      </c>
      <c r="Q23" s="27">
        <f t="shared" si="1"/>
        <v>0</v>
      </c>
      <c r="R23" s="27">
        <f t="shared" si="1"/>
        <v>0</v>
      </c>
      <c r="S23" s="27">
        <f t="shared" si="1"/>
        <v>0</v>
      </c>
    </row>
    <row r="24" spans="1:19" x14ac:dyDescent="0.2">
      <c r="A24" s="40"/>
      <c r="B24" s="40"/>
      <c r="C24" s="198"/>
      <c r="D24" s="7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</row>
    <row r="25" spans="1:19" x14ac:dyDescent="0.2">
      <c r="A25" s="150" t="s">
        <v>240</v>
      </c>
      <c r="B25" s="150" t="s">
        <v>241</v>
      </c>
      <c r="C25" s="158" t="s">
        <v>242</v>
      </c>
      <c r="D25" s="150">
        <v>1</v>
      </c>
      <c r="E25" s="150" t="s">
        <v>35</v>
      </c>
      <c r="F25" s="61" t="s">
        <v>1346</v>
      </c>
      <c r="G25" s="61"/>
      <c r="H25" s="61"/>
      <c r="I25" s="111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19" x14ac:dyDescent="0.2">
      <c r="A26" s="150" t="s">
        <v>240</v>
      </c>
      <c r="B26" s="150" t="s">
        <v>243</v>
      </c>
      <c r="C26" s="158" t="s">
        <v>244</v>
      </c>
      <c r="D26" s="150">
        <v>1</v>
      </c>
      <c r="E26" s="150" t="s">
        <v>35</v>
      </c>
      <c r="F26" s="61" t="s">
        <v>1346</v>
      </c>
      <c r="G26" s="61"/>
      <c r="H26" s="61"/>
      <c r="I26" s="111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19" x14ac:dyDescent="0.2">
      <c r="A27" s="150" t="s">
        <v>240</v>
      </c>
      <c r="B27" s="150" t="s">
        <v>245</v>
      </c>
      <c r="C27" s="158" t="s">
        <v>246</v>
      </c>
      <c r="D27" s="150">
        <v>1</v>
      </c>
      <c r="E27" s="150" t="s">
        <v>35</v>
      </c>
      <c r="F27" s="61" t="s">
        <v>1346</v>
      </c>
      <c r="G27" s="61"/>
      <c r="H27" s="61"/>
      <c r="I27" s="111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 x14ac:dyDescent="0.2">
      <c r="A28" s="150" t="s">
        <v>240</v>
      </c>
      <c r="B28" s="150" t="s">
        <v>247</v>
      </c>
      <c r="C28" s="158" t="s">
        <v>248</v>
      </c>
      <c r="D28" s="150">
        <v>1</v>
      </c>
      <c r="E28" s="150" t="s">
        <v>35</v>
      </c>
      <c r="F28" s="61" t="s">
        <v>1346</v>
      </c>
      <c r="G28" s="61"/>
      <c r="H28" s="61"/>
      <c r="I28" s="111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1:19" x14ac:dyDescent="0.2">
      <c r="A29" s="150" t="s">
        <v>240</v>
      </c>
      <c r="B29" s="150" t="s">
        <v>249</v>
      </c>
      <c r="C29" s="158" t="s">
        <v>250</v>
      </c>
      <c r="D29" s="150">
        <v>1</v>
      </c>
      <c r="E29" s="150" t="s">
        <v>35</v>
      </c>
      <c r="F29" s="61" t="s">
        <v>1346</v>
      </c>
      <c r="G29" s="61"/>
      <c r="H29" s="61"/>
      <c r="I29" s="111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19" x14ac:dyDescent="0.2">
      <c r="A30" s="150" t="s">
        <v>240</v>
      </c>
      <c r="B30" s="150" t="s">
        <v>251</v>
      </c>
      <c r="C30" s="158" t="s">
        <v>252</v>
      </c>
      <c r="D30" s="150">
        <v>1</v>
      </c>
      <c r="E30" s="150" t="s">
        <v>35</v>
      </c>
      <c r="F30" s="61" t="s">
        <v>1346</v>
      </c>
      <c r="G30" s="61"/>
      <c r="H30" s="61"/>
      <c r="I30" s="111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19" x14ac:dyDescent="0.2">
      <c r="A31" s="150" t="s">
        <v>240</v>
      </c>
      <c r="B31" s="150" t="s">
        <v>257</v>
      </c>
      <c r="C31" s="158" t="s">
        <v>258</v>
      </c>
      <c r="D31" s="150">
        <v>1</v>
      </c>
      <c r="E31" s="150" t="s">
        <v>35</v>
      </c>
      <c r="F31" s="61" t="s">
        <v>1346</v>
      </c>
      <c r="G31" s="61"/>
      <c r="H31" s="61"/>
      <c r="I31" s="111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19" x14ac:dyDescent="0.2">
      <c r="A32" s="150" t="s">
        <v>240</v>
      </c>
      <c r="B32" s="150" t="s">
        <v>259</v>
      </c>
      <c r="C32" s="158" t="s">
        <v>260</v>
      </c>
      <c r="D32" s="150">
        <v>1</v>
      </c>
      <c r="E32" s="150" t="s">
        <v>35</v>
      </c>
      <c r="F32" s="61" t="s">
        <v>1346</v>
      </c>
      <c r="G32" s="61"/>
      <c r="H32" s="61"/>
      <c r="I32" s="111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1:19" x14ac:dyDescent="0.2">
      <c r="A33" s="150" t="s">
        <v>240</v>
      </c>
      <c r="B33" s="150" t="s">
        <v>263</v>
      </c>
      <c r="C33" s="158" t="s">
        <v>264</v>
      </c>
      <c r="D33" s="150">
        <v>1</v>
      </c>
      <c r="E33" s="150" t="s">
        <v>35</v>
      </c>
      <c r="F33" s="61" t="s">
        <v>1346</v>
      </c>
      <c r="G33" s="61"/>
      <c r="H33" s="61"/>
      <c r="I33" s="111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 x14ac:dyDescent="0.2">
      <c r="A34" s="150" t="s">
        <v>240</v>
      </c>
      <c r="B34" s="150" t="s">
        <v>265</v>
      </c>
      <c r="C34" s="158" t="s">
        <v>266</v>
      </c>
      <c r="D34" s="150">
        <v>1</v>
      </c>
      <c r="E34" s="150" t="s">
        <v>35</v>
      </c>
      <c r="F34" s="61" t="s">
        <v>1346</v>
      </c>
      <c r="G34" s="61"/>
      <c r="H34" s="61"/>
      <c r="I34" s="111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19" x14ac:dyDescent="0.2">
      <c r="A35" s="150" t="s">
        <v>240</v>
      </c>
      <c r="B35" s="150" t="s">
        <v>267</v>
      </c>
      <c r="C35" s="158" t="s">
        <v>268</v>
      </c>
      <c r="D35" s="150">
        <v>1</v>
      </c>
      <c r="E35" s="150" t="s">
        <v>35</v>
      </c>
      <c r="F35" s="61" t="s">
        <v>1346</v>
      </c>
      <c r="G35" s="61"/>
      <c r="H35" s="61"/>
      <c r="I35" s="111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19" x14ac:dyDescent="0.2">
      <c r="A36" s="150" t="s">
        <v>240</v>
      </c>
      <c r="B36" s="150" t="s">
        <v>273</v>
      </c>
      <c r="C36" s="158" t="s">
        <v>274</v>
      </c>
      <c r="D36" s="150">
        <v>1</v>
      </c>
      <c r="E36" s="150" t="s">
        <v>35</v>
      </c>
      <c r="F36" s="61" t="s">
        <v>1346</v>
      </c>
      <c r="G36" s="61"/>
      <c r="H36" s="61"/>
      <c r="I36" s="111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19" x14ac:dyDescent="0.2">
      <c r="A37" s="156" t="s">
        <v>240</v>
      </c>
      <c r="B37" s="156" t="s">
        <v>275</v>
      </c>
      <c r="C37" s="62" t="s">
        <v>276</v>
      </c>
      <c r="D37" s="156">
        <v>1</v>
      </c>
      <c r="E37" s="156" t="s">
        <v>35</v>
      </c>
      <c r="F37" s="62" t="s">
        <v>1346</v>
      </c>
      <c r="G37" s="62"/>
      <c r="H37" s="62"/>
      <c r="I37" s="134"/>
      <c r="J37" s="55"/>
      <c r="K37" s="55"/>
      <c r="L37" s="55"/>
      <c r="M37" s="55"/>
      <c r="N37" s="55"/>
      <c r="O37" s="55"/>
      <c r="P37" s="55"/>
      <c r="Q37" s="55"/>
      <c r="R37" s="55"/>
      <c r="S37" s="55"/>
    </row>
    <row r="38" spans="1:19" x14ac:dyDescent="0.2">
      <c r="A38" s="26"/>
      <c r="B38" s="27">
        <f>COUNTA(B25:B37)</f>
        <v>13</v>
      </c>
      <c r="C38" s="197"/>
      <c r="D38" s="131"/>
      <c r="E38" s="27">
        <f>COUNTIF(E25:E37,"No")</f>
        <v>13</v>
      </c>
      <c r="F38" s="27">
        <f t="shared" ref="F38:S38" si="2">COUNTIF(F25:F37,"Yes")</f>
        <v>0</v>
      </c>
      <c r="G38" s="27">
        <f t="shared" si="2"/>
        <v>0</v>
      </c>
      <c r="H38" s="27">
        <f t="shared" si="2"/>
        <v>0</v>
      </c>
      <c r="I38" s="27">
        <f t="shared" si="2"/>
        <v>0</v>
      </c>
      <c r="J38" s="27">
        <f t="shared" si="2"/>
        <v>0</v>
      </c>
      <c r="K38" s="27">
        <f t="shared" si="2"/>
        <v>0</v>
      </c>
      <c r="L38" s="27">
        <f t="shared" si="2"/>
        <v>0</v>
      </c>
      <c r="M38" s="27">
        <f t="shared" si="2"/>
        <v>0</v>
      </c>
      <c r="N38" s="27">
        <f t="shared" si="2"/>
        <v>0</v>
      </c>
      <c r="O38" s="27">
        <f t="shared" si="2"/>
        <v>0</v>
      </c>
      <c r="P38" s="27">
        <f t="shared" si="2"/>
        <v>0</v>
      </c>
      <c r="Q38" s="27">
        <f t="shared" si="2"/>
        <v>0</v>
      </c>
      <c r="R38" s="27">
        <f t="shared" si="2"/>
        <v>0</v>
      </c>
      <c r="S38" s="27">
        <f t="shared" si="2"/>
        <v>0</v>
      </c>
    </row>
    <row r="39" spans="1:19" x14ac:dyDescent="0.2">
      <c r="A39" s="40"/>
      <c r="B39" s="40"/>
      <c r="C39" s="198"/>
      <c r="D39" s="7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</row>
    <row r="40" spans="1:19" x14ac:dyDescent="0.2">
      <c r="A40" s="150" t="s">
        <v>279</v>
      </c>
      <c r="B40" s="150" t="s">
        <v>280</v>
      </c>
      <c r="C40" s="158" t="s">
        <v>281</v>
      </c>
      <c r="D40" s="150">
        <v>1</v>
      </c>
      <c r="E40" s="150" t="s">
        <v>35</v>
      </c>
      <c r="F40" s="61" t="s">
        <v>1346</v>
      </c>
      <c r="G40" s="61"/>
      <c r="H40" s="61"/>
      <c r="I40" s="111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1:19" x14ac:dyDescent="0.2">
      <c r="A41" s="150" t="s">
        <v>279</v>
      </c>
      <c r="B41" s="150" t="s">
        <v>284</v>
      </c>
      <c r="C41" s="158" t="s">
        <v>285</v>
      </c>
      <c r="D41" s="150">
        <v>1</v>
      </c>
      <c r="E41" s="150" t="s">
        <v>35</v>
      </c>
      <c r="F41" s="61" t="s">
        <v>1346</v>
      </c>
      <c r="G41" s="61"/>
      <c r="H41" s="61"/>
      <c r="I41" s="111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19" x14ac:dyDescent="0.2">
      <c r="A42" s="150" t="s">
        <v>279</v>
      </c>
      <c r="B42" s="150" t="s">
        <v>287</v>
      </c>
      <c r="C42" s="158" t="s">
        <v>288</v>
      </c>
      <c r="D42" s="150">
        <v>1</v>
      </c>
      <c r="E42" s="150" t="s">
        <v>35</v>
      </c>
      <c r="F42" s="61" t="s">
        <v>1346</v>
      </c>
      <c r="G42" s="61"/>
      <c r="H42" s="61"/>
      <c r="I42" s="111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19" x14ac:dyDescent="0.2">
      <c r="A43" s="150" t="s">
        <v>279</v>
      </c>
      <c r="B43" s="150" t="s">
        <v>289</v>
      </c>
      <c r="C43" s="158" t="s">
        <v>290</v>
      </c>
      <c r="D43" s="150">
        <v>1</v>
      </c>
      <c r="E43" s="150" t="s">
        <v>35</v>
      </c>
      <c r="F43" s="61" t="s">
        <v>1346</v>
      </c>
      <c r="G43" s="61"/>
      <c r="H43" s="61"/>
      <c r="I43" s="111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spans="1:19" x14ac:dyDescent="0.2">
      <c r="A44" s="150" t="s">
        <v>279</v>
      </c>
      <c r="B44" s="150" t="s">
        <v>291</v>
      </c>
      <c r="C44" s="158" t="s">
        <v>292</v>
      </c>
      <c r="D44" s="150">
        <v>1</v>
      </c>
      <c r="E44" s="150" t="s">
        <v>35</v>
      </c>
      <c r="F44" s="61" t="s">
        <v>1346</v>
      </c>
      <c r="G44" s="61"/>
      <c r="H44" s="61"/>
      <c r="I44" s="111"/>
      <c r="J44" s="4"/>
      <c r="K44" s="4"/>
      <c r="L44" s="4"/>
      <c r="M44" s="4"/>
      <c r="N44" s="4"/>
      <c r="O44" s="4"/>
      <c r="P44" s="4"/>
      <c r="Q44" s="4"/>
      <c r="R44" s="4"/>
      <c r="S44" s="4"/>
    </row>
    <row r="45" spans="1:19" x14ac:dyDescent="0.2">
      <c r="A45" s="150" t="s">
        <v>279</v>
      </c>
      <c r="B45" s="150" t="s">
        <v>293</v>
      </c>
      <c r="C45" s="158" t="s">
        <v>294</v>
      </c>
      <c r="D45" s="150">
        <v>1</v>
      </c>
      <c r="E45" s="150" t="s">
        <v>35</v>
      </c>
      <c r="F45" s="61" t="s">
        <v>1346</v>
      </c>
      <c r="G45" s="61"/>
      <c r="H45" s="61"/>
      <c r="I45" s="111"/>
      <c r="J45" s="4"/>
      <c r="K45" s="4"/>
      <c r="L45" s="4"/>
      <c r="M45" s="4"/>
      <c r="N45" s="4"/>
      <c r="O45" s="4"/>
      <c r="P45" s="4"/>
      <c r="Q45" s="4"/>
      <c r="R45" s="4"/>
      <c r="S45" s="4"/>
    </row>
    <row r="46" spans="1:19" x14ac:dyDescent="0.2">
      <c r="A46" s="150" t="s">
        <v>279</v>
      </c>
      <c r="B46" s="150" t="s">
        <v>297</v>
      </c>
      <c r="C46" s="158" t="s">
        <v>298</v>
      </c>
      <c r="D46" s="150">
        <v>1</v>
      </c>
      <c r="E46" s="150" t="s">
        <v>35</v>
      </c>
      <c r="F46" s="61" t="s">
        <v>1346</v>
      </c>
      <c r="G46" s="61"/>
      <c r="H46" s="61"/>
      <c r="I46" s="111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 spans="1:19" x14ac:dyDescent="0.2">
      <c r="A47" s="156" t="s">
        <v>279</v>
      </c>
      <c r="B47" s="156" t="s">
        <v>299</v>
      </c>
      <c r="C47" s="62" t="s">
        <v>300</v>
      </c>
      <c r="D47" s="156">
        <v>1</v>
      </c>
      <c r="E47" s="156" t="s">
        <v>35</v>
      </c>
      <c r="F47" s="62" t="s">
        <v>1346</v>
      </c>
      <c r="G47" s="62"/>
      <c r="H47" s="62"/>
      <c r="I47" s="134"/>
      <c r="J47" s="55"/>
      <c r="K47" s="55"/>
      <c r="L47" s="55"/>
      <c r="M47" s="55"/>
      <c r="N47" s="55"/>
      <c r="O47" s="55"/>
      <c r="P47" s="55"/>
      <c r="Q47" s="55"/>
      <c r="R47" s="55"/>
      <c r="S47" s="55"/>
    </row>
    <row r="48" spans="1:19" x14ac:dyDescent="0.2">
      <c r="A48" s="26"/>
      <c r="B48" s="27">
        <f>COUNTA(B40:B47)</f>
        <v>8</v>
      </c>
      <c r="C48" s="197"/>
      <c r="D48" s="131"/>
      <c r="E48" s="27">
        <f>COUNTIF(E40:E47,"No")</f>
        <v>8</v>
      </c>
      <c r="F48" s="27">
        <f t="shared" ref="F48:S48" si="3">COUNTIF(F40:F47,"Yes")</f>
        <v>0</v>
      </c>
      <c r="G48" s="27">
        <f t="shared" si="3"/>
        <v>0</v>
      </c>
      <c r="H48" s="27">
        <f t="shared" si="3"/>
        <v>0</v>
      </c>
      <c r="I48" s="27">
        <f t="shared" si="3"/>
        <v>0</v>
      </c>
      <c r="J48" s="27">
        <f t="shared" si="3"/>
        <v>0</v>
      </c>
      <c r="K48" s="27">
        <f t="shared" si="3"/>
        <v>0</v>
      </c>
      <c r="L48" s="27">
        <f t="shared" si="3"/>
        <v>0</v>
      </c>
      <c r="M48" s="27">
        <f t="shared" si="3"/>
        <v>0</v>
      </c>
      <c r="N48" s="27">
        <f t="shared" si="3"/>
        <v>0</v>
      </c>
      <c r="O48" s="27">
        <f t="shared" si="3"/>
        <v>0</v>
      </c>
      <c r="P48" s="27">
        <f t="shared" si="3"/>
        <v>0</v>
      </c>
      <c r="Q48" s="27">
        <f t="shared" si="3"/>
        <v>0</v>
      </c>
      <c r="R48" s="27">
        <f t="shared" si="3"/>
        <v>0</v>
      </c>
      <c r="S48" s="27">
        <f t="shared" si="3"/>
        <v>0</v>
      </c>
    </row>
    <row r="49" spans="1:19" x14ac:dyDescent="0.2">
      <c r="A49" s="40"/>
      <c r="B49" s="40"/>
      <c r="C49" s="198"/>
      <c r="D49" s="7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</row>
    <row r="50" spans="1:19" x14ac:dyDescent="0.2">
      <c r="A50" s="150" t="s">
        <v>304</v>
      </c>
      <c r="B50" s="150" t="s">
        <v>359</v>
      </c>
      <c r="C50" s="158" t="s">
        <v>360</v>
      </c>
      <c r="D50" s="150">
        <v>1</v>
      </c>
      <c r="E50" s="150" t="s">
        <v>35</v>
      </c>
      <c r="F50" s="61" t="s">
        <v>1346</v>
      </c>
      <c r="G50" s="61"/>
      <c r="H50" s="61"/>
      <c r="I50" s="111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spans="1:19" ht="18" x14ac:dyDescent="0.2">
      <c r="A51" s="150" t="s">
        <v>304</v>
      </c>
      <c r="B51" s="150" t="s">
        <v>367</v>
      </c>
      <c r="C51" s="158" t="s">
        <v>368</v>
      </c>
      <c r="D51" s="150">
        <v>1</v>
      </c>
      <c r="E51" s="150" t="s">
        <v>35</v>
      </c>
      <c r="F51" s="61" t="s">
        <v>1346</v>
      </c>
      <c r="G51" s="61"/>
      <c r="H51" s="61"/>
      <c r="I51" s="111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1:19" x14ac:dyDescent="0.2">
      <c r="A52" s="150" t="s">
        <v>304</v>
      </c>
      <c r="B52" s="150" t="s">
        <v>369</v>
      </c>
      <c r="C52" s="158" t="s">
        <v>370</v>
      </c>
      <c r="D52" s="150">
        <v>1</v>
      </c>
      <c r="E52" s="150" t="s">
        <v>35</v>
      </c>
      <c r="F52" s="61" t="s">
        <v>1346</v>
      </c>
      <c r="G52" s="61"/>
      <c r="H52" s="61"/>
      <c r="I52" s="111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spans="1:19" ht="18" x14ac:dyDescent="0.2">
      <c r="A53" s="150" t="s">
        <v>304</v>
      </c>
      <c r="B53" s="150" t="s">
        <v>375</v>
      </c>
      <c r="C53" s="158" t="s">
        <v>376</v>
      </c>
      <c r="D53" s="150">
        <v>1</v>
      </c>
      <c r="E53" s="150" t="s">
        <v>35</v>
      </c>
      <c r="F53" s="61" t="s">
        <v>1346</v>
      </c>
      <c r="G53" s="61"/>
      <c r="H53" s="61"/>
      <c r="I53" s="111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1:19" x14ac:dyDescent="0.2">
      <c r="A54" s="150" t="s">
        <v>304</v>
      </c>
      <c r="B54" s="150" t="s">
        <v>381</v>
      </c>
      <c r="C54" s="158" t="s">
        <v>382</v>
      </c>
      <c r="D54" s="150">
        <v>1</v>
      </c>
      <c r="E54" s="150" t="s">
        <v>35</v>
      </c>
      <c r="F54" s="61" t="s">
        <v>1346</v>
      </c>
      <c r="G54" s="61"/>
      <c r="H54" s="61"/>
      <c r="I54" s="111"/>
      <c r="J54" s="4"/>
      <c r="K54" s="4"/>
      <c r="L54" s="4"/>
      <c r="M54" s="4"/>
      <c r="N54" s="4"/>
      <c r="O54" s="4"/>
      <c r="P54" s="4"/>
      <c r="Q54" s="4"/>
      <c r="R54" s="4"/>
      <c r="S54" s="4"/>
    </row>
    <row r="55" spans="1:19" x14ac:dyDescent="0.2">
      <c r="A55" s="150" t="s">
        <v>304</v>
      </c>
      <c r="B55" s="150" t="s">
        <v>387</v>
      </c>
      <c r="C55" s="158" t="s">
        <v>388</v>
      </c>
      <c r="D55" s="150">
        <v>1</v>
      </c>
      <c r="E55" s="150" t="s">
        <v>35</v>
      </c>
      <c r="F55" s="61" t="s">
        <v>1346</v>
      </c>
      <c r="G55" s="61"/>
      <c r="H55" s="61"/>
      <c r="I55" s="111"/>
      <c r="J55" s="4"/>
      <c r="K55" s="4"/>
      <c r="L55" s="4"/>
      <c r="M55" s="4"/>
      <c r="N55" s="4"/>
      <c r="O55" s="4"/>
      <c r="P55" s="4"/>
      <c r="Q55" s="4"/>
      <c r="R55" s="4"/>
      <c r="S55" s="4"/>
    </row>
    <row r="56" spans="1:19" x14ac:dyDescent="0.2">
      <c r="A56" s="150" t="s">
        <v>304</v>
      </c>
      <c r="B56" s="150" t="s">
        <v>397</v>
      </c>
      <c r="C56" s="158" t="s">
        <v>398</v>
      </c>
      <c r="D56" s="150">
        <v>1</v>
      </c>
      <c r="E56" s="150" t="s">
        <v>35</v>
      </c>
      <c r="F56" s="61" t="s">
        <v>1346</v>
      </c>
      <c r="G56" s="61"/>
      <c r="H56" s="61"/>
      <c r="I56" s="111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spans="1:19" ht="18" x14ac:dyDescent="0.2">
      <c r="A57" s="150" t="s">
        <v>304</v>
      </c>
      <c r="B57" s="150" t="s">
        <v>401</v>
      </c>
      <c r="C57" s="158" t="s">
        <v>402</v>
      </c>
      <c r="D57" s="150">
        <v>1</v>
      </c>
      <c r="E57" s="150" t="s">
        <v>35</v>
      </c>
      <c r="F57" s="61" t="s">
        <v>1346</v>
      </c>
      <c r="G57" s="61"/>
      <c r="H57" s="61"/>
      <c r="I57" s="111"/>
      <c r="J57" s="4"/>
      <c r="K57" s="4"/>
      <c r="L57" s="4"/>
      <c r="M57" s="4"/>
      <c r="N57" s="4"/>
      <c r="O57" s="4"/>
      <c r="P57" s="4"/>
      <c r="Q57" s="4"/>
      <c r="R57" s="4"/>
      <c r="S57" s="4"/>
    </row>
    <row r="58" spans="1:19" x14ac:dyDescent="0.2">
      <c r="A58" s="150" t="s">
        <v>304</v>
      </c>
      <c r="B58" s="150" t="s">
        <v>405</v>
      </c>
      <c r="C58" s="158" t="s">
        <v>406</v>
      </c>
      <c r="D58" s="150">
        <v>1</v>
      </c>
      <c r="E58" s="150" t="s">
        <v>35</v>
      </c>
      <c r="F58" s="61" t="s">
        <v>1346</v>
      </c>
      <c r="G58" s="61"/>
      <c r="H58" s="61"/>
      <c r="I58" s="111"/>
      <c r="J58" s="4"/>
      <c r="K58" s="4"/>
      <c r="L58" s="4"/>
      <c r="M58" s="4"/>
      <c r="N58" s="4"/>
      <c r="O58" s="4"/>
      <c r="P58" s="4"/>
      <c r="Q58" s="4"/>
      <c r="R58" s="4"/>
      <c r="S58" s="4"/>
    </row>
    <row r="59" spans="1:19" x14ac:dyDescent="0.2">
      <c r="A59" s="156" t="s">
        <v>304</v>
      </c>
      <c r="B59" s="156" t="s">
        <v>407</v>
      </c>
      <c r="C59" s="62" t="s">
        <v>408</v>
      </c>
      <c r="D59" s="156">
        <v>1</v>
      </c>
      <c r="E59" s="156" t="s">
        <v>35</v>
      </c>
      <c r="F59" s="62" t="s">
        <v>1346</v>
      </c>
      <c r="G59" s="62"/>
      <c r="H59" s="62"/>
      <c r="I59" s="134"/>
      <c r="J59" s="55"/>
      <c r="K59" s="55"/>
      <c r="L59" s="55"/>
      <c r="M59" s="55"/>
      <c r="N59" s="55"/>
      <c r="O59" s="55"/>
      <c r="P59" s="55"/>
      <c r="Q59" s="55"/>
      <c r="R59" s="55"/>
      <c r="S59" s="55"/>
    </row>
    <row r="60" spans="1:19" x14ac:dyDescent="0.2">
      <c r="A60" s="26"/>
      <c r="B60" s="27">
        <f>COUNTA(B50:B59)</f>
        <v>10</v>
      </c>
      <c r="C60" s="197"/>
      <c r="D60" s="131"/>
      <c r="E60" s="27">
        <f>COUNTIF(E50:E59,"No")</f>
        <v>10</v>
      </c>
      <c r="F60" s="27">
        <f t="shared" ref="F60:S60" si="4">COUNTIF(F50:F59,"Yes")</f>
        <v>0</v>
      </c>
      <c r="G60" s="27">
        <f t="shared" si="4"/>
        <v>0</v>
      </c>
      <c r="H60" s="27">
        <f t="shared" si="4"/>
        <v>0</v>
      </c>
      <c r="I60" s="27">
        <f t="shared" si="4"/>
        <v>0</v>
      </c>
      <c r="J60" s="27">
        <f t="shared" si="4"/>
        <v>0</v>
      </c>
      <c r="K60" s="27">
        <f t="shared" si="4"/>
        <v>0</v>
      </c>
      <c r="L60" s="27">
        <f t="shared" si="4"/>
        <v>0</v>
      </c>
      <c r="M60" s="27">
        <f t="shared" si="4"/>
        <v>0</v>
      </c>
      <c r="N60" s="27">
        <f t="shared" si="4"/>
        <v>0</v>
      </c>
      <c r="O60" s="27">
        <f t="shared" si="4"/>
        <v>0</v>
      </c>
      <c r="P60" s="27">
        <f t="shared" si="4"/>
        <v>0</v>
      </c>
      <c r="Q60" s="27">
        <f t="shared" si="4"/>
        <v>0</v>
      </c>
      <c r="R60" s="27">
        <f t="shared" si="4"/>
        <v>0</v>
      </c>
      <c r="S60" s="27">
        <f t="shared" si="4"/>
        <v>0</v>
      </c>
    </row>
    <row r="61" spans="1:19" x14ac:dyDescent="0.2">
      <c r="A61" s="40"/>
      <c r="B61" s="40"/>
      <c r="C61" s="198"/>
      <c r="D61" s="7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</row>
    <row r="62" spans="1:19" x14ac:dyDescent="0.2">
      <c r="A62" s="150" t="s">
        <v>420</v>
      </c>
      <c r="B62" s="150" t="s">
        <v>421</v>
      </c>
      <c r="C62" s="158" t="s">
        <v>422</v>
      </c>
      <c r="D62" s="150">
        <v>1</v>
      </c>
      <c r="E62" s="150" t="s">
        <v>35</v>
      </c>
      <c r="F62" s="61" t="s">
        <v>1346</v>
      </c>
      <c r="G62" s="61"/>
      <c r="H62" s="61"/>
      <c r="I62" s="111"/>
      <c r="J62" s="4"/>
      <c r="K62" s="4"/>
      <c r="L62" s="4"/>
      <c r="M62" s="4"/>
      <c r="N62" s="4"/>
      <c r="O62" s="4"/>
      <c r="P62" s="4"/>
      <c r="Q62" s="4"/>
      <c r="R62" s="4"/>
      <c r="S62" s="4"/>
    </row>
    <row r="63" spans="1:19" x14ac:dyDescent="0.2">
      <c r="A63" s="150" t="s">
        <v>420</v>
      </c>
      <c r="B63" s="150" t="s">
        <v>423</v>
      </c>
      <c r="C63" s="158" t="s">
        <v>424</v>
      </c>
      <c r="D63" s="150">
        <v>1</v>
      </c>
      <c r="E63" s="150" t="s">
        <v>35</v>
      </c>
      <c r="F63" s="61" t="s">
        <v>1346</v>
      </c>
      <c r="G63" s="61"/>
      <c r="H63" s="61"/>
      <c r="I63" s="111"/>
      <c r="J63" s="4"/>
      <c r="K63" s="4"/>
      <c r="L63" s="4"/>
      <c r="M63" s="4"/>
      <c r="N63" s="4"/>
      <c r="O63" s="4"/>
      <c r="P63" s="4"/>
      <c r="Q63" s="4"/>
      <c r="R63" s="4"/>
      <c r="S63" s="4"/>
    </row>
    <row r="64" spans="1:19" x14ac:dyDescent="0.2">
      <c r="A64" s="150" t="s">
        <v>420</v>
      </c>
      <c r="B64" s="150" t="s">
        <v>425</v>
      </c>
      <c r="C64" s="158" t="s">
        <v>426</v>
      </c>
      <c r="D64" s="150">
        <v>1</v>
      </c>
      <c r="E64" s="150" t="s">
        <v>35</v>
      </c>
      <c r="F64" s="61" t="s">
        <v>1346</v>
      </c>
      <c r="G64" s="61"/>
      <c r="H64" s="61"/>
      <c r="I64" s="111"/>
      <c r="J64" s="4"/>
      <c r="K64" s="4"/>
      <c r="L64" s="4"/>
      <c r="M64" s="4"/>
      <c r="N64" s="4"/>
      <c r="O64" s="4"/>
      <c r="P64" s="4"/>
      <c r="Q64" s="4"/>
      <c r="R64" s="4"/>
      <c r="S64" s="4"/>
    </row>
    <row r="65" spans="1:19" x14ac:dyDescent="0.2">
      <c r="A65" s="150" t="s">
        <v>420</v>
      </c>
      <c r="B65" s="150" t="s">
        <v>427</v>
      </c>
      <c r="C65" s="158" t="s">
        <v>428</v>
      </c>
      <c r="D65" s="150">
        <v>1</v>
      </c>
      <c r="E65" s="150" t="s">
        <v>35</v>
      </c>
      <c r="F65" s="61" t="s">
        <v>1346</v>
      </c>
      <c r="G65" s="61"/>
      <c r="H65" s="61"/>
      <c r="I65" s="111"/>
      <c r="J65" s="4"/>
      <c r="K65" s="4"/>
      <c r="L65" s="4"/>
      <c r="M65" s="4"/>
      <c r="N65" s="4"/>
      <c r="O65" s="4"/>
      <c r="P65" s="4"/>
      <c r="Q65" s="4"/>
      <c r="R65" s="4"/>
      <c r="S65" s="4"/>
    </row>
    <row r="66" spans="1:19" x14ac:dyDescent="0.2">
      <c r="A66" s="150" t="s">
        <v>420</v>
      </c>
      <c r="B66" s="150" t="s">
        <v>429</v>
      </c>
      <c r="C66" s="158" t="s">
        <v>430</v>
      </c>
      <c r="D66" s="150">
        <v>1</v>
      </c>
      <c r="E66" s="150" t="s">
        <v>35</v>
      </c>
      <c r="F66" s="61" t="s">
        <v>1346</v>
      </c>
      <c r="G66" s="61"/>
      <c r="H66" s="61"/>
      <c r="I66" s="111"/>
      <c r="J66" s="4"/>
      <c r="K66" s="4"/>
      <c r="L66" s="4"/>
      <c r="M66" s="4"/>
      <c r="N66" s="4"/>
      <c r="O66" s="4"/>
      <c r="P66" s="4"/>
      <c r="Q66" s="4"/>
      <c r="R66" s="4"/>
      <c r="S66" s="4"/>
    </row>
    <row r="67" spans="1:19" x14ac:dyDescent="0.2">
      <c r="A67" s="150" t="s">
        <v>420</v>
      </c>
      <c r="B67" s="150" t="s">
        <v>431</v>
      </c>
      <c r="C67" s="158" t="s">
        <v>432</v>
      </c>
      <c r="D67" s="150">
        <v>1</v>
      </c>
      <c r="E67" s="150" t="s">
        <v>35</v>
      </c>
      <c r="F67" s="61" t="s">
        <v>1346</v>
      </c>
      <c r="G67" s="61"/>
      <c r="H67" s="61"/>
      <c r="I67" s="111"/>
      <c r="J67" s="4"/>
      <c r="K67" s="4"/>
      <c r="L67" s="4"/>
      <c r="M67" s="4"/>
      <c r="N67" s="4"/>
      <c r="O67" s="4"/>
      <c r="P67" s="4"/>
      <c r="Q67" s="4"/>
      <c r="R67" s="4"/>
      <c r="S67" s="4"/>
    </row>
    <row r="68" spans="1:19" x14ac:dyDescent="0.2">
      <c r="A68" s="150" t="s">
        <v>420</v>
      </c>
      <c r="B68" s="150" t="s">
        <v>433</v>
      </c>
      <c r="C68" s="158" t="s">
        <v>434</v>
      </c>
      <c r="D68" s="150">
        <v>1</v>
      </c>
      <c r="E68" s="150" t="s">
        <v>35</v>
      </c>
      <c r="F68" s="61" t="s">
        <v>1346</v>
      </c>
      <c r="G68" s="61"/>
      <c r="H68" s="61"/>
      <c r="I68" s="111"/>
      <c r="J68" s="4"/>
      <c r="K68" s="4"/>
      <c r="L68" s="4"/>
      <c r="M68" s="4"/>
      <c r="N68" s="4"/>
      <c r="O68" s="4"/>
      <c r="P68" s="4"/>
      <c r="Q68" s="4"/>
      <c r="R68" s="4"/>
      <c r="S68" s="4"/>
    </row>
    <row r="69" spans="1:19" x14ac:dyDescent="0.2">
      <c r="A69" s="150" t="s">
        <v>420</v>
      </c>
      <c r="B69" s="150" t="s">
        <v>435</v>
      </c>
      <c r="C69" s="158" t="s">
        <v>436</v>
      </c>
      <c r="D69" s="150">
        <v>1</v>
      </c>
      <c r="E69" s="150" t="s">
        <v>35</v>
      </c>
      <c r="F69" s="61" t="s">
        <v>1346</v>
      </c>
      <c r="G69" s="61"/>
      <c r="H69" s="61"/>
      <c r="I69" s="111"/>
      <c r="J69" s="4"/>
      <c r="K69" s="4"/>
      <c r="L69" s="4"/>
      <c r="M69" s="4"/>
      <c r="N69" s="4"/>
      <c r="O69" s="4"/>
      <c r="P69" s="4"/>
      <c r="Q69" s="4"/>
      <c r="R69" s="4"/>
      <c r="S69" s="4"/>
    </row>
    <row r="70" spans="1:19" x14ac:dyDescent="0.2">
      <c r="A70" s="150" t="s">
        <v>420</v>
      </c>
      <c r="B70" s="150" t="s">
        <v>437</v>
      </c>
      <c r="C70" s="158" t="s">
        <v>438</v>
      </c>
      <c r="D70" s="150">
        <v>1</v>
      </c>
      <c r="E70" s="150" t="s">
        <v>35</v>
      </c>
      <c r="F70" s="61" t="s">
        <v>1346</v>
      </c>
      <c r="G70" s="61"/>
      <c r="H70" s="61"/>
      <c r="I70" s="111"/>
      <c r="J70" s="4"/>
      <c r="K70" s="4"/>
      <c r="L70" s="4"/>
      <c r="M70" s="4"/>
      <c r="N70" s="4"/>
      <c r="O70" s="4"/>
      <c r="P70" s="4"/>
      <c r="Q70" s="4"/>
      <c r="R70" s="4"/>
      <c r="S70" s="4"/>
    </row>
    <row r="71" spans="1:19" x14ac:dyDescent="0.2">
      <c r="A71" s="156" t="s">
        <v>420</v>
      </c>
      <c r="B71" s="156" t="s">
        <v>439</v>
      </c>
      <c r="C71" s="62" t="s">
        <v>440</v>
      </c>
      <c r="D71" s="156">
        <v>1</v>
      </c>
      <c r="E71" s="156" t="s">
        <v>35</v>
      </c>
      <c r="F71" s="62" t="s">
        <v>1346</v>
      </c>
      <c r="G71" s="62"/>
      <c r="H71" s="62"/>
      <c r="I71" s="134"/>
      <c r="J71" s="55"/>
      <c r="K71" s="55"/>
      <c r="L71" s="55"/>
      <c r="M71" s="55"/>
      <c r="N71" s="55"/>
      <c r="O71" s="55"/>
      <c r="P71" s="55"/>
      <c r="Q71" s="55"/>
      <c r="R71" s="55"/>
      <c r="S71" s="55"/>
    </row>
    <row r="72" spans="1:19" x14ac:dyDescent="0.2">
      <c r="A72" s="26"/>
      <c r="B72" s="27">
        <f>COUNTA(B62:B71)</f>
        <v>10</v>
      </c>
      <c r="C72" s="197"/>
      <c r="D72" s="131"/>
      <c r="E72" s="27">
        <f>COUNTIF(E62:E71,"No")</f>
        <v>10</v>
      </c>
      <c r="F72" s="27">
        <f t="shared" ref="F72:S72" si="5">COUNTIF(F62:F71,"Yes")</f>
        <v>0</v>
      </c>
      <c r="G72" s="27">
        <f t="shared" si="5"/>
        <v>0</v>
      </c>
      <c r="H72" s="27">
        <f t="shared" si="5"/>
        <v>0</v>
      </c>
      <c r="I72" s="27">
        <f t="shared" si="5"/>
        <v>0</v>
      </c>
      <c r="J72" s="27">
        <f t="shared" si="5"/>
        <v>0</v>
      </c>
      <c r="K72" s="27">
        <f t="shared" si="5"/>
        <v>0</v>
      </c>
      <c r="L72" s="27">
        <f t="shared" si="5"/>
        <v>0</v>
      </c>
      <c r="M72" s="27">
        <f t="shared" si="5"/>
        <v>0</v>
      </c>
      <c r="N72" s="27">
        <f t="shared" si="5"/>
        <v>0</v>
      </c>
      <c r="O72" s="27">
        <f t="shared" si="5"/>
        <v>0</v>
      </c>
      <c r="P72" s="27">
        <f t="shared" si="5"/>
        <v>0</v>
      </c>
      <c r="Q72" s="27">
        <f t="shared" si="5"/>
        <v>0</v>
      </c>
      <c r="R72" s="27">
        <f t="shared" si="5"/>
        <v>0</v>
      </c>
      <c r="S72" s="27">
        <f t="shared" si="5"/>
        <v>0</v>
      </c>
    </row>
    <row r="73" spans="1:19" x14ac:dyDescent="0.2">
      <c r="A73" s="40"/>
      <c r="B73" s="40"/>
      <c r="C73" s="198"/>
      <c r="D73" s="7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</row>
    <row r="74" spans="1:19" x14ac:dyDescent="0.2">
      <c r="A74" s="150" t="s">
        <v>441</v>
      </c>
      <c r="B74" s="150" t="s">
        <v>442</v>
      </c>
      <c r="C74" s="158" t="s">
        <v>443</v>
      </c>
      <c r="D74" s="150">
        <v>1</v>
      </c>
      <c r="E74" s="150" t="s">
        <v>35</v>
      </c>
      <c r="F74" s="61" t="s">
        <v>1346</v>
      </c>
      <c r="G74" s="61"/>
      <c r="H74" s="61"/>
      <c r="I74" s="111"/>
      <c r="J74" s="4"/>
      <c r="K74" s="4"/>
      <c r="L74" s="4"/>
      <c r="M74" s="4"/>
      <c r="N74" s="4"/>
      <c r="O74" s="4"/>
      <c r="P74" s="4"/>
      <c r="Q74" s="4"/>
      <c r="R74" s="4"/>
      <c r="S74" s="4"/>
    </row>
    <row r="75" spans="1:19" x14ac:dyDescent="0.2">
      <c r="A75" s="150" t="s">
        <v>441</v>
      </c>
      <c r="B75" s="150" t="s">
        <v>444</v>
      </c>
      <c r="C75" s="158" t="s">
        <v>445</v>
      </c>
      <c r="D75" s="150">
        <v>1</v>
      </c>
      <c r="E75" s="150" t="s">
        <v>35</v>
      </c>
      <c r="F75" s="61" t="s">
        <v>1346</v>
      </c>
      <c r="G75" s="61"/>
      <c r="H75" s="61"/>
      <c r="I75" s="111"/>
      <c r="J75" s="4"/>
      <c r="K75" s="4"/>
      <c r="L75" s="4"/>
      <c r="M75" s="4"/>
      <c r="N75" s="4"/>
      <c r="O75" s="4"/>
      <c r="P75" s="4"/>
      <c r="Q75" s="4"/>
      <c r="R75" s="4"/>
      <c r="S75" s="4"/>
    </row>
    <row r="76" spans="1:19" x14ac:dyDescent="0.2">
      <c r="A76" s="150" t="s">
        <v>441</v>
      </c>
      <c r="B76" s="150" t="s">
        <v>446</v>
      </c>
      <c r="C76" s="158" t="s">
        <v>447</v>
      </c>
      <c r="D76" s="150">
        <v>1</v>
      </c>
      <c r="E76" s="150" t="s">
        <v>35</v>
      </c>
      <c r="F76" s="61" t="s">
        <v>1346</v>
      </c>
      <c r="G76" s="61"/>
      <c r="H76" s="61"/>
      <c r="I76" s="111"/>
      <c r="J76" s="4"/>
      <c r="K76" s="4"/>
      <c r="L76" s="4"/>
      <c r="M76" s="4"/>
      <c r="N76" s="4"/>
      <c r="O76" s="4"/>
      <c r="P76" s="4"/>
      <c r="Q76" s="4"/>
      <c r="R76" s="4"/>
      <c r="S76" s="4"/>
    </row>
    <row r="77" spans="1:19" x14ac:dyDescent="0.2">
      <c r="A77" s="150" t="s">
        <v>441</v>
      </c>
      <c r="B77" s="150" t="s">
        <v>448</v>
      </c>
      <c r="C77" s="158" t="s">
        <v>449</v>
      </c>
      <c r="D77" s="150">
        <v>1</v>
      </c>
      <c r="E77" s="150" t="s">
        <v>35</v>
      </c>
      <c r="F77" s="61" t="s">
        <v>1346</v>
      </c>
      <c r="G77" s="61"/>
      <c r="H77" s="61"/>
      <c r="I77" s="111"/>
      <c r="J77" s="4"/>
      <c r="K77" s="4"/>
      <c r="L77" s="4"/>
      <c r="M77" s="4"/>
      <c r="N77" s="4"/>
      <c r="O77" s="4"/>
      <c r="P77" s="4"/>
      <c r="Q77" s="4"/>
      <c r="R77" s="4"/>
      <c r="S77" s="4"/>
    </row>
    <row r="78" spans="1:19" x14ac:dyDescent="0.2">
      <c r="A78" s="150" t="s">
        <v>441</v>
      </c>
      <c r="B78" s="150" t="s">
        <v>450</v>
      </c>
      <c r="C78" s="158" t="s">
        <v>451</v>
      </c>
      <c r="D78" s="150">
        <v>1</v>
      </c>
      <c r="E78" s="150" t="s">
        <v>35</v>
      </c>
      <c r="F78" s="61" t="s">
        <v>1346</v>
      </c>
      <c r="G78" s="61"/>
      <c r="H78" s="61"/>
      <c r="I78" s="111"/>
      <c r="J78" s="4"/>
      <c r="K78" s="4"/>
      <c r="L78" s="4"/>
      <c r="M78" s="4"/>
      <c r="N78" s="4"/>
      <c r="O78" s="4"/>
      <c r="P78" s="4"/>
      <c r="Q78" s="4"/>
      <c r="R78" s="4"/>
      <c r="S78" s="4"/>
    </row>
    <row r="79" spans="1:19" x14ac:dyDescent="0.2">
      <c r="A79" s="150" t="s">
        <v>441</v>
      </c>
      <c r="B79" s="150" t="s">
        <v>460</v>
      </c>
      <c r="C79" s="158" t="s">
        <v>461</v>
      </c>
      <c r="D79" s="150">
        <v>1</v>
      </c>
      <c r="E79" s="150" t="s">
        <v>35</v>
      </c>
      <c r="F79" s="61" t="s">
        <v>1346</v>
      </c>
      <c r="G79" s="61"/>
      <c r="H79" s="61"/>
      <c r="I79" s="111"/>
      <c r="J79" s="4"/>
      <c r="K79" s="4"/>
      <c r="L79" s="4"/>
      <c r="M79" s="4"/>
      <c r="N79" s="4"/>
      <c r="O79" s="4"/>
      <c r="P79" s="4"/>
      <c r="Q79" s="4"/>
      <c r="R79" s="4"/>
      <c r="S79" s="4"/>
    </row>
    <row r="80" spans="1:19" x14ac:dyDescent="0.2">
      <c r="A80" s="150" t="s">
        <v>441</v>
      </c>
      <c r="B80" s="150" t="s">
        <v>464</v>
      </c>
      <c r="C80" s="158" t="s">
        <v>465</v>
      </c>
      <c r="D80" s="150">
        <v>1</v>
      </c>
      <c r="E80" s="150" t="s">
        <v>35</v>
      </c>
      <c r="F80" s="61" t="s">
        <v>1346</v>
      </c>
      <c r="G80" s="61"/>
      <c r="H80" s="61"/>
      <c r="I80" s="111"/>
      <c r="J80" s="4"/>
      <c r="K80" s="4"/>
      <c r="L80" s="4"/>
      <c r="M80" s="4"/>
      <c r="N80" s="4"/>
      <c r="O80" s="4"/>
      <c r="P80" s="4"/>
      <c r="Q80" s="4"/>
      <c r="R80" s="4"/>
      <c r="S80" s="4"/>
    </row>
    <row r="81" spans="1:19" x14ac:dyDescent="0.2">
      <c r="A81" s="150" t="s">
        <v>441</v>
      </c>
      <c r="B81" s="150" t="s">
        <v>466</v>
      </c>
      <c r="C81" s="158" t="s">
        <v>467</v>
      </c>
      <c r="D81" s="150">
        <v>1</v>
      </c>
      <c r="E81" s="150" t="s">
        <v>35</v>
      </c>
      <c r="F81" s="61" t="s">
        <v>1346</v>
      </c>
      <c r="G81" s="61"/>
      <c r="H81" s="61"/>
      <c r="I81" s="111"/>
      <c r="J81" s="4"/>
      <c r="K81" s="4"/>
      <c r="L81" s="4"/>
      <c r="M81" s="4"/>
      <c r="N81" s="4"/>
      <c r="O81" s="4"/>
      <c r="P81" s="4"/>
      <c r="Q81" s="4"/>
      <c r="R81" s="4"/>
      <c r="S81" s="4"/>
    </row>
    <row r="82" spans="1:19" ht="17.25" customHeight="1" x14ac:dyDescent="0.2">
      <c r="A82" s="150" t="s">
        <v>441</v>
      </c>
      <c r="B82" s="186" t="s">
        <v>468</v>
      </c>
      <c r="C82" s="214" t="s">
        <v>469</v>
      </c>
      <c r="D82" s="186">
        <v>1</v>
      </c>
      <c r="E82" s="150" t="s">
        <v>35</v>
      </c>
      <c r="F82" s="61" t="s">
        <v>1346</v>
      </c>
      <c r="G82" s="61"/>
      <c r="H82" s="61"/>
      <c r="I82" s="111"/>
      <c r="J82" s="4"/>
      <c r="K82" s="4"/>
      <c r="L82" s="4"/>
      <c r="M82" s="4"/>
      <c r="N82" s="4"/>
      <c r="O82" s="4"/>
      <c r="P82" s="4"/>
      <c r="Q82" s="4"/>
      <c r="R82" s="4"/>
      <c r="S82" s="4"/>
    </row>
    <row r="83" spans="1:19" x14ac:dyDescent="0.2">
      <c r="A83" s="156" t="s">
        <v>441</v>
      </c>
      <c r="B83" s="156" t="s">
        <v>474</v>
      </c>
      <c r="C83" s="62" t="s">
        <v>475</v>
      </c>
      <c r="D83" s="156">
        <v>1</v>
      </c>
      <c r="E83" s="156" t="s">
        <v>35</v>
      </c>
      <c r="F83" s="62" t="s">
        <v>1346</v>
      </c>
      <c r="G83" s="62"/>
      <c r="H83" s="62"/>
      <c r="I83" s="134"/>
      <c r="J83" s="55"/>
      <c r="K83" s="55"/>
      <c r="L83" s="55"/>
      <c r="M83" s="55"/>
      <c r="N83" s="55"/>
      <c r="O83" s="55"/>
      <c r="P83" s="55"/>
      <c r="Q83" s="55"/>
      <c r="R83" s="55"/>
      <c r="S83" s="55"/>
    </row>
    <row r="84" spans="1:19" x14ac:dyDescent="0.2">
      <c r="A84" s="26"/>
      <c r="B84" s="27">
        <f>COUNTA(B74:B83)</f>
        <v>10</v>
      </c>
      <c r="C84" s="197"/>
      <c r="D84" s="131"/>
      <c r="E84" s="27">
        <f>COUNTIF(E74:E83,"No")</f>
        <v>10</v>
      </c>
      <c r="F84" s="27">
        <f t="shared" ref="F84:S84" si="6">COUNTIF(F74:F83,"Yes")</f>
        <v>0</v>
      </c>
      <c r="G84" s="27">
        <f t="shared" si="6"/>
        <v>0</v>
      </c>
      <c r="H84" s="27">
        <f t="shared" si="6"/>
        <v>0</v>
      </c>
      <c r="I84" s="27">
        <f t="shared" si="6"/>
        <v>0</v>
      </c>
      <c r="J84" s="27">
        <f t="shared" si="6"/>
        <v>0</v>
      </c>
      <c r="K84" s="27">
        <f t="shared" si="6"/>
        <v>0</v>
      </c>
      <c r="L84" s="27">
        <f t="shared" si="6"/>
        <v>0</v>
      </c>
      <c r="M84" s="27">
        <f t="shared" si="6"/>
        <v>0</v>
      </c>
      <c r="N84" s="27">
        <f t="shared" si="6"/>
        <v>0</v>
      </c>
      <c r="O84" s="27">
        <f t="shared" si="6"/>
        <v>0</v>
      </c>
      <c r="P84" s="27">
        <f t="shared" si="6"/>
        <v>0</v>
      </c>
      <c r="Q84" s="27">
        <f t="shared" si="6"/>
        <v>0</v>
      </c>
      <c r="R84" s="27">
        <f t="shared" si="6"/>
        <v>0</v>
      </c>
      <c r="S84" s="27">
        <f t="shared" si="6"/>
        <v>0</v>
      </c>
    </row>
    <row r="85" spans="1:19" x14ac:dyDescent="0.2">
      <c r="A85" s="40"/>
      <c r="B85" s="40"/>
      <c r="C85" s="198"/>
      <c r="D85" s="7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</row>
    <row r="86" spans="1:19" x14ac:dyDescent="0.2">
      <c r="A86" s="150" t="s">
        <v>478</v>
      </c>
      <c r="B86" s="150" t="s">
        <v>479</v>
      </c>
      <c r="C86" s="158" t="s">
        <v>480</v>
      </c>
      <c r="D86" s="150">
        <v>1</v>
      </c>
      <c r="E86" s="150" t="s">
        <v>35</v>
      </c>
      <c r="F86" s="61" t="s">
        <v>1346</v>
      </c>
      <c r="G86" s="61"/>
      <c r="H86" s="61"/>
      <c r="I86" s="111"/>
      <c r="J86" s="4"/>
      <c r="K86" s="4"/>
      <c r="L86" s="4"/>
      <c r="M86" s="4"/>
      <c r="N86" s="4"/>
      <c r="O86" s="4"/>
      <c r="P86" s="4"/>
      <c r="Q86" s="4"/>
      <c r="R86" s="4"/>
      <c r="S86" s="4"/>
    </row>
    <row r="87" spans="1:19" x14ac:dyDescent="0.2">
      <c r="A87" s="150" t="s">
        <v>478</v>
      </c>
      <c r="B87" s="150" t="s">
        <v>485</v>
      </c>
      <c r="C87" s="158" t="s">
        <v>486</v>
      </c>
      <c r="D87" s="150">
        <v>1</v>
      </c>
      <c r="E87" s="150" t="s">
        <v>35</v>
      </c>
      <c r="F87" s="61" t="s">
        <v>1346</v>
      </c>
      <c r="G87" s="61"/>
      <c r="H87" s="61"/>
      <c r="I87" s="111"/>
      <c r="J87" s="4"/>
      <c r="K87" s="4"/>
      <c r="L87" s="4"/>
      <c r="M87" s="4"/>
      <c r="N87" s="4"/>
      <c r="O87" s="4"/>
      <c r="P87" s="4"/>
      <c r="Q87" s="4"/>
      <c r="R87" s="4"/>
      <c r="S87" s="4"/>
    </row>
    <row r="88" spans="1:19" x14ac:dyDescent="0.2">
      <c r="A88" s="150" t="s">
        <v>478</v>
      </c>
      <c r="B88" s="150" t="s">
        <v>487</v>
      </c>
      <c r="C88" s="158" t="s">
        <v>488</v>
      </c>
      <c r="D88" s="150">
        <v>1</v>
      </c>
      <c r="E88" s="150" t="s">
        <v>35</v>
      </c>
      <c r="F88" s="61" t="s">
        <v>1346</v>
      </c>
      <c r="G88" s="61"/>
      <c r="H88" s="61"/>
      <c r="I88" s="111"/>
      <c r="J88" s="4"/>
      <c r="K88" s="4"/>
      <c r="L88" s="4"/>
      <c r="M88" s="4"/>
      <c r="N88" s="4"/>
      <c r="O88" s="4"/>
      <c r="P88" s="4"/>
      <c r="Q88" s="4"/>
      <c r="R88" s="4"/>
      <c r="S88" s="4"/>
    </row>
    <row r="89" spans="1:19" x14ac:dyDescent="0.2">
      <c r="A89" s="150" t="s">
        <v>478</v>
      </c>
      <c r="B89" s="150" t="s">
        <v>491</v>
      </c>
      <c r="C89" s="158" t="s">
        <v>492</v>
      </c>
      <c r="D89" s="150">
        <v>1</v>
      </c>
      <c r="E89" s="150" t="s">
        <v>35</v>
      </c>
      <c r="F89" s="61" t="s">
        <v>1346</v>
      </c>
      <c r="G89" s="61"/>
      <c r="H89" s="61"/>
      <c r="I89" s="111"/>
      <c r="J89" s="4"/>
      <c r="K89" s="4"/>
      <c r="L89" s="4"/>
      <c r="M89" s="4"/>
      <c r="N89" s="4"/>
      <c r="O89" s="4"/>
      <c r="P89" s="4"/>
      <c r="Q89" s="4"/>
      <c r="R89" s="4"/>
      <c r="S89" s="4"/>
    </row>
    <row r="90" spans="1:19" x14ac:dyDescent="0.2">
      <c r="A90" s="150" t="s">
        <v>478</v>
      </c>
      <c r="B90" s="150" t="s">
        <v>493</v>
      </c>
      <c r="C90" s="158" t="s">
        <v>494</v>
      </c>
      <c r="D90" s="150">
        <v>1</v>
      </c>
      <c r="E90" s="150" t="s">
        <v>35</v>
      </c>
      <c r="F90" s="61" t="s">
        <v>1346</v>
      </c>
      <c r="G90" s="61"/>
      <c r="H90" s="61"/>
      <c r="I90" s="111"/>
      <c r="J90" s="4"/>
      <c r="K90" s="4"/>
      <c r="L90" s="4"/>
      <c r="M90" s="4"/>
      <c r="N90" s="4"/>
      <c r="O90" s="4"/>
      <c r="P90" s="4"/>
      <c r="Q90" s="4"/>
      <c r="R90" s="4"/>
      <c r="S90" s="4"/>
    </row>
    <row r="91" spans="1:19" x14ac:dyDescent="0.2">
      <c r="A91" s="156" t="s">
        <v>478</v>
      </c>
      <c r="B91" s="156" t="s">
        <v>495</v>
      </c>
      <c r="C91" s="62" t="s">
        <v>496</v>
      </c>
      <c r="D91" s="156">
        <v>1</v>
      </c>
      <c r="E91" s="156" t="s">
        <v>35</v>
      </c>
      <c r="F91" s="62" t="s">
        <v>1346</v>
      </c>
      <c r="G91" s="62"/>
      <c r="H91" s="62"/>
      <c r="I91" s="134"/>
      <c r="J91" s="55"/>
      <c r="K91" s="55"/>
      <c r="L91" s="55"/>
      <c r="M91" s="55"/>
      <c r="N91" s="55"/>
      <c r="O91" s="55"/>
      <c r="P91" s="55"/>
      <c r="Q91" s="55"/>
      <c r="R91" s="55"/>
      <c r="S91" s="55"/>
    </row>
    <row r="92" spans="1:19" x14ac:dyDescent="0.2">
      <c r="A92" s="26"/>
      <c r="B92" s="27">
        <f>COUNTA(B86:B91)</f>
        <v>6</v>
      </c>
      <c r="C92" s="197"/>
      <c r="D92" s="131"/>
      <c r="E92" s="27">
        <f>COUNTIF(E86:E91,"No")</f>
        <v>6</v>
      </c>
      <c r="F92" s="27">
        <f t="shared" ref="F92:S92" si="7">COUNTIF(F86:F91,"Yes")</f>
        <v>0</v>
      </c>
      <c r="G92" s="27">
        <f t="shared" si="7"/>
        <v>0</v>
      </c>
      <c r="H92" s="27">
        <f t="shared" si="7"/>
        <v>0</v>
      </c>
      <c r="I92" s="27">
        <f t="shared" si="7"/>
        <v>0</v>
      </c>
      <c r="J92" s="27">
        <f t="shared" si="7"/>
        <v>0</v>
      </c>
      <c r="K92" s="27">
        <f t="shared" si="7"/>
        <v>0</v>
      </c>
      <c r="L92" s="27">
        <f t="shared" si="7"/>
        <v>0</v>
      </c>
      <c r="M92" s="27">
        <f t="shared" si="7"/>
        <v>0</v>
      </c>
      <c r="N92" s="27">
        <f t="shared" si="7"/>
        <v>0</v>
      </c>
      <c r="O92" s="27">
        <f t="shared" si="7"/>
        <v>0</v>
      </c>
      <c r="P92" s="27">
        <f t="shared" si="7"/>
        <v>0</v>
      </c>
      <c r="Q92" s="27">
        <f t="shared" si="7"/>
        <v>0</v>
      </c>
      <c r="R92" s="27">
        <f t="shared" si="7"/>
        <v>0</v>
      </c>
      <c r="S92" s="27">
        <f t="shared" si="7"/>
        <v>0</v>
      </c>
    </row>
    <row r="93" spans="1:19" x14ac:dyDescent="0.2">
      <c r="A93" s="40"/>
      <c r="B93" s="40"/>
      <c r="C93" s="198"/>
      <c r="D93" s="7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</row>
    <row r="94" spans="1:19" x14ac:dyDescent="0.2">
      <c r="A94" s="150" t="s">
        <v>497</v>
      </c>
      <c r="B94" s="150" t="s">
        <v>498</v>
      </c>
      <c r="C94" s="158" t="s">
        <v>499</v>
      </c>
      <c r="D94" s="150">
        <v>1</v>
      </c>
      <c r="E94" s="150" t="s">
        <v>35</v>
      </c>
      <c r="F94" s="61" t="s">
        <v>1346</v>
      </c>
      <c r="G94" s="61"/>
      <c r="H94" s="61"/>
      <c r="I94" s="111"/>
      <c r="J94" s="4"/>
      <c r="K94" s="4"/>
      <c r="L94" s="4"/>
      <c r="M94" s="4"/>
      <c r="N94" s="4"/>
      <c r="O94" s="4"/>
      <c r="P94" s="4"/>
      <c r="Q94" s="4"/>
      <c r="R94" s="4"/>
      <c r="S94" s="4"/>
    </row>
    <row r="95" spans="1:19" x14ac:dyDescent="0.2">
      <c r="A95" s="150" t="s">
        <v>497</v>
      </c>
      <c r="B95" s="150" t="s">
        <v>500</v>
      </c>
      <c r="C95" s="158" t="s">
        <v>501</v>
      </c>
      <c r="D95" s="150">
        <v>1</v>
      </c>
      <c r="E95" s="150" t="s">
        <v>35</v>
      </c>
      <c r="F95" s="61" t="s">
        <v>1346</v>
      </c>
      <c r="G95" s="61"/>
      <c r="H95" s="61"/>
      <c r="I95" s="111"/>
      <c r="J95" s="4"/>
      <c r="K95" s="4"/>
      <c r="L95" s="4"/>
      <c r="M95" s="4"/>
      <c r="N95" s="4"/>
      <c r="O95" s="4"/>
      <c r="P95" s="4"/>
      <c r="Q95" s="4"/>
      <c r="R95" s="4"/>
      <c r="S95" s="4"/>
    </row>
    <row r="96" spans="1:19" ht="18" x14ac:dyDescent="0.2">
      <c r="A96" s="150" t="s">
        <v>497</v>
      </c>
      <c r="B96" s="150" t="s">
        <v>502</v>
      </c>
      <c r="C96" s="158" t="s">
        <v>503</v>
      </c>
      <c r="D96" s="150">
        <v>1</v>
      </c>
      <c r="E96" s="150" t="s">
        <v>35</v>
      </c>
      <c r="F96" s="61" t="s">
        <v>1346</v>
      </c>
      <c r="G96" s="61"/>
      <c r="H96" s="61"/>
      <c r="I96" s="111"/>
      <c r="J96" s="4"/>
      <c r="K96" s="4"/>
      <c r="L96" s="4"/>
      <c r="M96" s="4"/>
      <c r="N96" s="4"/>
      <c r="O96" s="4"/>
      <c r="P96" s="4"/>
      <c r="Q96" s="4"/>
      <c r="R96" s="4"/>
      <c r="S96" s="4"/>
    </row>
    <row r="97" spans="1:19" ht="18" x14ac:dyDescent="0.2">
      <c r="A97" s="150" t="s">
        <v>497</v>
      </c>
      <c r="B97" s="150" t="s">
        <v>504</v>
      </c>
      <c r="C97" s="158" t="s">
        <v>505</v>
      </c>
      <c r="D97" s="150">
        <v>1</v>
      </c>
      <c r="E97" s="150" t="s">
        <v>35</v>
      </c>
      <c r="F97" s="61" t="s">
        <v>1346</v>
      </c>
      <c r="G97" s="61"/>
      <c r="H97" s="61"/>
      <c r="I97" s="111"/>
      <c r="J97" s="4"/>
      <c r="K97" s="4"/>
      <c r="L97" s="4"/>
      <c r="M97" s="4"/>
      <c r="N97" s="4"/>
      <c r="O97" s="4"/>
      <c r="P97" s="4"/>
      <c r="Q97" s="4"/>
      <c r="R97" s="4"/>
      <c r="S97" s="4"/>
    </row>
    <row r="98" spans="1:19" ht="18" x14ac:dyDescent="0.2">
      <c r="A98" s="156" t="s">
        <v>497</v>
      </c>
      <c r="B98" s="156" t="s">
        <v>506</v>
      </c>
      <c r="C98" s="62" t="s">
        <v>507</v>
      </c>
      <c r="D98" s="156">
        <v>1</v>
      </c>
      <c r="E98" s="156" t="s">
        <v>35</v>
      </c>
      <c r="F98" s="62" t="s">
        <v>1346</v>
      </c>
      <c r="G98" s="62"/>
      <c r="H98" s="62"/>
      <c r="I98" s="134"/>
      <c r="J98" s="55"/>
      <c r="K98" s="55"/>
      <c r="L98" s="55"/>
      <c r="M98" s="55"/>
      <c r="N98" s="55"/>
      <c r="O98" s="55"/>
      <c r="P98" s="55"/>
      <c r="Q98" s="55"/>
      <c r="R98" s="55"/>
      <c r="S98" s="55"/>
    </row>
    <row r="99" spans="1:19" x14ac:dyDescent="0.2">
      <c r="A99" s="26"/>
      <c r="B99" s="27">
        <f>COUNTA(B94:B98)</f>
        <v>5</v>
      </c>
      <c r="C99" s="197"/>
      <c r="D99" s="131"/>
      <c r="E99" s="27">
        <f>COUNTIF(E94:E98,"No")</f>
        <v>5</v>
      </c>
      <c r="F99" s="27">
        <f t="shared" ref="F99:S99" si="8">COUNTIF(F94:F98,"Yes")</f>
        <v>0</v>
      </c>
      <c r="G99" s="27">
        <f t="shared" si="8"/>
        <v>0</v>
      </c>
      <c r="H99" s="27">
        <f t="shared" si="8"/>
        <v>0</v>
      </c>
      <c r="I99" s="27">
        <f t="shared" si="8"/>
        <v>0</v>
      </c>
      <c r="J99" s="27">
        <f t="shared" si="8"/>
        <v>0</v>
      </c>
      <c r="K99" s="27">
        <f t="shared" si="8"/>
        <v>0</v>
      </c>
      <c r="L99" s="27">
        <f t="shared" si="8"/>
        <v>0</v>
      </c>
      <c r="M99" s="27">
        <f t="shared" si="8"/>
        <v>0</v>
      </c>
      <c r="N99" s="27">
        <f t="shared" si="8"/>
        <v>0</v>
      </c>
      <c r="O99" s="27">
        <f t="shared" si="8"/>
        <v>0</v>
      </c>
      <c r="P99" s="27">
        <f t="shared" si="8"/>
        <v>0</v>
      </c>
      <c r="Q99" s="27">
        <f t="shared" si="8"/>
        <v>0</v>
      </c>
      <c r="R99" s="27">
        <f t="shared" si="8"/>
        <v>0</v>
      </c>
      <c r="S99" s="27">
        <f t="shared" si="8"/>
        <v>0</v>
      </c>
    </row>
    <row r="100" spans="1:19" x14ac:dyDescent="0.2">
      <c r="A100" s="40"/>
      <c r="B100" s="40"/>
      <c r="C100" s="198"/>
      <c r="D100" s="7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</row>
    <row r="101" spans="1:19" x14ac:dyDescent="0.2">
      <c r="A101" s="150" t="s">
        <v>510</v>
      </c>
      <c r="B101" s="150" t="s">
        <v>511</v>
      </c>
      <c r="C101" s="158" t="s">
        <v>512</v>
      </c>
      <c r="D101" s="150">
        <v>1</v>
      </c>
      <c r="E101" s="150" t="s">
        <v>35</v>
      </c>
      <c r="F101" s="61" t="s">
        <v>1346</v>
      </c>
      <c r="G101" s="61"/>
      <c r="H101" s="61"/>
      <c r="I101" s="111"/>
      <c r="J101" s="4"/>
      <c r="K101" s="4"/>
      <c r="L101" s="4"/>
      <c r="M101" s="4"/>
      <c r="N101" s="4"/>
      <c r="O101" s="4"/>
      <c r="P101" s="4"/>
      <c r="Q101" s="4"/>
      <c r="R101" s="4"/>
      <c r="S101" s="4"/>
    </row>
    <row r="102" spans="1:19" ht="18" x14ac:dyDescent="0.2">
      <c r="A102" s="150" t="s">
        <v>510</v>
      </c>
      <c r="B102" s="150" t="s">
        <v>513</v>
      </c>
      <c r="C102" s="158" t="s">
        <v>1285</v>
      </c>
      <c r="D102" s="150">
        <v>1</v>
      </c>
      <c r="E102" s="150" t="s">
        <v>35</v>
      </c>
      <c r="F102" s="61" t="s">
        <v>1346</v>
      </c>
      <c r="G102" s="61"/>
      <c r="H102" s="61"/>
      <c r="I102" s="111"/>
      <c r="J102" s="4"/>
      <c r="K102" s="4"/>
      <c r="L102" s="4"/>
      <c r="M102" s="4"/>
      <c r="N102" s="4"/>
      <c r="O102" s="4"/>
      <c r="P102" s="4"/>
      <c r="Q102" s="4"/>
      <c r="R102" s="4"/>
      <c r="S102" s="4"/>
    </row>
    <row r="103" spans="1:19" x14ac:dyDescent="0.2">
      <c r="A103" s="150" t="s">
        <v>510</v>
      </c>
      <c r="B103" s="150" t="s">
        <v>514</v>
      </c>
      <c r="C103" s="158" t="s">
        <v>515</v>
      </c>
      <c r="D103" s="150">
        <v>1</v>
      </c>
      <c r="E103" s="150" t="s">
        <v>35</v>
      </c>
      <c r="F103" s="61" t="s">
        <v>1346</v>
      </c>
      <c r="G103" s="61"/>
      <c r="H103" s="61"/>
      <c r="I103" s="111"/>
      <c r="J103" s="4"/>
      <c r="K103" s="4"/>
      <c r="L103" s="4"/>
      <c r="M103" s="4"/>
      <c r="N103" s="4"/>
      <c r="O103" s="4"/>
      <c r="P103" s="4"/>
      <c r="Q103" s="4"/>
      <c r="R103" s="4"/>
      <c r="S103" s="4"/>
    </row>
    <row r="104" spans="1:19" x14ac:dyDescent="0.2">
      <c r="A104" s="150" t="s">
        <v>510</v>
      </c>
      <c r="B104" s="150" t="s">
        <v>518</v>
      </c>
      <c r="C104" s="158" t="s">
        <v>519</v>
      </c>
      <c r="D104" s="150">
        <v>1</v>
      </c>
      <c r="E104" s="150" t="s">
        <v>35</v>
      </c>
      <c r="F104" s="61" t="s">
        <v>1346</v>
      </c>
      <c r="G104" s="61"/>
      <c r="H104" s="61"/>
      <c r="I104" s="111"/>
      <c r="J104" s="4"/>
      <c r="K104" s="4"/>
      <c r="L104" s="4"/>
      <c r="M104" s="4"/>
      <c r="N104" s="4"/>
      <c r="O104" s="4"/>
      <c r="P104" s="4"/>
      <c r="Q104" s="4"/>
      <c r="R104" s="4"/>
      <c r="S104" s="4"/>
    </row>
    <row r="105" spans="1:19" x14ac:dyDescent="0.2">
      <c r="A105" s="150" t="s">
        <v>510</v>
      </c>
      <c r="B105" s="150" t="s">
        <v>520</v>
      </c>
      <c r="C105" s="158" t="s">
        <v>521</v>
      </c>
      <c r="D105" s="150">
        <v>1</v>
      </c>
      <c r="E105" s="150" t="s">
        <v>35</v>
      </c>
      <c r="F105" s="61" t="s">
        <v>1346</v>
      </c>
      <c r="G105" s="61"/>
      <c r="H105" s="61"/>
      <c r="I105" s="111"/>
      <c r="J105" s="4"/>
      <c r="K105" s="4"/>
      <c r="L105" s="4"/>
      <c r="M105" s="4"/>
      <c r="N105" s="4"/>
      <c r="O105" s="4"/>
      <c r="P105" s="4"/>
      <c r="Q105" s="4"/>
      <c r="R105" s="4"/>
      <c r="S105" s="4"/>
    </row>
    <row r="106" spans="1:19" x14ac:dyDescent="0.2">
      <c r="A106" s="156" t="s">
        <v>510</v>
      </c>
      <c r="B106" s="156" t="s">
        <v>522</v>
      </c>
      <c r="C106" s="62" t="s">
        <v>523</v>
      </c>
      <c r="D106" s="156">
        <v>1</v>
      </c>
      <c r="E106" s="156" t="s">
        <v>35</v>
      </c>
      <c r="F106" s="62" t="s">
        <v>1346</v>
      </c>
      <c r="G106" s="62"/>
      <c r="H106" s="62"/>
      <c r="I106" s="134"/>
      <c r="J106" s="55"/>
      <c r="K106" s="55"/>
      <c r="L106" s="55"/>
      <c r="M106" s="55"/>
      <c r="N106" s="55"/>
      <c r="O106" s="55"/>
      <c r="P106" s="55"/>
      <c r="Q106" s="55"/>
      <c r="R106" s="55"/>
      <c r="S106" s="55"/>
    </row>
    <row r="107" spans="1:19" x14ac:dyDescent="0.2">
      <c r="A107" s="26"/>
      <c r="B107" s="27">
        <f>COUNTA(B101:B106)</f>
        <v>6</v>
      </c>
      <c r="C107" s="197"/>
      <c r="D107" s="131"/>
      <c r="E107" s="27">
        <f>COUNTIF(E101:E106,"No")</f>
        <v>6</v>
      </c>
      <c r="F107" s="27">
        <f t="shared" ref="F107:S107" si="9">COUNTIF(F101:F106,"Yes")</f>
        <v>0</v>
      </c>
      <c r="G107" s="27">
        <f t="shared" si="9"/>
        <v>0</v>
      </c>
      <c r="H107" s="27">
        <f t="shared" si="9"/>
        <v>0</v>
      </c>
      <c r="I107" s="27">
        <f t="shared" si="9"/>
        <v>0</v>
      </c>
      <c r="J107" s="27">
        <f t="shared" si="9"/>
        <v>0</v>
      </c>
      <c r="K107" s="27">
        <f t="shared" si="9"/>
        <v>0</v>
      </c>
      <c r="L107" s="27">
        <f t="shared" si="9"/>
        <v>0</v>
      </c>
      <c r="M107" s="27">
        <f t="shared" si="9"/>
        <v>0</v>
      </c>
      <c r="N107" s="27">
        <f t="shared" si="9"/>
        <v>0</v>
      </c>
      <c r="O107" s="27">
        <f t="shared" si="9"/>
        <v>0</v>
      </c>
      <c r="P107" s="27">
        <f t="shared" si="9"/>
        <v>0</v>
      </c>
      <c r="Q107" s="27">
        <f t="shared" si="9"/>
        <v>0</v>
      </c>
      <c r="R107" s="27">
        <f t="shared" si="9"/>
        <v>0</v>
      </c>
      <c r="S107" s="27">
        <f t="shared" si="9"/>
        <v>0</v>
      </c>
    </row>
    <row r="108" spans="1:19" x14ac:dyDescent="0.2">
      <c r="A108" s="40"/>
      <c r="B108" s="40"/>
      <c r="C108" s="198"/>
      <c r="D108" s="7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</row>
    <row r="109" spans="1:19" ht="12.75" customHeight="1" x14ac:dyDescent="0.2">
      <c r="A109" s="150" t="s">
        <v>527</v>
      </c>
      <c r="B109" s="150" t="s">
        <v>528</v>
      </c>
      <c r="C109" s="158" t="s">
        <v>529</v>
      </c>
      <c r="D109" s="150">
        <v>1</v>
      </c>
      <c r="E109" s="150" t="s">
        <v>35</v>
      </c>
      <c r="F109" s="61" t="s">
        <v>1346</v>
      </c>
      <c r="G109" s="61"/>
      <c r="H109" s="61"/>
      <c r="I109" s="111"/>
      <c r="J109" s="4"/>
      <c r="K109" s="4"/>
      <c r="L109" s="4"/>
      <c r="M109" s="4"/>
      <c r="N109" s="4"/>
      <c r="O109" s="4"/>
      <c r="P109" s="4"/>
      <c r="Q109" s="4"/>
      <c r="R109" s="4"/>
      <c r="S109" s="4"/>
    </row>
    <row r="110" spans="1:19" ht="12.75" customHeight="1" x14ac:dyDescent="0.2">
      <c r="A110" s="150" t="s">
        <v>527</v>
      </c>
      <c r="B110" s="150" t="s">
        <v>530</v>
      </c>
      <c r="C110" s="158" t="s">
        <v>531</v>
      </c>
      <c r="D110" s="150">
        <v>1</v>
      </c>
      <c r="E110" s="150" t="s">
        <v>35</v>
      </c>
      <c r="F110" s="61" t="s">
        <v>1346</v>
      </c>
      <c r="G110" s="61"/>
      <c r="H110" s="61"/>
      <c r="I110" s="111"/>
      <c r="J110" s="4"/>
      <c r="K110" s="4"/>
      <c r="L110" s="4"/>
      <c r="M110" s="4"/>
      <c r="N110" s="4"/>
      <c r="O110" s="4"/>
      <c r="P110" s="4"/>
      <c r="Q110" s="4"/>
      <c r="R110" s="4"/>
      <c r="S110" s="4"/>
    </row>
    <row r="111" spans="1:19" ht="12.75" customHeight="1" x14ac:dyDescent="0.2">
      <c r="A111" s="150" t="s">
        <v>527</v>
      </c>
      <c r="B111" s="150" t="s">
        <v>532</v>
      </c>
      <c r="C111" s="158" t="s">
        <v>533</v>
      </c>
      <c r="D111" s="150">
        <v>1</v>
      </c>
      <c r="E111" s="150" t="s">
        <v>35</v>
      </c>
      <c r="F111" s="61" t="s">
        <v>1346</v>
      </c>
      <c r="G111" s="61"/>
      <c r="H111" s="61"/>
      <c r="I111" s="111"/>
      <c r="J111" s="4"/>
      <c r="K111" s="4"/>
      <c r="L111" s="4"/>
      <c r="M111" s="4"/>
      <c r="N111" s="4"/>
      <c r="O111" s="4"/>
      <c r="P111" s="4"/>
      <c r="Q111" s="4"/>
      <c r="R111" s="4"/>
      <c r="S111" s="4"/>
    </row>
    <row r="112" spans="1:19" ht="12.75" customHeight="1" x14ac:dyDescent="0.2">
      <c r="A112" s="150" t="s">
        <v>527</v>
      </c>
      <c r="B112" s="150" t="s">
        <v>534</v>
      </c>
      <c r="C112" s="158" t="s">
        <v>535</v>
      </c>
      <c r="D112" s="150">
        <v>1</v>
      </c>
      <c r="E112" s="150" t="s">
        <v>35</v>
      </c>
      <c r="F112" s="61" t="s">
        <v>1346</v>
      </c>
      <c r="G112" s="61"/>
      <c r="H112" s="61"/>
      <c r="I112" s="111"/>
      <c r="J112" s="4"/>
      <c r="K112" s="4"/>
      <c r="L112" s="4"/>
      <c r="M112" s="4"/>
      <c r="N112" s="4"/>
      <c r="O112" s="4"/>
      <c r="P112" s="4"/>
      <c r="Q112" s="4"/>
      <c r="R112" s="4"/>
      <c r="S112" s="4"/>
    </row>
    <row r="113" spans="1:19" ht="12.75" customHeight="1" x14ac:dyDescent="0.2">
      <c r="A113" s="150" t="s">
        <v>527</v>
      </c>
      <c r="B113" s="150" t="s">
        <v>536</v>
      </c>
      <c r="C113" s="158" t="s">
        <v>537</v>
      </c>
      <c r="D113" s="150">
        <v>1</v>
      </c>
      <c r="E113" s="150" t="s">
        <v>35</v>
      </c>
      <c r="F113" s="61" t="s">
        <v>1346</v>
      </c>
      <c r="G113" s="61"/>
      <c r="H113" s="61"/>
      <c r="I113" s="111"/>
      <c r="J113" s="4"/>
      <c r="K113" s="4"/>
      <c r="L113" s="4"/>
      <c r="M113" s="4"/>
      <c r="N113" s="4"/>
      <c r="O113" s="4"/>
      <c r="P113" s="4"/>
      <c r="Q113" s="4"/>
      <c r="R113" s="4"/>
      <c r="S113" s="4"/>
    </row>
    <row r="114" spans="1:19" ht="12.75" customHeight="1" x14ac:dyDescent="0.2">
      <c r="A114" s="150" t="s">
        <v>527</v>
      </c>
      <c r="B114" s="150" t="s">
        <v>538</v>
      </c>
      <c r="C114" s="158" t="s">
        <v>539</v>
      </c>
      <c r="D114" s="150">
        <v>1</v>
      </c>
      <c r="E114" s="150" t="s">
        <v>35</v>
      </c>
      <c r="F114" s="61" t="s">
        <v>1346</v>
      </c>
      <c r="G114" s="61"/>
      <c r="H114" s="61"/>
      <c r="I114" s="111"/>
      <c r="J114" s="4"/>
      <c r="K114" s="4"/>
      <c r="L114" s="4"/>
      <c r="M114" s="4"/>
      <c r="N114" s="4"/>
      <c r="O114" s="4"/>
      <c r="P114" s="4"/>
      <c r="Q114" s="4"/>
      <c r="R114" s="4"/>
      <c r="S114" s="4"/>
    </row>
    <row r="115" spans="1:19" ht="12.75" customHeight="1" x14ac:dyDescent="0.2">
      <c r="A115" s="150" t="s">
        <v>527</v>
      </c>
      <c r="B115" s="150" t="s">
        <v>540</v>
      </c>
      <c r="C115" s="158" t="s">
        <v>541</v>
      </c>
      <c r="D115" s="150">
        <v>1</v>
      </c>
      <c r="E115" s="150" t="s">
        <v>35</v>
      </c>
      <c r="F115" s="61" t="s">
        <v>1346</v>
      </c>
      <c r="G115" s="61"/>
      <c r="H115" s="61"/>
      <c r="I115" s="111"/>
      <c r="J115" s="4"/>
      <c r="K115" s="4"/>
      <c r="L115" s="4"/>
      <c r="M115" s="4"/>
      <c r="N115" s="4"/>
      <c r="O115" s="4"/>
      <c r="P115" s="4"/>
      <c r="Q115" s="4"/>
      <c r="R115" s="4"/>
      <c r="S115" s="4"/>
    </row>
    <row r="116" spans="1:19" ht="12.75" customHeight="1" x14ac:dyDescent="0.2">
      <c r="A116" s="150" t="s">
        <v>527</v>
      </c>
      <c r="B116" s="150" t="s">
        <v>542</v>
      </c>
      <c r="C116" s="158" t="s">
        <v>543</v>
      </c>
      <c r="D116" s="150">
        <v>1</v>
      </c>
      <c r="E116" s="150" t="s">
        <v>35</v>
      </c>
      <c r="F116" s="61" t="s">
        <v>1346</v>
      </c>
      <c r="G116" s="61"/>
      <c r="H116" s="61"/>
      <c r="I116" s="111"/>
      <c r="J116" s="4"/>
      <c r="K116" s="4"/>
      <c r="L116" s="4"/>
      <c r="M116" s="4"/>
      <c r="N116" s="4"/>
      <c r="O116" s="4"/>
      <c r="P116" s="4"/>
      <c r="Q116" s="4"/>
      <c r="R116" s="4"/>
      <c r="S116" s="4"/>
    </row>
    <row r="117" spans="1:19" ht="12.75" customHeight="1" x14ac:dyDescent="0.2">
      <c r="A117" s="156" t="s">
        <v>527</v>
      </c>
      <c r="B117" s="156" t="s">
        <v>544</v>
      </c>
      <c r="C117" s="62" t="s">
        <v>545</v>
      </c>
      <c r="D117" s="156">
        <v>1</v>
      </c>
      <c r="E117" s="156" t="s">
        <v>35</v>
      </c>
      <c r="F117" s="62" t="s">
        <v>1346</v>
      </c>
      <c r="G117" s="62"/>
      <c r="H117" s="62"/>
      <c r="I117" s="134"/>
      <c r="J117" s="55"/>
      <c r="K117" s="55"/>
      <c r="L117" s="55"/>
      <c r="M117" s="55"/>
      <c r="N117" s="55"/>
      <c r="O117" s="55"/>
      <c r="P117" s="55"/>
      <c r="Q117" s="55"/>
      <c r="R117" s="55"/>
      <c r="S117" s="55"/>
    </row>
    <row r="118" spans="1:19" x14ac:dyDescent="0.2">
      <c r="A118" s="26"/>
      <c r="B118" s="27">
        <f>COUNTA(B109:B117)</f>
        <v>9</v>
      </c>
      <c r="C118" s="197"/>
      <c r="D118" s="131"/>
      <c r="E118" s="27">
        <f>COUNTIF(E109:E117,"No")</f>
        <v>9</v>
      </c>
      <c r="F118" s="27">
        <f t="shared" ref="F118:S118" si="10">COUNTIF(F109:F117,"Yes")</f>
        <v>0</v>
      </c>
      <c r="G118" s="27">
        <f t="shared" si="10"/>
        <v>0</v>
      </c>
      <c r="H118" s="27">
        <f t="shared" si="10"/>
        <v>0</v>
      </c>
      <c r="I118" s="27">
        <f t="shared" si="10"/>
        <v>0</v>
      </c>
      <c r="J118" s="27">
        <f t="shared" si="10"/>
        <v>0</v>
      </c>
      <c r="K118" s="27">
        <f t="shared" si="10"/>
        <v>0</v>
      </c>
      <c r="L118" s="27">
        <f t="shared" si="10"/>
        <v>0</v>
      </c>
      <c r="M118" s="27">
        <f t="shared" si="10"/>
        <v>0</v>
      </c>
      <c r="N118" s="27">
        <f t="shared" si="10"/>
        <v>0</v>
      </c>
      <c r="O118" s="27">
        <f t="shared" si="10"/>
        <v>0</v>
      </c>
      <c r="P118" s="27">
        <f t="shared" si="10"/>
        <v>0</v>
      </c>
      <c r="Q118" s="27">
        <f t="shared" si="10"/>
        <v>0</v>
      </c>
      <c r="R118" s="27">
        <f t="shared" si="10"/>
        <v>0</v>
      </c>
      <c r="S118" s="27">
        <f t="shared" si="10"/>
        <v>0</v>
      </c>
    </row>
    <row r="119" spans="1:19" x14ac:dyDescent="0.2">
      <c r="A119" s="40"/>
      <c r="B119" s="40"/>
      <c r="C119" s="198"/>
      <c r="D119" s="7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</row>
    <row r="120" spans="1:19" ht="12.75" customHeight="1" x14ac:dyDescent="0.2">
      <c r="A120" s="150" t="s">
        <v>546</v>
      </c>
      <c r="B120" s="150" t="s">
        <v>549</v>
      </c>
      <c r="C120" s="158" t="s">
        <v>550</v>
      </c>
      <c r="D120" s="150">
        <v>1</v>
      </c>
      <c r="E120" s="150" t="s">
        <v>35</v>
      </c>
      <c r="F120" s="61" t="s">
        <v>1346</v>
      </c>
      <c r="G120" s="61"/>
      <c r="H120" s="61"/>
      <c r="I120" s="111"/>
      <c r="J120" s="4"/>
      <c r="K120" s="4"/>
      <c r="L120" s="4"/>
      <c r="M120" s="4"/>
      <c r="N120" s="4"/>
      <c r="O120" s="4"/>
      <c r="P120" s="4"/>
      <c r="Q120" s="4"/>
      <c r="R120" s="4"/>
      <c r="S120" s="4"/>
    </row>
    <row r="121" spans="1:19" x14ac:dyDescent="0.2">
      <c r="A121" s="150" t="s">
        <v>546</v>
      </c>
      <c r="B121" s="150" t="s">
        <v>557</v>
      </c>
      <c r="C121" s="158" t="s">
        <v>558</v>
      </c>
      <c r="D121" s="150">
        <v>1</v>
      </c>
      <c r="E121" s="150" t="s">
        <v>35</v>
      </c>
      <c r="F121" s="61" t="s">
        <v>1346</v>
      </c>
      <c r="G121" s="61"/>
      <c r="H121" s="61"/>
      <c r="I121" s="111"/>
      <c r="J121" s="4"/>
      <c r="K121" s="4"/>
      <c r="L121" s="4"/>
      <c r="M121" s="4"/>
      <c r="N121" s="4"/>
      <c r="O121" s="4"/>
      <c r="P121" s="4"/>
      <c r="Q121" s="4"/>
      <c r="R121" s="4"/>
      <c r="S121" s="4"/>
    </row>
    <row r="122" spans="1:19" x14ac:dyDescent="0.2">
      <c r="A122" s="150" t="s">
        <v>546</v>
      </c>
      <c r="B122" s="150" t="s">
        <v>563</v>
      </c>
      <c r="C122" s="158" t="s">
        <v>564</v>
      </c>
      <c r="D122" s="150">
        <v>1</v>
      </c>
      <c r="E122" s="150" t="s">
        <v>35</v>
      </c>
      <c r="F122" s="61" t="s">
        <v>1346</v>
      </c>
      <c r="G122" s="61"/>
      <c r="H122" s="61"/>
      <c r="I122" s="111"/>
      <c r="J122" s="4"/>
      <c r="K122" s="4"/>
      <c r="L122" s="4"/>
      <c r="M122" s="4"/>
      <c r="N122" s="4"/>
      <c r="O122" s="4"/>
      <c r="P122" s="4"/>
      <c r="Q122" s="4"/>
      <c r="R122" s="4"/>
      <c r="S122" s="4"/>
    </row>
    <row r="123" spans="1:19" x14ac:dyDescent="0.2">
      <c r="A123" s="150" t="s">
        <v>546</v>
      </c>
      <c r="B123" s="150" t="s">
        <v>567</v>
      </c>
      <c r="C123" s="158" t="s">
        <v>568</v>
      </c>
      <c r="D123" s="150">
        <v>1</v>
      </c>
      <c r="E123" s="150" t="s">
        <v>35</v>
      </c>
      <c r="F123" s="61" t="s">
        <v>1346</v>
      </c>
      <c r="G123" s="61"/>
      <c r="H123" s="61"/>
      <c r="I123" s="111"/>
      <c r="J123" s="4"/>
      <c r="K123" s="4"/>
      <c r="L123" s="4"/>
      <c r="M123" s="4"/>
      <c r="N123" s="4"/>
      <c r="O123" s="4"/>
      <c r="P123" s="4"/>
      <c r="Q123" s="4"/>
      <c r="R123" s="4"/>
      <c r="S123" s="4"/>
    </row>
    <row r="124" spans="1:19" x14ac:dyDescent="0.2">
      <c r="A124" s="150" t="s">
        <v>546</v>
      </c>
      <c r="B124" s="150" t="s">
        <v>569</v>
      </c>
      <c r="C124" s="158" t="s">
        <v>570</v>
      </c>
      <c r="D124" s="150">
        <v>1</v>
      </c>
      <c r="E124" s="150" t="s">
        <v>35</v>
      </c>
      <c r="F124" s="61" t="s">
        <v>1346</v>
      </c>
      <c r="G124" s="61"/>
      <c r="H124" s="61"/>
      <c r="I124" s="111"/>
      <c r="J124" s="4"/>
      <c r="K124" s="4"/>
      <c r="L124" s="4"/>
      <c r="M124" s="4"/>
      <c r="N124" s="4"/>
      <c r="O124" s="4"/>
      <c r="P124" s="4"/>
      <c r="Q124" s="4"/>
      <c r="R124" s="4"/>
      <c r="S124" s="4"/>
    </row>
    <row r="125" spans="1:19" x14ac:dyDescent="0.2">
      <c r="A125" s="156" t="s">
        <v>546</v>
      </c>
      <c r="B125" s="156" t="s">
        <v>577</v>
      </c>
      <c r="C125" s="62" t="s">
        <v>578</v>
      </c>
      <c r="D125" s="156">
        <v>1</v>
      </c>
      <c r="E125" s="156" t="s">
        <v>35</v>
      </c>
      <c r="F125" s="62" t="s">
        <v>1346</v>
      </c>
      <c r="G125" s="62"/>
      <c r="H125" s="62"/>
      <c r="I125" s="134"/>
      <c r="J125" s="55"/>
      <c r="K125" s="55"/>
      <c r="L125" s="55"/>
      <c r="M125" s="55"/>
      <c r="N125" s="55"/>
      <c r="O125" s="55"/>
      <c r="P125" s="55"/>
      <c r="Q125" s="55"/>
      <c r="R125" s="55"/>
      <c r="S125" s="55"/>
    </row>
    <row r="126" spans="1:19" x14ac:dyDescent="0.2">
      <c r="A126" s="26"/>
      <c r="B126" s="27">
        <f>COUNTA(B120:B125)</f>
        <v>6</v>
      </c>
      <c r="C126" s="197"/>
      <c r="D126" s="131"/>
      <c r="E126" s="27">
        <f>COUNTIF(E120:E125,"No")</f>
        <v>6</v>
      </c>
      <c r="F126" s="27">
        <f t="shared" ref="F126:S126" si="11">COUNTIF(F120:F125,"Yes")</f>
        <v>0</v>
      </c>
      <c r="G126" s="27">
        <f t="shared" si="11"/>
        <v>0</v>
      </c>
      <c r="H126" s="27">
        <f t="shared" si="11"/>
        <v>0</v>
      </c>
      <c r="I126" s="27">
        <f t="shared" si="11"/>
        <v>0</v>
      </c>
      <c r="J126" s="27">
        <f t="shared" si="11"/>
        <v>0</v>
      </c>
      <c r="K126" s="27">
        <f t="shared" si="11"/>
        <v>0</v>
      </c>
      <c r="L126" s="27">
        <f t="shared" si="11"/>
        <v>0</v>
      </c>
      <c r="M126" s="27">
        <f t="shared" si="11"/>
        <v>0</v>
      </c>
      <c r="N126" s="27">
        <f t="shared" si="11"/>
        <v>0</v>
      </c>
      <c r="O126" s="27">
        <f t="shared" si="11"/>
        <v>0</v>
      </c>
      <c r="P126" s="27">
        <f t="shared" si="11"/>
        <v>0</v>
      </c>
      <c r="Q126" s="27">
        <f t="shared" si="11"/>
        <v>0</v>
      </c>
      <c r="R126" s="27">
        <f t="shared" si="11"/>
        <v>0</v>
      </c>
      <c r="S126" s="27">
        <f t="shared" si="11"/>
        <v>0</v>
      </c>
    </row>
    <row r="127" spans="1:19" x14ac:dyDescent="0.2">
      <c r="A127" s="40"/>
      <c r="B127" s="40"/>
      <c r="C127" s="198"/>
      <c r="D127" s="7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</row>
    <row r="128" spans="1:19" ht="18" x14ac:dyDescent="0.2">
      <c r="A128" s="150" t="s">
        <v>579</v>
      </c>
      <c r="B128" s="150" t="s">
        <v>580</v>
      </c>
      <c r="C128" s="158" t="s">
        <v>581</v>
      </c>
      <c r="D128" s="150">
        <v>1</v>
      </c>
      <c r="E128" s="150" t="s">
        <v>35</v>
      </c>
      <c r="F128" s="61" t="s">
        <v>1346</v>
      </c>
      <c r="G128" s="61"/>
      <c r="H128" s="61"/>
      <c r="I128" s="111"/>
      <c r="J128" s="4"/>
      <c r="K128" s="4"/>
      <c r="L128" s="4"/>
      <c r="M128" s="4"/>
      <c r="N128" s="4"/>
      <c r="O128" s="4"/>
      <c r="P128" s="4"/>
      <c r="Q128" s="4"/>
      <c r="R128" s="4"/>
      <c r="S128" s="4"/>
    </row>
    <row r="129" spans="1:19" x14ac:dyDescent="0.2">
      <c r="A129" s="150" t="s">
        <v>579</v>
      </c>
      <c r="B129" s="150" t="s">
        <v>582</v>
      </c>
      <c r="C129" s="158" t="s">
        <v>583</v>
      </c>
      <c r="D129" s="150">
        <v>1</v>
      </c>
      <c r="E129" s="150" t="s">
        <v>35</v>
      </c>
      <c r="F129" s="61" t="s">
        <v>1346</v>
      </c>
      <c r="G129" s="61"/>
      <c r="H129" s="61"/>
      <c r="I129" s="111"/>
      <c r="J129" s="4"/>
      <c r="K129" s="4"/>
      <c r="L129" s="4"/>
      <c r="M129" s="4"/>
      <c r="N129" s="4"/>
      <c r="O129" s="4"/>
      <c r="P129" s="4"/>
      <c r="Q129" s="4"/>
      <c r="R129" s="4"/>
      <c r="S129" s="4"/>
    </row>
    <row r="130" spans="1:19" x14ac:dyDescent="0.2">
      <c r="A130" s="150" t="s">
        <v>579</v>
      </c>
      <c r="B130" s="150" t="s">
        <v>584</v>
      </c>
      <c r="C130" s="158" t="s">
        <v>585</v>
      </c>
      <c r="D130" s="150">
        <v>1</v>
      </c>
      <c r="E130" s="150" t="s">
        <v>35</v>
      </c>
      <c r="F130" s="61" t="s">
        <v>1346</v>
      </c>
      <c r="G130" s="61"/>
      <c r="H130" s="61"/>
      <c r="I130" s="111"/>
      <c r="J130" s="4"/>
      <c r="K130" s="4"/>
      <c r="L130" s="4"/>
      <c r="M130" s="4"/>
      <c r="N130" s="4"/>
      <c r="O130" s="4"/>
      <c r="P130" s="4"/>
      <c r="Q130" s="4"/>
      <c r="R130" s="4"/>
      <c r="S130" s="4"/>
    </row>
    <row r="131" spans="1:19" x14ac:dyDescent="0.2">
      <c r="A131" s="150" t="s">
        <v>579</v>
      </c>
      <c r="B131" s="150" t="s">
        <v>586</v>
      </c>
      <c r="C131" s="158" t="s">
        <v>587</v>
      </c>
      <c r="D131" s="150">
        <v>1</v>
      </c>
      <c r="E131" s="150" t="s">
        <v>35</v>
      </c>
      <c r="F131" s="61" t="s">
        <v>1346</v>
      </c>
      <c r="G131" s="61"/>
      <c r="H131" s="61"/>
      <c r="I131" s="111"/>
      <c r="J131" s="4"/>
      <c r="K131" s="4"/>
      <c r="L131" s="4"/>
      <c r="M131" s="4"/>
      <c r="N131" s="4"/>
      <c r="O131" s="4"/>
      <c r="P131" s="4"/>
      <c r="Q131" s="4"/>
      <c r="R131" s="4"/>
      <c r="S131" s="4"/>
    </row>
    <row r="132" spans="1:19" x14ac:dyDescent="0.2">
      <c r="A132" s="150" t="s">
        <v>579</v>
      </c>
      <c r="B132" s="150" t="s">
        <v>588</v>
      </c>
      <c r="C132" s="158" t="s">
        <v>589</v>
      </c>
      <c r="D132" s="150">
        <v>1</v>
      </c>
      <c r="E132" s="150" t="s">
        <v>35</v>
      </c>
      <c r="F132" s="61" t="s">
        <v>1346</v>
      </c>
      <c r="G132" s="61"/>
      <c r="H132" s="61"/>
      <c r="I132" s="111"/>
      <c r="J132" s="4"/>
      <c r="K132" s="4"/>
      <c r="L132" s="4"/>
      <c r="M132" s="4"/>
      <c r="N132" s="4"/>
      <c r="O132" s="4"/>
      <c r="P132" s="4"/>
      <c r="Q132" s="4"/>
      <c r="R132" s="4"/>
      <c r="S132" s="4"/>
    </row>
    <row r="133" spans="1:19" x14ac:dyDescent="0.2">
      <c r="A133" s="150" t="s">
        <v>579</v>
      </c>
      <c r="B133" s="150" t="s">
        <v>594</v>
      </c>
      <c r="C133" s="158" t="s">
        <v>595</v>
      </c>
      <c r="D133" s="150">
        <v>1</v>
      </c>
      <c r="E133" s="150" t="s">
        <v>35</v>
      </c>
      <c r="F133" s="61" t="s">
        <v>1346</v>
      </c>
      <c r="G133" s="61"/>
      <c r="H133" s="61"/>
      <c r="I133" s="111"/>
      <c r="J133" s="4"/>
      <c r="K133" s="4"/>
      <c r="L133" s="4"/>
      <c r="M133" s="4"/>
      <c r="N133" s="4"/>
      <c r="O133" s="4"/>
      <c r="P133" s="4"/>
      <c r="Q133" s="4"/>
      <c r="R133" s="4"/>
      <c r="S133" s="4"/>
    </row>
    <row r="134" spans="1:19" x14ac:dyDescent="0.2">
      <c r="A134" s="150" t="s">
        <v>579</v>
      </c>
      <c r="B134" s="150" t="s">
        <v>596</v>
      </c>
      <c r="C134" s="158" t="s">
        <v>597</v>
      </c>
      <c r="D134" s="150">
        <v>1</v>
      </c>
      <c r="E134" s="150" t="s">
        <v>35</v>
      </c>
      <c r="F134" s="61" t="s">
        <v>1346</v>
      </c>
      <c r="G134" s="61"/>
      <c r="H134" s="61"/>
      <c r="I134" s="111"/>
      <c r="J134" s="4"/>
      <c r="K134" s="4"/>
      <c r="L134" s="4"/>
      <c r="M134" s="4"/>
      <c r="N134" s="4"/>
      <c r="O134" s="4"/>
      <c r="P134" s="4"/>
      <c r="Q134" s="4"/>
      <c r="R134" s="4"/>
      <c r="S134" s="4"/>
    </row>
    <row r="135" spans="1:19" x14ac:dyDescent="0.2">
      <c r="A135" s="150" t="s">
        <v>579</v>
      </c>
      <c r="B135" s="150" t="s">
        <v>598</v>
      </c>
      <c r="C135" s="158" t="s">
        <v>599</v>
      </c>
      <c r="D135" s="150">
        <v>1</v>
      </c>
      <c r="E135" s="150" t="s">
        <v>35</v>
      </c>
      <c r="F135" s="61" t="s">
        <v>1346</v>
      </c>
      <c r="G135" s="61"/>
      <c r="H135" s="61"/>
      <c r="I135" s="111"/>
      <c r="J135" s="4"/>
      <c r="K135" s="4"/>
      <c r="L135" s="4"/>
      <c r="M135" s="4"/>
      <c r="N135" s="4"/>
      <c r="O135" s="4"/>
      <c r="P135" s="4"/>
      <c r="Q135" s="4"/>
      <c r="R135" s="4"/>
      <c r="S135" s="4"/>
    </row>
    <row r="136" spans="1:19" x14ac:dyDescent="0.2">
      <c r="A136" s="150" t="s">
        <v>579</v>
      </c>
      <c r="B136" s="150" t="s">
        <v>606</v>
      </c>
      <c r="C136" s="158" t="s">
        <v>607</v>
      </c>
      <c r="D136" s="150">
        <v>1</v>
      </c>
      <c r="E136" s="150" t="s">
        <v>35</v>
      </c>
      <c r="F136" s="61" t="s">
        <v>1346</v>
      </c>
      <c r="G136" s="61"/>
      <c r="H136" s="61"/>
      <c r="I136" s="111"/>
      <c r="J136" s="4"/>
      <c r="K136" s="4"/>
      <c r="L136" s="4"/>
      <c r="M136" s="4"/>
      <c r="N136" s="4"/>
      <c r="O136" s="4"/>
      <c r="P136" s="4"/>
      <c r="Q136" s="4"/>
      <c r="R136" s="4"/>
      <c r="S136" s="4"/>
    </row>
    <row r="137" spans="1:19" ht="18" x14ac:dyDescent="0.2">
      <c r="A137" s="150" t="s">
        <v>579</v>
      </c>
      <c r="B137" s="150" t="s">
        <v>608</v>
      </c>
      <c r="C137" s="158" t="s">
        <v>609</v>
      </c>
      <c r="D137" s="150">
        <v>1</v>
      </c>
      <c r="E137" s="150" t="s">
        <v>35</v>
      </c>
      <c r="F137" s="61" t="s">
        <v>1346</v>
      </c>
      <c r="G137" s="61"/>
      <c r="H137" s="61"/>
      <c r="I137" s="111"/>
      <c r="J137" s="4"/>
      <c r="K137" s="4"/>
      <c r="L137" s="4"/>
      <c r="M137" s="4"/>
      <c r="N137" s="4"/>
      <c r="O137" s="4"/>
      <c r="P137" s="4"/>
      <c r="Q137" s="4"/>
      <c r="R137" s="4"/>
      <c r="S137" s="4"/>
    </row>
    <row r="138" spans="1:19" ht="18" x14ac:dyDescent="0.2">
      <c r="A138" s="150" t="s">
        <v>579</v>
      </c>
      <c r="B138" s="150" t="s">
        <v>610</v>
      </c>
      <c r="C138" s="158" t="s">
        <v>611</v>
      </c>
      <c r="D138" s="150">
        <v>1</v>
      </c>
      <c r="E138" s="150" t="s">
        <v>35</v>
      </c>
      <c r="F138" s="61" t="s">
        <v>1346</v>
      </c>
      <c r="G138" s="61"/>
      <c r="H138" s="61"/>
      <c r="I138" s="111"/>
      <c r="J138" s="4"/>
      <c r="K138" s="4"/>
      <c r="L138" s="4"/>
      <c r="M138" s="4"/>
      <c r="N138" s="4"/>
      <c r="O138" s="4"/>
      <c r="P138" s="4"/>
      <c r="Q138" s="4"/>
      <c r="R138" s="4"/>
      <c r="S138" s="4"/>
    </row>
    <row r="139" spans="1:19" x14ac:dyDescent="0.2">
      <c r="A139" s="150" t="s">
        <v>579</v>
      </c>
      <c r="B139" s="150" t="s">
        <v>614</v>
      </c>
      <c r="C139" s="158" t="s">
        <v>615</v>
      </c>
      <c r="D139" s="150">
        <v>1</v>
      </c>
      <c r="E139" s="150" t="s">
        <v>35</v>
      </c>
      <c r="F139" s="61" t="s">
        <v>1346</v>
      </c>
      <c r="G139" s="61"/>
      <c r="H139" s="61"/>
      <c r="I139" s="111"/>
      <c r="J139" s="4"/>
      <c r="K139" s="4"/>
      <c r="L139" s="4"/>
      <c r="M139" s="4"/>
      <c r="N139" s="4"/>
      <c r="O139" s="4"/>
      <c r="P139" s="4"/>
      <c r="Q139" s="4"/>
      <c r="R139" s="4"/>
      <c r="S139" s="4"/>
    </row>
    <row r="140" spans="1:19" ht="18" x14ac:dyDescent="0.2">
      <c r="A140" s="156" t="s">
        <v>579</v>
      </c>
      <c r="B140" s="156" t="s">
        <v>616</v>
      </c>
      <c r="C140" s="62" t="s">
        <v>617</v>
      </c>
      <c r="D140" s="156">
        <v>1</v>
      </c>
      <c r="E140" s="156" t="s">
        <v>35</v>
      </c>
      <c r="F140" s="62" t="s">
        <v>1346</v>
      </c>
      <c r="G140" s="62"/>
      <c r="H140" s="62"/>
      <c r="I140" s="134"/>
      <c r="J140" s="55"/>
      <c r="K140" s="55"/>
      <c r="L140" s="55"/>
      <c r="M140" s="55"/>
      <c r="N140" s="55"/>
      <c r="O140" s="55"/>
      <c r="P140" s="55"/>
      <c r="Q140" s="55"/>
      <c r="R140" s="55"/>
      <c r="S140" s="55"/>
    </row>
    <row r="141" spans="1:19" x14ac:dyDescent="0.2">
      <c r="A141" s="26"/>
      <c r="B141" s="27">
        <f>COUNTA(B128:B140)</f>
        <v>13</v>
      </c>
      <c r="C141" s="197"/>
      <c r="D141" s="131"/>
      <c r="E141" s="27">
        <f>COUNTIF(E128:E140,"No")</f>
        <v>13</v>
      </c>
      <c r="F141" s="27">
        <f t="shared" ref="F141:S141" si="12">COUNTIF(F128:F140,"Yes")</f>
        <v>0</v>
      </c>
      <c r="G141" s="27">
        <f t="shared" si="12"/>
        <v>0</v>
      </c>
      <c r="H141" s="27">
        <f t="shared" si="12"/>
        <v>0</v>
      </c>
      <c r="I141" s="27">
        <f t="shared" si="12"/>
        <v>0</v>
      </c>
      <c r="J141" s="27">
        <f t="shared" si="12"/>
        <v>0</v>
      </c>
      <c r="K141" s="27">
        <f t="shared" si="12"/>
        <v>0</v>
      </c>
      <c r="L141" s="27">
        <f t="shared" si="12"/>
        <v>0</v>
      </c>
      <c r="M141" s="27">
        <f t="shared" si="12"/>
        <v>0</v>
      </c>
      <c r="N141" s="27">
        <f t="shared" si="12"/>
        <v>0</v>
      </c>
      <c r="O141" s="27">
        <f t="shared" si="12"/>
        <v>0</v>
      </c>
      <c r="P141" s="27">
        <f t="shared" si="12"/>
        <v>0</v>
      </c>
      <c r="Q141" s="27">
        <f t="shared" si="12"/>
        <v>0</v>
      </c>
      <c r="R141" s="27">
        <f t="shared" si="12"/>
        <v>0</v>
      </c>
      <c r="S141" s="27">
        <f t="shared" si="12"/>
        <v>0</v>
      </c>
    </row>
    <row r="142" spans="1:19" x14ac:dyDescent="0.2">
      <c r="A142" s="40"/>
      <c r="B142" s="40"/>
      <c r="C142" s="198"/>
      <c r="D142" s="7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</row>
    <row r="143" spans="1:19" x14ac:dyDescent="0.2">
      <c r="A143" s="150" t="s">
        <v>623</v>
      </c>
      <c r="B143" s="150" t="s">
        <v>624</v>
      </c>
      <c r="C143" s="158" t="s">
        <v>625</v>
      </c>
      <c r="D143" s="150">
        <v>1</v>
      </c>
      <c r="E143" s="150" t="s">
        <v>35</v>
      </c>
      <c r="F143" s="61" t="s">
        <v>1346</v>
      </c>
      <c r="G143" s="61"/>
      <c r="H143" s="61"/>
      <c r="I143" s="111"/>
      <c r="J143" s="4"/>
      <c r="K143" s="4"/>
      <c r="L143" s="4"/>
      <c r="M143" s="4"/>
      <c r="N143" s="4"/>
      <c r="O143" s="4"/>
      <c r="P143" s="4"/>
      <c r="Q143" s="4"/>
      <c r="R143" s="4"/>
      <c r="S143" s="4"/>
    </row>
    <row r="144" spans="1:19" x14ac:dyDescent="0.2">
      <c r="A144" s="150" t="s">
        <v>623</v>
      </c>
      <c r="B144" s="150" t="s">
        <v>628</v>
      </c>
      <c r="C144" s="158" t="s">
        <v>629</v>
      </c>
      <c r="D144" s="150">
        <v>1</v>
      </c>
      <c r="E144" s="150" t="s">
        <v>35</v>
      </c>
      <c r="F144" s="61" t="s">
        <v>1346</v>
      </c>
      <c r="G144" s="61"/>
      <c r="H144" s="61"/>
      <c r="I144" s="111"/>
      <c r="J144" s="4"/>
      <c r="K144" s="4"/>
      <c r="L144" s="4"/>
      <c r="M144" s="4"/>
      <c r="N144" s="4"/>
      <c r="O144" s="4"/>
      <c r="P144" s="4"/>
      <c r="Q144" s="4"/>
      <c r="R144" s="4"/>
      <c r="S144" s="4"/>
    </row>
    <row r="145" spans="1:19" x14ac:dyDescent="0.2">
      <c r="A145" s="150" t="s">
        <v>623</v>
      </c>
      <c r="B145" s="150" t="s">
        <v>632</v>
      </c>
      <c r="C145" s="158" t="s">
        <v>633</v>
      </c>
      <c r="D145" s="150">
        <v>1</v>
      </c>
      <c r="E145" s="150" t="s">
        <v>35</v>
      </c>
      <c r="F145" s="61" t="s">
        <v>1346</v>
      </c>
      <c r="G145" s="61"/>
      <c r="H145" s="61"/>
      <c r="I145" s="111"/>
      <c r="J145" s="4"/>
      <c r="K145" s="4"/>
      <c r="L145" s="4"/>
      <c r="M145" s="4"/>
      <c r="N145" s="4"/>
      <c r="O145" s="4"/>
      <c r="P145" s="4"/>
      <c r="Q145" s="4"/>
      <c r="R145" s="4"/>
      <c r="S145" s="4"/>
    </row>
    <row r="146" spans="1:19" x14ac:dyDescent="0.2">
      <c r="A146" s="150" t="s">
        <v>623</v>
      </c>
      <c r="B146" s="150" t="s">
        <v>634</v>
      </c>
      <c r="C146" s="158" t="s">
        <v>635</v>
      </c>
      <c r="D146" s="150">
        <v>1</v>
      </c>
      <c r="E146" s="150" t="s">
        <v>35</v>
      </c>
      <c r="F146" s="61" t="s">
        <v>1346</v>
      </c>
      <c r="G146" s="61"/>
      <c r="H146" s="61"/>
      <c r="I146" s="111"/>
      <c r="J146" s="4"/>
      <c r="K146" s="4"/>
      <c r="L146" s="4"/>
      <c r="M146" s="4"/>
      <c r="N146" s="4"/>
      <c r="O146" s="4"/>
      <c r="P146" s="4"/>
      <c r="Q146" s="4"/>
      <c r="R146" s="4"/>
      <c r="S146" s="4"/>
    </row>
    <row r="147" spans="1:19" x14ac:dyDescent="0.2">
      <c r="A147" s="150" t="s">
        <v>623</v>
      </c>
      <c r="B147" s="150" t="s">
        <v>636</v>
      </c>
      <c r="C147" s="158" t="s">
        <v>637</v>
      </c>
      <c r="D147" s="150">
        <v>1</v>
      </c>
      <c r="E147" s="150" t="s">
        <v>35</v>
      </c>
      <c r="F147" s="61" t="s">
        <v>1346</v>
      </c>
      <c r="G147" s="61"/>
      <c r="H147" s="61"/>
      <c r="I147" s="111"/>
      <c r="J147" s="4"/>
      <c r="K147" s="4"/>
      <c r="L147" s="4"/>
      <c r="M147" s="4"/>
      <c r="N147" s="4"/>
      <c r="O147" s="4"/>
      <c r="P147" s="4"/>
      <c r="Q147" s="4"/>
      <c r="R147" s="4"/>
      <c r="S147" s="4"/>
    </row>
    <row r="148" spans="1:19" x14ac:dyDescent="0.2">
      <c r="A148" s="150" t="s">
        <v>623</v>
      </c>
      <c r="B148" s="150" t="s">
        <v>642</v>
      </c>
      <c r="C148" s="158" t="s">
        <v>643</v>
      </c>
      <c r="D148" s="150">
        <v>1</v>
      </c>
      <c r="E148" s="150" t="s">
        <v>35</v>
      </c>
      <c r="F148" s="61" t="s">
        <v>1346</v>
      </c>
      <c r="G148" s="61"/>
      <c r="H148" s="61"/>
      <c r="I148" s="111"/>
      <c r="J148" s="4"/>
      <c r="K148" s="4"/>
      <c r="L148" s="4"/>
      <c r="M148" s="4"/>
      <c r="N148" s="4"/>
      <c r="O148" s="4"/>
      <c r="P148" s="4"/>
      <c r="Q148" s="4"/>
      <c r="R148" s="4"/>
      <c r="S148" s="4"/>
    </row>
    <row r="149" spans="1:19" x14ac:dyDescent="0.2">
      <c r="A149" s="156" t="s">
        <v>623</v>
      </c>
      <c r="B149" s="156" t="s">
        <v>644</v>
      </c>
      <c r="C149" s="62" t="s">
        <v>645</v>
      </c>
      <c r="D149" s="156">
        <v>1</v>
      </c>
      <c r="E149" s="156" t="s">
        <v>35</v>
      </c>
      <c r="F149" s="62" t="s">
        <v>1346</v>
      </c>
      <c r="G149" s="62"/>
      <c r="H149" s="62"/>
      <c r="I149" s="134"/>
      <c r="J149" s="55"/>
      <c r="K149" s="55"/>
      <c r="L149" s="55"/>
      <c r="M149" s="55"/>
      <c r="N149" s="55"/>
      <c r="O149" s="55"/>
      <c r="P149" s="55"/>
      <c r="Q149" s="55"/>
      <c r="R149" s="55"/>
      <c r="S149" s="55"/>
    </row>
    <row r="150" spans="1:19" x14ac:dyDescent="0.2">
      <c r="A150" s="26"/>
      <c r="B150" s="27">
        <f>COUNTA(B143:B149)</f>
        <v>7</v>
      </c>
      <c r="C150" s="197"/>
      <c r="D150" s="131"/>
      <c r="E150" s="27">
        <f>COUNTIF(E143:E149,"No")</f>
        <v>7</v>
      </c>
      <c r="F150" s="27">
        <f t="shared" ref="F150:S150" si="13">COUNTIF(F143:F149,"Yes")</f>
        <v>0</v>
      </c>
      <c r="G150" s="27">
        <f t="shared" si="13"/>
        <v>0</v>
      </c>
      <c r="H150" s="27">
        <f t="shared" si="13"/>
        <v>0</v>
      </c>
      <c r="I150" s="27">
        <f t="shared" si="13"/>
        <v>0</v>
      </c>
      <c r="J150" s="27">
        <f t="shared" si="13"/>
        <v>0</v>
      </c>
      <c r="K150" s="27">
        <f t="shared" si="13"/>
        <v>0</v>
      </c>
      <c r="L150" s="27">
        <f t="shared" si="13"/>
        <v>0</v>
      </c>
      <c r="M150" s="27">
        <f t="shared" si="13"/>
        <v>0</v>
      </c>
      <c r="N150" s="27">
        <f t="shared" si="13"/>
        <v>0</v>
      </c>
      <c r="O150" s="27">
        <f t="shared" si="13"/>
        <v>0</v>
      </c>
      <c r="P150" s="27">
        <f t="shared" si="13"/>
        <v>0</v>
      </c>
      <c r="Q150" s="27">
        <f t="shared" si="13"/>
        <v>0</v>
      </c>
      <c r="R150" s="27">
        <f t="shared" si="13"/>
        <v>0</v>
      </c>
      <c r="S150" s="27">
        <f t="shared" si="13"/>
        <v>0</v>
      </c>
    </row>
    <row r="151" spans="1:19" x14ac:dyDescent="0.2">
      <c r="A151" s="40"/>
      <c r="B151" s="40"/>
      <c r="C151" s="198"/>
      <c r="D151" s="7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</row>
    <row r="152" spans="1:19" x14ac:dyDescent="0.2">
      <c r="A152" s="150" t="s">
        <v>646</v>
      </c>
      <c r="B152" s="150" t="s">
        <v>649</v>
      </c>
      <c r="C152" s="158" t="s">
        <v>650</v>
      </c>
      <c r="D152" s="150">
        <v>1</v>
      </c>
      <c r="E152" s="150" t="s">
        <v>35</v>
      </c>
      <c r="F152" s="61" t="s">
        <v>1346</v>
      </c>
      <c r="G152" s="61"/>
      <c r="H152" s="61"/>
      <c r="I152" s="111"/>
      <c r="J152" s="4"/>
      <c r="K152" s="4"/>
      <c r="L152" s="4"/>
      <c r="M152" s="4"/>
      <c r="N152" s="4"/>
      <c r="O152" s="4"/>
      <c r="P152" s="4"/>
      <c r="Q152" s="4"/>
      <c r="R152" s="4"/>
      <c r="S152" s="4"/>
    </row>
    <row r="153" spans="1:19" x14ac:dyDescent="0.2">
      <c r="A153" s="150" t="s">
        <v>646</v>
      </c>
      <c r="B153" s="150" t="s">
        <v>663</v>
      </c>
      <c r="C153" s="158" t="s">
        <v>664</v>
      </c>
      <c r="D153" s="150">
        <v>1</v>
      </c>
      <c r="E153" s="150" t="s">
        <v>35</v>
      </c>
      <c r="F153" s="61" t="s">
        <v>1346</v>
      </c>
      <c r="G153" s="61"/>
      <c r="H153" s="61"/>
      <c r="I153" s="111"/>
      <c r="J153" s="4"/>
      <c r="K153" s="4"/>
      <c r="L153" s="4"/>
      <c r="M153" s="4"/>
      <c r="N153" s="4"/>
      <c r="O153" s="4"/>
      <c r="P153" s="4"/>
      <c r="Q153" s="4"/>
      <c r="R153" s="4"/>
      <c r="S153" s="4"/>
    </row>
    <row r="154" spans="1:19" x14ac:dyDescent="0.2">
      <c r="A154" s="150" t="s">
        <v>646</v>
      </c>
      <c r="B154" s="150" t="s">
        <v>665</v>
      </c>
      <c r="C154" s="158" t="s">
        <v>666</v>
      </c>
      <c r="D154" s="150">
        <v>1</v>
      </c>
      <c r="E154" s="150" t="s">
        <v>35</v>
      </c>
      <c r="F154" s="61" t="s">
        <v>1346</v>
      </c>
      <c r="G154" s="61"/>
      <c r="H154" s="61"/>
      <c r="I154" s="111"/>
      <c r="J154" s="4"/>
      <c r="K154" s="4"/>
      <c r="L154" s="4"/>
      <c r="M154" s="4"/>
      <c r="N154" s="4"/>
      <c r="O154" s="4"/>
      <c r="P154" s="4"/>
      <c r="Q154" s="4"/>
      <c r="R154" s="4"/>
      <c r="S154" s="4"/>
    </row>
    <row r="155" spans="1:19" x14ac:dyDescent="0.2">
      <c r="A155" s="150" t="s">
        <v>646</v>
      </c>
      <c r="B155" s="150" t="s">
        <v>671</v>
      </c>
      <c r="C155" s="158" t="s">
        <v>672</v>
      </c>
      <c r="D155" s="150">
        <v>1</v>
      </c>
      <c r="E155" s="150" t="s">
        <v>35</v>
      </c>
      <c r="F155" s="61" t="s">
        <v>1346</v>
      </c>
      <c r="G155" s="61"/>
      <c r="H155" s="61"/>
      <c r="I155" s="111"/>
      <c r="J155" s="4"/>
      <c r="K155" s="4"/>
      <c r="L155" s="4"/>
      <c r="M155" s="4"/>
      <c r="N155" s="4"/>
      <c r="O155" s="4"/>
      <c r="P155" s="4"/>
      <c r="Q155" s="4"/>
      <c r="R155" s="4"/>
      <c r="S155" s="4"/>
    </row>
    <row r="156" spans="1:19" x14ac:dyDescent="0.2">
      <c r="A156" s="150" t="s">
        <v>646</v>
      </c>
      <c r="B156" s="150" t="s">
        <v>673</v>
      </c>
      <c r="C156" s="158" t="s">
        <v>674</v>
      </c>
      <c r="D156" s="150">
        <v>1</v>
      </c>
      <c r="E156" s="150" t="s">
        <v>35</v>
      </c>
      <c r="F156" s="61" t="s">
        <v>1346</v>
      </c>
      <c r="G156" s="61"/>
      <c r="H156" s="61"/>
      <c r="I156" s="111"/>
      <c r="J156" s="4"/>
      <c r="K156" s="4"/>
      <c r="L156" s="4"/>
      <c r="M156" s="4"/>
      <c r="N156" s="4"/>
      <c r="O156" s="4"/>
      <c r="P156" s="4"/>
      <c r="Q156" s="4"/>
      <c r="R156" s="4"/>
      <c r="S156" s="4"/>
    </row>
    <row r="157" spans="1:19" x14ac:dyDescent="0.2">
      <c r="A157" s="150" t="s">
        <v>646</v>
      </c>
      <c r="B157" s="150" t="s">
        <v>675</v>
      </c>
      <c r="C157" s="158" t="s">
        <v>676</v>
      </c>
      <c r="D157" s="150">
        <v>1</v>
      </c>
      <c r="E157" s="150" t="s">
        <v>35</v>
      </c>
      <c r="F157" s="61" t="s">
        <v>1346</v>
      </c>
      <c r="G157" s="61"/>
      <c r="H157" s="61"/>
      <c r="I157" s="111"/>
      <c r="J157" s="4"/>
      <c r="K157" s="4"/>
      <c r="L157" s="4"/>
      <c r="M157" s="4"/>
      <c r="N157" s="4"/>
      <c r="O157" s="4"/>
      <c r="P157" s="4"/>
      <c r="Q157" s="4"/>
      <c r="R157" s="4"/>
      <c r="S157" s="4"/>
    </row>
    <row r="158" spans="1:19" x14ac:dyDescent="0.2">
      <c r="A158" s="150" t="s">
        <v>646</v>
      </c>
      <c r="B158" s="150" t="s">
        <v>681</v>
      </c>
      <c r="C158" s="158" t="s">
        <v>682</v>
      </c>
      <c r="D158" s="150">
        <v>1</v>
      </c>
      <c r="E158" s="150" t="s">
        <v>35</v>
      </c>
      <c r="F158" s="61" t="s">
        <v>1346</v>
      </c>
      <c r="G158" s="61"/>
      <c r="H158" s="61"/>
      <c r="I158" s="111"/>
      <c r="J158" s="4"/>
      <c r="K158" s="4"/>
      <c r="L158" s="4"/>
      <c r="M158" s="4"/>
      <c r="N158" s="4"/>
      <c r="O158" s="4"/>
      <c r="P158" s="4"/>
      <c r="Q158" s="4"/>
      <c r="R158" s="4"/>
      <c r="S158" s="4"/>
    </row>
    <row r="159" spans="1:19" x14ac:dyDescent="0.2">
      <c r="A159" s="156" t="s">
        <v>646</v>
      </c>
      <c r="B159" s="156" t="s">
        <v>683</v>
      </c>
      <c r="C159" s="62" t="s">
        <v>684</v>
      </c>
      <c r="D159" s="156">
        <v>1</v>
      </c>
      <c r="E159" s="156" t="s">
        <v>35</v>
      </c>
      <c r="F159" s="62" t="s">
        <v>1346</v>
      </c>
      <c r="G159" s="62"/>
      <c r="H159" s="62"/>
      <c r="I159" s="134"/>
      <c r="J159" s="55"/>
      <c r="K159" s="55"/>
      <c r="L159" s="55"/>
      <c r="M159" s="55"/>
      <c r="N159" s="55"/>
      <c r="O159" s="55"/>
      <c r="P159" s="55"/>
      <c r="Q159" s="55"/>
      <c r="R159" s="55"/>
      <c r="S159" s="55"/>
    </row>
    <row r="160" spans="1:19" x14ac:dyDescent="0.2">
      <c r="A160" s="26"/>
      <c r="B160" s="27">
        <f>COUNTA(B152:B159)</f>
        <v>8</v>
      </c>
      <c r="C160" s="197"/>
      <c r="D160" s="131"/>
      <c r="E160" s="27">
        <f>COUNTIF(E152:E159,"No")</f>
        <v>8</v>
      </c>
      <c r="F160" s="27">
        <f t="shared" ref="F160:S160" si="14">COUNTIF(F152:F159,"Yes")</f>
        <v>0</v>
      </c>
      <c r="G160" s="27">
        <f t="shared" si="14"/>
        <v>0</v>
      </c>
      <c r="H160" s="27">
        <f t="shared" si="14"/>
        <v>0</v>
      </c>
      <c r="I160" s="27">
        <f t="shared" si="14"/>
        <v>0</v>
      </c>
      <c r="J160" s="27">
        <f t="shared" si="14"/>
        <v>0</v>
      </c>
      <c r="K160" s="27">
        <f t="shared" si="14"/>
        <v>0</v>
      </c>
      <c r="L160" s="27">
        <f t="shared" si="14"/>
        <v>0</v>
      </c>
      <c r="M160" s="27">
        <f t="shared" si="14"/>
        <v>0</v>
      </c>
      <c r="N160" s="27">
        <f t="shared" si="14"/>
        <v>0</v>
      </c>
      <c r="O160" s="27">
        <f t="shared" si="14"/>
        <v>0</v>
      </c>
      <c r="P160" s="27">
        <f t="shared" si="14"/>
        <v>0</v>
      </c>
      <c r="Q160" s="27">
        <f t="shared" si="14"/>
        <v>0</v>
      </c>
      <c r="R160" s="27">
        <f t="shared" si="14"/>
        <v>0</v>
      </c>
      <c r="S160" s="27">
        <f t="shared" si="14"/>
        <v>0</v>
      </c>
    </row>
    <row r="161" spans="1:19" x14ac:dyDescent="0.2">
      <c r="A161" s="40"/>
      <c r="B161" s="40"/>
      <c r="C161" s="198"/>
      <c r="D161" s="7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</row>
    <row r="162" spans="1:19" x14ac:dyDescent="0.2">
      <c r="A162" s="150" t="s">
        <v>689</v>
      </c>
      <c r="B162" s="150" t="s">
        <v>690</v>
      </c>
      <c r="C162" s="158" t="s">
        <v>691</v>
      </c>
      <c r="D162" s="150">
        <v>1</v>
      </c>
      <c r="E162" s="150" t="s">
        <v>35</v>
      </c>
      <c r="F162" s="61" t="s">
        <v>1346</v>
      </c>
      <c r="G162" s="61"/>
      <c r="H162" s="61"/>
      <c r="I162" s="111"/>
      <c r="J162" s="4"/>
      <c r="K162" s="4"/>
      <c r="L162" s="4"/>
      <c r="M162" s="4"/>
      <c r="N162" s="4"/>
      <c r="O162" s="4"/>
      <c r="P162" s="4"/>
      <c r="Q162" s="4"/>
      <c r="R162" s="4"/>
      <c r="S162" s="4"/>
    </row>
    <row r="163" spans="1:19" x14ac:dyDescent="0.2">
      <c r="A163" s="150" t="s">
        <v>689</v>
      </c>
      <c r="B163" s="150" t="s">
        <v>692</v>
      </c>
      <c r="C163" s="158" t="s">
        <v>693</v>
      </c>
      <c r="D163" s="150">
        <v>1</v>
      </c>
      <c r="E163" s="150" t="s">
        <v>35</v>
      </c>
      <c r="F163" s="61" t="s">
        <v>1346</v>
      </c>
      <c r="G163" s="61"/>
      <c r="H163" s="61"/>
      <c r="I163" s="111"/>
      <c r="J163" s="4"/>
      <c r="K163" s="4"/>
      <c r="L163" s="4"/>
      <c r="M163" s="4"/>
      <c r="N163" s="4"/>
      <c r="O163" s="4"/>
      <c r="P163" s="4"/>
      <c r="Q163" s="4"/>
      <c r="R163" s="4"/>
      <c r="S163" s="4"/>
    </row>
    <row r="164" spans="1:19" x14ac:dyDescent="0.2">
      <c r="A164" s="150" t="s">
        <v>689</v>
      </c>
      <c r="B164" s="150" t="s">
        <v>694</v>
      </c>
      <c r="C164" s="158" t="s">
        <v>695</v>
      </c>
      <c r="D164" s="150">
        <v>1</v>
      </c>
      <c r="E164" s="150" t="s">
        <v>35</v>
      </c>
      <c r="F164" s="61" t="s">
        <v>1346</v>
      </c>
      <c r="G164" s="61"/>
      <c r="H164" s="61"/>
      <c r="I164" s="111"/>
      <c r="J164" s="4"/>
      <c r="K164" s="4"/>
      <c r="L164" s="4"/>
      <c r="M164" s="4"/>
      <c r="N164" s="4"/>
      <c r="O164" s="4"/>
      <c r="P164" s="4"/>
      <c r="Q164" s="4"/>
      <c r="R164" s="4"/>
      <c r="S164" s="4"/>
    </row>
    <row r="165" spans="1:19" ht="18" x14ac:dyDescent="0.2">
      <c r="A165" s="150" t="s">
        <v>689</v>
      </c>
      <c r="B165" s="150" t="s">
        <v>696</v>
      </c>
      <c r="C165" s="158" t="s">
        <v>1286</v>
      </c>
      <c r="D165" s="150">
        <v>1</v>
      </c>
      <c r="E165" s="150" t="s">
        <v>35</v>
      </c>
      <c r="F165" s="61" t="s">
        <v>1346</v>
      </c>
      <c r="G165" s="61"/>
      <c r="H165" s="61"/>
      <c r="I165" s="111"/>
      <c r="J165" s="4"/>
      <c r="K165" s="4"/>
      <c r="L165" s="4"/>
      <c r="M165" s="4"/>
      <c r="N165" s="4"/>
      <c r="O165" s="4"/>
      <c r="P165" s="4"/>
      <c r="Q165" s="4"/>
      <c r="R165" s="4"/>
      <c r="S165" s="4"/>
    </row>
    <row r="166" spans="1:19" x14ac:dyDescent="0.2">
      <c r="A166" s="150" t="s">
        <v>689</v>
      </c>
      <c r="B166" s="150" t="s">
        <v>1293</v>
      </c>
      <c r="C166" s="158" t="s">
        <v>1294</v>
      </c>
      <c r="D166" s="150">
        <v>1</v>
      </c>
      <c r="E166" s="150" t="s">
        <v>35</v>
      </c>
      <c r="F166" s="61" t="s">
        <v>1346</v>
      </c>
      <c r="G166" s="61"/>
      <c r="H166" s="61"/>
      <c r="I166" s="111"/>
      <c r="J166" s="4"/>
      <c r="K166" s="4"/>
      <c r="L166" s="4"/>
      <c r="M166" s="4"/>
      <c r="N166" s="4"/>
      <c r="O166" s="4"/>
      <c r="P166" s="4"/>
      <c r="Q166" s="4"/>
      <c r="R166" s="4"/>
      <c r="S166" s="4"/>
    </row>
    <row r="167" spans="1:19" x14ac:dyDescent="0.2">
      <c r="A167" s="150" t="s">
        <v>689</v>
      </c>
      <c r="B167" s="150" t="s">
        <v>697</v>
      </c>
      <c r="C167" s="158" t="s">
        <v>698</v>
      </c>
      <c r="D167" s="150">
        <v>1</v>
      </c>
      <c r="E167" s="150" t="s">
        <v>35</v>
      </c>
      <c r="F167" s="61" t="s">
        <v>1346</v>
      </c>
      <c r="G167" s="61"/>
      <c r="H167" s="61"/>
      <c r="I167" s="111"/>
      <c r="J167" s="4"/>
      <c r="K167" s="4"/>
      <c r="L167" s="4"/>
      <c r="M167" s="4"/>
      <c r="N167" s="4"/>
      <c r="O167" s="4"/>
      <c r="P167" s="4"/>
      <c r="Q167" s="4"/>
      <c r="R167" s="4"/>
      <c r="S167" s="4"/>
    </row>
    <row r="168" spans="1:19" x14ac:dyDescent="0.2">
      <c r="A168" s="150" t="s">
        <v>689</v>
      </c>
      <c r="B168" s="150" t="s">
        <v>699</v>
      </c>
      <c r="C168" s="158" t="s">
        <v>700</v>
      </c>
      <c r="D168" s="150">
        <v>1</v>
      </c>
      <c r="E168" s="150" t="s">
        <v>35</v>
      </c>
      <c r="F168" s="61" t="s">
        <v>1346</v>
      </c>
      <c r="G168" s="61"/>
      <c r="H168" s="61"/>
      <c r="I168" s="111"/>
      <c r="J168" s="4"/>
      <c r="K168" s="4"/>
      <c r="L168" s="4"/>
      <c r="M168" s="4"/>
      <c r="N168" s="4"/>
      <c r="O168" s="4"/>
      <c r="P168" s="4"/>
      <c r="Q168" s="4"/>
      <c r="R168" s="4"/>
      <c r="S168" s="4"/>
    </row>
    <row r="169" spans="1:19" x14ac:dyDescent="0.2">
      <c r="A169" s="150" t="s">
        <v>689</v>
      </c>
      <c r="B169" s="150" t="s">
        <v>701</v>
      </c>
      <c r="C169" s="158" t="s">
        <v>702</v>
      </c>
      <c r="D169" s="150">
        <v>1</v>
      </c>
      <c r="E169" s="150" t="s">
        <v>35</v>
      </c>
      <c r="F169" s="61" t="s">
        <v>1346</v>
      </c>
      <c r="G169" s="61"/>
      <c r="H169" s="61"/>
      <c r="I169" s="111"/>
      <c r="J169" s="4"/>
      <c r="K169" s="4"/>
      <c r="L169" s="4"/>
      <c r="M169" s="4"/>
      <c r="N169" s="4"/>
      <c r="O169" s="4"/>
      <c r="P169" s="4"/>
      <c r="Q169" s="4"/>
      <c r="R169" s="4"/>
      <c r="S169" s="4"/>
    </row>
    <row r="170" spans="1:19" x14ac:dyDescent="0.2">
      <c r="A170" s="150" t="s">
        <v>689</v>
      </c>
      <c r="B170" s="150" t="s">
        <v>1295</v>
      </c>
      <c r="C170" s="158" t="s">
        <v>1296</v>
      </c>
      <c r="D170" s="150">
        <v>1</v>
      </c>
      <c r="E170" s="150" t="s">
        <v>35</v>
      </c>
      <c r="F170" s="61" t="s">
        <v>1346</v>
      </c>
      <c r="G170" s="61"/>
      <c r="H170" s="61"/>
      <c r="I170" s="111"/>
      <c r="J170" s="4"/>
      <c r="K170" s="4"/>
      <c r="L170" s="4"/>
      <c r="M170" s="4"/>
      <c r="N170" s="4"/>
      <c r="O170" s="4"/>
      <c r="P170" s="4"/>
      <c r="Q170" s="4"/>
      <c r="R170" s="4"/>
      <c r="S170" s="4"/>
    </row>
    <row r="171" spans="1:19" x14ac:dyDescent="0.2">
      <c r="A171" s="150" t="s">
        <v>689</v>
      </c>
      <c r="B171" s="186" t="s">
        <v>703</v>
      </c>
      <c r="C171" s="186" t="s">
        <v>704</v>
      </c>
      <c r="D171" s="150">
        <v>1</v>
      </c>
      <c r="E171" s="150" t="s">
        <v>35</v>
      </c>
      <c r="F171" s="61" t="s">
        <v>1346</v>
      </c>
      <c r="G171" s="61"/>
      <c r="H171" s="61"/>
      <c r="I171" s="111"/>
      <c r="J171" s="4"/>
      <c r="K171" s="4"/>
      <c r="L171" s="4"/>
      <c r="M171" s="4"/>
      <c r="N171" s="4"/>
      <c r="O171" s="4"/>
      <c r="P171" s="4"/>
      <c r="Q171" s="4"/>
      <c r="R171" s="4"/>
      <c r="S171" s="4"/>
    </row>
    <row r="172" spans="1:19" x14ac:dyDescent="0.2">
      <c r="A172" s="150" t="s">
        <v>689</v>
      </c>
      <c r="B172" s="150" t="s">
        <v>707</v>
      </c>
      <c r="C172" s="158" t="s">
        <v>708</v>
      </c>
      <c r="D172" s="150">
        <v>1</v>
      </c>
      <c r="E172" s="150" t="s">
        <v>35</v>
      </c>
      <c r="F172" s="61" t="s">
        <v>1346</v>
      </c>
      <c r="G172" s="61"/>
      <c r="H172" s="61"/>
      <c r="I172" s="111"/>
      <c r="J172" s="4"/>
      <c r="K172" s="4"/>
      <c r="L172" s="4"/>
      <c r="M172" s="4"/>
      <c r="N172" s="4"/>
      <c r="O172" s="4"/>
      <c r="P172" s="4"/>
      <c r="Q172" s="4"/>
      <c r="R172" s="4"/>
      <c r="S172" s="4"/>
    </row>
    <row r="173" spans="1:19" x14ac:dyDescent="0.2">
      <c r="A173" s="150" t="s">
        <v>689</v>
      </c>
      <c r="B173" s="150" t="s">
        <v>709</v>
      </c>
      <c r="C173" s="158" t="s">
        <v>710</v>
      </c>
      <c r="D173" s="150">
        <v>1</v>
      </c>
      <c r="E173" s="150" t="s">
        <v>35</v>
      </c>
      <c r="F173" s="61" t="s">
        <v>1346</v>
      </c>
      <c r="G173" s="61"/>
      <c r="H173" s="61"/>
      <c r="I173" s="111"/>
      <c r="J173" s="4"/>
      <c r="K173" s="4"/>
      <c r="L173" s="4"/>
      <c r="M173" s="4"/>
      <c r="N173" s="4"/>
      <c r="O173" s="4"/>
      <c r="P173" s="4"/>
      <c r="Q173" s="4"/>
      <c r="R173" s="4"/>
      <c r="S173" s="4"/>
    </row>
    <row r="174" spans="1:19" x14ac:dyDescent="0.2">
      <c r="A174" s="150" t="s">
        <v>689</v>
      </c>
      <c r="B174" s="150" t="s">
        <v>711</v>
      </c>
      <c r="C174" s="158" t="s">
        <v>570</v>
      </c>
      <c r="D174" s="150">
        <v>1</v>
      </c>
      <c r="E174" s="150" t="s">
        <v>35</v>
      </c>
      <c r="F174" s="61" t="s">
        <v>1346</v>
      </c>
      <c r="G174" s="61"/>
      <c r="H174" s="61"/>
      <c r="I174" s="111"/>
      <c r="J174" s="4"/>
      <c r="K174" s="4"/>
      <c r="L174" s="4"/>
      <c r="M174" s="4"/>
      <c r="N174" s="4"/>
      <c r="O174" s="4"/>
      <c r="P174" s="4"/>
      <c r="Q174" s="4"/>
      <c r="R174" s="4"/>
      <c r="S174" s="4"/>
    </row>
    <row r="175" spans="1:19" x14ac:dyDescent="0.2">
      <c r="A175" s="150" t="s">
        <v>689</v>
      </c>
      <c r="B175" s="150" t="s">
        <v>714</v>
      </c>
      <c r="C175" s="158" t="s">
        <v>715</v>
      </c>
      <c r="D175" s="150">
        <v>1</v>
      </c>
      <c r="E175" s="150" t="s">
        <v>35</v>
      </c>
      <c r="F175" s="61" t="s">
        <v>1346</v>
      </c>
      <c r="G175" s="61"/>
      <c r="H175" s="61"/>
      <c r="I175" s="111"/>
      <c r="J175" s="4"/>
      <c r="K175" s="4"/>
      <c r="L175" s="4"/>
      <c r="M175" s="4"/>
      <c r="N175" s="4"/>
      <c r="O175" s="4"/>
      <c r="P175" s="4"/>
      <c r="Q175" s="4"/>
      <c r="R175" s="4"/>
      <c r="S175" s="4"/>
    </row>
    <row r="176" spans="1:19" x14ac:dyDescent="0.2">
      <c r="A176" s="150" t="s">
        <v>689</v>
      </c>
      <c r="B176" s="150" t="s">
        <v>1297</v>
      </c>
      <c r="C176" s="158" t="s">
        <v>1298</v>
      </c>
      <c r="D176" s="150">
        <v>1</v>
      </c>
      <c r="E176" s="150" t="s">
        <v>35</v>
      </c>
      <c r="F176" s="61" t="s">
        <v>1346</v>
      </c>
      <c r="G176" s="61"/>
      <c r="H176" s="61"/>
      <c r="I176" s="111"/>
      <c r="J176" s="4"/>
      <c r="K176" s="4"/>
      <c r="L176" s="4"/>
      <c r="M176" s="4"/>
      <c r="N176" s="4"/>
      <c r="O176" s="4"/>
      <c r="P176" s="4"/>
      <c r="Q176" s="4"/>
      <c r="R176" s="4"/>
      <c r="S176" s="4"/>
    </row>
    <row r="177" spans="1:19" x14ac:dyDescent="0.2">
      <c r="A177" s="156" t="s">
        <v>689</v>
      </c>
      <c r="B177" s="156" t="s">
        <v>716</v>
      </c>
      <c r="C177" s="62" t="s">
        <v>717</v>
      </c>
      <c r="D177" s="156">
        <v>1</v>
      </c>
      <c r="E177" s="156" t="s">
        <v>35</v>
      </c>
      <c r="F177" s="62" t="s">
        <v>1346</v>
      </c>
      <c r="G177" s="62"/>
      <c r="H177" s="62"/>
      <c r="I177" s="134"/>
      <c r="J177" s="55"/>
      <c r="K177" s="55"/>
      <c r="L177" s="55"/>
      <c r="M177" s="55"/>
      <c r="N177" s="55"/>
      <c r="O177" s="55"/>
      <c r="P177" s="55"/>
      <c r="Q177" s="55"/>
      <c r="R177" s="55"/>
      <c r="S177" s="55"/>
    </row>
    <row r="178" spans="1:19" x14ac:dyDescent="0.2">
      <c r="A178" s="26"/>
      <c r="B178" s="27">
        <f>COUNTA(B162:B177)</f>
        <v>16</v>
      </c>
      <c r="C178" s="197"/>
      <c r="D178" s="131"/>
      <c r="E178" s="27">
        <f>COUNTIF(E162:E177,"No")</f>
        <v>16</v>
      </c>
      <c r="F178" s="27">
        <f t="shared" ref="F178:S178" si="15">COUNTIF(F162:F177,"Yes")</f>
        <v>0</v>
      </c>
      <c r="G178" s="27">
        <f t="shared" si="15"/>
        <v>0</v>
      </c>
      <c r="H178" s="27">
        <f t="shared" si="15"/>
        <v>0</v>
      </c>
      <c r="I178" s="27">
        <f t="shared" si="15"/>
        <v>0</v>
      </c>
      <c r="J178" s="27">
        <f t="shared" si="15"/>
        <v>0</v>
      </c>
      <c r="K178" s="27">
        <f t="shared" si="15"/>
        <v>0</v>
      </c>
      <c r="L178" s="27">
        <f t="shared" si="15"/>
        <v>0</v>
      </c>
      <c r="M178" s="27">
        <f t="shared" si="15"/>
        <v>0</v>
      </c>
      <c r="N178" s="27">
        <f t="shared" si="15"/>
        <v>0</v>
      </c>
      <c r="O178" s="27">
        <f t="shared" si="15"/>
        <v>0</v>
      </c>
      <c r="P178" s="27">
        <f t="shared" si="15"/>
        <v>0</v>
      </c>
      <c r="Q178" s="27">
        <f t="shared" si="15"/>
        <v>0</v>
      </c>
      <c r="R178" s="27">
        <f t="shared" si="15"/>
        <v>0</v>
      </c>
      <c r="S178" s="27">
        <f t="shared" si="15"/>
        <v>0</v>
      </c>
    </row>
    <row r="179" spans="1:19" x14ac:dyDescent="0.2">
      <c r="A179" s="40"/>
      <c r="B179" s="40"/>
      <c r="C179" s="198"/>
      <c r="D179" s="7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</row>
    <row r="180" spans="1:19" x14ac:dyDescent="0.2">
      <c r="A180" s="150" t="s">
        <v>143</v>
      </c>
      <c r="B180" s="150" t="s">
        <v>724</v>
      </c>
      <c r="C180" s="158" t="s">
        <v>725</v>
      </c>
      <c r="D180" s="150">
        <v>1</v>
      </c>
      <c r="E180" s="150" t="s">
        <v>35</v>
      </c>
      <c r="F180" s="61" t="s">
        <v>1346</v>
      </c>
      <c r="G180" s="61"/>
      <c r="H180" s="61"/>
      <c r="I180" s="111"/>
      <c r="J180" s="4"/>
      <c r="K180" s="4"/>
      <c r="L180" s="4"/>
      <c r="M180" s="4"/>
      <c r="N180" s="4"/>
      <c r="O180" s="4"/>
      <c r="P180" s="4"/>
      <c r="Q180" s="4"/>
      <c r="R180" s="4"/>
      <c r="S180" s="4"/>
    </row>
    <row r="181" spans="1:19" x14ac:dyDescent="0.2">
      <c r="A181" s="150" t="s">
        <v>143</v>
      </c>
      <c r="B181" s="150" t="s">
        <v>726</v>
      </c>
      <c r="C181" s="158" t="s">
        <v>727</v>
      </c>
      <c r="D181" s="150">
        <v>1</v>
      </c>
      <c r="E181" s="150" t="s">
        <v>35</v>
      </c>
      <c r="F181" s="61" t="s">
        <v>1346</v>
      </c>
      <c r="G181" s="61"/>
      <c r="H181" s="61"/>
      <c r="I181" s="111"/>
      <c r="J181" s="4"/>
      <c r="K181" s="4"/>
      <c r="L181" s="4"/>
      <c r="M181" s="4"/>
      <c r="N181" s="4"/>
      <c r="O181" s="4"/>
      <c r="P181" s="4"/>
      <c r="Q181" s="4"/>
      <c r="R181" s="4"/>
      <c r="S181" s="4"/>
    </row>
    <row r="182" spans="1:19" x14ac:dyDescent="0.2">
      <c r="A182" s="150" t="s">
        <v>143</v>
      </c>
      <c r="B182" s="150" t="s">
        <v>728</v>
      </c>
      <c r="C182" s="158" t="s">
        <v>729</v>
      </c>
      <c r="D182" s="150">
        <v>1</v>
      </c>
      <c r="E182" s="150" t="s">
        <v>35</v>
      </c>
      <c r="F182" s="61" t="s">
        <v>1346</v>
      </c>
      <c r="G182" s="61"/>
      <c r="H182" s="61"/>
      <c r="I182" s="111"/>
      <c r="J182" s="4"/>
      <c r="K182" s="4"/>
      <c r="L182" s="4"/>
      <c r="M182" s="4"/>
      <c r="N182" s="4"/>
      <c r="O182" s="4"/>
      <c r="P182" s="4"/>
      <c r="Q182" s="4"/>
      <c r="R182" s="4"/>
      <c r="S182" s="4"/>
    </row>
    <row r="183" spans="1:19" x14ac:dyDescent="0.2">
      <c r="A183" s="150" t="s">
        <v>143</v>
      </c>
      <c r="B183" s="150" t="s">
        <v>750</v>
      </c>
      <c r="C183" s="158" t="s">
        <v>751</v>
      </c>
      <c r="D183" s="150">
        <v>1</v>
      </c>
      <c r="E183" s="150" t="s">
        <v>35</v>
      </c>
      <c r="F183" s="61" t="s">
        <v>1346</v>
      </c>
      <c r="G183" s="61"/>
      <c r="H183" s="61"/>
      <c r="I183" s="111"/>
      <c r="J183" s="4"/>
      <c r="K183" s="4"/>
      <c r="L183" s="4"/>
      <c r="M183" s="4"/>
      <c r="N183" s="4"/>
      <c r="O183" s="4"/>
      <c r="P183" s="4"/>
      <c r="Q183" s="4"/>
      <c r="R183" s="4"/>
      <c r="S183" s="4"/>
    </row>
    <row r="184" spans="1:19" x14ac:dyDescent="0.2">
      <c r="A184" s="150" t="s">
        <v>143</v>
      </c>
      <c r="B184" s="150" t="s">
        <v>752</v>
      </c>
      <c r="C184" s="158" t="s">
        <v>753</v>
      </c>
      <c r="D184" s="150">
        <v>1</v>
      </c>
      <c r="E184" s="150" t="s">
        <v>35</v>
      </c>
      <c r="F184" s="61" t="s">
        <v>1346</v>
      </c>
      <c r="G184" s="61"/>
      <c r="H184" s="61"/>
      <c r="I184" s="111"/>
      <c r="J184" s="4"/>
      <c r="K184" s="4"/>
      <c r="L184" s="4"/>
      <c r="M184" s="4"/>
      <c r="N184" s="4"/>
      <c r="O184" s="4"/>
      <c r="P184" s="4"/>
      <c r="Q184" s="4"/>
      <c r="R184" s="4"/>
      <c r="S184" s="4"/>
    </row>
    <row r="185" spans="1:19" x14ac:dyDescent="0.2">
      <c r="A185" s="150" t="s">
        <v>143</v>
      </c>
      <c r="B185" s="150" t="s">
        <v>754</v>
      </c>
      <c r="C185" s="158" t="s">
        <v>755</v>
      </c>
      <c r="D185" s="150">
        <v>1</v>
      </c>
      <c r="E185" s="150" t="s">
        <v>35</v>
      </c>
      <c r="F185" s="61" t="s">
        <v>1346</v>
      </c>
      <c r="G185" s="61"/>
      <c r="H185" s="61"/>
      <c r="I185" s="111"/>
      <c r="J185" s="4"/>
      <c r="K185" s="4"/>
      <c r="L185" s="4"/>
      <c r="M185" s="4"/>
      <c r="N185" s="4"/>
      <c r="O185" s="4"/>
      <c r="P185" s="4"/>
      <c r="Q185" s="4"/>
      <c r="R185" s="4"/>
      <c r="S185" s="4"/>
    </row>
    <row r="186" spans="1:19" x14ac:dyDescent="0.2">
      <c r="A186" s="150" t="s">
        <v>143</v>
      </c>
      <c r="B186" s="150" t="s">
        <v>756</v>
      </c>
      <c r="C186" s="158" t="s">
        <v>757</v>
      </c>
      <c r="D186" s="150">
        <v>1</v>
      </c>
      <c r="E186" s="150" t="s">
        <v>35</v>
      </c>
      <c r="F186" s="61" t="s">
        <v>1346</v>
      </c>
      <c r="G186" s="61"/>
      <c r="H186" s="61"/>
      <c r="I186" s="111"/>
      <c r="J186" s="4"/>
      <c r="K186" s="4"/>
      <c r="L186" s="4"/>
      <c r="M186" s="4"/>
      <c r="N186" s="4"/>
      <c r="O186" s="4"/>
      <c r="P186" s="4"/>
      <c r="Q186" s="4"/>
      <c r="R186" s="4"/>
      <c r="S186" s="4"/>
    </row>
    <row r="187" spans="1:19" ht="18" x14ac:dyDescent="0.2">
      <c r="A187" s="150" t="s">
        <v>143</v>
      </c>
      <c r="B187" s="150" t="s">
        <v>762</v>
      </c>
      <c r="C187" s="158" t="s">
        <v>763</v>
      </c>
      <c r="D187" s="150">
        <v>1</v>
      </c>
      <c r="E187" s="150" t="s">
        <v>35</v>
      </c>
      <c r="F187" s="61" t="s">
        <v>1346</v>
      </c>
      <c r="G187" s="61"/>
      <c r="H187" s="61"/>
      <c r="I187" s="111"/>
      <c r="J187" s="4"/>
      <c r="K187" s="4"/>
      <c r="L187" s="4"/>
      <c r="M187" s="4"/>
      <c r="N187" s="4"/>
      <c r="O187" s="4"/>
      <c r="P187" s="4"/>
      <c r="Q187" s="4"/>
      <c r="R187" s="4"/>
      <c r="S187" s="4"/>
    </row>
    <row r="188" spans="1:19" x14ac:dyDescent="0.2">
      <c r="A188" s="150" t="s">
        <v>143</v>
      </c>
      <c r="B188" s="150" t="s">
        <v>780</v>
      </c>
      <c r="C188" s="158" t="s">
        <v>781</v>
      </c>
      <c r="D188" s="150">
        <v>1</v>
      </c>
      <c r="E188" s="150" t="s">
        <v>35</v>
      </c>
      <c r="F188" s="61" t="s">
        <v>1346</v>
      </c>
      <c r="G188" s="61"/>
      <c r="H188" s="61"/>
      <c r="I188" s="111"/>
      <c r="J188" s="4"/>
      <c r="K188" s="4"/>
      <c r="L188" s="4"/>
      <c r="M188" s="4"/>
      <c r="N188" s="4"/>
      <c r="O188" s="4"/>
      <c r="P188" s="4"/>
      <c r="Q188" s="4"/>
      <c r="R188" s="4"/>
      <c r="S188" s="4"/>
    </row>
    <row r="189" spans="1:19" x14ac:dyDescent="0.2">
      <c r="A189" s="150" t="s">
        <v>143</v>
      </c>
      <c r="B189" s="150" t="s">
        <v>784</v>
      </c>
      <c r="C189" s="158" t="s">
        <v>785</v>
      </c>
      <c r="D189" s="150">
        <v>1</v>
      </c>
      <c r="E189" s="150" t="s">
        <v>35</v>
      </c>
      <c r="F189" s="61" t="s">
        <v>1346</v>
      </c>
      <c r="G189" s="61"/>
      <c r="H189" s="61"/>
      <c r="I189" s="111"/>
      <c r="J189" s="4"/>
      <c r="K189" s="4"/>
      <c r="L189" s="4"/>
      <c r="M189" s="4"/>
      <c r="N189" s="4"/>
      <c r="O189" s="4"/>
      <c r="P189" s="4"/>
      <c r="Q189" s="4"/>
      <c r="R189" s="4"/>
      <c r="S189" s="4"/>
    </row>
    <row r="190" spans="1:19" x14ac:dyDescent="0.2">
      <c r="A190" s="156" t="s">
        <v>143</v>
      </c>
      <c r="B190" s="156" t="s">
        <v>786</v>
      </c>
      <c r="C190" s="62" t="s">
        <v>490</v>
      </c>
      <c r="D190" s="156">
        <v>1</v>
      </c>
      <c r="E190" s="156" t="s">
        <v>35</v>
      </c>
      <c r="F190" s="62" t="s">
        <v>1346</v>
      </c>
      <c r="G190" s="62"/>
      <c r="H190" s="62"/>
      <c r="I190" s="134"/>
      <c r="J190" s="55"/>
      <c r="K190" s="55"/>
      <c r="L190" s="55"/>
      <c r="M190" s="55"/>
      <c r="N190" s="55"/>
      <c r="O190" s="55"/>
      <c r="P190" s="55"/>
      <c r="Q190" s="55"/>
      <c r="R190" s="55"/>
      <c r="S190" s="55"/>
    </row>
    <row r="191" spans="1:19" x14ac:dyDescent="0.2">
      <c r="A191" s="26"/>
      <c r="B191" s="27">
        <f>COUNTA(B180:B190)</f>
        <v>11</v>
      </c>
      <c r="C191" s="197"/>
      <c r="D191" s="131"/>
      <c r="E191" s="27">
        <f>COUNTIF(E180:E190,"No")</f>
        <v>11</v>
      </c>
      <c r="F191" s="27">
        <f t="shared" ref="F191:S191" si="16">COUNTIF(F180:F190,"Yes")</f>
        <v>0</v>
      </c>
      <c r="G191" s="27">
        <f t="shared" si="16"/>
        <v>0</v>
      </c>
      <c r="H191" s="27">
        <f t="shared" si="16"/>
        <v>0</v>
      </c>
      <c r="I191" s="27">
        <f t="shared" si="16"/>
        <v>0</v>
      </c>
      <c r="J191" s="27">
        <f t="shared" si="16"/>
        <v>0</v>
      </c>
      <c r="K191" s="27">
        <f t="shared" si="16"/>
        <v>0</v>
      </c>
      <c r="L191" s="27">
        <f t="shared" si="16"/>
        <v>0</v>
      </c>
      <c r="M191" s="27">
        <f t="shared" si="16"/>
        <v>0</v>
      </c>
      <c r="N191" s="27">
        <f t="shared" si="16"/>
        <v>0</v>
      </c>
      <c r="O191" s="27">
        <f t="shared" si="16"/>
        <v>0</v>
      </c>
      <c r="P191" s="27">
        <f t="shared" si="16"/>
        <v>0</v>
      </c>
      <c r="Q191" s="27">
        <f t="shared" si="16"/>
        <v>0</v>
      </c>
      <c r="R191" s="27">
        <f t="shared" si="16"/>
        <v>0</v>
      </c>
      <c r="S191" s="27">
        <f t="shared" si="16"/>
        <v>0</v>
      </c>
    </row>
    <row r="192" spans="1:19" x14ac:dyDescent="0.2">
      <c r="A192" s="40"/>
      <c r="B192" s="40"/>
      <c r="C192" s="198"/>
      <c r="D192" s="7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</row>
    <row r="193" spans="1:19" ht="18" x14ac:dyDescent="0.2">
      <c r="A193" s="150" t="s">
        <v>795</v>
      </c>
      <c r="B193" s="150" t="s">
        <v>800</v>
      </c>
      <c r="C193" s="158" t="s">
        <v>801</v>
      </c>
      <c r="D193" s="150">
        <v>1</v>
      </c>
      <c r="E193" s="150" t="s">
        <v>35</v>
      </c>
      <c r="F193" s="61" t="s">
        <v>1346</v>
      </c>
      <c r="G193" s="61"/>
      <c r="H193" s="61"/>
      <c r="I193" s="111"/>
      <c r="J193" s="4"/>
      <c r="K193" s="4"/>
      <c r="L193" s="4"/>
      <c r="M193" s="4"/>
      <c r="N193" s="4"/>
      <c r="O193" s="4"/>
      <c r="P193" s="4"/>
      <c r="Q193" s="4"/>
      <c r="R193" s="4"/>
      <c r="S193" s="4"/>
    </row>
    <row r="194" spans="1:19" x14ac:dyDescent="0.2">
      <c r="A194" s="150" t="s">
        <v>795</v>
      </c>
      <c r="B194" s="150" t="s">
        <v>802</v>
      </c>
      <c r="C194" s="158" t="s">
        <v>803</v>
      </c>
      <c r="D194" s="150">
        <v>1</v>
      </c>
      <c r="E194" s="150" t="s">
        <v>35</v>
      </c>
      <c r="F194" s="61" t="s">
        <v>1346</v>
      </c>
      <c r="G194" s="61"/>
      <c r="H194" s="61"/>
      <c r="I194" s="111"/>
      <c r="J194" s="4"/>
      <c r="K194" s="4"/>
      <c r="L194" s="4"/>
      <c r="M194" s="4"/>
      <c r="N194" s="4"/>
      <c r="O194" s="4"/>
      <c r="P194" s="4"/>
      <c r="Q194" s="4"/>
      <c r="R194" s="4"/>
      <c r="S194" s="4"/>
    </row>
    <row r="195" spans="1:19" x14ac:dyDescent="0.2">
      <c r="A195" s="150" t="s">
        <v>795</v>
      </c>
      <c r="B195" s="150" t="s">
        <v>808</v>
      </c>
      <c r="C195" s="158" t="s">
        <v>809</v>
      </c>
      <c r="D195" s="150">
        <v>1</v>
      </c>
      <c r="E195" s="150" t="s">
        <v>35</v>
      </c>
      <c r="F195" s="61" t="s">
        <v>1346</v>
      </c>
      <c r="G195" s="61"/>
      <c r="H195" s="61"/>
      <c r="I195" s="111"/>
      <c r="J195" s="4"/>
      <c r="K195" s="4"/>
      <c r="L195" s="4"/>
      <c r="M195" s="4"/>
      <c r="N195" s="4"/>
      <c r="O195" s="4"/>
      <c r="P195" s="4"/>
      <c r="Q195" s="4"/>
      <c r="R195" s="4"/>
      <c r="S195" s="4"/>
    </row>
    <row r="196" spans="1:19" x14ac:dyDescent="0.2">
      <c r="A196" s="150" t="s">
        <v>795</v>
      </c>
      <c r="B196" s="150" t="s">
        <v>814</v>
      </c>
      <c r="C196" s="158" t="s">
        <v>815</v>
      </c>
      <c r="D196" s="150">
        <v>1</v>
      </c>
      <c r="E196" s="150" t="s">
        <v>35</v>
      </c>
      <c r="F196" s="61" t="s">
        <v>1346</v>
      </c>
      <c r="G196" s="61"/>
      <c r="H196" s="61"/>
      <c r="I196" s="111"/>
      <c r="J196" s="4"/>
      <c r="K196" s="4"/>
      <c r="L196" s="4"/>
      <c r="M196" s="4"/>
      <c r="N196" s="4"/>
      <c r="O196" s="4"/>
      <c r="P196" s="4"/>
      <c r="Q196" s="4"/>
      <c r="R196" s="4"/>
      <c r="S196" s="4"/>
    </row>
    <row r="197" spans="1:19" x14ac:dyDescent="0.2">
      <c r="A197" s="150" t="s">
        <v>795</v>
      </c>
      <c r="B197" s="150" t="s">
        <v>820</v>
      </c>
      <c r="C197" s="158" t="s">
        <v>821</v>
      </c>
      <c r="D197" s="150">
        <v>1</v>
      </c>
      <c r="E197" s="150" t="s">
        <v>35</v>
      </c>
      <c r="F197" s="61" t="s">
        <v>1346</v>
      </c>
      <c r="G197" s="61"/>
      <c r="H197" s="61"/>
      <c r="I197" s="111"/>
      <c r="J197" s="4"/>
      <c r="K197" s="4"/>
      <c r="L197" s="4"/>
      <c r="M197" s="4"/>
      <c r="N197" s="4"/>
      <c r="O197" s="4"/>
      <c r="P197" s="4"/>
      <c r="Q197" s="4"/>
      <c r="R197" s="4"/>
      <c r="S197" s="4"/>
    </row>
    <row r="198" spans="1:19" x14ac:dyDescent="0.2">
      <c r="A198" s="150" t="s">
        <v>795</v>
      </c>
      <c r="B198" s="150" t="s">
        <v>830</v>
      </c>
      <c r="C198" s="158" t="s">
        <v>831</v>
      </c>
      <c r="D198" s="150">
        <v>1</v>
      </c>
      <c r="E198" s="150" t="s">
        <v>35</v>
      </c>
      <c r="F198" s="61" t="s">
        <v>1346</v>
      </c>
      <c r="G198" s="61"/>
      <c r="H198" s="61"/>
      <c r="I198" s="111"/>
      <c r="J198" s="4"/>
      <c r="K198" s="4"/>
      <c r="L198" s="4"/>
      <c r="M198" s="4"/>
      <c r="N198" s="4"/>
      <c r="O198" s="4"/>
      <c r="P198" s="4"/>
      <c r="Q198" s="4"/>
      <c r="R198" s="4"/>
      <c r="S198" s="4"/>
    </row>
    <row r="199" spans="1:19" x14ac:dyDescent="0.2">
      <c r="A199" s="150" t="s">
        <v>795</v>
      </c>
      <c r="B199" s="150" t="s">
        <v>834</v>
      </c>
      <c r="C199" s="158" t="s">
        <v>835</v>
      </c>
      <c r="D199" s="150">
        <v>1</v>
      </c>
      <c r="E199" s="150" t="s">
        <v>35</v>
      </c>
      <c r="F199" s="61" t="s">
        <v>1346</v>
      </c>
      <c r="G199" s="61"/>
      <c r="H199" s="61"/>
      <c r="I199" s="111"/>
      <c r="J199" s="4"/>
      <c r="K199" s="4"/>
      <c r="L199" s="4"/>
      <c r="M199" s="4"/>
      <c r="N199" s="4"/>
      <c r="O199" s="4"/>
      <c r="P199" s="4"/>
      <c r="Q199" s="4"/>
      <c r="R199" s="4"/>
      <c r="S199" s="4"/>
    </row>
    <row r="200" spans="1:19" x14ac:dyDescent="0.2">
      <c r="A200" s="150" t="s">
        <v>795</v>
      </c>
      <c r="B200" s="150" t="s">
        <v>836</v>
      </c>
      <c r="C200" s="158" t="s">
        <v>837</v>
      </c>
      <c r="D200" s="150">
        <v>1</v>
      </c>
      <c r="E200" s="150" t="s">
        <v>35</v>
      </c>
      <c r="F200" s="61" t="s">
        <v>1346</v>
      </c>
      <c r="G200" s="61"/>
      <c r="H200" s="61"/>
      <c r="I200" s="111"/>
      <c r="J200" s="4"/>
      <c r="K200" s="4"/>
      <c r="L200" s="4"/>
      <c r="M200" s="4"/>
      <c r="N200" s="4"/>
      <c r="O200" s="4"/>
      <c r="P200" s="4"/>
      <c r="Q200" s="4"/>
      <c r="R200" s="4"/>
      <c r="S200" s="4"/>
    </row>
    <row r="201" spans="1:19" x14ac:dyDescent="0.2">
      <c r="A201" s="150" t="s">
        <v>795</v>
      </c>
      <c r="B201" s="150" t="s">
        <v>840</v>
      </c>
      <c r="C201" s="158" t="s">
        <v>841</v>
      </c>
      <c r="D201" s="150">
        <v>1</v>
      </c>
      <c r="E201" s="150" t="s">
        <v>35</v>
      </c>
      <c r="F201" s="61" t="s">
        <v>1346</v>
      </c>
      <c r="G201" s="61"/>
      <c r="H201" s="61"/>
      <c r="I201" s="111"/>
      <c r="J201" s="4"/>
      <c r="K201" s="4"/>
      <c r="L201" s="4"/>
      <c r="M201" s="4"/>
      <c r="N201" s="4"/>
      <c r="O201" s="4"/>
      <c r="P201" s="4"/>
      <c r="Q201" s="4"/>
      <c r="R201" s="4"/>
      <c r="S201" s="4"/>
    </row>
    <row r="202" spans="1:19" x14ac:dyDescent="0.2">
      <c r="A202" s="156" t="s">
        <v>795</v>
      </c>
      <c r="B202" s="156" t="s">
        <v>844</v>
      </c>
      <c r="C202" s="62" t="s">
        <v>845</v>
      </c>
      <c r="D202" s="156">
        <v>1</v>
      </c>
      <c r="E202" s="156" t="s">
        <v>35</v>
      </c>
      <c r="F202" s="62" t="s">
        <v>1346</v>
      </c>
      <c r="G202" s="62"/>
      <c r="H202" s="62"/>
      <c r="I202" s="134"/>
      <c r="J202" s="55"/>
      <c r="K202" s="55"/>
      <c r="L202" s="55"/>
      <c r="M202" s="55"/>
      <c r="N202" s="55"/>
      <c r="O202" s="55"/>
      <c r="P202" s="55"/>
      <c r="Q202" s="55"/>
      <c r="R202" s="55"/>
      <c r="S202" s="55"/>
    </row>
    <row r="203" spans="1:19" x14ac:dyDescent="0.2">
      <c r="A203" s="26"/>
      <c r="B203" s="27">
        <f>COUNTA(B193:B202)</f>
        <v>10</v>
      </c>
      <c r="C203" s="197"/>
      <c r="D203" s="131"/>
      <c r="E203" s="27">
        <f>COUNTIF(E193:E202,"No")</f>
        <v>10</v>
      </c>
      <c r="F203" s="27">
        <f t="shared" ref="F203:S203" si="17">COUNTIF(F193:F202,"Yes")</f>
        <v>0</v>
      </c>
      <c r="G203" s="27">
        <f t="shared" si="17"/>
        <v>0</v>
      </c>
      <c r="H203" s="27">
        <f t="shared" si="17"/>
        <v>0</v>
      </c>
      <c r="I203" s="27">
        <f t="shared" si="17"/>
        <v>0</v>
      </c>
      <c r="J203" s="27">
        <f t="shared" si="17"/>
        <v>0</v>
      </c>
      <c r="K203" s="27">
        <f t="shared" si="17"/>
        <v>0</v>
      </c>
      <c r="L203" s="27">
        <f t="shared" si="17"/>
        <v>0</v>
      </c>
      <c r="M203" s="27">
        <f t="shared" si="17"/>
        <v>0</v>
      </c>
      <c r="N203" s="27">
        <f t="shared" si="17"/>
        <v>0</v>
      </c>
      <c r="O203" s="27">
        <f t="shared" si="17"/>
        <v>0</v>
      </c>
      <c r="P203" s="27">
        <f t="shared" si="17"/>
        <v>0</v>
      </c>
      <c r="Q203" s="27">
        <f t="shared" si="17"/>
        <v>0</v>
      </c>
      <c r="R203" s="27">
        <f t="shared" si="17"/>
        <v>0</v>
      </c>
      <c r="S203" s="27">
        <f t="shared" si="17"/>
        <v>0</v>
      </c>
    </row>
    <row r="204" spans="1:19" x14ac:dyDescent="0.2">
      <c r="A204" s="40"/>
      <c r="B204" s="40"/>
      <c r="C204" s="198"/>
      <c r="D204" s="7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</row>
    <row r="205" spans="1:19" x14ac:dyDescent="0.2">
      <c r="A205" s="150" t="s">
        <v>854</v>
      </c>
      <c r="B205" s="150" t="s">
        <v>855</v>
      </c>
      <c r="C205" s="158" t="s">
        <v>856</v>
      </c>
      <c r="D205" s="150">
        <v>1</v>
      </c>
      <c r="E205" s="150" t="s">
        <v>35</v>
      </c>
      <c r="F205" s="61" t="s">
        <v>1346</v>
      </c>
      <c r="G205" s="61"/>
      <c r="H205" s="61"/>
      <c r="I205" s="111"/>
      <c r="J205" s="4"/>
      <c r="K205" s="4"/>
      <c r="L205" s="4"/>
      <c r="M205" s="4"/>
      <c r="N205" s="4"/>
      <c r="O205" s="4"/>
      <c r="P205" s="4"/>
      <c r="Q205" s="4"/>
      <c r="R205" s="4"/>
      <c r="S205" s="4"/>
    </row>
    <row r="206" spans="1:19" x14ac:dyDescent="0.2">
      <c r="A206" s="150" t="s">
        <v>854</v>
      </c>
      <c r="B206" s="160" t="s">
        <v>857</v>
      </c>
      <c r="C206" s="196" t="s">
        <v>858</v>
      </c>
      <c r="D206" s="150">
        <v>1</v>
      </c>
      <c r="E206" s="193" t="s">
        <v>35</v>
      </c>
      <c r="F206" s="61" t="s">
        <v>1346</v>
      </c>
      <c r="G206" s="61"/>
      <c r="H206" s="61"/>
      <c r="I206" s="111"/>
      <c r="J206" s="4"/>
      <c r="K206" s="4"/>
      <c r="L206" s="4"/>
      <c r="M206" s="4"/>
      <c r="N206" s="4"/>
      <c r="O206" s="4"/>
      <c r="P206" s="4"/>
      <c r="Q206" s="4"/>
      <c r="R206" s="4"/>
      <c r="S206" s="4"/>
    </row>
    <row r="207" spans="1:19" x14ac:dyDescent="0.2">
      <c r="A207" s="150" t="s">
        <v>854</v>
      </c>
      <c r="B207" s="150" t="s">
        <v>1358</v>
      </c>
      <c r="C207" s="158" t="s">
        <v>1359</v>
      </c>
      <c r="D207" s="150">
        <v>1</v>
      </c>
      <c r="E207" s="150" t="s">
        <v>35</v>
      </c>
      <c r="F207" s="61" t="s">
        <v>1346</v>
      </c>
      <c r="G207" s="61"/>
      <c r="H207" s="61"/>
      <c r="I207" s="111"/>
      <c r="J207" s="4"/>
      <c r="K207" s="4"/>
      <c r="L207" s="4"/>
      <c r="M207" s="4"/>
      <c r="N207" s="4"/>
      <c r="O207" s="4"/>
      <c r="P207" s="4"/>
      <c r="Q207" s="4"/>
      <c r="R207" s="4"/>
      <c r="S207" s="4"/>
    </row>
    <row r="208" spans="1:19" x14ac:dyDescent="0.2">
      <c r="A208" s="150" t="s">
        <v>854</v>
      </c>
      <c r="B208" s="150" t="s">
        <v>859</v>
      </c>
      <c r="C208" s="158" t="s">
        <v>860</v>
      </c>
      <c r="D208" s="150">
        <v>1</v>
      </c>
      <c r="E208" s="150" t="s">
        <v>35</v>
      </c>
      <c r="F208" s="61" t="s">
        <v>1346</v>
      </c>
      <c r="G208" s="61"/>
      <c r="H208" s="61"/>
      <c r="I208" s="111"/>
      <c r="J208" s="4"/>
      <c r="K208" s="4"/>
      <c r="L208" s="4"/>
      <c r="M208" s="4"/>
      <c r="N208" s="4"/>
      <c r="O208" s="4"/>
      <c r="P208" s="4"/>
      <c r="Q208" s="4"/>
      <c r="R208" s="4"/>
      <c r="S208" s="4"/>
    </row>
    <row r="209" spans="1:19" x14ac:dyDescent="0.2">
      <c r="A209" s="150" t="s">
        <v>854</v>
      </c>
      <c r="B209" s="150" t="s">
        <v>895</v>
      </c>
      <c r="C209" s="158" t="s">
        <v>1360</v>
      </c>
      <c r="D209" s="150">
        <v>1</v>
      </c>
      <c r="E209" s="150" t="s">
        <v>35</v>
      </c>
      <c r="F209" s="61" t="s">
        <v>1346</v>
      </c>
      <c r="G209" s="61"/>
      <c r="H209" s="61"/>
      <c r="I209" s="111"/>
      <c r="J209" s="4"/>
      <c r="K209" s="4"/>
      <c r="L209" s="4"/>
      <c r="M209" s="4"/>
      <c r="N209" s="4"/>
      <c r="O209" s="4"/>
      <c r="P209" s="4"/>
      <c r="Q209" s="4"/>
      <c r="R209" s="4"/>
      <c r="S209" s="4"/>
    </row>
    <row r="210" spans="1:19" x14ac:dyDescent="0.2">
      <c r="A210" s="150" t="s">
        <v>854</v>
      </c>
      <c r="B210" s="150" t="s">
        <v>865</v>
      </c>
      <c r="C210" s="158" t="s">
        <v>866</v>
      </c>
      <c r="D210" s="150">
        <v>1</v>
      </c>
      <c r="E210" s="150" t="s">
        <v>35</v>
      </c>
      <c r="F210" s="61" t="s">
        <v>1346</v>
      </c>
      <c r="G210" s="61"/>
      <c r="H210" s="61"/>
      <c r="I210" s="111"/>
      <c r="J210" s="4"/>
      <c r="K210" s="4"/>
      <c r="L210" s="4"/>
      <c r="M210" s="4"/>
      <c r="N210" s="4"/>
      <c r="O210" s="4"/>
      <c r="P210" s="4"/>
      <c r="Q210" s="4"/>
      <c r="R210" s="4"/>
      <c r="S210" s="4"/>
    </row>
    <row r="211" spans="1:19" ht="18" x14ac:dyDescent="0.2">
      <c r="A211" s="150" t="s">
        <v>854</v>
      </c>
      <c r="B211" s="150" t="s">
        <v>867</v>
      </c>
      <c r="C211" s="158" t="s">
        <v>868</v>
      </c>
      <c r="D211" s="150">
        <v>1</v>
      </c>
      <c r="E211" s="150" t="s">
        <v>35</v>
      </c>
      <c r="F211" s="61" t="s">
        <v>1346</v>
      </c>
      <c r="G211" s="61"/>
      <c r="H211" s="61"/>
      <c r="I211" s="111"/>
      <c r="J211" s="4"/>
      <c r="K211" s="4"/>
      <c r="L211" s="4"/>
      <c r="M211" s="4"/>
      <c r="N211" s="4"/>
      <c r="O211" s="4"/>
      <c r="P211" s="4"/>
      <c r="Q211" s="4"/>
      <c r="R211" s="4"/>
      <c r="S211" s="4"/>
    </row>
    <row r="212" spans="1:19" x14ac:dyDescent="0.2">
      <c r="A212" s="150" t="s">
        <v>854</v>
      </c>
      <c r="B212" s="150" t="s">
        <v>869</v>
      </c>
      <c r="C212" s="158" t="s">
        <v>870</v>
      </c>
      <c r="D212" s="150">
        <v>1</v>
      </c>
      <c r="E212" s="150" t="s">
        <v>35</v>
      </c>
      <c r="F212" s="61" t="s">
        <v>1346</v>
      </c>
      <c r="G212" s="61"/>
      <c r="H212" s="61"/>
      <c r="I212" s="111"/>
      <c r="J212" s="4"/>
      <c r="K212" s="4"/>
      <c r="L212" s="4"/>
      <c r="M212" s="4"/>
      <c r="N212" s="4"/>
      <c r="O212" s="4"/>
      <c r="P212" s="4"/>
      <c r="Q212" s="4"/>
      <c r="R212" s="4"/>
      <c r="S212" s="4"/>
    </row>
    <row r="213" spans="1:19" x14ac:dyDescent="0.2">
      <c r="A213" s="150" t="s">
        <v>854</v>
      </c>
      <c r="B213" s="150" t="s">
        <v>873</v>
      </c>
      <c r="C213" s="158" t="s">
        <v>874</v>
      </c>
      <c r="D213" s="150">
        <v>1</v>
      </c>
      <c r="E213" s="150" t="s">
        <v>35</v>
      </c>
      <c r="F213" s="61" t="s">
        <v>1346</v>
      </c>
      <c r="G213" s="61"/>
      <c r="H213" s="61"/>
      <c r="I213" s="111"/>
      <c r="J213" s="4"/>
      <c r="K213" s="4"/>
      <c r="L213" s="4"/>
      <c r="M213" s="4"/>
      <c r="N213" s="4"/>
      <c r="O213" s="4"/>
      <c r="P213" s="4"/>
      <c r="Q213" s="4"/>
      <c r="R213" s="4"/>
      <c r="S213" s="4"/>
    </row>
    <row r="214" spans="1:19" x14ac:dyDescent="0.2">
      <c r="A214" s="150" t="s">
        <v>854</v>
      </c>
      <c r="B214" s="150" t="s">
        <v>875</v>
      </c>
      <c r="C214" s="158" t="s">
        <v>876</v>
      </c>
      <c r="D214" s="150">
        <v>1</v>
      </c>
      <c r="E214" s="150" t="s">
        <v>35</v>
      </c>
      <c r="F214" s="61" t="s">
        <v>1346</v>
      </c>
      <c r="G214" s="61"/>
      <c r="H214" s="61"/>
      <c r="I214" s="111"/>
      <c r="J214" s="4"/>
      <c r="K214" s="4"/>
      <c r="L214" s="4"/>
      <c r="M214" s="4"/>
      <c r="N214" s="4"/>
      <c r="O214" s="4"/>
      <c r="P214" s="4"/>
      <c r="Q214" s="4"/>
      <c r="R214" s="4"/>
      <c r="S214" s="4"/>
    </row>
    <row r="215" spans="1:19" x14ac:dyDescent="0.2">
      <c r="A215" s="150" t="s">
        <v>854</v>
      </c>
      <c r="B215" s="150" t="s">
        <v>877</v>
      </c>
      <c r="C215" s="158" t="s">
        <v>878</v>
      </c>
      <c r="D215" s="150">
        <v>1</v>
      </c>
      <c r="E215" s="150" t="s">
        <v>35</v>
      </c>
      <c r="F215" s="61" t="s">
        <v>1346</v>
      </c>
      <c r="G215" s="61"/>
      <c r="H215" s="61"/>
      <c r="I215" s="111"/>
      <c r="J215" s="4"/>
      <c r="K215" s="4"/>
      <c r="L215" s="4"/>
      <c r="M215" s="4"/>
      <c r="N215" s="4"/>
      <c r="O215" s="4"/>
      <c r="P215" s="4"/>
      <c r="Q215" s="4"/>
      <c r="R215" s="4"/>
      <c r="S215" s="4"/>
    </row>
    <row r="216" spans="1:19" x14ac:dyDescent="0.2">
      <c r="A216" s="150" t="s">
        <v>854</v>
      </c>
      <c r="B216" s="150" t="s">
        <v>879</v>
      </c>
      <c r="C216" s="158" t="s">
        <v>880</v>
      </c>
      <c r="D216" s="150">
        <v>1</v>
      </c>
      <c r="E216" s="150" t="s">
        <v>35</v>
      </c>
      <c r="F216" s="61" t="s">
        <v>1346</v>
      </c>
      <c r="G216" s="61"/>
      <c r="H216" s="61"/>
      <c r="I216" s="111"/>
      <c r="J216" s="4"/>
      <c r="K216" s="4"/>
      <c r="L216" s="4"/>
      <c r="M216" s="4"/>
      <c r="N216" s="4"/>
      <c r="O216" s="4"/>
      <c r="P216" s="4"/>
      <c r="Q216" s="4"/>
      <c r="R216" s="4"/>
      <c r="S216" s="4"/>
    </row>
    <row r="217" spans="1:19" x14ac:dyDescent="0.2">
      <c r="A217" s="150" t="s">
        <v>854</v>
      </c>
      <c r="B217" s="150" t="s">
        <v>896</v>
      </c>
      <c r="C217" s="158" t="s">
        <v>897</v>
      </c>
      <c r="D217" s="150">
        <v>1</v>
      </c>
      <c r="E217" s="150" t="s">
        <v>35</v>
      </c>
      <c r="F217" s="61" t="s">
        <v>1346</v>
      </c>
      <c r="G217" s="61"/>
      <c r="H217" s="61"/>
      <c r="I217" s="111"/>
      <c r="J217" s="4"/>
      <c r="K217" s="4"/>
      <c r="L217" s="4"/>
      <c r="M217" s="4"/>
      <c r="N217" s="4"/>
      <c r="O217" s="4"/>
      <c r="P217" s="4"/>
      <c r="Q217" s="4"/>
      <c r="R217" s="4"/>
      <c r="S217" s="4"/>
    </row>
    <row r="218" spans="1:19" ht="18" x14ac:dyDescent="0.2">
      <c r="A218" s="156" t="s">
        <v>854</v>
      </c>
      <c r="B218" s="156" t="s">
        <v>898</v>
      </c>
      <c r="C218" s="62" t="s">
        <v>899</v>
      </c>
      <c r="D218" s="156">
        <v>1</v>
      </c>
      <c r="E218" s="156" t="s">
        <v>35</v>
      </c>
      <c r="F218" s="62" t="s">
        <v>1346</v>
      </c>
      <c r="G218" s="62"/>
      <c r="H218" s="62"/>
      <c r="I218" s="134"/>
      <c r="J218" s="55"/>
      <c r="K218" s="55"/>
      <c r="L218" s="55"/>
      <c r="M218" s="55"/>
      <c r="N218" s="55"/>
      <c r="O218" s="55"/>
      <c r="P218" s="55"/>
      <c r="Q218" s="55"/>
      <c r="R218" s="55"/>
      <c r="S218" s="55"/>
    </row>
    <row r="219" spans="1:19" x14ac:dyDescent="0.2">
      <c r="A219" s="26"/>
      <c r="B219" s="27">
        <f>COUNTA(B205:B218)</f>
        <v>14</v>
      </c>
      <c r="C219" s="197"/>
      <c r="D219" s="131"/>
      <c r="E219" s="27">
        <f>COUNTIF(E205:E218,"No")</f>
        <v>14</v>
      </c>
      <c r="F219" s="27">
        <f t="shared" ref="F219:S219" si="18">COUNTIF(F205:F218,"Yes")</f>
        <v>0</v>
      </c>
      <c r="G219" s="27">
        <f t="shared" si="18"/>
        <v>0</v>
      </c>
      <c r="H219" s="27">
        <f t="shared" si="18"/>
        <v>0</v>
      </c>
      <c r="I219" s="27">
        <f t="shared" si="18"/>
        <v>0</v>
      </c>
      <c r="J219" s="27">
        <f t="shared" si="18"/>
        <v>0</v>
      </c>
      <c r="K219" s="27">
        <f t="shared" si="18"/>
        <v>0</v>
      </c>
      <c r="L219" s="27">
        <f t="shared" si="18"/>
        <v>0</v>
      </c>
      <c r="M219" s="27">
        <f t="shared" si="18"/>
        <v>0</v>
      </c>
      <c r="N219" s="27">
        <f t="shared" si="18"/>
        <v>0</v>
      </c>
      <c r="O219" s="27">
        <f t="shared" si="18"/>
        <v>0</v>
      </c>
      <c r="P219" s="27">
        <f t="shared" si="18"/>
        <v>0</v>
      </c>
      <c r="Q219" s="27">
        <f t="shared" si="18"/>
        <v>0</v>
      </c>
      <c r="R219" s="27">
        <f t="shared" si="18"/>
        <v>0</v>
      </c>
      <c r="S219" s="27">
        <f t="shared" si="18"/>
        <v>0</v>
      </c>
    </row>
    <row r="220" spans="1:19" x14ac:dyDescent="0.2">
      <c r="A220" s="40"/>
      <c r="B220" s="40"/>
      <c r="C220" s="198"/>
      <c r="D220" s="7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</row>
    <row r="221" spans="1:19" x14ac:dyDescent="0.2">
      <c r="A221" s="150" t="s">
        <v>906</v>
      </c>
      <c r="B221" s="150" t="s">
        <v>907</v>
      </c>
      <c r="C221" s="158" t="s">
        <v>908</v>
      </c>
      <c r="D221" s="150">
        <v>1</v>
      </c>
      <c r="E221" s="150" t="s">
        <v>35</v>
      </c>
      <c r="F221" s="61" t="s">
        <v>1346</v>
      </c>
      <c r="G221" s="61"/>
      <c r="H221" s="61"/>
      <c r="I221" s="111"/>
      <c r="J221" s="4"/>
      <c r="K221" s="4"/>
      <c r="L221" s="4"/>
      <c r="M221" s="4"/>
      <c r="N221" s="4"/>
      <c r="O221" s="4"/>
      <c r="P221" s="4"/>
      <c r="Q221" s="4"/>
      <c r="R221" s="4"/>
      <c r="S221" s="4"/>
    </row>
    <row r="222" spans="1:19" x14ac:dyDescent="0.2">
      <c r="A222" s="150" t="s">
        <v>906</v>
      </c>
      <c r="B222" s="150" t="s">
        <v>909</v>
      </c>
      <c r="C222" s="158" t="s">
        <v>910</v>
      </c>
      <c r="D222" s="150">
        <v>1</v>
      </c>
      <c r="E222" s="150" t="s">
        <v>35</v>
      </c>
      <c r="F222" s="61" t="s">
        <v>1346</v>
      </c>
      <c r="G222" s="61"/>
      <c r="H222" s="61"/>
      <c r="I222" s="111"/>
      <c r="J222" s="4"/>
      <c r="K222" s="4"/>
      <c r="L222" s="4"/>
      <c r="M222" s="4"/>
      <c r="N222" s="4"/>
      <c r="O222" s="4"/>
      <c r="P222" s="4"/>
      <c r="Q222" s="4"/>
      <c r="R222" s="4"/>
      <c r="S222" s="4"/>
    </row>
    <row r="223" spans="1:19" ht="18" x14ac:dyDescent="0.2">
      <c r="A223" s="150" t="s">
        <v>906</v>
      </c>
      <c r="B223" s="150" t="s">
        <v>913</v>
      </c>
      <c r="C223" s="158" t="s">
        <v>914</v>
      </c>
      <c r="D223" s="150">
        <v>1</v>
      </c>
      <c r="E223" s="150" t="s">
        <v>35</v>
      </c>
      <c r="F223" s="61" t="s">
        <v>1346</v>
      </c>
      <c r="G223" s="61"/>
      <c r="H223" s="61"/>
      <c r="I223" s="111"/>
      <c r="J223" s="4"/>
      <c r="K223" s="4"/>
      <c r="L223" s="4"/>
      <c r="M223" s="4"/>
      <c r="N223" s="4"/>
      <c r="O223" s="4"/>
      <c r="P223" s="4"/>
      <c r="Q223" s="4"/>
      <c r="R223" s="4"/>
      <c r="S223" s="4"/>
    </row>
    <row r="224" spans="1:19" x14ac:dyDescent="0.2">
      <c r="A224" s="150" t="s">
        <v>906</v>
      </c>
      <c r="B224" s="150" t="s">
        <v>915</v>
      </c>
      <c r="C224" s="158" t="s">
        <v>916</v>
      </c>
      <c r="D224" s="150">
        <v>1</v>
      </c>
      <c r="E224" s="150" t="s">
        <v>35</v>
      </c>
      <c r="F224" s="61" t="s">
        <v>1346</v>
      </c>
      <c r="G224" s="61"/>
      <c r="H224" s="61"/>
      <c r="I224" s="111"/>
      <c r="J224" s="4"/>
      <c r="K224" s="4"/>
      <c r="L224" s="4"/>
      <c r="M224" s="4"/>
      <c r="N224" s="4"/>
      <c r="O224" s="4"/>
      <c r="P224" s="4"/>
      <c r="Q224" s="4"/>
      <c r="R224" s="4"/>
      <c r="S224" s="4"/>
    </row>
    <row r="225" spans="1:19" x14ac:dyDescent="0.2">
      <c r="A225" s="150" t="s">
        <v>906</v>
      </c>
      <c r="B225" s="150" t="s">
        <v>923</v>
      </c>
      <c r="C225" s="158" t="s">
        <v>924</v>
      </c>
      <c r="D225" s="150">
        <v>1</v>
      </c>
      <c r="E225" s="150" t="s">
        <v>35</v>
      </c>
      <c r="F225" s="61" t="s">
        <v>1346</v>
      </c>
      <c r="G225" s="61"/>
      <c r="H225" s="61"/>
      <c r="I225" s="111"/>
      <c r="J225" s="4"/>
      <c r="K225" s="4"/>
      <c r="L225" s="4"/>
      <c r="M225" s="4"/>
      <c r="N225" s="4"/>
      <c r="O225" s="4"/>
      <c r="P225" s="4"/>
      <c r="Q225" s="4"/>
      <c r="R225" s="4"/>
      <c r="S225" s="4"/>
    </row>
    <row r="226" spans="1:19" x14ac:dyDescent="0.2">
      <c r="A226" s="150" t="s">
        <v>906</v>
      </c>
      <c r="B226" s="150" t="s">
        <v>925</v>
      </c>
      <c r="C226" s="158" t="s">
        <v>926</v>
      </c>
      <c r="D226" s="150">
        <v>1</v>
      </c>
      <c r="E226" s="150" t="s">
        <v>35</v>
      </c>
      <c r="F226" s="61" t="s">
        <v>1346</v>
      </c>
      <c r="G226" s="61"/>
      <c r="H226" s="61"/>
      <c r="I226" s="111"/>
      <c r="J226" s="4"/>
      <c r="K226" s="4"/>
      <c r="L226" s="4"/>
      <c r="M226" s="4"/>
      <c r="N226" s="4"/>
      <c r="O226" s="4"/>
      <c r="P226" s="4"/>
      <c r="Q226" s="4"/>
      <c r="R226" s="4"/>
      <c r="S226" s="4"/>
    </row>
    <row r="227" spans="1:19" x14ac:dyDescent="0.2">
      <c r="A227" s="150" t="s">
        <v>906</v>
      </c>
      <c r="B227" s="150" t="s">
        <v>927</v>
      </c>
      <c r="C227" s="158" t="s">
        <v>928</v>
      </c>
      <c r="D227" s="150">
        <v>1</v>
      </c>
      <c r="E227" s="150" t="s">
        <v>35</v>
      </c>
      <c r="F227" s="61" t="s">
        <v>1346</v>
      </c>
      <c r="G227" s="61"/>
      <c r="H227" s="61"/>
      <c r="I227" s="111"/>
      <c r="J227" s="4"/>
      <c r="K227" s="4"/>
      <c r="L227" s="4"/>
      <c r="M227" s="4"/>
      <c r="N227" s="4"/>
      <c r="O227" s="4"/>
      <c r="P227" s="4"/>
      <c r="Q227" s="4"/>
      <c r="R227" s="4"/>
      <c r="S227" s="4"/>
    </row>
    <row r="228" spans="1:19" x14ac:dyDescent="0.2">
      <c r="A228" s="150" t="s">
        <v>906</v>
      </c>
      <c r="B228" s="150" t="s">
        <v>931</v>
      </c>
      <c r="C228" s="158" t="s">
        <v>932</v>
      </c>
      <c r="D228" s="150">
        <v>1</v>
      </c>
      <c r="E228" s="150" t="s">
        <v>35</v>
      </c>
      <c r="F228" s="61" t="s">
        <v>1346</v>
      </c>
      <c r="G228" s="61"/>
      <c r="H228" s="61"/>
      <c r="I228" s="111"/>
      <c r="J228" s="4"/>
      <c r="K228" s="4"/>
      <c r="L228" s="4"/>
      <c r="M228" s="4"/>
      <c r="N228" s="4"/>
      <c r="O228" s="4"/>
      <c r="P228" s="4"/>
      <c r="Q228" s="4"/>
      <c r="R228" s="4"/>
      <c r="S228" s="4"/>
    </row>
    <row r="229" spans="1:19" x14ac:dyDescent="0.2">
      <c r="A229" s="150" t="s">
        <v>906</v>
      </c>
      <c r="B229" s="150" t="s">
        <v>935</v>
      </c>
      <c r="C229" s="158" t="s">
        <v>906</v>
      </c>
      <c r="D229" s="150">
        <v>1</v>
      </c>
      <c r="E229" s="150" t="s">
        <v>35</v>
      </c>
      <c r="F229" s="61" t="s">
        <v>1346</v>
      </c>
      <c r="G229" s="61"/>
      <c r="H229" s="61"/>
      <c r="I229" s="111"/>
      <c r="J229" s="4"/>
      <c r="K229" s="4"/>
      <c r="L229" s="4"/>
      <c r="M229" s="4"/>
      <c r="N229" s="4"/>
      <c r="O229" s="4"/>
      <c r="P229" s="4"/>
      <c r="Q229" s="4"/>
      <c r="R229" s="4"/>
      <c r="S229" s="4"/>
    </row>
    <row r="230" spans="1:19" x14ac:dyDescent="0.2">
      <c r="A230" s="150" t="s">
        <v>906</v>
      </c>
      <c r="B230" s="150" t="s">
        <v>940</v>
      </c>
      <c r="C230" s="158" t="s">
        <v>941</v>
      </c>
      <c r="D230" s="150">
        <v>1</v>
      </c>
      <c r="E230" s="150" t="s">
        <v>35</v>
      </c>
      <c r="F230" s="61" t="s">
        <v>1346</v>
      </c>
      <c r="G230" s="61"/>
      <c r="H230" s="61"/>
      <c r="I230" s="111"/>
      <c r="J230" s="4"/>
      <c r="K230" s="4"/>
      <c r="L230" s="4"/>
      <c r="M230" s="4"/>
      <c r="N230" s="4"/>
      <c r="O230" s="4"/>
      <c r="P230" s="4"/>
      <c r="Q230" s="4"/>
      <c r="R230" s="4"/>
      <c r="S230" s="4"/>
    </row>
    <row r="231" spans="1:19" x14ac:dyDescent="0.2">
      <c r="A231" s="150" t="s">
        <v>906</v>
      </c>
      <c r="B231" s="150" t="s">
        <v>946</v>
      </c>
      <c r="C231" s="158" t="s">
        <v>947</v>
      </c>
      <c r="D231" s="150">
        <v>1</v>
      </c>
      <c r="E231" s="150" t="s">
        <v>35</v>
      </c>
      <c r="F231" s="61" t="s">
        <v>1346</v>
      </c>
      <c r="G231" s="61"/>
      <c r="H231" s="61"/>
      <c r="I231" s="111"/>
      <c r="J231" s="4"/>
      <c r="K231" s="4"/>
      <c r="L231" s="4"/>
      <c r="M231" s="4"/>
      <c r="N231" s="4"/>
      <c r="O231" s="4"/>
      <c r="P231" s="4"/>
      <c r="Q231" s="4"/>
      <c r="R231" s="4"/>
      <c r="S231" s="4"/>
    </row>
    <row r="232" spans="1:19" x14ac:dyDescent="0.2">
      <c r="A232" s="150" t="s">
        <v>906</v>
      </c>
      <c r="B232" s="150" t="s">
        <v>949</v>
      </c>
      <c r="C232" s="158" t="s">
        <v>950</v>
      </c>
      <c r="D232" s="150">
        <v>1</v>
      </c>
      <c r="E232" s="150" t="s">
        <v>35</v>
      </c>
      <c r="F232" s="61" t="s">
        <v>1346</v>
      </c>
      <c r="G232" s="61"/>
      <c r="H232" s="61"/>
      <c r="I232" s="111"/>
      <c r="J232" s="4"/>
      <c r="K232" s="4"/>
      <c r="L232" s="4"/>
      <c r="M232" s="4"/>
      <c r="N232" s="4"/>
      <c r="O232" s="4"/>
      <c r="P232" s="4"/>
      <c r="Q232" s="4"/>
      <c r="R232" s="4"/>
      <c r="S232" s="4"/>
    </row>
    <row r="233" spans="1:19" x14ac:dyDescent="0.2">
      <c r="A233" s="156" t="s">
        <v>906</v>
      </c>
      <c r="B233" s="156" t="s">
        <v>951</v>
      </c>
      <c r="C233" s="62" t="s">
        <v>952</v>
      </c>
      <c r="D233" s="156">
        <v>1</v>
      </c>
      <c r="E233" s="156" t="s">
        <v>35</v>
      </c>
      <c r="F233" s="62" t="s">
        <v>1346</v>
      </c>
      <c r="G233" s="62"/>
      <c r="H233" s="62"/>
      <c r="I233" s="134"/>
      <c r="J233" s="55"/>
      <c r="K233" s="55"/>
      <c r="L233" s="55"/>
      <c r="M233" s="55"/>
      <c r="N233" s="55"/>
      <c r="O233" s="55"/>
      <c r="P233" s="55"/>
      <c r="Q233" s="55"/>
      <c r="R233" s="55"/>
      <c r="S233" s="55"/>
    </row>
    <row r="234" spans="1:19" x14ac:dyDescent="0.2">
      <c r="A234" s="26"/>
      <c r="B234" s="27">
        <f>COUNTA(B221:B233)</f>
        <v>13</v>
      </c>
      <c r="C234" s="197"/>
      <c r="D234" s="131"/>
      <c r="E234" s="27">
        <f>COUNTIF(E221:E233,"No")</f>
        <v>13</v>
      </c>
      <c r="F234" s="27">
        <f t="shared" ref="F234:S234" si="19">COUNTIF(F221:F233,"Yes")</f>
        <v>0</v>
      </c>
      <c r="G234" s="27">
        <f t="shared" si="19"/>
        <v>0</v>
      </c>
      <c r="H234" s="27">
        <f t="shared" si="19"/>
        <v>0</v>
      </c>
      <c r="I234" s="27">
        <f t="shared" si="19"/>
        <v>0</v>
      </c>
      <c r="J234" s="27">
        <f t="shared" si="19"/>
        <v>0</v>
      </c>
      <c r="K234" s="27">
        <f t="shared" si="19"/>
        <v>0</v>
      </c>
      <c r="L234" s="27">
        <f t="shared" si="19"/>
        <v>0</v>
      </c>
      <c r="M234" s="27">
        <f t="shared" si="19"/>
        <v>0</v>
      </c>
      <c r="N234" s="27">
        <f t="shared" si="19"/>
        <v>0</v>
      </c>
      <c r="O234" s="27">
        <f t="shared" si="19"/>
        <v>0</v>
      </c>
      <c r="P234" s="27">
        <f t="shared" si="19"/>
        <v>0</v>
      </c>
      <c r="Q234" s="27">
        <f t="shared" si="19"/>
        <v>0</v>
      </c>
      <c r="R234" s="27">
        <f t="shared" si="19"/>
        <v>0</v>
      </c>
      <c r="S234" s="27">
        <f t="shared" si="19"/>
        <v>0</v>
      </c>
    </row>
    <row r="235" spans="1:19" x14ac:dyDescent="0.2">
      <c r="A235" s="40"/>
      <c r="B235" s="40"/>
      <c r="C235" s="198"/>
      <c r="D235" s="7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</row>
    <row r="236" spans="1:19" x14ac:dyDescent="0.2">
      <c r="A236" s="150" t="s">
        <v>953</v>
      </c>
      <c r="B236" s="150" t="s">
        <v>954</v>
      </c>
      <c r="C236" s="158" t="s">
        <v>955</v>
      </c>
      <c r="D236" s="150">
        <v>1</v>
      </c>
      <c r="E236" s="150" t="s">
        <v>35</v>
      </c>
      <c r="F236" s="61" t="s">
        <v>1346</v>
      </c>
      <c r="G236" s="61"/>
      <c r="H236" s="61"/>
      <c r="I236" s="111"/>
      <c r="J236" s="4"/>
      <c r="K236" s="4"/>
      <c r="L236" s="4"/>
      <c r="M236" s="4"/>
      <c r="N236" s="4"/>
      <c r="O236" s="4"/>
      <c r="P236" s="4"/>
      <c r="Q236" s="4"/>
      <c r="R236" s="4"/>
      <c r="S236" s="4"/>
    </row>
    <row r="237" spans="1:19" x14ac:dyDescent="0.2">
      <c r="A237" s="150" t="s">
        <v>953</v>
      </c>
      <c r="B237" s="150" t="s">
        <v>956</v>
      </c>
      <c r="C237" s="158" t="s">
        <v>957</v>
      </c>
      <c r="D237" s="150">
        <v>1</v>
      </c>
      <c r="E237" s="150" t="s">
        <v>35</v>
      </c>
      <c r="F237" s="61" t="s">
        <v>1346</v>
      </c>
      <c r="G237" s="61"/>
      <c r="H237" s="61"/>
      <c r="I237" s="111"/>
      <c r="J237" s="4"/>
      <c r="K237" s="4"/>
      <c r="L237" s="4"/>
      <c r="M237" s="4"/>
      <c r="N237" s="4"/>
      <c r="O237" s="4"/>
      <c r="P237" s="4"/>
      <c r="Q237" s="4"/>
      <c r="R237" s="4"/>
      <c r="S237" s="4"/>
    </row>
    <row r="238" spans="1:19" x14ac:dyDescent="0.2">
      <c r="A238" s="150" t="s">
        <v>953</v>
      </c>
      <c r="B238" s="150" t="s">
        <v>960</v>
      </c>
      <c r="C238" s="158" t="s">
        <v>961</v>
      </c>
      <c r="D238" s="150">
        <v>1</v>
      </c>
      <c r="E238" s="150" t="s">
        <v>35</v>
      </c>
      <c r="F238" s="61" t="s">
        <v>1346</v>
      </c>
      <c r="G238" s="61"/>
      <c r="H238" s="61"/>
      <c r="I238" s="111"/>
      <c r="J238" s="4"/>
      <c r="K238" s="4"/>
      <c r="L238" s="4"/>
      <c r="M238" s="4"/>
      <c r="N238" s="4"/>
      <c r="O238" s="4"/>
      <c r="P238" s="4"/>
      <c r="Q238" s="4"/>
      <c r="R238" s="4"/>
      <c r="S238" s="4"/>
    </row>
    <row r="239" spans="1:19" x14ac:dyDescent="0.2">
      <c r="A239" s="150" t="s">
        <v>953</v>
      </c>
      <c r="B239" s="150" t="s">
        <v>964</v>
      </c>
      <c r="C239" s="158" t="s">
        <v>965</v>
      </c>
      <c r="D239" s="150">
        <v>1</v>
      </c>
      <c r="E239" s="150" t="s">
        <v>35</v>
      </c>
      <c r="F239" s="61" t="s">
        <v>1346</v>
      </c>
      <c r="G239" s="61"/>
      <c r="H239" s="61"/>
      <c r="I239" s="111"/>
      <c r="J239" s="4"/>
      <c r="K239" s="4"/>
      <c r="L239" s="4"/>
      <c r="M239" s="4"/>
      <c r="N239" s="4"/>
      <c r="O239" s="4"/>
      <c r="P239" s="4"/>
      <c r="Q239" s="4"/>
      <c r="R239" s="4"/>
      <c r="S239" s="4"/>
    </row>
    <row r="240" spans="1:19" x14ac:dyDescent="0.2">
      <c r="A240" s="156" t="s">
        <v>953</v>
      </c>
      <c r="B240" s="156" t="s">
        <v>966</v>
      </c>
      <c r="C240" s="62" t="s">
        <v>967</v>
      </c>
      <c r="D240" s="156">
        <v>1</v>
      </c>
      <c r="E240" s="156" t="s">
        <v>35</v>
      </c>
      <c r="F240" s="62" t="s">
        <v>1346</v>
      </c>
      <c r="G240" s="62"/>
      <c r="H240" s="62"/>
      <c r="I240" s="134"/>
      <c r="J240" s="55"/>
      <c r="K240" s="55"/>
      <c r="L240" s="55"/>
      <c r="M240" s="55"/>
      <c r="N240" s="55"/>
      <c r="O240" s="55"/>
      <c r="P240" s="55"/>
      <c r="Q240" s="55"/>
      <c r="R240" s="55"/>
      <c r="S240" s="55"/>
    </row>
    <row r="241" spans="1:19" x14ac:dyDescent="0.2">
      <c r="A241" s="26"/>
      <c r="B241" s="27">
        <f>COUNTA(B236:B240)</f>
        <v>5</v>
      </c>
      <c r="C241" s="197"/>
      <c r="D241" s="131"/>
      <c r="E241" s="27">
        <f>COUNTIF(E236:E240,"No")</f>
        <v>5</v>
      </c>
      <c r="F241" s="27">
        <f t="shared" ref="F241:S241" si="20">COUNTIF(F236:F240,"Yes")</f>
        <v>0</v>
      </c>
      <c r="G241" s="27">
        <f t="shared" si="20"/>
        <v>0</v>
      </c>
      <c r="H241" s="27">
        <f t="shared" si="20"/>
        <v>0</v>
      </c>
      <c r="I241" s="27">
        <f t="shared" si="20"/>
        <v>0</v>
      </c>
      <c r="J241" s="27">
        <f t="shared" si="20"/>
        <v>0</v>
      </c>
      <c r="K241" s="27">
        <f t="shared" si="20"/>
        <v>0</v>
      </c>
      <c r="L241" s="27">
        <f t="shared" si="20"/>
        <v>0</v>
      </c>
      <c r="M241" s="27">
        <f t="shared" si="20"/>
        <v>0</v>
      </c>
      <c r="N241" s="27">
        <f t="shared" si="20"/>
        <v>0</v>
      </c>
      <c r="O241" s="27">
        <f t="shared" si="20"/>
        <v>0</v>
      </c>
      <c r="P241" s="27">
        <f t="shared" si="20"/>
        <v>0</v>
      </c>
      <c r="Q241" s="27">
        <f t="shared" si="20"/>
        <v>0</v>
      </c>
      <c r="R241" s="27">
        <f t="shared" si="20"/>
        <v>0</v>
      </c>
      <c r="S241" s="27">
        <f t="shared" si="20"/>
        <v>0</v>
      </c>
    </row>
    <row r="242" spans="1:19" x14ac:dyDescent="0.2">
      <c r="A242" s="40"/>
      <c r="B242" s="40"/>
      <c r="C242" s="198"/>
      <c r="D242" s="7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</row>
    <row r="243" spans="1:19" ht="18" x14ac:dyDescent="0.2">
      <c r="A243" s="150" t="s">
        <v>968</v>
      </c>
      <c r="B243" s="150" t="s">
        <v>979</v>
      </c>
      <c r="C243" s="158" t="s">
        <v>980</v>
      </c>
      <c r="D243" s="150">
        <v>1</v>
      </c>
      <c r="E243" s="150" t="s">
        <v>35</v>
      </c>
      <c r="F243" s="61" t="s">
        <v>1346</v>
      </c>
      <c r="G243" s="61"/>
      <c r="H243" s="61"/>
      <c r="I243" s="111"/>
      <c r="J243" s="4"/>
      <c r="K243" s="4"/>
      <c r="L243" s="4"/>
      <c r="M243" s="4"/>
      <c r="N243" s="4"/>
      <c r="O243" s="4"/>
      <c r="P243" s="4"/>
      <c r="Q243" s="4"/>
      <c r="R243" s="4"/>
      <c r="S243" s="4"/>
    </row>
    <row r="244" spans="1:19" x14ac:dyDescent="0.2">
      <c r="A244" s="150" t="s">
        <v>968</v>
      </c>
      <c r="B244" s="150" t="s">
        <v>993</v>
      </c>
      <c r="C244" s="158" t="s">
        <v>994</v>
      </c>
      <c r="D244" s="150">
        <v>1</v>
      </c>
      <c r="E244" s="150" t="s">
        <v>35</v>
      </c>
      <c r="F244" s="61" t="s">
        <v>1346</v>
      </c>
      <c r="G244" s="61"/>
      <c r="H244" s="61"/>
      <c r="I244" s="111"/>
      <c r="J244" s="4"/>
      <c r="K244" s="4"/>
      <c r="L244" s="4"/>
      <c r="M244" s="4"/>
      <c r="N244" s="4"/>
      <c r="O244" s="4"/>
      <c r="P244" s="4"/>
      <c r="Q244" s="4"/>
      <c r="R244" s="4"/>
      <c r="S244" s="4"/>
    </row>
    <row r="245" spans="1:19" x14ac:dyDescent="0.2">
      <c r="A245" s="150" t="s">
        <v>968</v>
      </c>
      <c r="B245" s="150" t="s">
        <v>1003</v>
      </c>
      <c r="C245" s="158" t="s">
        <v>1004</v>
      </c>
      <c r="D245" s="150">
        <v>1</v>
      </c>
      <c r="E245" s="150" t="s">
        <v>35</v>
      </c>
      <c r="F245" s="61" t="s">
        <v>1346</v>
      </c>
      <c r="G245" s="61"/>
      <c r="H245" s="61"/>
      <c r="I245" s="111"/>
      <c r="J245" s="4"/>
      <c r="K245" s="4"/>
      <c r="L245" s="4"/>
      <c r="M245" s="4"/>
      <c r="N245" s="4"/>
      <c r="O245" s="4"/>
      <c r="P245" s="4"/>
      <c r="Q245" s="4"/>
      <c r="R245" s="4"/>
      <c r="S245" s="4"/>
    </row>
    <row r="246" spans="1:19" x14ac:dyDescent="0.2">
      <c r="A246" s="150" t="s">
        <v>968</v>
      </c>
      <c r="B246" s="150" t="s">
        <v>1007</v>
      </c>
      <c r="C246" s="158" t="s">
        <v>1008</v>
      </c>
      <c r="D246" s="150">
        <v>1</v>
      </c>
      <c r="E246" s="150" t="s">
        <v>35</v>
      </c>
      <c r="F246" s="61" t="s">
        <v>1346</v>
      </c>
      <c r="G246" s="61"/>
      <c r="H246" s="61"/>
      <c r="I246" s="111"/>
      <c r="J246" s="4"/>
      <c r="K246" s="4"/>
      <c r="L246" s="4"/>
      <c r="M246" s="4"/>
      <c r="N246" s="4"/>
      <c r="O246" s="4"/>
      <c r="P246" s="4"/>
      <c r="Q246" s="4"/>
      <c r="R246" s="4"/>
      <c r="S246" s="4"/>
    </row>
    <row r="247" spans="1:19" x14ac:dyDescent="0.2">
      <c r="A247" s="150" t="s">
        <v>968</v>
      </c>
      <c r="B247" s="150" t="s">
        <v>1013</v>
      </c>
      <c r="C247" s="158" t="s">
        <v>1014</v>
      </c>
      <c r="D247" s="150">
        <v>1</v>
      </c>
      <c r="E247" s="150" t="s">
        <v>35</v>
      </c>
      <c r="F247" s="61" t="s">
        <v>1346</v>
      </c>
      <c r="G247" s="61"/>
      <c r="H247" s="61"/>
      <c r="I247" s="111"/>
      <c r="J247" s="4"/>
      <c r="K247" s="4"/>
      <c r="L247" s="4"/>
      <c r="M247" s="4"/>
      <c r="N247" s="4"/>
      <c r="O247" s="4"/>
      <c r="P247" s="4"/>
      <c r="Q247" s="4"/>
      <c r="R247" s="4"/>
      <c r="S247" s="4"/>
    </row>
    <row r="248" spans="1:19" x14ac:dyDescent="0.2">
      <c r="A248" s="150" t="s">
        <v>968</v>
      </c>
      <c r="B248" s="150" t="s">
        <v>1025</v>
      </c>
      <c r="C248" s="158" t="s">
        <v>1026</v>
      </c>
      <c r="D248" s="150">
        <v>1</v>
      </c>
      <c r="E248" s="150" t="s">
        <v>35</v>
      </c>
      <c r="F248" s="61" t="s">
        <v>1346</v>
      </c>
      <c r="G248" s="61"/>
      <c r="H248" s="61"/>
      <c r="I248" s="111"/>
      <c r="J248" s="4"/>
      <c r="K248" s="4"/>
      <c r="L248" s="4"/>
      <c r="M248" s="4"/>
      <c r="N248" s="4"/>
      <c r="O248" s="4"/>
      <c r="P248" s="4"/>
      <c r="Q248" s="4"/>
      <c r="R248" s="4"/>
      <c r="S248" s="4"/>
    </row>
    <row r="249" spans="1:19" x14ac:dyDescent="0.2">
      <c r="A249" s="150" t="s">
        <v>968</v>
      </c>
      <c r="B249" s="150" t="s">
        <v>1033</v>
      </c>
      <c r="C249" s="158" t="s">
        <v>1034</v>
      </c>
      <c r="D249" s="150">
        <v>1</v>
      </c>
      <c r="E249" s="150" t="s">
        <v>35</v>
      </c>
      <c r="F249" s="61" t="s">
        <v>1346</v>
      </c>
      <c r="G249" s="61"/>
      <c r="H249" s="61"/>
      <c r="I249" s="111"/>
      <c r="J249" s="4"/>
      <c r="K249" s="4"/>
      <c r="L249" s="4"/>
      <c r="M249" s="4"/>
      <c r="N249" s="4"/>
      <c r="O249" s="4"/>
      <c r="P249" s="4"/>
      <c r="Q249" s="4"/>
      <c r="R249" s="4"/>
      <c r="S249" s="4"/>
    </row>
    <row r="250" spans="1:19" x14ac:dyDescent="0.2">
      <c r="A250" s="150" t="s">
        <v>968</v>
      </c>
      <c r="B250" s="150" t="s">
        <v>1037</v>
      </c>
      <c r="C250" s="158" t="s">
        <v>1038</v>
      </c>
      <c r="D250" s="150">
        <v>1</v>
      </c>
      <c r="E250" s="150" t="s">
        <v>35</v>
      </c>
      <c r="F250" s="61" t="s">
        <v>1346</v>
      </c>
      <c r="G250" s="61"/>
      <c r="H250" s="61"/>
      <c r="I250" s="111"/>
      <c r="J250" s="4"/>
      <c r="K250" s="4"/>
      <c r="L250" s="4"/>
      <c r="M250" s="4"/>
      <c r="N250" s="4"/>
      <c r="O250" s="4"/>
      <c r="P250" s="4"/>
      <c r="Q250" s="4"/>
      <c r="R250" s="4"/>
      <c r="S250" s="4"/>
    </row>
    <row r="251" spans="1:19" ht="18" x14ac:dyDescent="0.2">
      <c r="A251" s="150" t="s">
        <v>968</v>
      </c>
      <c r="B251" s="150" t="s">
        <v>1047</v>
      </c>
      <c r="C251" s="158" t="s">
        <v>1048</v>
      </c>
      <c r="D251" s="150">
        <v>1</v>
      </c>
      <c r="E251" s="150" t="s">
        <v>35</v>
      </c>
      <c r="F251" s="61" t="s">
        <v>1346</v>
      </c>
      <c r="G251" s="61"/>
      <c r="H251" s="61"/>
      <c r="I251" s="111"/>
      <c r="J251" s="4"/>
      <c r="K251" s="4"/>
      <c r="L251" s="4"/>
      <c r="M251" s="4"/>
      <c r="N251" s="4"/>
      <c r="O251" s="4"/>
      <c r="P251" s="4"/>
      <c r="Q251" s="4"/>
      <c r="R251" s="4"/>
      <c r="S251" s="4"/>
    </row>
    <row r="252" spans="1:19" x14ac:dyDescent="0.2">
      <c r="A252" s="150" t="s">
        <v>968</v>
      </c>
      <c r="B252" s="150" t="s">
        <v>1051</v>
      </c>
      <c r="C252" s="158" t="s">
        <v>1052</v>
      </c>
      <c r="D252" s="150">
        <v>1</v>
      </c>
      <c r="E252" s="150" t="s">
        <v>35</v>
      </c>
      <c r="F252" s="62" t="s">
        <v>1346</v>
      </c>
      <c r="G252" s="62"/>
      <c r="H252" s="62"/>
      <c r="I252" s="134"/>
      <c r="J252" s="55"/>
      <c r="K252" s="55"/>
      <c r="L252" s="55"/>
      <c r="M252" s="55"/>
      <c r="N252" s="55"/>
      <c r="O252" s="55"/>
      <c r="P252" s="55"/>
      <c r="Q252" s="55"/>
      <c r="R252" s="55"/>
      <c r="S252" s="55"/>
    </row>
    <row r="253" spans="1:19" x14ac:dyDescent="0.2">
      <c r="A253" s="26"/>
      <c r="B253" s="27">
        <f>COUNTA(B243:B252)</f>
        <v>10</v>
      </c>
      <c r="C253" s="197"/>
      <c r="D253" s="131"/>
      <c r="E253" s="27">
        <f>COUNTIF(E243:E252,"No")</f>
        <v>10</v>
      </c>
      <c r="F253" s="27">
        <f t="shared" ref="F253:S253" si="21">COUNTIF(F243:F252,"Yes")</f>
        <v>0</v>
      </c>
      <c r="G253" s="27">
        <f t="shared" si="21"/>
        <v>0</v>
      </c>
      <c r="H253" s="27">
        <f t="shared" si="21"/>
        <v>0</v>
      </c>
      <c r="I253" s="27">
        <f t="shared" si="21"/>
        <v>0</v>
      </c>
      <c r="J253" s="27">
        <f t="shared" si="21"/>
        <v>0</v>
      </c>
      <c r="K253" s="27">
        <f t="shared" si="21"/>
        <v>0</v>
      </c>
      <c r="L253" s="27">
        <f t="shared" si="21"/>
        <v>0</v>
      </c>
      <c r="M253" s="27">
        <f t="shared" si="21"/>
        <v>0</v>
      </c>
      <c r="N253" s="27">
        <f t="shared" si="21"/>
        <v>0</v>
      </c>
      <c r="O253" s="27">
        <f t="shared" si="21"/>
        <v>0</v>
      </c>
      <c r="P253" s="27">
        <f t="shared" si="21"/>
        <v>0</v>
      </c>
      <c r="Q253" s="27">
        <f t="shared" si="21"/>
        <v>0</v>
      </c>
      <c r="R253" s="27">
        <f t="shared" si="21"/>
        <v>0</v>
      </c>
      <c r="S253" s="27">
        <f t="shared" si="21"/>
        <v>0</v>
      </c>
    </row>
    <row r="254" spans="1:19" x14ac:dyDescent="0.2">
      <c r="A254" s="40"/>
      <c r="B254" s="40"/>
      <c r="C254" s="198"/>
      <c r="D254" s="7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</row>
    <row r="255" spans="1:19" x14ac:dyDescent="0.2">
      <c r="A255" s="150" t="s">
        <v>1053</v>
      </c>
      <c r="B255" s="150" t="s">
        <v>1060</v>
      </c>
      <c r="C255" s="158" t="s">
        <v>1061</v>
      </c>
      <c r="D255" s="150">
        <v>1</v>
      </c>
      <c r="E255" s="150" t="s">
        <v>35</v>
      </c>
      <c r="F255" s="61" t="s">
        <v>1346</v>
      </c>
      <c r="G255" s="61"/>
      <c r="H255" s="61"/>
      <c r="I255" s="111"/>
      <c r="J255" s="4"/>
      <c r="K255" s="4"/>
      <c r="L255" s="4"/>
      <c r="M255" s="4"/>
      <c r="N255" s="4"/>
      <c r="O255" s="4"/>
      <c r="P255" s="4"/>
      <c r="Q255" s="4"/>
      <c r="R255" s="4"/>
      <c r="S255" s="4"/>
    </row>
    <row r="256" spans="1:19" x14ac:dyDescent="0.2">
      <c r="A256" s="150" t="s">
        <v>1053</v>
      </c>
      <c r="B256" s="150" t="s">
        <v>1062</v>
      </c>
      <c r="C256" s="158" t="s">
        <v>1063</v>
      </c>
      <c r="D256" s="150">
        <v>1</v>
      </c>
      <c r="E256" s="150" t="s">
        <v>35</v>
      </c>
      <c r="F256" s="61" t="s">
        <v>1346</v>
      </c>
      <c r="G256" s="61"/>
      <c r="H256" s="61"/>
      <c r="I256" s="111"/>
      <c r="J256" s="4"/>
      <c r="K256" s="4"/>
      <c r="L256" s="4"/>
      <c r="M256" s="4"/>
      <c r="N256" s="4"/>
      <c r="O256" s="4"/>
      <c r="P256" s="4"/>
      <c r="Q256" s="4"/>
      <c r="R256" s="4"/>
      <c r="S256" s="4"/>
    </row>
    <row r="257" spans="1:19" x14ac:dyDescent="0.2">
      <c r="A257" s="150" t="s">
        <v>1053</v>
      </c>
      <c r="B257" s="150" t="s">
        <v>1064</v>
      </c>
      <c r="C257" s="158" t="s">
        <v>1065</v>
      </c>
      <c r="D257" s="150">
        <v>1</v>
      </c>
      <c r="E257" s="150" t="s">
        <v>35</v>
      </c>
      <c r="F257" s="61" t="s">
        <v>1346</v>
      </c>
      <c r="G257" s="61"/>
      <c r="H257" s="61"/>
      <c r="I257" s="111"/>
      <c r="J257" s="4"/>
      <c r="K257" s="4"/>
      <c r="L257" s="4"/>
      <c r="M257" s="4"/>
      <c r="N257" s="4"/>
      <c r="O257" s="4"/>
      <c r="P257" s="4"/>
      <c r="Q257" s="4"/>
      <c r="R257" s="4"/>
      <c r="S257" s="4"/>
    </row>
    <row r="258" spans="1:19" x14ac:dyDescent="0.2">
      <c r="A258" s="150" t="s">
        <v>1053</v>
      </c>
      <c r="B258" s="150" t="s">
        <v>1066</v>
      </c>
      <c r="C258" s="158" t="s">
        <v>1067</v>
      </c>
      <c r="D258" s="150">
        <v>1</v>
      </c>
      <c r="E258" s="150" t="s">
        <v>35</v>
      </c>
      <c r="F258" s="61" t="s">
        <v>1346</v>
      </c>
      <c r="G258" s="61"/>
      <c r="H258" s="61"/>
      <c r="I258" s="111"/>
      <c r="J258" s="4"/>
      <c r="K258" s="4"/>
      <c r="L258" s="4"/>
      <c r="M258" s="4"/>
      <c r="N258" s="4"/>
      <c r="O258" s="4"/>
      <c r="P258" s="4"/>
      <c r="Q258" s="4"/>
      <c r="R258" s="4"/>
      <c r="S258" s="4"/>
    </row>
    <row r="259" spans="1:19" x14ac:dyDescent="0.2">
      <c r="A259" s="156" t="s">
        <v>1053</v>
      </c>
      <c r="B259" s="156" t="s">
        <v>1070</v>
      </c>
      <c r="C259" s="62" t="s">
        <v>1071</v>
      </c>
      <c r="D259" s="156">
        <v>1</v>
      </c>
      <c r="E259" s="156" t="s">
        <v>35</v>
      </c>
      <c r="F259" s="62" t="s">
        <v>1346</v>
      </c>
      <c r="G259" s="62"/>
      <c r="H259" s="62"/>
      <c r="I259" s="134"/>
      <c r="J259" s="55"/>
      <c r="K259" s="55"/>
      <c r="L259" s="55"/>
      <c r="M259" s="55"/>
      <c r="N259" s="55"/>
      <c r="O259" s="55"/>
      <c r="P259" s="55"/>
      <c r="Q259" s="55"/>
      <c r="R259" s="55"/>
      <c r="S259" s="55"/>
    </row>
    <row r="260" spans="1:19" x14ac:dyDescent="0.2">
      <c r="A260" s="26"/>
      <c r="B260" s="27">
        <f>COUNTA(B255:B259)</f>
        <v>5</v>
      </c>
      <c r="C260" s="197"/>
      <c r="D260" s="131"/>
      <c r="E260" s="27">
        <f>COUNTIF(E255:E259,"No")</f>
        <v>5</v>
      </c>
      <c r="F260" s="27">
        <f t="shared" ref="F260:S260" si="22">COUNTIF(F255:F259,"Yes")</f>
        <v>0</v>
      </c>
      <c r="G260" s="27">
        <f t="shared" si="22"/>
        <v>0</v>
      </c>
      <c r="H260" s="27">
        <f t="shared" si="22"/>
        <v>0</v>
      </c>
      <c r="I260" s="27">
        <f t="shared" si="22"/>
        <v>0</v>
      </c>
      <c r="J260" s="27">
        <f t="shared" si="22"/>
        <v>0</v>
      </c>
      <c r="K260" s="27">
        <f t="shared" si="22"/>
        <v>0</v>
      </c>
      <c r="L260" s="27">
        <f t="shared" si="22"/>
        <v>0</v>
      </c>
      <c r="M260" s="27">
        <f t="shared" si="22"/>
        <v>0</v>
      </c>
      <c r="N260" s="27">
        <f t="shared" si="22"/>
        <v>0</v>
      </c>
      <c r="O260" s="27">
        <f t="shared" si="22"/>
        <v>0</v>
      </c>
      <c r="P260" s="27">
        <f t="shared" si="22"/>
        <v>0</v>
      </c>
      <c r="Q260" s="27">
        <f t="shared" si="22"/>
        <v>0</v>
      </c>
      <c r="R260" s="27">
        <f t="shared" si="22"/>
        <v>0</v>
      </c>
      <c r="S260" s="27">
        <f t="shared" si="22"/>
        <v>0</v>
      </c>
    </row>
    <row r="261" spans="1:19" x14ac:dyDescent="0.2">
      <c r="A261" s="26"/>
      <c r="B261" s="27"/>
      <c r="C261" s="197"/>
      <c r="D261" s="131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</row>
    <row r="262" spans="1:19" x14ac:dyDescent="0.2">
      <c r="A262" s="150" t="s">
        <v>1074</v>
      </c>
      <c r="B262" s="150" t="s">
        <v>1083</v>
      </c>
      <c r="C262" s="158" t="s">
        <v>1084</v>
      </c>
      <c r="D262" s="150">
        <v>1</v>
      </c>
      <c r="E262" s="150" t="s">
        <v>35</v>
      </c>
      <c r="F262" s="61" t="s">
        <v>1346</v>
      </c>
      <c r="G262" s="61"/>
      <c r="H262" s="61"/>
      <c r="I262" s="111"/>
      <c r="J262" s="4"/>
      <c r="K262" s="4"/>
      <c r="L262" s="4"/>
      <c r="M262" s="4"/>
      <c r="N262" s="4"/>
      <c r="O262" s="4"/>
      <c r="P262" s="4"/>
      <c r="Q262" s="4"/>
      <c r="R262" s="4"/>
      <c r="S262" s="4"/>
    </row>
    <row r="263" spans="1:19" x14ac:dyDescent="0.2">
      <c r="A263" s="150" t="s">
        <v>1074</v>
      </c>
      <c r="B263" s="150" t="s">
        <v>1085</v>
      </c>
      <c r="C263" s="158" t="s">
        <v>1086</v>
      </c>
      <c r="D263" s="150">
        <v>1</v>
      </c>
      <c r="E263" s="150" t="s">
        <v>35</v>
      </c>
      <c r="F263" s="61" t="s">
        <v>1346</v>
      </c>
      <c r="G263" s="61"/>
      <c r="H263" s="61"/>
      <c r="I263" s="111"/>
      <c r="J263" s="4"/>
      <c r="K263" s="4"/>
      <c r="L263" s="4"/>
      <c r="M263" s="4"/>
      <c r="N263" s="4"/>
      <c r="O263" s="4"/>
      <c r="P263" s="4"/>
      <c r="Q263" s="4"/>
      <c r="R263" s="4"/>
      <c r="S263" s="4"/>
    </row>
    <row r="264" spans="1:19" x14ac:dyDescent="0.2">
      <c r="A264" s="150" t="s">
        <v>1074</v>
      </c>
      <c r="B264" s="150" t="s">
        <v>1091</v>
      </c>
      <c r="C264" s="158" t="s">
        <v>1092</v>
      </c>
      <c r="D264" s="150">
        <v>1</v>
      </c>
      <c r="E264" s="150" t="s">
        <v>35</v>
      </c>
      <c r="F264" s="61" t="s">
        <v>1346</v>
      </c>
      <c r="G264" s="61"/>
      <c r="H264" s="61"/>
      <c r="I264" s="111"/>
      <c r="J264" s="4"/>
      <c r="K264" s="4"/>
      <c r="L264" s="4"/>
      <c r="M264" s="4"/>
      <c r="N264" s="4"/>
      <c r="O264" s="4"/>
      <c r="P264" s="4"/>
      <c r="Q264" s="4"/>
      <c r="R264" s="4"/>
      <c r="S264" s="4"/>
    </row>
    <row r="265" spans="1:19" x14ac:dyDescent="0.2">
      <c r="A265" s="150" t="s">
        <v>1074</v>
      </c>
      <c r="B265" s="150" t="s">
        <v>1093</v>
      </c>
      <c r="C265" s="158" t="s">
        <v>1094</v>
      </c>
      <c r="D265" s="150">
        <v>1</v>
      </c>
      <c r="E265" s="150" t="s">
        <v>35</v>
      </c>
      <c r="F265" s="61" t="s">
        <v>1346</v>
      </c>
      <c r="G265" s="61"/>
      <c r="H265" s="61"/>
      <c r="I265" s="111"/>
      <c r="J265" s="4"/>
      <c r="K265" s="4"/>
      <c r="L265" s="4"/>
      <c r="M265" s="4"/>
      <c r="N265" s="4"/>
      <c r="O265" s="4"/>
      <c r="P265" s="4"/>
      <c r="Q265" s="4"/>
      <c r="R265" s="4"/>
      <c r="S265" s="4"/>
    </row>
    <row r="266" spans="1:19" x14ac:dyDescent="0.2">
      <c r="A266" s="150" t="s">
        <v>1074</v>
      </c>
      <c r="B266" s="150" t="s">
        <v>1101</v>
      </c>
      <c r="C266" s="158" t="s">
        <v>1102</v>
      </c>
      <c r="D266" s="150">
        <v>1</v>
      </c>
      <c r="E266" s="150" t="s">
        <v>35</v>
      </c>
      <c r="F266" s="61" t="s">
        <v>1346</v>
      </c>
      <c r="G266" s="61"/>
      <c r="H266" s="61"/>
      <c r="I266" s="111"/>
      <c r="J266" s="4"/>
      <c r="K266" s="4"/>
      <c r="L266" s="4"/>
      <c r="M266" s="4"/>
      <c r="N266" s="4"/>
      <c r="O266" s="4"/>
      <c r="P266" s="4"/>
      <c r="Q266" s="4"/>
      <c r="R266" s="4"/>
      <c r="S266" s="4"/>
    </row>
    <row r="267" spans="1:19" x14ac:dyDescent="0.2">
      <c r="A267" s="150" t="s">
        <v>1074</v>
      </c>
      <c r="B267" s="150" t="s">
        <v>1103</v>
      </c>
      <c r="C267" s="158" t="s">
        <v>1104</v>
      </c>
      <c r="D267" s="150">
        <v>1</v>
      </c>
      <c r="E267" s="150" t="s">
        <v>35</v>
      </c>
      <c r="F267" s="61" t="s">
        <v>1346</v>
      </c>
      <c r="G267" s="61"/>
      <c r="H267" s="61"/>
      <c r="I267" s="111"/>
      <c r="J267" s="4"/>
      <c r="K267" s="4"/>
      <c r="L267" s="4"/>
      <c r="M267" s="4"/>
      <c r="N267" s="4"/>
      <c r="O267" s="4"/>
      <c r="P267" s="4"/>
      <c r="Q267" s="4"/>
      <c r="R267" s="4"/>
      <c r="S267" s="4"/>
    </row>
    <row r="268" spans="1:19" x14ac:dyDescent="0.2">
      <c r="A268" s="150" t="s">
        <v>1074</v>
      </c>
      <c r="B268" s="150" t="s">
        <v>1105</v>
      </c>
      <c r="C268" s="158" t="s">
        <v>1106</v>
      </c>
      <c r="D268" s="150">
        <v>1</v>
      </c>
      <c r="E268" s="150" t="s">
        <v>35</v>
      </c>
      <c r="F268" s="61" t="s">
        <v>1346</v>
      </c>
      <c r="G268" s="61"/>
      <c r="H268" s="61"/>
      <c r="I268" s="111"/>
      <c r="J268" s="4"/>
      <c r="K268" s="4"/>
      <c r="L268" s="4"/>
      <c r="M268" s="4"/>
      <c r="N268" s="4"/>
      <c r="O268" s="4"/>
      <c r="P268" s="4"/>
      <c r="Q268" s="4"/>
      <c r="R268" s="4"/>
      <c r="S268" s="4"/>
    </row>
    <row r="269" spans="1:19" x14ac:dyDescent="0.2">
      <c r="A269" s="150" t="s">
        <v>1074</v>
      </c>
      <c r="B269" s="150" t="s">
        <v>1107</v>
      </c>
      <c r="C269" s="158" t="s">
        <v>1108</v>
      </c>
      <c r="D269" s="150">
        <v>1</v>
      </c>
      <c r="E269" s="150" t="s">
        <v>35</v>
      </c>
      <c r="F269" s="61" t="s">
        <v>1346</v>
      </c>
      <c r="G269" s="61"/>
      <c r="H269" s="61"/>
      <c r="I269" s="111"/>
      <c r="J269" s="4"/>
      <c r="K269" s="4"/>
      <c r="L269" s="4"/>
      <c r="M269" s="4"/>
      <c r="N269" s="4"/>
      <c r="O269" s="4"/>
      <c r="P269" s="4"/>
      <c r="Q269" s="4"/>
      <c r="R269" s="4"/>
      <c r="S269" s="4"/>
    </row>
    <row r="270" spans="1:19" x14ac:dyDescent="0.2">
      <c r="A270" s="150" t="s">
        <v>1074</v>
      </c>
      <c r="B270" s="150" t="s">
        <v>1109</v>
      </c>
      <c r="C270" s="158" t="s">
        <v>1110</v>
      </c>
      <c r="D270" s="150">
        <v>1</v>
      </c>
      <c r="E270" s="150" t="s">
        <v>35</v>
      </c>
      <c r="F270" s="61" t="s">
        <v>1346</v>
      </c>
      <c r="G270" s="61"/>
      <c r="H270" s="61"/>
      <c r="I270" s="111"/>
      <c r="J270" s="4"/>
      <c r="K270" s="4"/>
      <c r="L270" s="4"/>
      <c r="M270" s="4"/>
      <c r="N270" s="4"/>
      <c r="O270" s="4"/>
      <c r="P270" s="4"/>
      <c r="Q270" s="4"/>
      <c r="R270" s="4"/>
      <c r="S270" s="4"/>
    </row>
    <row r="271" spans="1:19" x14ac:dyDescent="0.2">
      <c r="A271" s="150" t="s">
        <v>1074</v>
      </c>
      <c r="B271" s="150" t="s">
        <v>1121</v>
      </c>
      <c r="C271" s="158" t="s">
        <v>1122</v>
      </c>
      <c r="D271" s="150">
        <v>1</v>
      </c>
      <c r="E271" s="150" t="s">
        <v>35</v>
      </c>
      <c r="F271" s="61" t="s">
        <v>1346</v>
      </c>
      <c r="G271" s="61"/>
      <c r="H271" s="61"/>
      <c r="I271" s="111"/>
      <c r="J271" s="4"/>
      <c r="K271" s="4"/>
      <c r="L271" s="4"/>
      <c r="M271" s="4"/>
      <c r="N271" s="4"/>
      <c r="O271" s="4"/>
      <c r="P271" s="4"/>
      <c r="Q271" s="4"/>
      <c r="R271" s="4"/>
      <c r="S271" s="4"/>
    </row>
    <row r="272" spans="1:19" x14ac:dyDescent="0.2">
      <c r="A272" s="150" t="s">
        <v>1074</v>
      </c>
      <c r="B272" s="150" t="s">
        <v>1123</v>
      </c>
      <c r="C272" s="158" t="s">
        <v>1124</v>
      </c>
      <c r="D272" s="150">
        <v>1</v>
      </c>
      <c r="E272" s="150" t="s">
        <v>35</v>
      </c>
      <c r="F272" s="61" t="s">
        <v>1346</v>
      </c>
      <c r="G272" s="61"/>
      <c r="H272" s="61"/>
      <c r="I272" s="111"/>
      <c r="J272" s="4"/>
      <c r="K272" s="4"/>
      <c r="L272" s="4"/>
      <c r="M272" s="4"/>
      <c r="N272" s="4"/>
      <c r="O272" s="4"/>
      <c r="P272" s="4"/>
      <c r="Q272" s="4"/>
      <c r="R272" s="4"/>
      <c r="S272" s="4"/>
    </row>
    <row r="273" spans="1:19" x14ac:dyDescent="0.2">
      <c r="A273" s="150" t="s">
        <v>1074</v>
      </c>
      <c r="B273" s="150" t="s">
        <v>1127</v>
      </c>
      <c r="C273" s="158" t="s">
        <v>1128</v>
      </c>
      <c r="D273" s="150">
        <v>1</v>
      </c>
      <c r="E273" s="150" t="s">
        <v>35</v>
      </c>
      <c r="F273" s="61" t="s">
        <v>1346</v>
      </c>
      <c r="G273" s="61"/>
      <c r="H273" s="61"/>
      <c r="I273" s="111"/>
      <c r="J273" s="4"/>
      <c r="K273" s="4"/>
      <c r="L273" s="4"/>
      <c r="M273" s="4"/>
      <c r="N273" s="4"/>
      <c r="O273" s="4"/>
      <c r="P273" s="4"/>
      <c r="Q273" s="4"/>
      <c r="R273" s="4"/>
      <c r="S273" s="4"/>
    </row>
    <row r="274" spans="1:19" x14ac:dyDescent="0.2">
      <c r="A274" s="150" t="s">
        <v>1074</v>
      </c>
      <c r="B274" s="150" t="s">
        <v>1131</v>
      </c>
      <c r="C274" s="158" t="s">
        <v>1132</v>
      </c>
      <c r="D274" s="150">
        <v>1</v>
      </c>
      <c r="E274" s="150" t="s">
        <v>35</v>
      </c>
      <c r="F274" s="61" t="s">
        <v>1346</v>
      </c>
      <c r="G274" s="61"/>
      <c r="H274" s="61"/>
      <c r="I274" s="111"/>
      <c r="J274" s="4"/>
      <c r="K274" s="4"/>
      <c r="L274" s="4"/>
      <c r="M274" s="4"/>
      <c r="N274" s="4"/>
      <c r="O274" s="4"/>
      <c r="P274" s="4"/>
      <c r="Q274" s="4"/>
      <c r="R274" s="4"/>
      <c r="S274" s="4"/>
    </row>
    <row r="275" spans="1:19" x14ac:dyDescent="0.2">
      <c r="A275" s="150" t="s">
        <v>1074</v>
      </c>
      <c r="B275" s="150" t="s">
        <v>1135</v>
      </c>
      <c r="C275" s="158" t="s">
        <v>1136</v>
      </c>
      <c r="D275" s="150">
        <v>1</v>
      </c>
      <c r="E275" s="150" t="s">
        <v>35</v>
      </c>
      <c r="F275" s="61" t="s">
        <v>1346</v>
      </c>
      <c r="G275" s="61"/>
      <c r="H275" s="61"/>
      <c r="I275" s="111"/>
      <c r="J275" s="4"/>
      <c r="K275" s="4"/>
      <c r="L275" s="4"/>
      <c r="M275" s="4"/>
      <c r="N275" s="4"/>
      <c r="O275" s="4"/>
      <c r="P275" s="4"/>
      <c r="Q275" s="4"/>
      <c r="R275" s="4"/>
      <c r="S275" s="4"/>
    </row>
    <row r="276" spans="1:19" x14ac:dyDescent="0.2">
      <c r="A276" s="150" t="s">
        <v>1074</v>
      </c>
      <c r="B276" s="150" t="s">
        <v>1137</v>
      </c>
      <c r="C276" s="158" t="s">
        <v>1138</v>
      </c>
      <c r="D276" s="150">
        <v>1</v>
      </c>
      <c r="E276" s="150" t="s">
        <v>35</v>
      </c>
      <c r="F276" s="61" t="s">
        <v>1346</v>
      </c>
      <c r="G276" s="61"/>
      <c r="H276" s="61"/>
      <c r="I276" s="111"/>
      <c r="J276" s="4"/>
      <c r="K276" s="4"/>
      <c r="L276" s="4"/>
      <c r="M276" s="4"/>
      <c r="N276" s="4"/>
      <c r="O276" s="4"/>
      <c r="P276" s="4"/>
      <c r="Q276" s="4"/>
      <c r="R276" s="4"/>
      <c r="S276" s="4"/>
    </row>
    <row r="277" spans="1:19" x14ac:dyDescent="0.2">
      <c r="A277" s="156" t="s">
        <v>1074</v>
      </c>
      <c r="B277" s="156" t="s">
        <v>1139</v>
      </c>
      <c r="C277" s="62" t="s">
        <v>1140</v>
      </c>
      <c r="D277" s="156">
        <v>1</v>
      </c>
      <c r="E277" s="156" t="s">
        <v>35</v>
      </c>
      <c r="F277" s="62" t="s">
        <v>1346</v>
      </c>
      <c r="G277" s="62"/>
      <c r="H277" s="62"/>
      <c r="I277" s="134"/>
      <c r="J277" s="55"/>
      <c r="K277" s="55"/>
      <c r="L277" s="55"/>
      <c r="M277" s="55"/>
      <c r="N277" s="55"/>
      <c r="O277" s="55"/>
      <c r="P277" s="55"/>
      <c r="Q277" s="55"/>
      <c r="R277" s="55"/>
      <c r="S277" s="55"/>
    </row>
    <row r="278" spans="1:19" x14ac:dyDescent="0.2">
      <c r="A278" s="26"/>
      <c r="B278" s="27">
        <f>COUNTA(B262:B277)</f>
        <v>16</v>
      </c>
      <c r="C278" s="197"/>
      <c r="D278" s="131"/>
      <c r="E278" s="27">
        <f>COUNTIF(E262:E277,"No")</f>
        <v>16</v>
      </c>
      <c r="F278" s="27">
        <f t="shared" ref="F278:S278" si="23">COUNTIF(F262:F277,"Yes")</f>
        <v>0</v>
      </c>
      <c r="G278" s="27">
        <f t="shared" si="23"/>
        <v>0</v>
      </c>
      <c r="H278" s="27">
        <f t="shared" si="23"/>
        <v>0</v>
      </c>
      <c r="I278" s="27">
        <f t="shared" si="23"/>
        <v>0</v>
      </c>
      <c r="J278" s="27">
        <f t="shared" si="23"/>
        <v>0</v>
      </c>
      <c r="K278" s="27">
        <f t="shared" si="23"/>
        <v>0</v>
      </c>
      <c r="L278" s="27">
        <f t="shared" si="23"/>
        <v>0</v>
      </c>
      <c r="M278" s="27">
        <f t="shared" si="23"/>
        <v>0</v>
      </c>
      <c r="N278" s="27">
        <f t="shared" si="23"/>
        <v>0</v>
      </c>
      <c r="O278" s="27">
        <f t="shared" si="23"/>
        <v>0</v>
      </c>
      <c r="P278" s="27">
        <f t="shared" si="23"/>
        <v>0</v>
      </c>
      <c r="Q278" s="27">
        <f t="shared" si="23"/>
        <v>0</v>
      </c>
      <c r="R278" s="27">
        <f t="shared" si="23"/>
        <v>0</v>
      </c>
      <c r="S278" s="27">
        <f t="shared" si="23"/>
        <v>0</v>
      </c>
    </row>
    <row r="279" spans="1:19" x14ac:dyDescent="0.2">
      <c r="A279" s="26"/>
      <c r="B279" s="27"/>
      <c r="C279" s="197"/>
      <c r="D279" s="131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</row>
    <row r="280" spans="1:19" ht="18" x14ac:dyDescent="0.2">
      <c r="A280" s="150" t="s">
        <v>1141</v>
      </c>
      <c r="B280" s="150" t="s">
        <v>1142</v>
      </c>
      <c r="C280" s="158" t="s">
        <v>1143</v>
      </c>
      <c r="D280" s="150">
        <v>1</v>
      </c>
      <c r="E280" s="150" t="s">
        <v>35</v>
      </c>
      <c r="F280" s="61" t="s">
        <v>1346</v>
      </c>
      <c r="G280" s="61"/>
      <c r="H280" s="61"/>
      <c r="I280" s="111"/>
      <c r="J280" s="4"/>
      <c r="K280" s="4"/>
      <c r="L280" s="4"/>
      <c r="M280" s="4"/>
      <c r="N280" s="4"/>
      <c r="O280" s="4"/>
      <c r="P280" s="4"/>
      <c r="Q280" s="4"/>
      <c r="R280" s="4"/>
      <c r="S280" s="4"/>
    </row>
    <row r="281" spans="1:19" x14ac:dyDescent="0.2">
      <c r="A281" s="150" t="s">
        <v>1141</v>
      </c>
      <c r="B281" s="150" t="s">
        <v>1144</v>
      </c>
      <c r="C281" s="158" t="s">
        <v>1145</v>
      </c>
      <c r="D281" s="150">
        <v>1</v>
      </c>
      <c r="E281" s="150" t="s">
        <v>35</v>
      </c>
      <c r="F281" s="61" t="s">
        <v>1346</v>
      </c>
      <c r="G281" s="61"/>
      <c r="H281" s="61"/>
      <c r="I281" s="111"/>
      <c r="J281" s="4"/>
      <c r="K281" s="4"/>
      <c r="L281" s="4"/>
      <c r="M281" s="4"/>
      <c r="N281" s="4"/>
      <c r="O281" s="4"/>
      <c r="P281" s="4"/>
      <c r="Q281" s="4"/>
      <c r="R281" s="4"/>
      <c r="S281" s="4"/>
    </row>
    <row r="282" spans="1:19" x14ac:dyDescent="0.2">
      <c r="A282" s="150" t="s">
        <v>1141</v>
      </c>
      <c r="B282" s="150" t="s">
        <v>1148</v>
      </c>
      <c r="C282" s="158" t="s">
        <v>1149</v>
      </c>
      <c r="D282" s="150">
        <v>1</v>
      </c>
      <c r="E282" s="150" t="s">
        <v>35</v>
      </c>
      <c r="F282" s="61" t="s">
        <v>1346</v>
      </c>
      <c r="G282" s="61"/>
      <c r="H282" s="61"/>
      <c r="I282" s="111"/>
      <c r="J282" s="4"/>
      <c r="K282" s="4"/>
      <c r="L282" s="4"/>
      <c r="M282" s="4"/>
      <c r="N282" s="4"/>
      <c r="O282" s="4"/>
      <c r="P282" s="4"/>
      <c r="Q282" s="4"/>
      <c r="R282" s="4"/>
      <c r="S282" s="4"/>
    </row>
    <row r="283" spans="1:19" x14ac:dyDescent="0.2">
      <c r="A283" s="150" t="s">
        <v>1141</v>
      </c>
      <c r="B283" s="150" t="s">
        <v>1152</v>
      </c>
      <c r="C283" s="158" t="s">
        <v>1153</v>
      </c>
      <c r="D283" s="150">
        <v>1</v>
      </c>
      <c r="E283" s="150" t="s">
        <v>35</v>
      </c>
      <c r="F283" s="61" t="s">
        <v>1346</v>
      </c>
      <c r="G283" s="61"/>
      <c r="H283" s="61"/>
      <c r="I283" s="111"/>
      <c r="J283" s="4"/>
      <c r="K283" s="4"/>
      <c r="L283" s="4"/>
      <c r="M283" s="4"/>
      <c r="N283" s="4"/>
      <c r="O283" s="4"/>
      <c r="P283" s="4"/>
      <c r="Q283" s="4"/>
      <c r="R283" s="4"/>
      <c r="S283" s="4"/>
    </row>
    <row r="284" spans="1:19" ht="18" x14ac:dyDescent="0.2">
      <c r="A284" s="150" t="s">
        <v>1141</v>
      </c>
      <c r="B284" s="150" t="s">
        <v>1154</v>
      </c>
      <c r="C284" s="158" t="s">
        <v>1155</v>
      </c>
      <c r="D284" s="150">
        <v>1</v>
      </c>
      <c r="E284" s="150" t="s">
        <v>35</v>
      </c>
      <c r="F284" s="61" t="s">
        <v>1346</v>
      </c>
      <c r="G284" s="61"/>
      <c r="H284" s="61"/>
      <c r="I284" s="111"/>
      <c r="J284" s="4"/>
      <c r="K284" s="4"/>
      <c r="L284" s="4"/>
      <c r="M284" s="4"/>
      <c r="N284" s="4"/>
      <c r="O284" s="4"/>
      <c r="P284" s="4"/>
      <c r="Q284" s="4"/>
      <c r="R284" s="4"/>
      <c r="S284" s="4"/>
    </row>
    <row r="285" spans="1:19" x14ac:dyDescent="0.2">
      <c r="A285" s="156" t="s">
        <v>1141</v>
      </c>
      <c r="B285" s="156" t="s">
        <v>1156</v>
      </c>
      <c r="C285" s="62" t="s">
        <v>1157</v>
      </c>
      <c r="D285" s="156">
        <v>1</v>
      </c>
      <c r="E285" s="156" t="s">
        <v>35</v>
      </c>
      <c r="F285" s="62" t="s">
        <v>1346</v>
      </c>
      <c r="G285" s="62"/>
      <c r="H285" s="62"/>
      <c r="I285" s="134"/>
      <c r="J285" s="55"/>
      <c r="K285" s="55"/>
      <c r="L285" s="55"/>
      <c r="M285" s="55"/>
      <c r="N285" s="55"/>
      <c r="O285" s="55"/>
      <c r="P285" s="55"/>
      <c r="Q285" s="55"/>
      <c r="R285" s="55"/>
      <c r="S285" s="55"/>
    </row>
    <row r="286" spans="1:19" x14ac:dyDescent="0.2">
      <c r="A286" s="26"/>
      <c r="B286" s="27">
        <f>COUNTA(B280:B285)</f>
        <v>6</v>
      </c>
      <c r="C286" s="197"/>
      <c r="D286" s="131"/>
      <c r="E286" s="27">
        <f>COUNTIF(E280:E285,"No")</f>
        <v>6</v>
      </c>
      <c r="F286" s="27">
        <f t="shared" ref="F286:S286" si="24">COUNTIF(F280:F285,"Yes")</f>
        <v>0</v>
      </c>
      <c r="G286" s="27">
        <f t="shared" si="24"/>
        <v>0</v>
      </c>
      <c r="H286" s="27">
        <f t="shared" si="24"/>
        <v>0</v>
      </c>
      <c r="I286" s="27">
        <f t="shared" si="24"/>
        <v>0</v>
      </c>
      <c r="J286" s="27">
        <f t="shared" si="24"/>
        <v>0</v>
      </c>
      <c r="K286" s="27">
        <f t="shared" si="24"/>
        <v>0</v>
      </c>
      <c r="L286" s="27">
        <f t="shared" si="24"/>
        <v>0</v>
      </c>
      <c r="M286" s="27">
        <f t="shared" si="24"/>
        <v>0</v>
      </c>
      <c r="N286" s="27">
        <f t="shared" si="24"/>
        <v>0</v>
      </c>
      <c r="O286" s="27">
        <f t="shared" si="24"/>
        <v>0</v>
      </c>
      <c r="P286" s="27">
        <f t="shared" si="24"/>
        <v>0</v>
      </c>
      <c r="Q286" s="27">
        <f t="shared" si="24"/>
        <v>0</v>
      </c>
      <c r="R286" s="27">
        <f t="shared" si="24"/>
        <v>0</v>
      </c>
      <c r="S286" s="27">
        <f t="shared" si="24"/>
        <v>0</v>
      </c>
    </row>
    <row r="287" spans="1:19" x14ac:dyDescent="0.2">
      <c r="A287" s="26"/>
      <c r="B287" s="27"/>
      <c r="C287" s="197"/>
      <c r="D287" s="131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</row>
    <row r="288" spans="1:19" x14ac:dyDescent="0.2">
      <c r="A288" s="150" t="s">
        <v>1158</v>
      </c>
      <c r="B288" s="150" t="s">
        <v>1169</v>
      </c>
      <c r="C288" s="158" t="s">
        <v>1170</v>
      </c>
      <c r="D288" s="150">
        <v>1</v>
      </c>
      <c r="E288" s="150" t="s">
        <v>35</v>
      </c>
      <c r="F288" s="61" t="s">
        <v>1346</v>
      </c>
      <c r="G288" s="61"/>
      <c r="H288" s="61"/>
      <c r="I288" s="111"/>
      <c r="J288" s="4"/>
      <c r="K288" s="4"/>
      <c r="L288" s="4"/>
      <c r="M288" s="4"/>
      <c r="N288" s="4"/>
      <c r="O288" s="4"/>
      <c r="P288" s="4"/>
      <c r="Q288" s="4"/>
      <c r="R288" s="4"/>
      <c r="S288" s="4"/>
    </row>
    <row r="289" spans="1:19" x14ac:dyDescent="0.2">
      <c r="A289" s="150" t="s">
        <v>1158</v>
      </c>
      <c r="B289" s="150" t="s">
        <v>1193</v>
      </c>
      <c r="C289" s="158" t="s">
        <v>1194</v>
      </c>
      <c r="D289" s="150">
        <v>1</v>
      </c>
      <c r="E289" s="150" t="s">
        <v>35</v>
      </c>
      <c r="F289" s="61" t="s">
        <v>1346</v>
      </c>
      <c r="G289" s="61"/>
      <c r="H289" s="61"/>
      <c r="I289" s="111"/>
      <c r="J289" s="4"/>
      <c r="K289" s="4"/>
      <c r="L289" s="4"/>
      <c r="M289" s="4"/>
      <c r="N289" s="4"/>
      <c r="O289" s="4"/>
      <c r="P289" s="4"/>
      <c r="Q289" s="4"/>
      <c r="R289" s="4"/>
      <c r="S289" s="4"/>
    </row>
    <row r="290" spans="1:19" x14ac:dyDescent="0.2">
      <c r="A290" s="150" t="s">
        <v>1158</v>
      </c>
      <c r="B290" s="150" t="s">
        <v>1201</v>
      </c>
      <c r="C290" s="158" t="s">
        <v>1202</v>
      </c>
      <c r="D290" s="150">
        <v>1</v>
      </c>
      <c r="E290" s="150" t="s">
        <v>35</v>
      </c>
      <c r="F290" s="61" t="s">
        <v>1346</v>
      </c>
      <c r="G290" s="61"/>
      <c r="H290" s="61"/>
      <c r="I290" s="111"/>
      <c r="J290" s="4"/>
      <c r="K290" s="4"/>
      <c r="L290" s="4"/>
      <c r="M290" s="4"/>
      <c r="N290" s="4"/>
      <c r="O290" s="4"/>
      <c r="P290" s="4"/>
      <c r="Q290" s="4"/>
      <c r="R290" s="4"/>
      <c r="S290" s="4"/>
    </row>
    <row r="291" spans="1:19" x14ac:dyDescent="0.2">
      <c r="A291" s="156" t="s">
        <v>1158</v>
      </c>
      <c r="B291" s="156" t="s">
        <v>1205</v>
      </c>
      <c r="C291" s="62" t="s">
        <v>1206</v>
      </c>
      <c r="D291" s="156">
        <v>1</v>
      </c>
      <c r="E291" s="156" t="s">
        <v>35</v>
      </c>
      <c r="F291" s="62" t="s">
        <v>1346</v>
      </c>
      <c r="G291" s="62"/>
      <c r="H291" s="62"/>
      <c r="I291" s="134"/>
      <c r="J291" s="55"/>
      <c r="K291" s="55"/>
      <c r="L291" s="55"/>
      <c r="M291" s="55"/>
      <c r="N291" s="55"/>
      <c r="O291" s="55"/>
      <c r="P291" s="55"/>
      <c r="Q291" s="55"/>
      <c r="R291" s="55"/>
      <c r="S291" s="55"/>
    </row>
    <row r="292" spans="1:19" x14ac:dyDescent="0.2">
      <c r="A292" s="26"/>
      <c r="B292" s="27">
        <f>COUNTA(B288:B291)</f>
        <v>4</v>
      </c>
      <c r="C292" s="197"/>
      <c r="D292" s="131"/>
      <c r="E292" s="27">
        <f>COUNTIF(E288:E291,"No")</f>
        <v>4</v>
      </c>
      <c r="F292" s="27">
        <f t="shared" ref="F292:S292" si="25">COUNTIF(F288:F291,"Yes")</f>
        <v>0</v>
      </c>
      <c r="G292" s="27">
        <f t="shared" si="25"/>
        <v>0</v>
      </c>
      <c r="H292" s="27">
        <f t="shared" si="25"/>
        <v>0</v>
      </c>
      <c r="I292" s="27">
        <f t="shared" si="25"/>
        <v>0</v>
      </c>
      <c r="J292" s="27">
        <f t="shared" si="25"/>
        <v>0</v>
      </c>
      <c r="K292" s="27">
        <f t="shared" si="25"/>
        <v>0</v>
      </c>
      <c r="L292" s="27">
        <f t="shared" si="25"/>
        <v>0</v>
      </c>
      <c r="M292" s="27">
        <f t="shared" si="25"/>
        <v>0</v>
      </c>
      <c r="N292" s="27">
        <f t="shared" si="25"/>
        <v>0</v>
      </c>
      <c r="O292" s="27">
        <f t="shared" si="25"/>
        <v>0</v>
      </c>
      <c r="P292" s="27">
        <f t="shared" si="25"/>
        <v>0</v>
      </c>
      <c r="Q292" s="27">
        <f t="shared" si="25"/>
        <v>0</v>
      </c>
      <c r="R292" s="27">
        <f t="shared" si="25"/>
        <v>0</v>
      </c>
      <c r="S292" s="27">
        <f t="shared" si="25"/>
        <v>0</v>
      </c>
    </row>
    <row r="293" spans="1:19" x14ac:dyDescent="0.2">
      <c r="A293" s="26"/>
      <c r="B293" s="27"/>
      <c r="C293" s="197"/>
      <c r="D293" s="131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</row>
    <row r="294" spans="1:19" ht="18" x14ac:dyDescent="0.2">
      <c r="A294" s="150" t="s">
        <v>1220</v>
      </c>
      <c r="B294" s="150" t="s">
        <v>1221</v>
      </c>
      <c r="C294" s="158" t="s">
        <v>1222</v>
      </c>
      <c r="D294" s="150">
        <v>1</v>
      </c>
      <c r="E294" s="150" t="s">
        <v>35</v>
      </c>
      <c r="F294" s="61" t="s">
        <v>1346</v>
      </c>
      <c r="G294" s="61"/>
      <c r="H294" s="61"/>
      <c r="I294" s="111"/>
      <c r="J294" s="4"/>
      <c r="K294" s="4"/>
      <c r="L294" s="4"/>
      <c r="M294" s="4"/>
      <c r="N294" s="4"/>
      <c r="O294" s="4"/>
      <c r="P294" s="4"/>
      <c r="Q294" s="4"/>
      <c r="R294" s="4"/>
      <c r="S294" s="4"/>
    </row>
    <row r="295" spans="1:19" ht="18" x14ac:dyDescent="0.2">
      <c r="A295" s="150" t="s">
        <v>1220</v>
      </c>
      <c r="B295" s="150" t="s">
        <v>1225</v>
      </c>
      <c r="C295" s="158" t="s">
        <v>1226</v>
      </c>
      <c r="D295" s="150">
        <v>1</v>
      </c>
      <c r="E295" s="150" t="s">
        <v>35</v>
      </c>
      <c r="F295" s="61" t="s">
        <v>1346</v>
      </c>
      <c r="G295" s="61"/>
      <c r="H295" s="61"/>
      <c r="I295" s="111"/>
      <c r="J295" s="4"/>
      <c r="K295" s="4"/>
      <c r="L295" s="4"/>
      <c r="M295" s="4"/>
      <c r="N295" s="4"/>
      <c r="O295" s="4"/>
      <c r="P295" s="4"/>
      <c r="Q295" s="4"/>
      <c r="R295" s="4"/>
      <c r="S295" s="4"/>
    </row>
    <row r="296" spans="1:19" ht="18" x14ac:dyDescent="0.2">
      <c r="A296" s="150" t="s">
        <v>1220</v>
      </c>
      <c r="B296" s="150" t="s">
        <v>1227</v>
      </c>
      <c r="C296" s="158" t="s">
        <v>1228</v>
      </c>
      <c r="D296" s="150">
        <v>1</v>
      </c>
      <c r="E296" s="150" t="s">
        <v>35</v>
      </c>
      <c r="F296" s="61" t="s">
        <v>1346</v>
      </c>
      <c r="G296" s="61"/>
      <c r="H296" s="61"/>
      <c r="I296" s="111"/>
      <c r="J296" s="4"/>
      <c r="K296" s="4"/>
      <c r="L296" s="4"/>
      <c r="M296" s="4"/>
      <c r="N296" s="4"/>
      <c r="O296" s="4"/>
      <c r="P296" s="4"/>
      <c r="Q296" s="4"/>
      <c r="R296" s="4"/>
      <c r="S296" s="4"/>
    </row>
    <row r="297" spans="1:19" x14ac:dyDescent="0.2">
      <c r="A297" s="150" t="s">
        <v>1220</v>
      </c>
      <c r="B297" s="150" t="s">
        <v>1231</v>
      </c>
      <c r="C297" s="158" t="s">
        <v>1232</v>
      </c>
      <c r="D297" s="150">
        <v>1</v>
      </c>
      <c r="E297" s="150" t="s">
        <v>35</v>
      </c>
      <c r="F297" s="61" t="s">
        <v>1346</v>
      </c>
      <c r="G297" s="61"/>
      <c r="H297" s="61"/>
      <c r="I297" s="111"/>
      <c r="J297" s="4"/>
      <c r="K297" s="4"/>
      <c r="L297" s="4"/>
      <c r="M297" s="4"/>
      <c r="N297" s="4"/>
      <c r="O297" s="4"/>
      <c r="P297" s="4"/>
      <c r="Q297" s="4"/>
      <c r="R297" s="4"/>
      <c r="S297" s="4"/>
    </row>
    <row r="298" spans="1:19" x14ac:dyDescent="0.2">
      <c r="A298" s="150" t="s">
        <v>1220</v>
      </c>
      <c r="B298" s="150" t="s">
        <v>1233</v>
      </c>
      <c r="C298" s="158" t="s">
        <v>1234</v>
      </c>
      <c r="D298" s="150">
        <v>1</v>
      </c>
      <c r="E298" s="150" t="s">
        <v>35</v>
      </c>
      <c r="F298" s="61" t="s">
        <v>1346</v>
      </c>
      <c r="G298" s="61"/>
      <c r="H298" s="61"/>
      <c r="I298" s="111"/>
      <c r="J298" s="4"/>
      <c r="K298" s="4"/>
      <c r="L298" s="4"/>
      <c r="M298" s="4"/>
      <c r="N298" s="4"/>
      <c r="O298" s="4"/>
      <c r="P298" s="4"/>
      <c r="Q298" s="4"/>
      <c r="R298" s="4"/>
      <c r="S298" s="4"/>
    </row>
    <row r="299" spans="1:19" ht="18" x14ac:dyDescent="0.2">
      <c r="A299" s="150" t="s">
        <v>1220</v>
      </c>
      <c r="B299" s="150" t="s">
        <v>1235</v>
      </c>
      <c r="C299" s="158" t="s">
        <v>1236</v>
      </c>
      <c r="D299" s="150">
        <v>1</v>
      </c>
      <c r="E299" s="150" t="s">
        <v>35</v>
      </c>
      <c r="F299" s="61" t="s">
        <v>1346</v>
      </c>
      <c r="G299" s="61"/>
      <c r="H299" s="61"/>
      <c r="I299" s="111"/>
      <c r="J299" s="4"/>
      <c r="K299" s="4"/>
      <c r="L299" s="4"/>
      <c r="M299" s="4"/>
      <c r="N299" s="4"/>
      <c r="O299" s="4"/>
      <c r="P299" s="4"/>
      <c r="Q299" s="4"/>
      <c r="R299" s="4"/>
      <c r="S299" s="4"/>
    </row>
    <row r="300" spans="1:19" x14ac:dyDescent="0.2">
      <c r="A300" s="150" t="s">
        <v>1220</v>
      </c>
      <c r="B300" s="150" t="s">
        <v>1237</v>
      </c>
      <c r="C300" s="158" t="s">
        <v>1238</v>
      </c>
      <c r="D300" s="150">
        <v>1</v>
      </c>
      <c r="E300" s="150" t="s">
        <v>35</v>
      </c>
      <c r="F300" s="61" t="s">
        <v>1346</v>
      </c>
      <c r="G300" s="61"/>
      <c r="H300" s="61"/>
      <c r="I300" s="111"/>
      <c r="J300" s="4"/>
      <c r="K300" s="4"/>
      <c r="L300" s="4"/>
      <c r="M300" s="4"/>
      <c r="N300" s="4"/>
      <c r="O300" s="4"/>
      <c r="P300" s="4"/>
      <c r="Q300" s="4"/>
      <c r="R300" s="4"/>
      <c r="S300" s="4"/>
    </row>
    <row r="301" spans="1:19" x14ac:dyDescent="0.2">
      <c r="A301" s="150" t="s">
        <v>1220</v>
      </c>
      <c r="B301" s="150" t="s">
        <v>1239</v>
      </c>
      <c r="C301" s="158" t="s">
        <v>1240</v>
      </c>
      <c r="D301" s="150">
        <v>1</v>
      </c>
      <c r="E301" s="150" t="s">
        <v>35</v>
      </c>
      <c r="F301" s="61" t="s">
        <v>1346</v>
      </c>
      <c r="G301" s="61"/>
      <c r="H301" s="61"/>
      <c r="I301" s="111"/>
      <c r="J301" s="4"/>
      <c r="K301" s="4"/>
      <c r="L301" s="4"/>
      <c r="M301" s="4"/>
      <c r="N301" s="4"/>
      <c r="O301" s="4"/>
      <c r="P301" s="4"/>
      <c r="Q301" s="4"/>
      <c r="R301" s="4"/>
      <c r="S301" s="4"/>
    </row>
    <row r="302" spans="1:19" x14ac:dyDescent="0.2">
      <c r="A302" s="150" t="s">
        <v>1220</v>
      </c>
      <c r="B302" s="150" t="s">
        <v>1241</v>
      </c>
      <c r="C302" s="158" t="s">
        <v>1242</v>
      </c>
      <c r="D302" s="150">
        <v>1</v>
      </c>
      <c r="E302" s="150" t="s">
        <v>35</v>
      </c>
      <c r="F302" s="61" t="s">
        <v>1346</v>
      </c>
      <c r="G302" s="61"/>
      <c r="H302" s="61"/>
      <c r="I302" s="111"/>
      <c r="J302" s="4"/>
      <c r="K302" s="4"/>
      <c r="L302" s="4"/>
      <c r="M302" s="4"/>
      <c r="N302" s="4"/>
      <c r="O302" s="4"/>
      <c r="P302" s="4"/>
      <c r="Q302" s="4"/>
      <c r="R302" s="4"/>
      <c r="S302" s="4"/>
    </row>
    <row r="303" spans="1:19" x14ac:dyDescent="0.2">
      <c r="A303" s="150" t="s">
        <v>1220</v>
      </c>
      <c r="B303" s="150" t="s">
        <v>1243</v>
      </c>
      <c r="C303" s="158" t="s">
        <v>1244</v>
      </c>
      <c r="D303" s="150">
        <v>1</v>
      </c>
      <c r="E303" s="150" t="s">
        <v>35</v>
      </c>
      <c r="F303" s="61" t="s">
        <v>1346</v>
      </c>
      <c r="G303" s="61"/>
      <c r="H303" s="61"/>
      <c r="I303" s="111"/>
      <c r="J303" s="4"/>
      <c r="K303" s="4"/>
      <c r="L303" s="4"/>
      <c r="M303" s="4"/>
      <c r="N303" s="4"/>
      <c r="O303" s="4"/>
      <c r="P303" s="4"/>
      <c r="Q303" s="4"/>
      <c r="R303" s="4"/>
      <c r="S303" s="4"/>
    </row>
    <row r="304" spans="1:19" x14ac:dyDescent="0.2">
      <c r="A304" s="150" t="s">
        <v>1220</v>
      </c>
      <c r="B304" s="150" t="s">
        <v>1245</v>
      </c>
      <c r="C304" s="158" t="s">
        <v>1246</v>
      </c>
      <c r="D304" s="150">
        <v>1</v>
      </c>
      <c r="E304" s="150" t="s">
        <v>35</v>
      </c>
      <c r="F304" s="61" t="s">
        <v>1346</v>
      </c>
      <c r="G304" s="61"/>
      <c r="H304" s="61"/>
      <c r="I304" s="111"/>
      <c r="J304" s="4"/>
      <c r="K304" s="4"/>
      <c r="L304" s="4"/>
      <c r="M304" s="4"/>
      <c r="N304" s="4"/>
      <c r="O304" s="4"/>
      <c r="P304" s="4"/>
      <c r="Q304" s="4"/>
      <c r="R304" s="4"/>
      <c r="S304" s="4"/>
    </row>
    <row r="305" spans="1:19" ht="18" x14ac:dyDescent="0.2">
      <c r="A305" s="150" t="s">
        <v>1220</v>
      </c>
      <c r="B305" s="150" t="s">
        <v>1247</v>
      </c>
      <c r="C305" s="158" t="s">
        <v>1248</v>
      </c>
      <c r="D305" s="150">
        <v>1</v>
      </c>
      <c r="E305" s="150" t="s">
        <v>35</v>
      </c>
      <c r="F305" s="61" t="s">
        <v>1346</v>
      </c>
      <c r="G305" s="61"/>
      <c r="H305" s="61"/>
      <c r="I305" s="111"/>
      <c r="J305" s="4"/>
      <c r="K305" s="4"/>
      <c r="L305" s="4"/>
      <c r="M305" s="4"/>
      <c r="N305" s="4"/>
      <c r="O305" s="4"/>
      <c r="P305" s="4"/>
      <c r="Q305" s="4"/>
      <c r="R305" s="4"/>
      <c r="S305" s="4"/>
    </row>
    <row r="306" spans="1:19" x14ac:dyDescent="0.2">
      <c r="A306" s="156" t="s">
        <v>1220</v>
      </c>
      <c r="B306" s="156" t="s">
        <v>1249</v>
      </c>
      <c r="C306" s="62" t="s">
        <v>1250</v>
      </c>
      <c r="D306" s="156">
        <v>1</v>
      </c>
      <c r="E306" s="156" t="s">
        <v>35</v>
      </c>
      <c r="F306" s="62" t="s">
        <v>1346</v>
      </c>
      <c r="G306" s="62"/>
      <c r="H306" s="62"/>
      <c r="I306" s="134"/>
      <c r="J306" s="55"/>
      <c r="K306" s="55"/>
      <c r="L306" s="55"/>
      <c r="M306" s="55"/>
      <c r="N306" s="55"/>
      <c r="O306" s="55"/>
      <c r="P306" s="55"/>
      <c r="Q306" s="55"/>
      <c r="R306" s="55"/>
      <c r="S306" s="55"/>
    </row>
    <row r="307" spans="1:19" x14ac:dyDescent="0.2">
      <c r="A307" s="26"/>
      <c r="B307" s="27">
        <f>COUNTA(B294:B306)</f>
        <v>13</v>
      </c>
      <c r="C307" s="197"/>
      <c r="D307" s="131"/>
      <c r="E307" s="27">
        <f>COUNTIF(E294:E306,"No")</f>
        <v>13</v>
      </c>
      <c r="F307" s="27">
        <f t="shared" ref="F307:S307" si="26">COUNTIF(F294:F306,"Yes")</f>
        <v>0</v>
      </c>
      <c r="G307" s="27">
        <f t="shared" si="26"/>
        <v>0</v>
      </c>
      <c r="H307" s="27">
        <f t="shared" si="26"/>
        <v>0</v>
      </c>
      <c r="I307" s="27">
        <f t="shared" si="26"/>
        <v>0</v>
      </c>
      <c r="J307" s="27">
        <f t="shared" si="26"/>
        <v>0</v>
      </c>
      <c r="K307" s="27">
        <f t="shared" si="26"/>
        <v>0</v>
      </c>
      <c r="L307" s="27">
        <f t="shared" si="26"/>
        <v>0</v>
      </c>
      <c r="M307" s="27">
        <f t="shared" si="26"/>
        <v>0</v>
      </c>
      <c r="N307" s="27">
        <f t="shared" si="26"/>
        <v>0</v>
      </c>
      <c r="O307" s="27">
        <f t="shared" si="26"/>
        <v>0</v>
      </c>
      <c r="P307" s="27">
        <f t="shared" si="26"/>
        <v>0</v>
      </c>
      <c r="Q307" s="27">
        <f t="shared" si="26"/>
        <v>0</v>
      </c>
      <c r="R307" s="27">
        <f t="shared" si="26"/>
        <v>0</v>
      </c>
      <c r="S307" s="27">
        <f t="shared" si="26"/>
        <v>0</v>
      </c>
    </row>
    <row r="308" spans="1:19" x14ac:dyDescent="0.2">
      <c r="A308" s="26"/>
      <c r="B308" s="27"/>
      <c r="C308" s="197"/>
      <c r="D308" s="131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</row>
    <row r="309" spans="1:19" x14ac:dyDescent="0.2">
      <c r="A309" s="150" t="s">
        <v>1253</v>
      </c>
      <c r="B309" s="150" t="s">
        <v>1254</v>
      </c>
      <c r="C309" s="158" t="s">
        <v>1255</v>
      </c>
      <c r="D309" s="150">
        <v>1</v>
      </c>
      <c r="E309" s="150" t="s">
        <v>35</v>
      </c>
      <c r="F309" s="61" t="s">
        <v>1346</v>
      </c>
      <c r="G309" s="61"/>
      <c r="H309" s="61"/>
      <c r="I309" s="111"/>
      <c r="J309" s="4"/>
      <c r="K309" s="4"/>
      <c r="L309" s="4"/>
      <c r="M309" s="4"/>
      <c r="N309" s="4"/>
      <c r="O309" s="4"/>
      <c r="P309" s="4"/>
      <c r="Q309" s="4"/>
      <c r="R309" s="4"/>
      <c r="S309" s="4"/>
    </row>
    <row r="310" spans="1:19" x14ac:dyDescent="0.2">
      <c r="A310" s="156" t="s">
        <v>1253</v>
      </c>
      <c r="B310" s="156" t="s">
        <v>1256</v>
      </c>
      <c r="C310" s="62" t="s">
        <v>1257</v>
      </c>
      <c r="D310" s="156">
        <v>1</v>
      </c>
      <c r="E310" s="156" t="s">
        <v>35</v>
      </c>
      <c r="F310" s="62" t="s">
        <v>1346</v>
      </c>
      <c r="G310" s="62"/>
      <c r="H310" s="62"/>
      <c r="I310" s="134"/>
      <c r="J310" s="55"/>
      <c r="K310" s="55"/>
      <c r="L310" s="55"/>
      <c r="M310" s="55"/>
      <c r="N310" s="55"/>
      <c r="O310" s="55"/>
      <c r="P310" s="55"/>
      <c r="Q310" s="55"/>
      <c r="R310" s="55"/>
      <c r="S310" s="55"/>
    </row>
    <row r="311" spans="1:19" x14ac:dyDescent="0.2">
      <c r="A311" s="26"/>
      <c r="B311" s="27">
        <f>COUNTA(B309:B310)</f>
        <v>2</v>
      </c>
      <c r="C311" s="197"/>
      <c r="D311" s="131"/>
      <c r="E311" s="27">
        <f>COUNTIF(E309:E310,"No")</f>
        <v>2</v>
      </c>
      <c r="F311" s="27">
        <f t="shared" ref="F311:S311" si="27">COUNTIF(F309:F310,"Yes")</f>
        <v>0</v>
      </c>
      <c r="G311" s="27">
        <f t="shared" si="27"/>
        <v>0</v>
      </c>
      <c r="H311" s="27">
        <f t="shared" si="27"/>
        <v>0</v>
      </c>
      <c r="I311" s="27">
        <f t="shared" si="27"/>
        <v>0</v>
      </c>
      <c r="J311" s="27">
        <f t="shared" si="27"/>
        <v>0</v>
      </c>
      <c r="K311" s="27">
        <f t="shared" si="27"/>
        <v>0</v>
      </c>
      <c r="L311" s="27">
        <f t="shared" si="27"/>
        <v>0</v>
      </c>
      <c r="M311" s="27">
        <f t="shared" si="27"/>
        <v>0</v>
      </c>
      <c r="N311" s="27">
        <f t="shared" si="27"/>
        <v>0</v>
      </c>
      <c r="O311" s="27">
        <f t="shared" si="27"/>
        <v>0</v>
      </c>
      <c r="P311" s="27">
        <f t="shared" si="27"/>
        <v>0</v>
      </c>
      <c r="Q311" s="27">
        <f t="shared" si="27"/>
        <v>0</v>
      </c>
      <c r="R311" s="27">
        <f t="shared" si="27"/>
        <v>0</v>
      </c>
      <c r="S311" s="27">
        <f t="shared" si="27"/>
        <v>0</v>
      </c>
    </row>
    <row r="312" spans="1:19" x14ac:dyDescent="0.2">
      <c r="A312" s="26"/>
      <c r="B312" s="27"/>
      <c r="C312" s="197"/>
      <c r="D312" s="131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</row>
    <row r="313" spans="1:19" x14ac:dyDescent="0.2">
      <c r="A313" s="150" t="s">
        <v>1258</v>
      </c>
      <c r="B313" s="150" t="s">
        <v>1259</v>
      </c>
      <c r="C313" s="158" t="s">
        <v>1260</v>
      </c>
      <c r="D313" s="150">
        <v>1</v>
      </c>
      <c r="E313" s="150" t="s">
        <v>35</v>
      </c>
      <c r="F313" s="61" t="s">
        <v>1346</v>
      </c>
      <c r="G313" s="61"/>
      <c r="H313" s="61"/>
      <c r="I313" s="111"/>
      <c r="J313" s="4"/>
      <c r="K313" s="4"/>
      <c r="L313" s="4"/>
      <c r="M313" s="4"/>
      <c r="N313" s="4"/>
      <c r="O313" s="4"/>
      <c r="P313" s="4"/>
      <c r="Q313" s="4"/>
      <c r="R313" s="4"/>
      <c r="S313" s="4"/>
    </row>
    <row r="314" spans="1:19" x14ac:dyDescent="0.2">
      <c r="A314" s="150" t="s">
        <v>1258</v>
      </c>
      <c r="B314" s="150" t="s">
        <v>1263</v>
      </c>
      <c r="C314" s="158" t="s">
        <v>1264</v>
      </c>
      <c r="D314" s="150">
        <v>1</v>
      </c>
      <c r="E314" s="150" t="s">
        <v>35</v>
      </c>
      <c r="F314" s="61" t="s">
        <v>1346</v>
      </c>
      <c r="G314" s="61"/>
      <c r="H314" s="61"/>
      <c r="I314" s="111"/>
      <c r="J314" s="4"/>
      <c r="K314" s="4"/>
      <c r="L314" s="4"/>
      <c r="M314" s="4"/>
      <c r="N314" s="4"/>
      <c r="O314" s="4"/>
      <c r="P314" s="4"/>
      <c r="Q314" s="4"/>
      <c r="R314" s="4"/>
      <c r="S314" s="4"/>
    </row>
    <row r="315" spans="1:19" x14ac:dyDescent="0.2">
      <c r="A315" s="150" t="s">
        <v>1258</v>
      </c>
      <c r="B315" s="150" t="s">
        <v>1265</v>
      </c>
      <c r="C315" s="158" t="s">
        <v>1266</v>
      </c>
      <c r="D315" s="150">
        <v>1</v>
      </c>
      <c r="E315" s="150" t="s">
        <v>35</v>
      </c>
      <c r="F315" s="61" t="s">
        <v>1346</v>
      </c>
      <c r="G315" s="61"/>
      <c r="H315" s="61"/>
      <c r="I315" s="111"/>
      <c r="J315" s="4"/>
      <c r="K315" s="4"/>
      <c r="L315" s="4"/>
      <c r="M315" s="4"/>
      <c r="N315" s="4"/>
      <c r="O315" s="4"/>
      <c r="P315" s="4"/>
      <c r="Q315" s="4"/>
      <c r="R315" s="4"/>
      <c r="S315" s="4"/>
    </row>
    <row r="316" spans="1:19" x14ac:dyDescent="0.2">
      <c r="A316" s="150" t="s">
        <v>1258</v>
      </c>
      <c r="B316" s="150" t="s">
        <v>1267</v>
      </c>
      <c r="C316" s="158" t="s">
        <v>1268</v>
      </c>
      <c r="D316" s="150">
        <v>1</v>
      </c>
      <c r="E316" s="150" t="s">
        <v>35</v>
      </c>
      <c r="F316" s="61" t="s">
        <v>1346</v>
      </c>
      <c r="G316" s="61"/>
      <c r="H316" s="61"/>
      <c r="I316" s="111"/>
      <c r="J316" s="4"/>
      <c r="K316" s="4"/>
      <c r="L316" s="4"/>
      <c r="M316" s="4"/>
      <c r="N316" s="4"/>
      <c r="O316" s="4"/>
      <c r="P316" s="4"/>
      <c r="Q316" s="4"/>
      <c r="R316" s="4"/>
      <c r="S316" s="4"/>
    </row>
    <row r="317" spans="1:19" x14ac:dyDescent="0.2">
      <c r="A317" s="150" t="s">
        <v>1258</v>
      </c>
      <c r="B317" s="150" t="s">
        <v>1271</v>
      </c>
      <c r="C317" s="158" t="s">
        <v>1272</v>
      </c>
      <c r="D317" s="150">
        <v>1</v>
      </c>
      <c r="E317" s="150" t="s">
        <v>35</v>
      </c>
      <c r="F317" s="61" t="s">
        <v>1346</v>
      </c>
      <c r="G317" s="61"/>
      <c r="H317" s="61"/>
      <c r="I317" s="111"/>
      <c r="J317" s="4"/>
      <c r="K317" s="4"/>
      <c r="L317" s="4"/>
      <c r="M317" s="4"/>
      <c r="N317" s="4"/>
      <c r="O317" s="4"/>
      <c r="P317" s="4"/>
      <c r="Q317" s="4"/>
      <c r="R317" s="4"/>
      <c r="S317" s="4"/>
    </row>
    <row r="318" spans="1:19" x14ac:dyDescent="0.2">
      <c r="A318" s="150" t="s">
        <v>1258</v>
      </c>
      <c r="B318" s="150" t="s">
        <v>1275</v>
      </c>
      <c r="C318" s="158" t="s">
        <v>1276</v>
      </c>
      <c r="D318" s="150">
        <v>1</v>
      </c>
      <c r="E318" s="150" t="s">
        <v>35</v>
      </c>
      <c r="F318" s="61" t="s">
        <v>1346</v>
      </c>
      <c r="G318" s="61"/>
      <c r="H318" s="61"/>
      <c r="I318" s="111"/>
      <c r="J318" s="4"/>
      <c r="K318" s="4"/>
      <c r="L318" s="4"/>
      <c r="M318" s="4"/>
      <c r="N318" s="4"/>
      <c r="O318" s="4"/>
      <c r="P318" s="4"/>
      <c r="Q318" s="4"/>
      <c r="R318" s="4"/>
      <c r="S318" s="4"/>
    </row>
    <row r="319" spans="1:19" ht="18" x14ac:dyDescent="0.2">
      <c r="A319" s="156" t="s">
        <v>1258</v>
      </c>
      <c r="B319" s="156" t="s">
        <v>1277</v>
      </c>
      <c r="C319" s="62" t="s">
        <v>1278</v>
      </c>
      <c r="D319" s="156">
        <v>1</v>
      </c>
      <c r="E319" s="156" t="s">
        <v>35</v>
      </c>
      <c r="F319" s="62" t="s">
        <v>1346</v>
      </c>
      <c r="G319" s="62"/>
      <c r="H319" s="62"/>
      <c r="I319" s="134"/>
      <c r="J319" s="55"/>
      <c r="K319" s="55"/>
      <c r="L319" s="55"/>
      <c r="M319" s="55"/>
      <c r="N319" s="55"/>
      <c r="O319" s="55"/>
      <c r="P319" s="55"/>
      <c r="Q319" s="55"/>
      <c r="R319" s="55"/>
      <c r="S319" s="55"/>
    </row>
    <row r="320" spans="1:19" x14ac:dyDescent="0.2">
      <c r="A320" s="26"/>
      <c r="B320" s="27">
        <f>COUNTA(B313:B319)</f>
        <v>7</v>
      </c>
      <c r="C320" s="108"/>
      <c r="D320" s="131"/>
      <c r="E320" s="27">
        <f>COUNTIF(E313:E319,"No")</f>
        <v>7</v>
      </c>
      <c r="F320" s="27">
        <f t="shared" ref="F320:S320" si="28">COUNTIF(F313:F319,"Yes")</f>
        <v>0</v>
      </c>
      <c r="G320" s="27">
        <f t="shared" si="28"/>
        <v>0</v>
      </c>
      <c r="H320" s="27">
        <f t="shared" si="28"/>
        <v>0</v>
      </c>
      <c r="I320" s="27">
        <f t="shared" si="28"/>
        <v>0</v>
      </c>
      <c r="J320" s="27">
        <f t="shared" si="28"/>
        <v>0</v>
      </c>
      <c r="K320" s="27">
        <f t="shared" si="28"/>
        <v>0</v>
      </c>
      <c r="L320" s="27">
        <f t="shared" si="28"/>
        <v>0</v>
      </c>
      <c r="M320" s="27">
        <f t="shared" si="28"/>
        <v>0</v>
      </c>
      <c r="N320" s="27">
        <f t="shared" si="28"/>
        <v>0</v>
      </c>
      <c r="O320" s="27">
        <f t="shared" si="28"/>
        <v>0</v>
      </c>
      <c r="P320" s="27">
        <f t="shared" si="28"/>
        <v>0</v>
      </c>
      <c r="Q320" s="27">
        <f t="shared" si="28"/>
        <v>0</v>
      </c>
      <c r="R320" s="27">
        <f t="shared" si="28"/>
        <v>0</v>
      </c>
      <c r="S320" s="27">
        <f t="shared" si="28"/>
        <v>0</v>
      </c>
    </row>
    <row r="321" spans="1:19" x14ac:dyDescent="0.2">
      <c r="A321" s="26"/>
      <c r="B321" s="27"/>
      <c r="C321" s="108"/>
      <c r="D321" s="131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</row>
    <row r="322" spans="1:19" x14ac:dyDescent="0.2">
      <c r="A322" s="44"/>
      <c r="B322" s="58"/>
      <c r="C322" s="58"/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</row>
    <row r="323" spans="1:19" x14ac:dyDescent="0.2">
      <c r="A323" s="44"/>
      <c r="C323" s="81" t="s">
        <v>64</v>
      </c>
      <c r="D323" s="81"/>
      <c r="E323" s="82"/>
      <c r="F323" s="82"/>
      <c r="G323" s="82"/>
      <c r="H323" s="82"/>
      <c r="I323" s="82"/>
      <c r="J323" s="44"/>
      <c r="K323" s="44"/>
      <c r="L323" s="44"/>
      <c r="M323" s="44"/>
      <c r="N323" s="44"/>
      <c r="O323" s="44"/>
      <c r="P323" s="44"/>
      <c r="Q323" s="44"/>
      <c r="R323" s="44"/>
      <c r="S323" s="44"/>
    </row>
    <row r="324" spans="1:19" x14ac:dyDescent="0.2">
      <c r="A324" s="44"/>
      <c r="B324" s="72"/>
      <c r="C324" s="83"/>
      <c r="D324" s="83"/>
      <c r="E324" s="84"/>
      <c r="F324" s="85"/>
      <c r="G324" s="86" t="s">
        <v>97</v>
      </c>
      <c r="H324" s="77">
        <f>SUM(B13+B23+B38+B48+B60+B72+B84+B92+B99+B107+B118+B126+B141+B150+B160+B178+B191+B203+B219+B234+B241+B253+B260+B278+B286+B292+B307+B311+B320)</f>
        <v>261</v>
      </c>
      <c r="I324" s="82"/>
      <c r="J324" s="44"/>
      <c r="K324" s="44"/>
      <c r="L324" s="44"/>
      <c r="M324" s="44"/>
      <c r="N324" s="44"/>
      <c r="O324" s="44"/>
      <c r="P324" s="44"/>
      <c r="Q324" s="44"/>
      <c r="R324" s="44"/>
      <c r="S324" s="44"/>
    </row>
    <row r="325" spans="1:19" x14ac:dyDescent="0.2">
      <c r="B325" s="71"/>
      <c r="C325" s="83"/>
      <c r="D325" s="83"/>
      <c r="E325" s="84"/>
      <c r="F325" s="84"/>
      <c r="G325" s="87" t="s">
        <v>100</v>
      </c>
      <c r="H325" s="77">
        <f>SUM(E13+E23+E38+E48+E60+E72+E84+E92+E99+E107+E118+E126+E141+E150+E160+E178+E191+E203+E219+E234+E241+E253+E260+E278+E286+E292+E307+E311+E320)</f>
        <v>261</v>
      </c>
      <c r="I325" s="83"/>
    </row>
    <row r="326" spans="1:19" x14ac:dyDescent="0.2">
      <c r="B326" s="71"/>
      <c r="C326" s="83"/>
      <c r="D326" s="83"/>
      <c r="E326" s="84"/>
      <c r="F326" s="84"/>
      <c r="G326" s="87" t="s">
        <v>101</v>
      </c>
      <c r="H326" s="77">
        <f>SUM(F13+F23+F38+F48+F60+F72+F84+F92+F99+F107+F118+F126+F141+F150+F160+F178+F191+F203+F219+F234+F241+F253+F260+F278+F286+F292+F307+F311+F320)</f>
        <v>0</v>
      </c>
      <c r="I326" s="83"/>
    </row>
    <row r="327" spans="1:19" x14ac:dyDescent="0.2">
      <c r="B327" s="71"/>
      <c r="C327" s="83"/>
      <c r="D327" s="83"/>
      <c r="E327" s="83"/>
      <c r="F327" s="83"/>
      <c r="G327" s="83"/>
      <c r="H327" s="83"/>
      <c r="I327" s="83"/>
    </row>
    <row r="328" spans="1:19" x14ac:dyDescent="0.2">
      <c r="B328" s="71"/>
      <c r="C328" s="81" t="s">
        <v>102</v>
      </c>
      <c r="D328" s="81"/>
      <c r="E328" s="83"/>
      <c r="F328" s="83"/>
      <c r="G328" s="83"/>
      <c r="H328" s="88" t="s">
        <v>92</v>
      </c>
    </row>
    <row r="329" spans="1:19" x14ac:dyDescent="0.2">
      <c r="B329" s="71"/>
      <c r="C329" s="83"/>
      <c r="D329" s="83"/>
      <c r="E329" s="83"/>
      <c r="F329" s="83"/>
      <c r="G329" s="89" t="s">
        <v>111</v>
      </c>
      <c r="H329" s="77">
        <f>SUM(G13+G23+G38+G48+G60+G72+G84+G92+G99+G107+G118+G126+G141+G150+G160+G178+G191+G203+G219+G234+G241+G253+G260+G278+G286+G292+G307+G311+G320)</f>
        <v>0</v>
      </c>
    </row>
    <row r="330" spans="1:19" x14ac:dyDescent="0.2">
      <c r="B330" s="71"/>
      <c r="C330" s="83"/>
      <c r="D330" s="83"/>
      <c r="E330" s="83"/>
      <c r="F330" s="83"/>
      <c r="G330" s="89" t="s">
        <v>112</v>
      </c>
      <c r="H330" s="77">
        <f>SUM(H13+H23+H38+H48+H60+H72+H84+H92+H99+H107+H118+H126+H141+H150+H160+H178+H191+H203+H219+H234+H241+H253+H260+H278+H286+H292+H307+H311+H320)</f>
        <v>0</v>
      </c>
    </row>
    <row r="331" spans="1:19" x14ac:dyDescent="0.2">
      <c r="B331" s="71"/>
      <c r="C331" s="83"/>
      <c r="D331" s="83"/>
      <c r="E331" s="83"/>
      <c r="F331" s="83"/>
      <c r="G331" s="89" t="s">
        <v>113</v>
      </c>
      <c r="H331" s="77">
        <f>SUM(I13+I23+I38+I48+I60+I72+I84+I92+I99+I107+I118+I126+I141+I150+I160+I178+I191+I203+I219+I234+I241+I253+I260+I278+I286+I292+I307+I311+I320)</f>
        <v>0</v>
      </c>
    </row>
    <row r="332" spans="1:19" x14ac:dyDescent="0.2">
      <c r="B332" s="71"/>
      <c r="C332" s="83"/>
      <c r="D332" s="83"/>
      <c r="E332" s="83"/>
      <c r="F332" s="83"/>
      <c r="G332" s="89" t="s">
        <v>114</v>
      </c>
      <c r="H332" s="77">
        <f>SUM(J13+J23+J38+J48+J60+J72+J84+J92+J99+J107+J118+J126+J141+J150+J160+J178+J191+J203+J219+J234+J241+J253+J260+J278+J286+J292+J307+J311+J320)</f>
        <v>0</v>
      </c>
    </row>
    <row r="333" spans="1:19" x14ac:dyDescent="0.2">
      <c r="B333" s="71"/>
      <c r="C333" s="83"/>
      <c r="D333" s="83"/>
      <c r="E333" s="83"/>
      <c r="F333" s="83"/>
      <c r="G333" s="89" t="s">
        <v>115</v>
      </c>
      <c r="H333" s="77">
        <f>SUM(K13+K23+K38+K48+K60+K72+K84+K92+K99+K107+K118+K126+K141+K150+K160+K178+K191+K203+K219+K234+K241+K253+K260+K278+K286+K292+K307+K311+K320)</f>
        <v>0</v>
      </c>
    </row>
    <row r="334" spans="1:19" x14ac:dyDescent="0.2">
      <c r="B334" s="71"/>
      <c r="C334" s="83"/>
      <c r="D334" s="83"/>
      <c r="E334" s="83"/>
      <c r="F334" s="83"/>
      <c r="G334" s="89" t="s">
        <v>116</v>
      </c>
      <c r="H334" s="77">
        <f>SUM(L13+L23+L38+L48+L60+L72+L84+L92+L99+L107+L118+L126+L141+L150+L160+L178+L191+L203+L219+L234+L241+L253+L260+L278+L286+L292+L307+L311+L320)</f>
        <v>0</v>
      </c>
    </row>
    <row r="335" spans="1:19" x14ac:dyDescent="0.2">
      <c r="B335" s="71"/>
      <c r="C335" s="83"/>
      <c r="D335" s="83"/>
      <c r="E335" s="83"/>
      <c r="F335" s="83"/>
      <c r="G335" s="89" t="s">
        <v>117</v>
      </c>
      <c r="H335" s="77">
        <f>SUM(+M13+M23+M38+M48+M60+M72+M84+M92+M99+M107+M118+M126+M141+M150+M160+M178+M191+M203+M219+M234+M241+M253+M260+M278+M286+M292+M307+M311+M320)</f>
        <v>0</v>
      </c>
    </row>
    <row r="336" spans="1:19" x14ac:dyDescent="0.2">
      <c r="B336" s="71"/>
      <c r="C336" s="83"/>
      <c r="D336" s="83"/>
      <c r="E336" s="83"/>
      <c r="F336" s="83"/>
      <c r="G336" s="89" t="s">
        <v>118</v>
      </c>
      <c r="H336" s="77">
        <f>SUM(N13+N23+N38+N48+N60+N72+N84+N92+N99+N107+N118+N126+N141+N150+N160+N178+N191+N203+N219+N234+N241+N253+N260+N278+N286+N292++N307+N311+N320)</f>
        <v>0</v>
      </c>
    </row>
    <row r="337" spans="2:8" x14ac:dyDescent="0.2">
      <c r="B337" s="71"/>
      <c r="C337" s="83"/>
      <c r="D337" s="83"/>
      <c r="E337" s="83"/>
      <c r="F337" s="83"/>
      <c r="G337" s="89" t="s">
        <v>119</v>
      </c>
      <c r="H337" s="77">
        <f>SUM(O13+O23+O38+O48+O60+O72+O84+O92+O99+O107+O118+O126+O141+O150+O160+O178+O191+O203+O219+O234+O241+O253+O260+O278+O286+O292++O307+O311+O320)</f>
        <v>0</v>
      </c>
    </row>
    <row r="338" spans="2:8" x14ac:dyDescent="0.2">
      <c r="B338" s="71"/>
      <c r="C338" s="83"/>
      <c r="D338" s="83"/>
      <c r="E338" s="83"/>
      <c r="F338" s="83"/>
      <c r="G338" s="89" t="s">
        <v>120</v>
      </c>
      <c r="H338" s="77">
        <f>SUM(P13+P23+P38+P48+P60+P72+P84+P92+P99+P107+P118+P126+P141+P150+P160+P178+P191+P203+P219+P234+P241+P253+P260+P278+P286+P292+P307+P311+P320)</f>
        <v>0</v>
      </c>
    </row>
    <row r="339" spans="2:8" x14ac:dyDescent="0.2">
      <c r="B339" s="71"/>
      <c r="C339" s="83"/>
      <c r="D339" s="83"/>
      <c r="E339" s="83"/>
      <c r="F339" s="83"/>
      <c r="G339" s="89" t="s">
        <v>121</v>
      </c>
      <c r="H339" s="77">
        <f>SUM(Q13+Q23+Q38+Q48+Q60+Q72+Q84+Q92+Q99+Q107+Q118+Q126+Q141+Q150+Q160+Q178+Q191+Q203+Q219+Q234+Q241+Q253+Q260+Q278+Q286+Q292++Q307+Q311+Q320)</f>
        <v>0</v>
      </c>
    </row>
    <row r="340" spans="2:8" x14ac:dyDescent="0.2">
      <c r="B340" s="71"/>
      <c r="C340" s="83"/>
      <c r="D340" s="83"/>
      <c r="E340" s="83"/>
      <c r="F340" s="83"/>
      <c r="G340" s="89" t="s">
        <v>122</v>
      </c>
      <c r="H340" s="77">
        <f>SUM(R13+R23+R38+R48+R60+R72+R84+R92+R99+R107+R118+R126+R141+R150+R160+R178+R191+R203+R219+R234+R241+R253+R260+R278+R286+R292+R307+R311+R320)</f>
        <v>0</v>
      </c>
    </row>
    <row r="341" spans="2:8" x14ac:dyDescent="0.2">
      <c r="B341" s="71"/>
      <c r="C341" s="83"/>
      <c r="D341" s="83"/>
      <c r="E341" s="83"/>
      <c r="F341" s="83"/>
      <c r="G341" s="89" t="s">
        <v>123</v>
      </c>
      <c r="H341" s="99">
        <f>SUM(S13+S23+S38+S48+S60+S72+S84+S92+S99+S107+S118+S126+S141+S150+S160+S178+S191+S203+S219+S234+S241+S253+S260+S278+S286+S292+S307+S311+S320)</f>
        <v>0</v>
      </c>
    </row>
    <row r="342" spans="2:8" x14ac:dyDescent="0.2">
      <c r="B342" s="71"/>
      <c r="C342" s="83"/>
      <c r="D342" s="83"/>
      <c r="E342" s="83"/>
      <c r="F342" s="83"/>
      <c r="G342" s="89"/>
      <c r="H342" s="98">
        <f>SUM(H329:H341)</f>
        <v>0</v>
      </c>
    </row>
  </sheetData>
  <sortState ref="A191:R208">
    <sortCondition ref="C191:C208"/>
  </sortState>
  <mergeCells count="2">
    <mergeCell ref="B1:C1"/>
    <mergeCell ref="G1:S1"/>
  </mergeCells>
  <phoneticPr fontId="3" type="noConversion"/>
  <printOptions horizontalCentered="1" gridLines="1"/>
  <pageMargins left="0.5" right="0.5" top="1.5" bottom="0.75" header="0.5" footer="0.5"/>
  <pageSetup scale="75" orientation="landscape" r:id="rId1"/>
  <headerFooter alignWithMargins="0">
    <oddHeader>&amp;C&amp;"Arial,Bold"&amp;16 2012 Swimming Season
Possible Pollution Sources for Monitored Florida Beaches</oddHeader>
    <oddFooter>&amp;R&amp;P of &amp;N</oddFooter>
  </headerFooter>
  <rowBreaks count="1" manualBreakCount="1">
    <brk id="321" max="1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306"/>
  <sheetViews>
    <sheetView zoomScaleNormal="100" workbookViewId="0">
      <pane ySplit="1" topLeftCell="A2" activePane="bottomLeft" state="frozen"/>
      <selection pane="bottomLeft"/>
    </sheetView>
  </sheetViews>
  <sheetFormatPr defaultRowHeight="9" x14ac:dyDescent="0.15"/>
  <cols>
    <col min="1" max="1" width="12.7109375" style="10" customWidth="1"/>
    <col min="2" max="2" width="8.28515625" style="10" customWidth="1"/>
    <col min="3" max="3" width="34.28515625" style="183" customWidth="1"/>
    <col min="4" max="4" width="5.42578125" style="183" customWidth="1"/>
    <col min="5" max="5" width="15.85546875" style="10" customWidth="1"/>
    <col min="6" max="7" width="13.42578125" style="176" customWidth="1"/>
    <col min="8" max="8" width="7.5703125" style="178" customWidth="1"/>
    <col min="9" max="9" width="12.28515625" style="10" customWidth="1"/>
    <col min="10" max="10" width="13.7109375" style="10" customWidth="1"/>
    <col min="11" max="11" width="30.42578125" style="231" customWidth="1"/>
    <col min="12" max="12" width="31" style="10" customWidth="1"/>
    <col min="13" max="16384" width="9.140625" style="10"/>
  </cols>
  <sheetData>
    <row r="1" spans="1:12" ht="37.5" customHeight="1" x14ac:dyDescent="0.15">
      <c r="A1" s="2" t="s">
        <v>13</v>
      </c>
      <c r="B1" s="2" t="s">
        <v>14</v>
      </c>
      <c r="C1" s="2" t="s">
        <v>65</v>
      </c>
      <c r="D1" s="2" t="s">
        <v>68</v>
      </c>
      <c r="E1" s="2" t="s">
        <v>84</v>
      </c>
      <c r="F1" s="163" t="s">
        <v>85</v>
      </c>
      <c r="G1" s="163" t="s">
        <v>86</v>
      </c>
      <c r="H1" s="14" t="s">
        <v>87</v>
      </c>
      <c r="I1" s="2" t="s">
        <v>88</v>
      </c>
      <c r="J1" s="2" t="s">
        <v>89</v>
      </c>
      <c r="K1" s="2" t="s">
        <v>90</v>
      </c>
      <c r="L1" s="19"/>
    </row>
    <row r="2" spans="1:12" ht="12.75" customHeight="1" x14ac:dyDescent="0.15">
      <c r="A2" s="186" t="s">
        <v>146</v>
      </c>
      <c r="B2" s="192" t="s">
        <v>154</v>
      </c>
      <c r="C2" s="192" t="s">
        <v>155</v>
      </c>
      <c r="D2" s="186">
        <v>1</v>
      </c>
      <c r="E2" s="186" t="s">
        <v>33</v>
      </c>
      <c r="F2" s="187">
        <v>41043</v>
      </c>
      <c r="G2" s="187">
        <v>41058</v>
      </c>
      <c r="H2" s="186">
        <v>15</v>
      </c>
      <c r="I2" s="186" t="s">
        <v>32</v>
      </c>
      <c r="J2" s="186" t="s">
        <v>1283</v>
      </c>
      <c r="K2" s="214" t="s">
        <v>1363</v>
      </c>
      <c r="L2" s="143"/>
    </row>
    <row r="3" spans="1:12" ht="12.75" customHeight="1" x14ac:dyDescent="0.15">
      <c r="A3" s="186" t="s">
        <v>146</v>
      </c>
      <c r="B3" s="192" t="s">
        <v>154</v>
      </c>
      <c r="C3" s="192" t="s">
        <v>155</v>
      </c>
      <c r="D3" s="186">
        <v>1</v>
      </c>
      <c r="E3" s="186" t="s">
        <v>33</v>
      </c>
      <c r="F3" s="187">
        <v>41071</v>
      </c>
      <c r="G3" s="187">
        <v>41085</v>
      </c>
      <c r="H3" s="186">
        <v>14</v>
      </c>
      <c r="I3" s="186" t="s">
        <v>32</v>
      </c>
      <c r="J3" s="186" t="s">
        <v>1283</v>
      </c>
      <c r="K3" s="214" t="s">
        <v>1363</v>
      </c>
      <c r="L3" s="143"/>
    </row>
    <row r="4" spans="1:12" ht="12.75" customHeight="1" x14ac:dyDescent="0.15">
      <c r="A4" s="186" t="s">
        <v>146</v>
      </c>
      <c r="B4" s="192" t="s">
        <v>154</v>
      </c>
      <c r="C4" s="192" t="s">
        <v>155</v>
      </c>
      <c r="D4" s="186">
        <v>1</v>
      </c>
      <c r="E4" s="186" t="s">
        <v>33</v>
      </c>
      <c r="F4" s="187">
        <v>41141</v>
      </c>
      <c r="G4" s="187">
        <v>41148</v>
      </c>
      <c r="H4" s="186">
        <v>7</v>
      </c>
      <c r="I4" s="186" t="s">
        <v>32</v>
      </c>
      <c r="J4" s="186" t="s">
        <v>1283</v>
      </c>
      <c r="K4" s="214" t="s">
        <v>1363</v>
      </c>
      <c r="L4" s="143"/>
    </row>
    <row r="5" spans="1:12" ht="12.75" customHeight="1" x14ac:dyDescent="0.15">
      <c r="A5" s="186" t="s">
        <v>146</v>
      </c>
      <c r="B5" s="192" t="s">
        <v>154</v>
      </c>
      <c r="C5" s="192" t="s">
        <v>155</v>
      </c>
      <c r="D5" s="186">
        <v>1</v>
      </c>
      <c r="E5" s="186" t="s">
        <v>33</v>
      </c>
      <c r="F5" s="187">
        <v>41169</v>
      </c>
      <c r="G5" s="187">
        <v>41176</v>
      </c>
      <c r="H5" s="186">
        <v>7</v>
      </c>
      <c r="I5" s="186" t="s">
        <v>32</v>
      </c>
      <c r="J5" s="186" t="s">
        <v>1283</v>
      </c>
      <c r="K5" s="214" t="s">
        <v>1363</v>
      </c>
      <c r="L5" s="143"/>
    </row>
    <row r="6" spans="1:12" ht="12.75" customHeight="1" x14ac:dyDescent="0.15">
      <c r="A6" s="186" t="s">
        <v>146</v>
      </c>
      <c r="B6" s="192" t="s">
        <v>154</v>
      </c>
      <c r="C6" s="192" t="s">
        <v>155</v>
      </c>
      <c r="D6" s="186">
        <v>1</v>
      </c>
      <c r="E6" s="186" t="s">
        <v>33</v>
      </c>
      <c r="F6" s="187">
        <v>41183</v>
      </c>
      <c r="G6" s="187">
        <v>41190</v>
      </c>
      <c r="H6" s="186">
        <v>7</v>
      </c>
      <c r="I6" s="186" t="s">
        <v>32</v>
      </c>
      <c r="J6" s="186" t="s">
        <v>1283</v>
      </c>
      <c r="K6" s="214" t="s">
        <v>1363</v>
      </c>
      <c r="L6" s="143"/>
    </row>
    <row r="7" spans="1:12" ht="12.75" customHeight="1" x14ac:dyDescent="0.15">
      <c r="A7" s="186" t="s">
        <v>146</v>
      </c>
      <c r="B7" s="186" t="s">
        <v>156</v>
      </c>
      <c r="C7" s="186" t="s">
        <v>157</v>
      </c>
      <c r="D7" s="186">
        <v>1</v>
      </c>
      <c r="E7" s="186" t="s">
        <v>33</v>
      </c>
      <c r="F7" s="187">
        <v>41127</v>
      </c>
      <c r="G7" s="187">
        <v>41134</v>
      </c>
      <c r="H7" s="186">
        <v>7</v>
      </c>
      <c r="I7" s="186" t="s">
        <v>32</v>
      </c>
      <c r="J7" s="186" t="s">
        <v>1283</v>
      </c>
      <c r="K7" s="214" t="s">
        <v>1363</v>
      </c>
      <c r="L7" s="143"/>
    </row>
    <row r="8" spans="1:12" ht="12.75" customHeight="1" x14ac:dyDescent="0.15">
      <c r="A8" s="186" t="s">
        <v>146</v>
      </c>
      <c r="B8" s="186" t="s">
        <v>156</v>
      </c>
      <c r="C8" s="186" t="s">
        <v>157</v>
      </c>
      <c r="D8" s="186">
        <v>1</v>
      </c>
      <c r="E8" s="186" t="s">
        <v>33</v>
      </c>
      <c r="F8" s="187">
        <v>41155</v>
      </c>
      <c r="G8" s="187">
        <v>41162</v>
      </c>
      <c r="H8" s="186">
        <v>7</v>
      </c>
      <c r="I8" s="186" t="s">
        <v>32</v>
      </c>
      <c r="J8" s="186" t="s">
        <v>1283</v>
      </c>
      <c r="K8" s="214" t="s">
        <v>1363</v>
      </c>
      <c r="L8" s="143"/>
    </row>
    <row r="9" spans="1:12" ht="12.75" customHeight="1" x14ac:dyDescent="0.15">
      <c r="A9" s="186" t="s">
        <v>146</v>
      </c>
      <c r="B9" s="186" t="s">
        <v>156</v>
      </c>
      <c r="C9" s="186" t="s">
        <v>157</v>
      </c>
      <c r="D9" s="186">
        <v>1</v>
      </c>
      <c r="E9" s="186" t="s">
        <v>33</v>
      </c>
      <c r="F9" s="187">
        <v>41183</v>
      </c>
      <c r="G9" s="187">
        <v>41190</v>
      </c>
      <c r="H9" s="186">
        <v>7</v>
      </c>
      <c r="I9" s="186" t="s">
        <v>32</v>
      </c>
      <c r="J9" s="186" t="s">
        <v>1283</v>
      </c>
      <c r="K9" s="214" t="s">
        <v>1363</v>
      </c>
      <c r="L9" s="143"/>
    </row>
    <row r="10" spans="1:12" ht="12.75" customHeight="1" x14ac:dyDescent="0.15">
      <c r="A10" s="186" t="s">
        <v>146</v>
      </c>
      <c r="B10" s="186" t="s">
        <v>158</v>
      </c>
      <c r="C10" s="186" t="s">
        <v>159</v>
      </c>
      <c r="D10" s="186">
        <v>1</v>
      </c>
      <c r="E10" s="186" t="s">
        <v>33</v>
      </c>
      <c r="F10" s="187">
        <v>41127</v>
      </c>
      <c r="G10" s="187">
        <v>41134</v>
      </c>
      <c r="H10" s="186">
        <v>7</v>
      </c>
      <c r="I10" s="186" t="s">
        <v>32</v>
      </c>
      <c r="J10" s="186" t="s">
        <v>1283</v>
      </c>
      <c r="K10" s="214" t="s">
        <v>1364</v>
      </c>
      <c r="L10" s="143"/>
    </row>
    <row r="11" spans="1:12" ht="12.75" customHeight="1" x14ac:dyDescent="0.15">
      <c r="A11" s="186" t="s">
        <v>146</v>
      </c>
      <c r="B11" s="186" t="s">
        <v>158</v>
      </c>
      <c r="C11" s="186" t="s">
        <v>159</v>
      </c>
      <c r="D11" s="186">
        <v>1</v>
      </c>
      <c r="E11" s="186" t="s">
        <v>33</v>
      </c>
      <c r="F11" s="187">
        <v>41155</v>
      </c>
      <c r="G11" s="187">
        <v>41162</v>
      </c>
      <c r="H11" s="186">
        <v>7</v>
      </c>
      <c r="I11" s="186" t="s">
        <v>32</v>
      </c>
      <c r="J11" s="186" t="s">
        <v>1283</v>
      </c>
      <c r="K11" s="214" t="s">
        <v>1364</v>
      </c>
      <c r="L11" s="143"/>
    </row>
    <row r="12" spans="1:12" ht="18" customHeight="1" x14ac:dyDescent="0.15">
      <c r="A12" s="186" t="s">
        <v>146</v>
      </c>
      <c r="B12" s="186" t="s">
        <v>160</v>
      </c>
      <c r="C12" s="186" t="s">
        <v>161</v>
      </c>
      <c r="D12" s="186">
        <v>1</v>
      </c>
      <c r="E12" s="186" t="s">
        <v>33</v>
      </c>
      <c r="F12" s="187">
        <v>41085</v>
      </c>
      <c r="G12" s="187">
        <v>41099</v>
      </c>
      <c r="H12" s="186">
        <v>14</v>
      </c>
      <c r="I12" s="186" t="s">
        <v>32</v>
      </c>
      <c r="J12" s="186" t="s">
        <v>1283</v>
      </c>
      <c r="K12" s="214" t="s">
        <v>1365</v>
      </c>
      <c r="L12" s="143"/>
    </row>
    <row r="13" spans="1:12" ht="18" customHeight="1" x14ac:dyDescent="0.15">
      <c r="A13" s="186" t="s">
        <v>146</v>
      </c>
      <c r="B13" s="186" t="s">
        <v>160</v>
      </c>
      <c r="C13" s="186" t="s">
        <v>161</v>
      </c>
      <c r="D13" s="186">
        <v>1</v>
      </c>
      <c r="E13" s="186" t="s">
        <v>33</v>
      </c>
      <c r="F13" s="187">
        <v>41141</v>
      </c>
      <c r="G13" s="187">
        <v>41148</v>
      </c>
      <c r="H13" s="186">
        <v>7</v>
      </c>
      <c r="I13" s="186" t="s">
        <v>32</v>
      </c>
      <c r="J13" s="186" t="s">
        <v>1283</v>
      </c>
      <c r="K13" s="214" t="s">
        <v>1365</v>
      </c>
      <c r="L13" s="143"/>
    </row>
    <row r="14" spans="1:12" ht="12.75" customHeight="1" x14ac:dyDescent="0.15">
      <c r="A14" s="186" t="s">
        <v>146</v>
      </c>
      <c r="B14" s="186" t="s">
        <v>162</v>
      </c>
      <c r="C14" s="186" t="s">
        <v>163</v>
      </c>
      <c r="D14" s="186">
        <v>1</v>
      </c>
      <c r="E14" s="186" t="s">
        <v>33</v>
      </c>
      <c r="F14" s="187">
        <v>41071</v>
      </c>
      <c r="G14" s="187">
        <v>41085</v>
      </c>
      <c r="H14" s="186">
        <v>14</v>
      </c>
      <c r="I14" s="186" t="s">
        <v>32</v>
      </c>
      <c r="J14" s="186" t="s">
        <v>1283</v>
      </c>
      <c r="K14" s="214" t="s">
        <v>1364</v>
      </c>
      <c r="L14" s="143"/>
    </row>
    <row r="15" spans="1:12" ht="12.75" customHeight="1" x14ac:dyDescent="0.15">
      <c r="A15" s="186" t="s">
        <v>146</v>
      </c>
      <c r="B15" s="186" t="s">
        <v>162</v>
      </c>
      <c r="C15" s="186" t="s">
        <v>163</v>
      </c>
      <c r="D15" s="186">
        <v>1</v>
      </c>
      <c r="E15" s="186" t="s">
        <v>33</v>
      </c>
      <c r="F15" s="187">
        <v>41141</v>
      </c>
      <c r="G15" s="187">
        <v>41148</v>
      </c>
      <c r="H15" s="186">
        <v>7</v>
      </c>
      <c r="I15" s="186" t="s">
        <v>32</v>
      </c>
      <c r="J15" s="186" t="s">
        <v>1283</v>
      </c>
      <c r="K15" s="214" t="s">
        <v>1364</v>
      </c>
      <c r="L15" s="143"/>
    </row>
    <row r="16" spans="1:12" ht="12.75" customHeight="1" x14ac:dyDescent="0.15">
      <c r="A16" s="186" t="s">
        <v>146</v>
      </c>
      <c r="B16" s="186" t="s">
        <v>162</v>
      </c>
      <c r="C16" s="186" t="s">
        <v>163</v>
      </c>
      <c r="D16" s="186">
        <v>1</v>
      </c>
      <c r="E16" s="186" t="s">
        <v>33</v>
      </c>
      <c r="F16" s="187">
        <v>41183</v>
      </c>
      <c r="G16" s="187">
        <v>41190</v>
      </c>
      <c r="H16" s="186">
        <v>7</v>
      </c>
      <c r="I16" s="186" t="s">
        <v>32</v>
      </c>
      <c r="J16" s="186" t="s">
        <v>1283</v>
      </c>
      <c r="K16" s="214" t="s">
        <v>1364</v>
      </c>
      <c r="L16" s="143"/>
    </row>
    <row r="17" spans="1:12" ht="12.75" customHeight="1" x14ac:dyDescent="0.15">
      <c r="A17" s="186" t="s">
        <v>146</v>
      </c>
      <c r="B17" s="186" t="s">
        <v>164</v>
      </c>
      <c r="C17" s="186" t="s">
        <v>165</v>
      </c>
      <c r="D17" s="186">
        <v>1</v>
      </c>
      <c r="E17" s="186" t="s">
        <v>33</v>
      </c>
      <c r="F17" s="187">
        <v>41085</v>
      </c>
      <c r="G17" s="187">
        <v>41099</v>
      </c>
      <c r="H17" s="186">
        <v>14</v>
      </c>
      <c r="I17" s="186" t="s">
        <v>32</v>
      </c>
      <c r="J17" s="186" t="s">
        <v>1283</v>
      </c>
      <c r="K17" s="214" t="s">
        <v>1364</v>
      </c>
      <c r="L17" s="143"/>
    </row>
    <row r="18" spans="1:12" ht="12.75" customHeight="1" x14ac:dyDescent="0.15">
      <c r="A18" s="186" t="s">
        <v>146</v>
      </c>
      <c r="B18" s="186" t="s">
        <v>164</v>
      </c>
      <c r="C18" s="186" t="s">
        <v>165</v>
      </c>
      <c r="D18" s="186">
        <v>1</v>
      </c>
      <c r="E18" s="186" t="s">
        <v>33</v>
      </c>
      <c r="F18" s="187">
        <v>41127</v>
      </c>
      <c r="G18" s="187">
        <v>41148</v>
      </c>
      <c r="H18" s="186">
        <v>21</v>
      </c>
      <c r="I18" s="186" t="s">
        <v>32</v>
      </c>
      <c r="J18" s="186" t="s">
        <v>1283</v>
      </c>
      <c r="K18" s="214" t="s">
        <v>1364</v>
      </c>
      <c r="L18" s="143"/>
    </row>
    <row r="19" spans="1:12" ht="12.75" customHeight="1" x14ac:dyDescent="0.15">
      <c r="A19" s="186" t="s">
        <v>146</v>
      </c>
      <c r="B19" s="186" t="s">
        <v>168</v>
      </c>
      <c r="C19" s="186" t="s">
        <v>169</v>
      </c>
      <c r="D19" s="186">
        <v>1</v>
      </c>
      <c r="E19" s="186" t="s">
        <v>33</v>
      </c>
      <c r="F19" s="187">
        <v>41113</v>
      </c>
      <c r="G19" s="187">
        <v>41127</v>
      </c>
      <c r="H19" s="186">
        <v>14</v>
      </c>
      <c r="I19" s="186" t="s">
        <v>32</v>
      </c>
      <c r="J19" s="186" t="s">
        <v>1283</v>
      </c>
      <c r="K19" s="214" t="s">
        <v>1363</v>
      </c>
      <c r="L19" s="143"/>
    </row>
    <row r="20" spans="1:12" ht="12.75" customHeight="1" x14ac:dyDescent="0.15">
      <c r="A20" s="186" t="s">
        <v>146</v>
      </c>
      <c r="B20" s="186" t="s">
        <v>168</v>
      </c>
      <c r="C20" s="186" t="s">
        <v>169</v>
      </c>
      <c r="D20" s="186">
        <v>1</v>
      </c>
      <c r="E20" s="186" t="s">
        <v>33</v>
      </c>
      <c r="F20" s="187">
        <v>41155</v>
      </c>
      <c r="G20" s="187">
        <v>41162</v>
      </c>
      <c r="H20" s="186">
        <v>7</v>
      </c>
      <c r="I20" s="186" t="s">
        <v>32</v>
      </c>
      <c r="J20" s="186" t="s">
        <v>1283</v>
      </c>
      <c r="K20" s="214" t="s">
        <v>1363</v>
      </c>
      <c r="L20" s="143"/>
    </row>
    <row r="21" spans="1:12" ht="12.75" customHeight="1" x14ac:dyDescent="0.15">
      <c r="A21" s="186" t="s">
        <v>146</v>
      </c>
      <c r="B21" s="186" t="s">
        <v>168</v>
      </c>
      <c r="C21" s="186" t="s">
        <v>169</v>
      </c>
      <c r="D21" s="186">
        <v>1</v>
      </c>
      <c r="E21" s="186" t="s">
        <v>33</v>
      </c>
      <c r="F21" s="187">
        <v>41169</v>
      </c>
      <c r="G21" s="187">
        <v>41176</v>
      </c>
      <c r="H21" s="186">
        <v>7</v>
      </c>
      <c r="I21" s="186" t="s">
        <v>32</v>
      </c>
      <c r="J21" s="186" t="s">
        <v>1283</v>
      </c>
      <c r="K21" s="214" t="s">
        <v>1363</v>
      </c>
      <c r="L21" s="143"/>
    </row>
    <row r="22" spans="1:12" ht="12.75" customHeight="1" x14ac:dyDescent="0.15">
      <c r="A22" s="186" t="s">
        <v>146</v>
      </c>
      <c r="B22" s="186" t="s">
        <v>168</v>
      </c>
      <c r="C22" s="186" t="s">
        <v>169</v>
      </c>
      <c r="D22" s="186">
        <v>1</v>
      </c>
      <c r="E22" s="186" t="s">
        <v>33</v>
      </c>
      <c r="F22" s="187">
        <v>41183</v>
      </c>
      <c r="G22" s="187">
        <v>41190</v>
      </c>
      <c r="H22" s="186">
        <v>7</v>
      </c>
      <c r="I22" s="186" t="s">
        <v>32</v>
      </c>
      <c r="J22" s="186" t="s">
        <v>1283</v>
      </c>
      <c r="K22" s="214" t="s">
        <v>1363</v>
      </c>
      <c r="L22" s="143"/>
    </row>
    <row r="23" spans="1:12" ht="12.75" customHeight="1" x14ac:dyDescent="0.15">
      <c r="A23" s="186" t="s">
        <v>146</v>
      </c>
      <c r="B23" s="186" t="s">
        <v>170</v>
      </c>
      <c r="C23" s="186" t="s">
        <v>171</v>
      </c>
      <c r="D23" s="186">
        <v>1</v>
      </c>
      <c r="E23" s="186" t="s">
        <v>33</v>
      </c>
      <c r="F23" s="187">
        <v>41183</v>
      </c>
      <c r="G23" s="187">
        <v>41190</v>
      </c>
      <c r="H23" s="186">
        <v>7</v>
      </c>
      <c r="I23" s="186" t="s">
        <v>32</v>
      </c>
      <c r="J23" s="186" t="s">
        <v>1283</v>
      </c>
      <c r="K23" s="214" t="s">
        <v>1364</v>
      </c>
      <c r="L23" s="143"/>
    </row>
    <row r="24" spans="1:12" ht="12.75" customHeight="1" x14ac:dyDescent="0.15">
      <c r="A24" s="188" t="s">
        <v>146</v>
      </c>
      <c r="B24" s="188" t="s">
        <v>172</v>
      </c>
      <c r="C24" s="188" t="s">
        <v>173</v>
      </c>
      <c r="D24" s="188"/>
      <c r="E24" s="188" t="s">
        <v>33</v>
      </c>
      <c r="F24" s="189">
        <v>41127</v>
      </c>
      <c r="G24" s="189">
        <v>41134</v>
      </c>
      <c r="H24" s="188">
        <v>7</v>
      </c>
      <c r="I24" s="188" t="s">
        <v>32</v>
      </c>
      <c r="J24" s="188" t="s">
        <v>1283</v>
      </c>
      <c r="K24" s="227" t="s">
        <v>1364</v>
      </c>
      <c r="L24" s="143"/>
    </row>
    <row r="25" spans="1:12" ht="12.75" customHeight="1" x14ac:dyDescent="0.15">
      <c r="A25" s="48"/>
      <c r="B25" s="11">
        <f>SUM(IF(FREQUENCY(MATCH(B2:B24,B2:B24,0),MATCH(B2:B24,B2:B24,0))&gt;0,1))</f>
        <v>9</v>
      </c>
      <c r="C25" s="11"/>
      <c r="D25" s="11"/>
      <c r="E25" s="19">
        <f>COUNTA(E2:E24)</f>
        <v>23</v>
      </c>
      <c r="F25" s="19"/>
      <c r="G25" s="19"/>
      <c r="H25" s="19">
        <f>SUM(H2:H24)</f>
        <v>218</v>
      </c>
      <c r="I25" s="48"/>
      <c r="J25" s="48"/>
      <c r="K25" s="48"/>
      <c r="L25" s="48"/>
    </row>
    <row r="26" spans="1:12" ht="12.75" customHeight="1" x14ac:dyDescent="0.15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</row>
    <row r="27" spans="1:12" ht="12.75" customHeight="1" x14ac:dyDescent="0.15">
      <c r="A27" s="186" t="s">
        <v>240</v>
      </c>
      <c r="B27" s="186" t="s">
        <v>247</v>
      </c>
      <c r="C27" s="186" t="s">
        <v>248</v>
      </c>
      <c r="D27" s="186">
        <v>1</v>
      </c>
      <c r="E27" s="186" t="s">
        <v>33</v>
      </c>
      <c r="F27" s="187">
        <v>40948</v>
      </c>
      <c r="G27" s="187">
        <v>40952</v>
      </c>
      <c r="H27" s="186">
        <v>4</v>
      </c>
      <c r="I27" s="186" t="s">
        <v>32</v>
      </c>
      <c r="J27" s="186" t="s">
        <v>1283</v>
      </c>
      <c r="K27" s="214" t="s">
        <v>1366</v>
      </c>
      <c r="L27" s="143"/>
    </row>
    <row r="28" spans="1:12" ht="12.75" customHeight="1" x14ac:dyDescent="0.15">
      <c r="A28" s="186" t="s">
        <v>240</v>
      </c>
      <c r="B28" s="186" t="s">
        <v>249</v>
      </c>
      <c r="C28" s="186" t="s">
        <v>250</v>
      </c>
      <c r="D28" s="186">
        <v>1</v>
      </c>
      <c r="E28" s="186" t="s">
        <v>33</v>
      </c>
      <c r="F28" s="187">
        <v>40948</v>
      </c>
      <c r="G28" s="187">
        <v>40952</v>
      </c>
      <c r="H28" s="186">
        <v>4</v>
      </c>
      <c r="I28" s="186" t="s">
        <v>32</v>
      </c>
      <c r="J28" s="186" t="s">
        <v>1283</v>
      </c>
      <c r="K28" s="214" t="s">
        <v>1366</v>
      </c>
      <c r="L28" s="143"/>
    </row>
    <row r="29" spans="1:12" ht="12.75" customHeight="1" x14ac:dyDescent="0.15">
      <c r="A29" s="186" t="s">
        <v>240</v>
      </c>
      <c r="B29" s="186" t="s">
        <v>257</v>
      </c>
      <c r="C29" s="186" t="s">
        <v>258</v>
      </c>
      <c r="D29" s="186">
        <v>1</v>
      </c>
      <c r="E29" s="186" t="s">
        <v>33</v>
      </c>
      <c r="F29" s="187">
        <v>40948</v>
      </c>
      <c r="G29" s="187">
        <v>40952</v>
      </c>
      <c r="H29" s="186">
        <v>4</v>
      </c>
      <c r="I29" s="186" t="s">
        <v>32</v>
      </c>
      <c r="J29" s="186" t="s">
        <v>1283</v>
      </c>
      <c r="K29" s="214" t="s">
        <v>1366</v>
      </c>
      <c r="L29" s="143"/>
    </row>
    <row r="30" spans="1:12" ht="12.75" customHeight="1" x14ac:dyDescent="0.15">
      <c r="A30" s="188" t="s">
        <v>240</v>
      </c>
      <c r="B30" s="188" t="s">
        <v>259</v>
      </c>
      <c r="C30" s="188" t="s">
        <v>260</v>
      </c>
      <c r="D30" s="188">
        <v>1</v>
      </c>
      <c r="E30" s="188" t="s">
        <v>33</v>
      </c>
      <c r="F30" s="189">
        <v>40948</v>
      </c>
      <c r="G30" s="189">
        <v>40952</v>
      </c>
      <c r="H30" s="188">
        <v>4</v>
      </c>
      <c r="I30" s="188" t="s">
        <v>32</v>
      </c>
      <c r="J30" s="188" t="s">
        <v>1283</v>
      </c>
      <c r="K30" s="227" t="s">
        <v>1367</v>
      </c>
      <c r="L30" s="143"/>
    </row>
    <row r="31" spans="1:12" ht="12.75" customHeight="1" x14ac:dyDescent="0.15">
      <c r="A31" s="48"/>
      <c r="B31" s="11">
        <f>SUM(IF(FREQUENCY(MATCH(B27:B30,B27:B30,0),MATCH(B27:B30,B27:B30,0))&gt;0,1))</f>
        <v>4</v>
      </c>
      <c r="C31" s="54"/>
      <c r="D31" s="54"/>
      <c r="E31" s="19">
        <f>COUNTA(E27:E30)</f>
        <v>4</v>
      </c>
      <c r="F31" s="19"/>
      <c r="G31" s="19"/>
      <c r="H31" s="19">
        <f>SUM(H27:H30)</f>
        <v>16</v>
      </c>
      <c r="I31" s="48"/>
      <c r="J31" s="48"/>
      <c r="K31" s="48"/>
      <c r="L31" s="48"/>
    </row>
    <row r="32" spans="1:12" ht="12.75" customHeight="1" x14ac:dyDescent="0.15">
      <c r="A32" s="48"/>
      <c r="B32" s="11"/>
      <c r="C32" s="54"/>
      <c r="D32" s="54"/>
      <c r="E32" s="19"/>
      <c r="F32" s="19"/>
      <c r="G32" s="19"/>
      <c r="H32" s="19"/>
      <c r="I32" s="48"/>
      <c r="J32" s="48"/>
      <c r="K32" s="48"/>
      <c r="L32" s="48"/>
    </row>
    <row r="33" spans="1:12" ht="12.75" customHeight="1" x14ac:dyDescent="0.15">
      <c r="A33" s="188" t="s">
        <v>279</v>
      </c>
      <c r="B33" s="188" t="s">
        <v>289</v>
      </c>
      <c r="C33" s="188" t="s">
        <v>290</v>
      </c>
      <c r="D33" s="188">
        <v>1</v>
      </c>
      <c r="E33" s="188" t="s">
        <v>33</v>
      </c>
      <c r="F33" s="189">
        <v>41269</v>
      </c>
      <c r="G33" s="189">
        <v>41274</v>
      </c>
      <c r="H33" s="188">
        <v>5</v>
      </c>
      <c r="I33" s="188" t="s">
        <v>32</v>
      </c>
      <c r="J33" s="188" t="s">
        <v>1283</v>
      </c>
      <c r="K33" s="227" t="s">
        <v>1284</v>
      </c>
      <c r="L33" s="143"/>
    </row>
    <row r="34" spans="1:12" ht="12.75" customHeight="1" x14ac:dyDescent="0.15">
      <c r="A34" s="48"/>
      <c r="B34" s="11">
        <f>SUM(IF(FREQUENCY(MATCH(B33:B33,B33:B33,0),MATCH(B33:B33,B33:B33,0))&gt;0,1))</f>
        <v>1</v>
      </c>
      <c r="C34" s="54"/>
      <c r="D34" s="54"/>
      <c r="E34" s="19">
        <f>COUNTA(E33:E33)</f>
        <v>1</v>
      </c>
      <c r="F34" s="19"/>
      <c r="G34" s="19"/>
      <c r="H34" s="19">
        <f>SUM(H33:H33)</f>
        <v>5</v>
      </c>
      <c r="I34" s="48"/>
      <c r="J34" s="48"/>
      <c r="K34" s="48"/>
      <c r="L34" s="48"/>
    </row>
    <row r="35" spans="1:12" ht="12.75" customHeight="1" x14ac:dyDescent="0.15">
      <c r="A35" s="48"/>
      <c r="B35" s="11"/>
      <c r="C35" s="54"/>
      <c r="D35" s="54"/>
      <c r="E35" s="19"/>
      <c r="F35" s="19"/>
      <c r="G35" s="19"/>
      <c r="H35" s="19"/>
      <c r="I35" s="48"/>
      <c r="J35" s="48"/>
      <c r="K35" s="48"/>
      <c r="L35" s="48"/>
    </row>
    <row r="36" spans="1:12" ht="18" customHeight="1" x14ac:dyDescent="0.15">
      <c r="A36" s="186" t="s">
        <v>441</v>
      </c>
      <c r="B36" s="186" t="s">
        <v>442</v>
      </c>
      <c r="C36" s="186" t="s">
        <v>443</v>
      </c>
      <c r="D36" s="186">
        <v>1</v>
      </c>
      <c r="E36" s="186" t="s">
        <v>33</v>
      </c>
      <c r="F36" s="187">
        <v>41043</v>
      </c>
      <c r="G36" s="187">
        <v>41050</v>
      </c>
      <c r="H36" s="186">
        <v>7</v>
      </c>
      <c r="I36" s="186" t="s">
        <v>32</v>
      </c>
      <c r="J36" s="186" t="s">
        <v>1283</v>
      </c>
      <c r="K36" s="214" t="s">
        <v>1369</v>
      </c>
      <c r="L36" s="143"/>
    </row>
    <row r="37" spans="1:12" ht="18" customHeight="1" x14ac:dyDescent="0.15">
      <c r="A37" s="186" t="s">
        <v>441</v>
      </c>
      <c r="B37" s="186" t="s">
        <v>442</v>
      </c>
      <c r="C37" s="186" t="s">
        <v>443</v>
      </c>
      <c r="D37" s="186">
        <v>1</v>
      </c>
      <c r="E37" s="186" t="s">
        <v>33</v>
      </c>
      <c r="F37" s="187">
        <v>41071</v>
      </c>
      <c r="G37" s="187">
        <v>41099</v>
      </c>
      <c r="H37" s="186">
        <v>28</v>
      </c>
      <c r="I37" s="186" t="s">
        <v>32</v>
      </c>
      <c r="J37" s="186" t="s">
        <v>1283</v>
      </c>
      <c r="K37" s="214" t="s">
        <v>1369</v>
      </c>
      <c r="L37" s="143"/>
    </row>
    <row r="38" spans="1:12" ht="18" customHeight="1" x14ac:dyDescent="0.15">
      <c r="A38" s="186" t="s">
        <v>441</v>
      </c>
      <c r="B38" s="186" t="s">
        <v>442</v>
      </c>
      <c r="C38" s="186" t="s">
        <v>443</v>
      </c>
      <c r="D38" s="186">
        <v>1</v>
      </c>
      <c r="E38" s="186" t="s">
        <v>33</v>
      </c>
      <c r="F38" s="187">
        <v>41141</v>
      </c>
      <c r="G38" s="187">
        <v>41169</v>
      </c>
      <c r="H38" s="186">
        <v>28</v>
      </c>
      <c r="I38" s="186" t="s">
        <v>32</v>
      </c>
      <c r="J38" s="186" t="s">
        <v>1283</v>
      </c>
      <c r="K38" s="214" t="s">
        <v>1369</v>
      </c>
      <c r="L38" s="143"/>
    </row>
    <row r="39" spans="1:12" ht="12.75" customHeight="1" x14ac:dyDescent="0.15">
      <c r="A39" s="186" t="s">
        <v>441</v>
      </c>
      <c r="B39" s="186" t="s">
        <v>444</v>
      </c>
      <c r="C39" s="186" t="s">
        <v>445</v>
      </c>
      <c r="D39" s="186">
        <v>1</v>
      </c>
      <c r="E39" s="186" t="s">
        <v>33</v>
      </c>
      <c r="F39" s="187">
        <v>40909</v>
      </c>
      <c r="G39" s="187">
        <v>40911</v>
      </c>
      <c r="H39" s="186">
        <v>2</v>
      </c>
      <c r="I39" s="186" t="s">
        <v>32</v>
      </c>
      <c r="J39" s="186" t="s">
        <v>1370</v>
      </c>
      <c r="K39" s="214" t="s">
        <v>1368</v>
      </c>
      <c r="L39" s="143"/>
    </row>
    <row r="40" spans="1:12" ht="12.75" customHeight="1" x14ac:dyDescent="0.15">
      <c r="A40" s="186" t="s">
        <v>441</v>
      </c>
      <c r="B40" s="186" t="s">
        <v>444</v>
      </c>
      <c r="C40" s="186" t="s">
        <v>445</v>
      </c>
      <c r="D40" s="186">
        <v>1</v>
      </c>
      <c r="E40" s="186" t="s">
        <v>33</v>
      </c>
      <c r="F40" s="187">
        <v>40959</v>
      </c>
      <c r="G40" s="187">
        <v>40966</v>
      </c>
      <c r="H40" s="186">
        <v>7</v>
      </c>
      <c r="I40" s="186" t="s">
        <v>32</v>
      </c>
      <c r="J40" s="186" t="s">
        <v>1283</v>
      </c>
      <c r="K40" s="214" t="s">
        <v>1371</v>
      </c>
      <c r="L40" s="143"/>
    </row>
    <row r="41" spans="1:12" ht="12.75" customHeight="1" x14ac:dyDescent="0.15">
      <c r="A41" s="186" t="s">
        <v>441</v>
      </c>
      <c r="B41" s="186" t="s">
        <v>444</v>
      </c>
      <c r="C41" s="186" t="s">
        <v>445</v>
      </c>
      <c r="D41" s="186">
        <v>1</v>
      </c>
      <c r="E41" s="186" t="s">
        <v>33</v>
      </c>
      <c r="F41" s="187">
        <v>41064</v>
      </c>
      <c r="G41" s="187">
        <v>41085</v>
      </c>
      <c r="H41" s="186">
        <v>21</v>
      </c>
      <c r="I41" s="186" t="s">
        <v>32</v>
      </c>
      <c r="J41" s="186" t="s">
        <v>1283</v>
      </c>
      <c r="K41" s="214" t="s">
        <v>1371</v>
      </c>
      <c r="L41" s="143"/>
    </row>
    <row r="42" spans="1:12" ht="12.75" customHeight="1" x14ac:dyDescent="0.15">
      <c r="A42" s="186" t="s">
        <v>441</v>
      </c>
      <c r="B42" s="186" t="s">
        <v>444</v>
      </c>
      <c r="C42" s="186" t="s">
        <v>445</v>
      </c>
      <c r="D42" s="186">
        <v>1</v>
      </c>
      <c r="E42" s="186" t="s">
        <v>33</v>
      </c>
      <c r="F42" s="187">
        <v>41099</v>
      </c>
      <c r="G42" s="187">
        <v>41113</v>
      </c>
      <c r="H42" s="186">
        <v>14</v>
      </c>
      <c r="I42" s="186" t="s">
        <v>32</v>
      </c>
      <c r="J42" s="186" t="s">
        <v>1370</v>
      </c>
      <c r="K42" s="214" t="s">
        <v>1371</v>
      </c>
      <c r="L42" s="143"/>
    </row>
    <row r="43" spans="1:12" ht="12.75" customHeight="1" x14ac:dyDescent="0.15">
      <c r="A43" s="186" t="s">
        <v>441</v>
      </c>
      <c r="B43" s="186" t="s">
        <v>444</v>
      </c>
      <c r="C43" s="186" t="s">
        <v>445</v>
      </c>
      <c r="D43" s="186">
        <v>1</v>
      </c>
      <c r="E43" s="186" t="s">
        <v>33</v>
      </c>
      <c r="F43" s="187">
        <v>41141</v>
      </c>
      <c r="G43" s="187">
        <v>41157</v>
      </c>
      <c r="H43" s="186">
        <v>16</v>
      </c>
      <c r="I43" s="186" t="s">
        <v>32</v>
      </c>
      <c r="J43" s="186" t="s">
        <v>1283</v>
      </c>
      <c r="K43" s="214" t="s">
        <v>1371</v>
      </c>
      <c r="L43" s="143"/>
    </row>
    <row r="44" spans="1:12" ht="12.75" customHeight="1" x14ac:dyDescent="0.15">
      <c r="A44" s="186" t="s">
        <v>441</v>
      </c>
      <c r="B44" s="186" t="s">
        <v>444</v>
      </c>
      <c r="C44" s="186" t="s">
        <v>445</v>
      </c>
      <c r="D44" s="186">
        <v>1</v>
      </c>
      <c r="E44" s="186" t="s">
        <v>33</v>
      </c>
      <c r="F44" s="187">
        <v>41171</v>
      </c>
      <c r="G44" s="187">
        <v>41204</v>
      </c>
      <c r="H44" s="186">
        <v>33</v>
      </c>
      <c r="I44" s="186" t="s">
        <v>32</v>
      </c>
      <c r="J44" s="186" t="s">
        <v>1370</v>
      </c>
      <c r="K44" s="214" t="s">
        <v>1371</v>
      </c>
      <c r="L44" s="143"/>
    </row>
    <row r="45" spans="1:12" ht="12.75" customHeight="1" x14ac:dyDescent="0.15">
      <c r="A45" s="186" t="s">
        <v>441</v>
      </c>
      <c r="B45" s="186" t="s">
        <v>444</v>
      </c>
      <c r="C45" s="186" t="s">
        <v>445</v>
      </c>
      <c r="D45" s="186">
        <v>1</v>
      </c>
      <c r="E45" s="186" t="s">
        <v>33</v>
      </c>
      <c r="F45" s="187">
        <v>41255</v>
      </c>
      <c r="G45" s="187">
        <v>41274</v>
      </c>
      <c r="H45" s="186">
        <v>19</v>
      </c>
      <c r="I45" s="186" t="s">
        <v>32</v>
      </c>
      <c r="J45" s="186" t="s">
        <v>12</v>
      </c>
      <c r="K45" s="214" t="s">
        <v>1371</v>
      </c>
      <c r="L45" s="143"/>
    </row>
    <row r="46" spans="1:12" ht="12.75" customHeight="1" x14ac:dyDescent="0.15">
      <c r="A46" s="186" t="s">
        <v>441</v>
      </c>
      <c r="B46" s="186" t="s">
        <v>446</v>
      </c>
      <c r="C46" s="186" t="s">
        <v>447</v>
      </c>
      <c r="D46" s="186">
        <v>1</v>
      </c>
      <c r="E46" s="186" t="s">
        <v>33</v>
      </c>
      <c r="F46" s="187">
        <v>41073</v>
      </c>
      <c r="G46" s="187">
        <v>41085</v>
      </c>
      <c r="H46" s="186">
        <v>12</v>
      </c>
      <c r="I46" s="186" t="s">
        <v>32</v>
      </c>
      <c r="J46" s="186" t="s">
        <v>1283</v>
      </c>
      <c r="K46" s="214" t="s">
        <v>1372</v>
      </c>
      <c r="L46" s="143"/>
    </row>
    <row r="47" spans="1:12" ht="12.75" customHeight="1" x14ac:dyDescent="0.15">
      <c r="A47" s="186" t="s">
        <v>441</v>
      </c>
      <c r="B47" s="186" t="s">
        <v>460</v>
      </c>
      <c r="C47" s="186" t="s">
        <v>461</v>
      </c>
      <c r="D47" s="186">
        <v>1</v>
      </c>
      <c r="E47" s="186" t="s">
        <v>33</v>
      </c>
      <c r="F47" s="187">
        <v>41071</v>
      </c>
      <c r="G47" s="187">
        <v>41085</v>
      </c>
      <c r="H47" s="186">
        <v>14</v>
      </c>
      <c r="I47" s="186" t="s">
        <v>32</v>
      </c>
      <c r="J47" s="186" t="s">
        <v>1283</v>
      </c>
      <c r="K47" s="214" t="s">
        <v>1373</v>
      </c>
      <c r="L47" s="143"/>
    </row>
    <row r="48" spans="1:12" ht="12.75" customHeight="1" x14ac:dyDescent="0.15">
      <c r="A48" s="186" t="s">
        <v>441</v>
      </c>
      <c r="B48" s="186" t="s">
        <v>460</v>
      </c>
      <c r="C48" s="186" t="s">
        <v>461</v>
      </c>
      <c r="D48" s="186">
        <v>1</v>
      </c>
      <c r="E48" s="186" t="s">
        <v>33</v>
      </c>
      <c r="F48" s="187">
        <v>41141</v>
      </c>
      <c r="G48" s="187">
        <v>41157</v>
      </c>
      <c r="H48" s="186">
        <v>16</v>
      </c>
      <c r="I48" s="186" t="s">
        <v>32</v>
      </c>
      <c r="J48" s="186" t="s">
        <v>1283</v>
      </c>
      <c r="K48" s="214" t="s">
        <v>1373</v>
      </c>
      <c r="L48" s="143"/>
    </row>
    <row r="49" spans="1:12" ht="12.75" customHeight="1" x14ac:dyDescent="0.15">
      <c r="A49" s="186" t="s">
        <v>441</v>
      </c>
      <c r="B49" s="186" t="s">
        <v>474</v>
      </c>
      <c r="C49" s="186" t="s">
        <v>475</v>
      </c>
      <c r="D49" s="186">
        <v>1</v>
      </c>
      <c r="E49" s="186" t="s">
        <v>33</v>
      </c>
      <c r="F49" s="187">
        <v>40987</v>
      </c>
      <c r="G49" s="187">
        <v>40994</v>
      </c>
      <c r="H49" s="186">
        <v>7</v>
      </c>
      <c r="I49" s="186" t="s">
        <v>32</v>
      </c>
      <c r="J49" s="186" t="s">
        <v>12</v>
      </c>
      <c r="K49" s="214" t="s">
        <v>1374</v>
      </c>
      <c r="L49" s="143"/>
    </row>
    <row r="50" spans="1:12" ht="12.75" customHeight="1" x14ac:dyDescent="0.15">
      <c r="A50" s="188" t="s">
        <v>441</v>
      </c>
      <c r="B50" s="188" t="s">
        <v>474</v>
      </c>
      <c r="C50" s="188" t="s">
        <v>475</v>
      </c>
      <c r="D50" s="188">
        <v>1</v>
      </c>
      <c r="E50" s="188" t="s">
        <v>33</v>
      </c>
      <c r="F50" s="189">
        <v>41064</v>
      </c>
      <c r="G50" s="189">
        <v>41078</v>
      </c>
      <c r="H50" s="188">
        <v>14</v>
      </c>
      <c r="I50" s="188" t="s">
        <v>32</v>
      </c>
      <c r="J50" s="188" t="s">
        <v>1283</v>
      </c>
      <c r="K50" s="227" t="s">
        <v>1374</v>
      </c>
      <c r="L50" s="143"/>
    </row>
    <row r="51" spans="1:12" ht="12.75" customHeight="1" x14ac:dyDescent="0.15">
      <c r="A51" s="48"/>
      <c r="B51" s="11">
        <f>SUM(IF(FREQUENCY(MATCH(B36:B50,B36:B50,0),MATCH(B36:B50,B36:B50,0))&gt;0,1))</f>
        <v>5</v>
      </c>
      <c r="C51" s="54"/>
      <c r="D51" s="54"/>
      <c r="E51" s="19">
        <f>COUNTA(E36:E50)</f>
        <v>15</v>
      </c>
      <c r="F51" s="19"/>
      <c r="G51" s="19"/>
      <c r="H51" s="19">
        <f>SUM(H36:H50)</f>
        <v>238</v>
      </c>
      <c r="I51" s="48"/>
      <c r="J51" s="48"/>
      <c r="K51" s="48"/>
      <c r="L51" s="48"/>
    </row>
    <row r="52" spans="1:12" ht="12.75" customHeight="1" x14ac:dyDescent="0.15">
      <c r="A52" s="48"/>
      <c r="B52" s="11"/>
      <c r="C52" s="54"/>
      <c r="D52" s="54"/>
      <c r="E52" s="19"/>
      <c r="F52" s="19"/>
      <c r="G52" s="19"/>
      <c r="H52" s="19"/>
      <c r="I52" s="48"/>
      <c r="J52" s="48"/>
      <c r="K52" s="48"/>
      <c r="L52" s="48"/>
    </row>
    <row r="53" spans="1:12" ht="12.75" customHeight="1" x14ac:dyDescent="0.15">
      <c r="A53" s="188" t="s">
        <v>497</v>
      </c>
      <c r="B53" s="188" t="s">
        <v>498</v>
      </c>
      <c r="C53" s="188" t="s">
        <v>499</v>
      </c>
      <c r="D53" s="188">
        <v>1</v>
      </c>
      <c r="E53" s="188" t="s">
        <v>33</v>
      </c>
      <c r="F53" s="189">
        <v>41191</v>
      </c>
      <c r="G53" s="189">
        <v>41204</v>
      </c>
      <c r="H53" s="188">
        <v>13</v>
      </c>
      <c r="I53" s="188" t="s">
        <v>32</v>
      </c>
      <c r="J53" s="188" t="s">
        <v>1283</v>
      </c>
      <c r="K53" s="227" t="s">
        <v>1382</v>
      </c>
      <c r="L53" s="143"/>
    </row>
    <row r="54" spans="1:12" ht="12.75" customHeight="1" x14ac:dyDescent="0.15">
      <c r="A54" s="48"/>
      <c r="B54" s="11">
        <f>SUM(IF(FREQUENCY(MATCH(B53,B53,0),MATCH(B53,B53,0))&gt;0,1))</f>
        <v>1</v>
      </c>
      <c r="C54" s="54"/>
      <c r="D54" s="54"/>
      <c r="E54" s="19">
        <f>COUNTA(E53)</f>
        <v>1</v>
      </c>
      <c r="F54" s="19"/>
      <c r="G54" s="19"/>
      <c r="H54" s="19">
        <f>SUM(H53)</f>
        <v>13</v>
      </c>
      <c r="I54" s="48"/>
      <c r="J54" s="48"/>
      <c r="K54" s="48"/>
      <c r="L54" s="48"/>
    </row>
    <row r="55" spans="1:12" ht="12.75" customHeight="1" x14ac:dyDescent="0.15">
      <c r="A55" s="48"/>
      <c r="B55" s="11"/>
      <c r="C55" s="54"/>
      <c r="D55" s="54"/>
      <c r="E55" s="19"/>
      <c r="F55" s="19"/>
      <c r="G55" s="19"/>
      <c r="H55" s="19"/>
      <c r="I55" s="48"/>
      <c r="J55" s="48"/>
      <c r="K55" s="48"/>
      <c r="L55" s="48"/>
    </row>
    <row r="56" spans="1:12" ht="12.75" customHeight="1" x14ac:dyDescent="0.15">
      <c r="A56" s="186" t="s">
        <v>510</v>
      </c>
      <c r="B56" s="186" t="s">
        <v>511</v>
      </c>
      <c r="C56" s="186" t="s">
        <v>512</v>
      </c>
      <c r="D56" s="186">
        <v>1</v>
      </c>
      <c r="E56" s="186" t="s">
        <v>33</v>
      </c>
      <c r="F56" s="187">
        <v>41089</v>
      </c>
      <c r="G56" s="187">
        <v>41093</v>
      </c>
      <c r="H56" s="186">
        <v>4</v>
      </c>
      <c r="I56" s="186" t="s">
        <v>32</v>
      </c>
      <c r="J56" s="186" t="s">
        <v>1283</v>
      </c>
      <c r="K56" s="214" t="s">
        <v>24</v>
      </c>
      <c r="L56" s="143"/>
    </row>
    <row r="57" spans="1:12" ht="12.75" customHeight="1" x14ac:dyDescent="0.15">
      <c r="A57" s="186" t="s">
        <v>510</v>
      </c>
      <c r="B57" s="186" t="s">
        <v>511</v>
      </c>
      <c r="C57" s="186" t="s">
        <v>512</v>
      </c>
      <c r="D57" s="186">
        <v>1</v>
      </c>
      <c r="E57" s="186" t="s">
        <v>33</v>
      </c>
      <c r="F57" s="187">
        <v>41120</v>
      </c>
      <c r="G57" s="187">
        <v>41134</v>
      </c>
      <c r="H57" s="186">
        <v>14</v>
      </c>
      <c r="I57" s="186" t="s">
        <v>32</v>
      </c>
      <c r="J57" s="186" t="s">
        <v>1283</v>
      </c>
      <c r="K57" s="214" t="s">
        <v>24</v>
      </c>
      <c r="L57" s="143"/>
    </row>
    <row r="58" spans="1:12" ht="12.75" customHeight="1" x14ac:dyDescent="0.15">
      <c r="A58" s="186" t="s">
        <v>510</v>
      </c>
      <c r="B58" s="186" t="s">
        <v>514</v>
      </c>
      <c r="C58" s="186" t="s">
        <v>515</v>
      </c>
      <c r="D58" s="186">
        <v>1</v>
      </c>
      <c r="E58" s="186" t="s">
        <v>33</v>
      </c>
      <c r="F58" s="187">
        <v>41015</v>
      </c>
      <c r="G58" s="187">
        <v>41029</v>
      </c>
      <c r="H58" s="186">
        <v>14</v>
      </c>
      <c r="I58" s="186" t="s">
        <v>32</v>
      </c>
      <c r="J58" s="186" t="s">
        <v>1283</v>
      </c>
      <c r="K58" s="214" t="s">
        <v>24</v>
      </c>
      <c r="L58" s="143"/>
    </row>
    <row r="59" spans="1:12" ht="12.75" customHeight="1" x14ac:dyDescent="0.15">
      <c r="A59" s="186" t="s">
        <v>510</v>
      </c>
      <c r="B59" s="186" t="s">
        <v>514</v>
      </c>
      <c r="C59" s="186" t="s">
        <v>515</v>
      </c>
      <c r="D59" s="186">
        <v>1</v>
      </c>
      <c r="E59" s="186" t="s">
        <v>33</v>
      </c>
      <c r="F59" s="187">
        <v>41043</v>
      </c>
      <c r="G59" s="187">
        <v>41057</v>
      </c>
      <c r="H59" s="186">
        <v>14</v>
      </c>
      <c r="I59" s="186" t="s">
        <v>32</v>
      </c>
      <c r="J59" s="186" t="s">
        <v>1283</v>
      </c>
      <c r="K59" s="214" t="s">
        <v>24</v>
      </c>
      <c r="L59" s="143"/>
    </row>
    <row r="60" spans="1:12" ht="12.75" customHeight="1" x14ac:dyDescent="0.15">
      <c r="A60" s="186" t="s">
        <v>510</v>
      </c>
      <c r="B60" s="186" t="s">
        <v>514</v>
      </c>
      <c r="C60" s="186" t="s">
        <v>515</v>
      </c>
      <c r="D60" s="186">
        <v>1</v>
      </c>
      <c r="E60" s="186" t="s">
        <v>33</v>
      </c>
      <c r="F60" s="187">
        <v>41071</v>
      </c>
      <c r="G60" s="187">
        <v>41086</v>
      </c>
      <c r="H60" s="186">
        <v>15</v>
      </c>
      <c r="I60" s="186" t="s">
        <v>32</v>
      </c>
      <c r="J60" s="186" t="s">
        <v>1283</v>
      </c>
      <c r="K60" s="214" t="s">
        <v>24</v>
      </c>
      <c r="L60" s="143"/>
    </row>
    <row r="61" spans="1:12" ht="12.75" customHeight="1" x14ac:dyDescent="0.15">
      <c r="A61" s="186" t="s">
        <v>510</v>
      </c>
      <c r="B61" s="186" t="s">
        <v>514</v>
      </c>
      <c r="C61" s="186" t="s">
        <v>515</v>
      </c>
      <c r="D61" s="186">
        <v>1</v>
      </c>
      <c r="E61" s="186" t="s">
        <v>33</v>
      </c>
      <c r="F61" s="187">
        <v>41120</v>
      </c>
      <c r="G61" s="187">
        <v>41134</v>
      </c>
      <c r="H61" s="186">
        <v>14</v>
      </c>
      <c r="I61" s="186" t="s">
        <v>32</v>
      </c>
      <c r="J61" s="186" t="s">
        <v>1283</v>
      </c>
      <c r="K61" s="214" t="s">
        <v>24</v>
      </c>
      <c r="L61" s="143"/>
    </row>
    <row r="62" spans="1:12" ht="12.75" customHeight="1" x14ac:dyDescent="0.15">
      <c r="A62" s="186" t="s">
        <v>510</v>
      </c>
      <c r="B62" s="186" t="s">
        <v>514</v>
      </c>
      <c r="C62" s="186" t="s">
        <v>515</v>
      </c>
      <c r="D62" s="186">
        <v>1</v>
      </c>
      <c r="E62" s="186" t="s">
        <v>33</v>
      </c>
      <c r="F62" s="187">
        <v>41169</v>
      </c>
      <c r="G62" s="187">
        <v>41183</v>
      </c>
      <c r="H62" s="186">
        <v>14</v>
      </c>
      <c r="I62" s="186" t="s">
        <v>32</v>
      </c>
      <c r="J62" s="186" t="s">
        <v>1283</v>
      </c>
      <c r="K62" s="214" t="s">
        <v>24</v>
      </c>
      <c r="L62" s="143"/>
    </row>
    <row r="63" spans="1:12" ht="12.75" customHeight="1" x14ac:dyDescent="0.15">
      <c r="A63" s="186" t="s">
        <v>510</v>
      </c>
      <c r="B63" s="186" t="s">
        <v>518</v>
      </c>
      <c r="C63" s="186" t="s">
        <v>519</v>
      </c>
      <c r="D63" s="186">
        <v>1</v>
      </c>
      <c r="E63" s="186" t="s">
        <v>33</v>
      </c>
      <c r="F63" s="187">
        <v>41089</v>
      </c>
      <c r="G63" s="187">
        <v>41093</v>
      </c>
      <c r="H63" s="186">
        <v>4</v>
      </c>
      <c r="I63" s="186" t="s">
        <v>32</v>
      </c>
      <c r="J63" s="186" t="s">
        <v>1283</v>
      </c>
      <c r="K63" s="214" t="s">
        <v>24</v>
      </c>
      <c r="L63" s="143"/>
    </row>
    <row r="64" spans="1:12" ht="12.75" customHeight="1" x14ac:dyDescent="0.15">
      <c r="A64" s="186" t="s">
        <v>510</v>
      </c>
      <c r="B64" s="186" t="s">
        <v>518</v>
      </c>
      <c r="C64" s="186" t="s">
        <v>519</v>
      </c>
      <c r="D64" s="186">
        <v>1</v>
      </c>
      <c r="E64" s="186" t="s">
        <v>33</v>
      </c>
      <c r="F64" s="187">
        <v>41120</v>
      </c>
      <c r="G64" s="187">
        <v>41134</v>
      </c>
      <c r="H64" s="186">
        <v>14</v>
      </c>
      <c r="I64" s="186" t="s">
        <v>32</v>
      </c>
      <c r="J64" s="186" t="s">
        <v>1283</v>
      </c>
      <c r="K64" s="214" t="s">
        <v>24</v>
      </c>
      <c r="L64" s="143"/>
    </row>
    <row r="65" spans="1:12" ht="12.75" customHeight="1" x14ac:dyDescent="0.15">
      <c r="A65" s="186" t="s">
        <v>510</v>
      </c>
      <c r="B65" s="186" t="s">
        <v>518</v>
      </c>
      <c r="C65" s="186" t="s">
        <v>519</v>
      </c>
      <c r="D65" s="186">
        <v>1</v>
      </c>
      <c r="E65" s="186" t="s">
        <v>33</v>
      </c>
      <c r="F65" s="187">
        <v>41183</v>
      </c>
      <c r="G65" s="187">
        <v>41197</v>
      </c>
      <c r="H65" s="186">
        <v>14</v>
      </c>
      <c r="I65" s="186" t="s">
        <v>32</v>
      </c>
      <c r="J65" s="186" t="s">
        <v>1283</v>
      </c>
      <c r="K65" s="214" t="s">
        <v>24</v>
      </c>
      <c r="L65" s="143"/>
    </row>
    <row r="66" spans="1:12" ht="12.75" customHeight="1" x14ac:dyDescent="0.15">
      <c r="A66" s="186" t="s">
        <v>510</v>
      </c>
      <c r="B66" s="186" t="s">
        <v>520</v>
      </c>
      <c r="C66" s="186" t="s">
        <v>521</v>
      </c>
      <c r="D66" s="186">
        <v>1</v>
      </c>
      <c r="E66" s="186" t="s">
        <v>33</v>
      </c>
      <c r="F66" s="187">
        <v>40973</v>
      </c>
      <c r="G66" s="187">
        <v>41086</v>
      </c>
      <c r="H66" s="186">
        <v>113</v>
      </c>
      <c r="I66" s="186" t="s">
        <v>32</v>
      </c>
      <c r="J66" s="186" t="s">
        <v>1283</v>
      </c>
      <c r="K66" s="214" t="s">
        <v>24</v>
      </c>
      <c r="L66" s="143"/>
    </row>
    <row r="67" spans="1:12" ht="12.75" customHeight="1" x14ac:dyDescent="0.15">
      <c r="A67" s="186" t="s">
        <v>510</v>
      </c>
      <c r="B67" s="186" t="s">
        <v>520</v>
      </c>
      <c r="C67" s="186" t="s">
        <v>521</v>
      </c>
      <c r="D67" s="186">
        <v>1</v>
      </c>
      <c r="E67" s="186" t="s">
        <v>33</v>
      </c>
      <c r="F67" s="187">
        <v>41089</v>
      </c>
      <c r="G67" s="187">
        <v>41106</v>
      </c>
      <c r="H67" s="186">
        <v>17</v>
      </c>
      <c r="I67" s="186" t="s">
        <v>32</v>
      </c>
      <c r="J67" s="186" t="s">
        <v>1283</v>
      </c>
      <c r="K67" s="214" t="s">
        <v>24</v>
      </c>
      <c r="L67" s="143"/>
    </row>
    <row r="68" spans="1:12" ht="12.75" customHeight="1" x14ac:dyDescent="0.15">
      <c r="A68" s="186" t="s">
        <v>510</v>
      </c>
      <c r="B68" s="186" t="s">
        <v>520</v>
      </c>
      <c r="C68" s="186" t="s">
        <v>521</v>
      </c>
      <c r="D68" s="186">
        <v>1</v>
      </c>
      <c r="E68" s="186" t="s">
        <v>33</v>
      </c>
      <c r="F68" s="187">
        <v>41120</v>
      </c>
      <c r="G68" s="187">
        <v>41134</v>
      </c>
      <c r="H68" s="186">
        <v>14</v>
      </c>
      <c r="I68" s="186" t="s">
        <v>32</v>
      </c>
      <c r="J68" s="186" t="s">
        <v>1283</v>
      </c>
      <c r="K68" s="214" t="s">
        <v>24</v>
      </c>
      <c r="L68" s="143"/>
    </row>
    <row r="69" spans="1:12" ht="12.75" customHeight="1" x14ac:dyDescent="0.15">
      <c r="A69" s="186" t="s">
        <v>510</v>
      </c>
      <c r="B69" s="186" t="s">
        <v>520</v>
      </c>
      <c r="C69" s="186" t="s">
        <v>521</v>
      </c>
      <c r="D69" s="186">
        <v>1</v>
      </c>
      <c r="E69" s="186" t="s">
        <v>33</v>
      </c>
      <c r="F69" s="187">
        <v>41156</v>
      </c>
      <c r="G69" s="187">
        <v>41183</v>
      </c>
      <c r="H69" s="186">
        <v>27</v>
      </c>
      <c r="I69" s="186" t="s">
        <v>32</v>
      </c>
      <c r="J69" s="186" t="s">
        <v>1283</v>
      </c>
      <c r="K69" s="214" t="s">
        <v>24</v>
      </c>
      <c r="L69" s="143"/>
    </row>
    <row r="70" spans="1:12" ht="12.75" customHeight="1" x14ac:dyDescent="0.15">
      <c r="A70" s="186" t="s">
        <v>510</v>
      </c>
      <c r="B70" s="186" t="s">
        <v>522</v>
      </c>
      <c r="C70" s="186" t="s">
        <v>523</v>
      </c>
      <c r="D70" s="186">
        <v>1</v>
      </c>
      <c r="E70" s="186" t="s">
        <v>33</v>
      </c>
      <c r="F70" s="187">
        <v>41015</v>
      </c>
      <c r="G70" s="187">
        <v>41029</v>
      </c>
      <c r="H70" s="186">
        <v>14</v>
      </c>
      <c r="I70" s="186" t="s">
        <v>32</v>
      </c>
      <c r="J70" s="186" t="s">
        <v>1283</v>
      </c>
      <c r="K70" s="214" t="s">
        <v>24</v>
      </c>
      <c r="L70" s="143"/>
    </row>
    <row r="71" spans="1:12" ht="12.75" customHeight="1" x14ac:dyDescent="0.15">
      <c r="A71" s="186" t="s">
        <v>510</v>
      </c>
      <c r="B71" s="186" t="s">
        <v>522</v>
      </c>
      <c r="C71" s="186" t="s">
        <v>523</v>
      </c>
      <c r="D71" s="186">
        <v>1</v>
      </c>
      <c r="E71" s="186" t="s">
        <v>33</v>
      </c>
      <c r="F71" s="187">
        <v>41071</v>
      </c>
      <c r="G71" s="187">
        <v>41086</v>
      </c>
      <c r="H71" s="186">
        <v>15</v>
      </c>
      <c r="I71" s="186" t="s">
        <v>32</v>
      </c>
      <c r="J71" s="186" t="s">
        <v>1283</v>
      </c>
      <c r="K71" s="214" t="s">
        <v>24</v>
      </c>
      <c r="L71" s="143"/>
    </row>
    <row r="72" spans="1:12" ht="12.75" customHeight="1" x14ac:dyDescent="0.15">
      <c r="A72" s="186" t="s">
        <v>510</v>
      </c>
      <c r="B72" s="186" t="s">
        <v>522</v>
      </c>
      <c r="C72" s="186" t="s">
        <v>523</v>
      </c>
      <c r="D72" s="186">
        <v>1</v>
      </c>
      <c r="E72" s="186" t="s">
        <v>33</v>
      </c>
      <c r="F72" s="187">
        <v>41089</v>
      </c>
      <c r="G72" s="187">
        <v>41093</v>
      </c>
      <c r="H72" s="186">
        <v>4</v>
      </c>
      <c r="I72" s="186" t="s">
        <v>32</v>
      </c>
      <c r="J72" s="186" t="s">
        <v>1283</v>
      </c>
      <c r="K72" s="214" t="s">
        <v>24</v>
      </c>
      <c r="L72" s="143"/>
    </row>
    <row r="73" spans="1:12" ht="12.75" customHeight="1" x14ac:dyDescent="0.15">
      <c r="A73" s="186" t="s">
        <v>510</v>
      </c>
      <c r="B73" s="186" t="s">
        <v>522</v>
      </c>
      <c r="C73" s="186" t="s">
        <v>523</v>
      </c>
      <c r="D73" s="186">
        <v>1</v>
      </c>
      <c r="E73" s="186" t="s">
        <v>33</v>
      </c>
      <c r="F73" s="187">
        <v>41120</v>
      </c>
      <c r="G73" s="187">
        <v>41134</v>
      </c>
      <c r="H73" s="186">
        <v>14</v>
      </c>
      <c r="I73" s="186" t="s">
        <v>32</v>
      </c>
      <c r="J73" s="186" t="s">
        <v>1283</v>
      </c>
      <c r="K73" s="214" t="s">
        <v>24</v>
      </c>
      <c r="L73" s="143"/>
    </row>
    <row r="74" spans="1:12" ht="12.75" customHeight="1" x14ac:dyDescent="0.15">
      <c r="A74" s="188" t="s">
        <v>510</v>
      </c>
      <c r="B74" s="188" t="s">
        <v>522</v>
      </c>
      <c r="C74" s="188" t="s">
        <v>523</v>
      </c>
      <c r="D74" s="188">
        <v>1</v>
      </c>
      <c r="E74" s="188" t="s">
        <v>33</v>
      </c>
      <c r="F74" s="189">
        <v>41156</v>
      </c>
      <c r="G74" s="189">
        <v>41169</v>
      </c>
      <c r="H74" s="188">
        <v>13</v>
      </c>
      <c r="I74" s="188" t="s">
        <v>32</v>
      </c>
      <c r="J74" s="188" t="s">
        <v>1283</v>
      </c>
      <c r="K74" s="227" t="s">
        <v>24</v>
      </c>
      <c r="L74" s="143"/>
    </row>
    <row r="75" spans="1:12" ht="12.75" customHeight="1" x14ac:dyDescent="0.15">
      <c r="A75" s="48"/>
      <c r="B75" s="11">
        <f>SUM(IF(FREQUENCY(MATCH(B56:B74,B56:B74,0),MATCH(B56:B74,B56:B74,0))&gt;0,1))</f>
        <v>5</v>
      </c>
      <c r="C75" s="54"/>
      <c r="D75" s="54"/>
      <c r="E75" s="19">
        <f>COUNTA(E56:E74)</f>
        <v>19</v>
      </c>
      <c r="F75" s="19"/>
      <c r="G75" s="19"/>
      <c r="H75" s="19">
        <f>SUM(H56:H74)</f>
        <v>352</v>
      </c>
      <c r="I75" s="48"/>
      <c r="J75" s="48"/>
      <c r="K75" s="48"/>
      <c r="L75" s="48"/>
    </row>
    <row r="76" spans="1:12" ht="12.75" customHeight="1" x14ac:dyDescent="0.15">
      <c r="A76" s="48"/>
      <c r="B76" s="11"/>
      <c r="C76" s="54"/>
      <c r="D76" s="54"/>
      <c r="E76" s="19"/>
      <c r="F76" s="19"/>
      <c r="G76" s="19"/>
      <c r="H76" s="19"/>
      <c r="I76" s="48"/>
      <c r="J76" s="48"/>
      <c r="K76" s="48"/>
      <c r="L76" s="48"/>
    </row>
    <row r="77" spans="1:12" ht="12.75" customHeight="1" x14ac:dyDescent="0.15">
      <c r="A77" s="186" t="s">
        <v>527</v>
      </c>
      <c r="B77" s="186" t="s">
        <v>528</v>
      </c>
      <c r="C77" s="186" t="s">
        <v>529</v>
      </c>
      <c r="D77" s="186">
        <v>1</v>
      </c>
      <c r="E77" s="186" t="s">
        <v>33</v>
      </c>
      <c r="F77" s="187">
        <v>41106</v>
      </c>
      <c r="G77" s="187">
        <v>41113</v>
      </c>
      <c r="H77" s="186">
        <v>7</v>
      </c>
      <c r="I77" s="186" t="s">
        <v>32</v>
      </c>
      <c r="J77" s="186" t="s">
        <v>1283</v>
      </c>
      <c r="K77" s="214" t="s">
        <v>1375</v>
      </c>
      <c r="L77" s="143"/>
    </row>
    <row r="78" spans="1:12" ht="12.75" customHeight="1" x14ac:dyDescent="0.15">
      <c r="A78" s="186" t="s">
        <v>527</v>
      </c>
      <c r="B78" s="186" t="s">
        <v>528</v>
      </c>
      <c r="C78" s="186" t="s">
        <v>529</v>
      </c>
      <c r="D78" s="186">
        <v>1</v>
      </c>
      <c r="E78" s="186" t="s">
        <v>33</v>
      </c>
      <c r="F78" s="187">
        <v>41149</v>
      </c>
      <c r="G78" s="187">
        <v>41156</v>
      </c>
      <c r="H78" s="186">
        <v>7</v>
      </c>
      <c r="I78" s="186" t="s">
        <v>32</v>
      </c>
      <c r="J78" s="186" t="s">
        <v>1283</v>
      </c>
      <c r="K78" s="214" t="s">
        <v>1375</v>
      </c>
      <c r="L78" s="143"/>
    </row>
    <row r="79" spans="1:12" ht="12.75" customHeight="1" x14ac:dyDescent="0.15">
      <c r="A79" s="186" t="s">
        <v>527</v>
      </c>
      <c r="B79" s="186" t="s">
        <v>528</v>
      </c>
      <c r="C79" s="186" t="s">
        <v>529</v>
      </c>
      <c r="D79" s="186">
        <v>1</v>
      </c>
      <c r="E79" s="186" t="s">
        <v>33</v>
      </c>
      <c r="F79" s="187">
        <v>41269</v>
      </c>
      <c r="G79" s="187">
        <v>41274</v>
      </c>
      <c r="H79" s="186">
        <v>5</v>
      </c>
      <c r="I79" s="186" t="s">
        <v>32</v>
      </c>
      <c r="J79" s="186" t="s">
        <v>1283</v>
      </c>
      <c r="K79" s="214" t="s">
        <v>1375</v>
      </c>
      <c r="L79" s="143"/>
    </row>
    <row r="80" spans="1:12" ht="12.75" customHeight="1" x14ac:dyDescent="0.15">
      <c r="A80" s="186" t="s">
        <v>527</v>
      </c>
      <c r="B80" s="186" t="s">
        <v>530</v>
      </c>
      <c r="C80" s="186" t="s">
        <v>531</v>
      </c>
      <c r="D80" s="186">
        <v>1</v>
      </c>
      <c r="E80" s="186" t="s">
        <v>33</v>
      </c>
      <c r="F80" s="187">
        <v>41022</v>
      </c>
      <c r="G80" s="187">
        <v>41029</v>
      </c>
      <c r="H80" s="186">
        <v>7</v>
      </c>
      <c r="I80" s="186" t="s">
        <v>32</v>
      </c>
      <c r="J80" s="186" t="s">
        <v>1283</v>
      </c>
      <c r="K80" s="214" t="s">
        <v>1375</v>
      </c>
      <c r="L80" s="143"/>
    </row>
    <row r="81" spans="1:12" ht="12.75" customHeight="1" x14ac:dyDescent="0.15">
      <c r="A81" s="186" t="s">
        <v>527</v>
      </c>
      <c r="B81" s="186" t="s">
        <v>530</v>
      </c>
      <c r="C81" s="186" t="s">
        <v>531</v>
      </c>
      <c r="D81" s="186">
        <v>1</v>
      </c>
      <c r="E81" s="186" t="s">
        <v>33</v>
      </c>
      <c r="F81" s="187">
        <v>41078</v>
      </c>
      <c r="G81" s="187">
        <v>41099</v>
      </c>
      <c r="H81" s="186">
        <v>21</v>
      </c>
      <c r="I81" s="186" t="s">
        <v>32</v>
      </c>
      <c r="J81" s="186" t="s">
        <v>1283</v>
      </c>
      <c r="K81" s="214" t="s">
        <v>1375</v>
      </c>
      <c r="L81" s="143"/>
    </row>
    <row r="82" spans="1:12" ht="12.75" customHeight="1" x14ac:dyDescent="0.15">
      <c r="A82" s="186" t="s">
        <v>527</v>
      </c>
      <c r="B82" s="186" t="s">
        <v>530</v>
      </c>
      <c r="C82" s="186" t="s">
        <v>531</v>
      </c>
      <c r="D82" s="186">
        <v>1</v>
      </c>
      <c r="E82" s="186" t="s">
        <v>33</v>
      </c>
      <c r="F82" s="187">
        <v>41106</v>
      </c>
      <c r="G82" s="187">
        <v>41113</v>
      </c>
      <c r="H82" s="186">
        <v>7</v>
      </c>
      <c r="I82" s="186" t="s">
        <v>32</v>
      </c>
      <c r="J82" s="186" t="s">
        <v>1283</v>
      </c>
      <c r="K82" s="214" t="s">
        <v>1375</v>
      </c>
      <c r="L82" s="143"/>
    </row>
    <row r="83" spans="1:12" ht="12.75" customHeight="1" x14ac:dyDescent="0.15">
      <c r="A83" s="186" t="s">
        <v>527</v>
      </c>
      <c r="B83" s="186" t="s">
        <v>530</v>
      </c>
      <c r="C83" s="186" t="s">
        <v>531</v>
      </c>
      <c r="D83" s="186">
        <v>1</v>
      </c>
      <c r="E83" s="186" t="s">
        <v>33</v>
      </c>
      <c r="F83" s="187">
        <v>41183</v>
      </c>
      <c r="G83" s="187">
        <v>41190</v>
      </c>
      <c r="H83" s="186">
        <v>7</v>
      </c>
      <c r="I83" s="186" t="s">
        <v>32</v>
      </c>
      <c r="J83" s="186" t="s">
        <v>1283</v>
      </c>
      <c r="K83" s="214" t="s">
        <v>1375</v>
      </c>
      <c r="L83" s="143"/>
    </row>
    <row r="84" spans="1:12" ht="12.75" customHeight="1" x14ac:dyDescent="0.15">
      <c r="A84" s="186" t="s">
        <v>527</v>
      </c>
      <c r="B84" s="186" t="s">
        <v>530</v>
      </c>
      <c r="C84" s="186" t="s">
        <v>531</v>
      </c>
      <c r="D84" s="186">
        <v>1</v>
      </c>
      <c r="E84" s="186" t="s">
        <v>33</v>
      </c>
      <c r="F84" s="187">
        <v>41246</v>
      </c>
      <c r="G84" s="187">
        <v>41260</v>
      </c>
      <c r="H84" s="186">
        <v>14</v>
      </c>
      <c r="I84" s="186" t="s">
        <v>32</v>
      </c>
      <c r="J84" s="186" t="s">
        <v>1283</v>
      </c>
      <c r="K84" s="214" t="s">
        <v>1375</v>
      </c>
      <c r="L84" s="143"/>
    </row>
    <row r="85" spans="1:12" ht="12.75" customHeight="1" x14ac:dyDescent="0.15">
      <c r="A85" s="186" t="s">
        <v>527</v>
      </c>
      <c r="B85" s="186" t="s">
        <v>532</v>
      </c>
      <c r="C85" s="186" t="s">
        <v>533</v>
      </c>
      <c r="D85" s="186">
        <v>1</v>
      </c>
      <c r="E85" s="186" t="s">
        <v>33</v>
      </c>
      <c r="F85" s="187">
        <v>41022</v>
      </c>
      <c r="G85" s="187">
        <v>41029</v>
      </c>
      <c r="H85" s="186">
        <v>7</v>
      </c>
      <c r="I85" s="186" t="s">
        <v>32</v>
      </c>
      <c r="J85" s="186" t="s">
        <v>1283</v>
      </c>
      <c r="K85" s="214" t="s">
        <v>1375</v>
      </c>
      <c r="L85" s="143"/>
    </row>
    <row r="86" spans="1:12" ht="12.75" customHeight="1" x14ac:dyDescent="0.15">
      <c r="A86" s="186" t="s">
        <v>527</v>
      </c>
      <c r="B86" s="186" t="s">
        <v>532</v>
      </c>
      <c r="C86" s="186" t="s">
        <v>533</v>
      </c>
      <c r="D86" s="186">
        <v>1</v>
      </c>
      <c r="E86" s="186" t="s">
        <v>33</v>
      </c>
      <c r="F86" s="187">
        <v>41065</v>
      </c>
      <c r="G86" s="187">
        <v>41072</v>
      </c>
      <c r="H86" s="186">
        <v>7</v>
      </c>
      <c r="I86" s="186" t="s">
        <v>32</v>
      </c>
      <c r="J86" s="186" t="s">
        <v>1283</v>
      </c>
      <c r="K86" s="214" t="s">
        <v>1375</v>
      </c>
      <c r="L86" s="143"/>
    </row>
    <row r="87" spans="1:12" ht="12.75" customHeight="1" x14ac:dyDescent="0.15">
      <c r="A87" s="186" t="s">
        <v>527</v>
      </c>
      <c r="B87" s="186" t="s">
        <v>532</v>
      </c>
      <c r="C87" s="186" t="s">
        <v>533</v>
      </c>
      <c r="D87" s="186">
        <v>1</v>
      </c>
      <c r="E87" s="186" t="s">
        <v>33</v>
      </c>
      <c r="F87" s="187">
        <v>41078</v>
      </c>
      <c r="G87" s="187">
        <v>41099</v>
      </c>
      <c r="H87" s="186">
        <v>21</v>
      </c>
      <c r="I87" s="186" t="s">
        <v>32</v>
      </c>
      <c r="J87" s="186" t="s">
        <v>1283</v>
      </c>
      <c r="K87" s="214" t="s">
        <v>1375</v>
      </c>
      <c r="L87" s="143"/>
    </row>
    <row r="88" spans="1:12" ht="12.75" customHeight="1" x14ac:dyDescent="0.15">
      <c r="A88" s="186" t="s">
        <v>527</v>
      </c>
      <c r="B88" s="186" t="s">
        <v>532</v>
      </c>
      <c r="C88" s="186" t="s">
        <v>533</v>
      </c>
      <c r="D88" s="186">
        <v>1</v>
      </c>
      <c r="E88" s="186" t="s">
        <v>33</v>
      </c>
      <c r="F88" s="187">
        <v>41106</v>
      </c>
      <c r="G88" s="187">
        <v>41113</v>
      </c>
      <c r="H88" s="186">
        <v>7</v>
      </c>
      <c r="I88" s="186" t="s">
        <v>32</v>
      </c>
      <c r="J88" s="186" t="s">
        <v>1283</v>
      </c>
      <c r="K88" s="214" t="s">
        <v>1375</v>
      </c>
      <c r="L88" s="143"/>
    </row>
    <row r="89" spans="1:12" ht="12.75" customHeight="1" x14ac:dyDescent="0.15">
      <c r="A89" s="186" t="s">
        <v>527</v>
      </c>
      <c r="B89" s="186" t="s">
        <v>532</v>
      </c>
      <c r="C89" s="186" t="s">
        <v>533</v>
      </c>
      <c r="D89" s="186">
        <v>1</v>
      </c>
      <c r="E89" s="186" t="s">
        <v>33</v>
      </c>
      <c r="F89" s="187">
        <v>41183</v>
      </c>
      <c r="G89" s="187">
        <v>41190</v>
      </c>
      <c r="H89" s="186">
        <v>7</v>
      </c>
      <c r="I89" s="186" t="s">
        <v>32</v>
      </c>
      <c r="J89" s="186" t="s">
        <v>1283</v>
      </c>
      <c r="K89" s="214" t="s">
        <v>1375</v>
      </c>
      <c r="L89" s="143"/>
    </row>
    <row r="90" spans="1:12" ht="12.75" customHeight="1" x14ac:dyDescent="0.15">
      <c r="A90" s="186" t="s">
        <v>527</v>
      </c>
      <c r="B90" s="186" t="s">
        <v>532</v>
      </c>
      <c r="C90" s="186" t="s">
        <v>533</v>
      </c>
      <c r="D90" s="186">
        <v>1</v>
      </c>
      <c r="E90" s="186" t="s">
        <v>33</v>
      </c>
      <c r="F90" s="187">
        <v>41246</v>
      </c>
      <c r="G90" s="187">
        <v>41260</v>
      </c>
      <c r="H90" s="186">
        <v>14</v>
      </c>
      <c r="I90" s="186" t="s">
        <v>32</v>
      </c>
      <c r="J90" s="186" t="s">
        <v>1283</v>
      </c>
      <c r="K90" s="214" t="s">
        <v>1375</v>
      </c>
      <c r="L90" s="143"/>
    </row>
    <row r="91" spans="1:12" ht="12.75" customHeight="1" x14ac:dyDescent="0.15">
      <c r="A91" s="186" t="s">
        <v>527</v>
      </c>
      <c r="B91" s="186" t="s">
        <v>534</v>
      </c>
      <c r="C91" s="186" t="s">
        <v>535</v>
      </c>
      <c r="D91" s="186">
        <v>1</v>
      </c>
      <c r="E91" s="186" t="s">
        <v>33</v>
      </c>
      <c r="F91" s="187">
        <v>41085</v>
      </c>
      <c r="G91" s="187">
        <v>41092</v>
      </c>
      <c r="H91" s="186">
        <v>7</v>
      </c>
      <c r="I91" s="186" t="s">
        <v>32</v>
      </c>
      <c r="J91" s="186" t="s">
        <v>1283</v>
      </c>
      <c r="K91" s="214" t="s">
        <v>1375</v>
      </c>
      <c r="L91" s="143"/>
    </row>
    <row r="92" spans="1:12" ht="12.75" customHeight="1" x14ac:dyDescent="0.15">
      <c r="A92" s="186" t="s">
        <v>527</v>
      </c>
      <c r="B92" s="186" t="s">
        <v>534</v>
      </c>
      <c r="C92" s="186" t="s">
        <v>535</v>
      </c>
      <c r="D92" s="186">
        <v>1</v>
      </c>
      <c r="E92" s="186" t="s">
        <v>33</v>
      </c>
      <c r="F92" s="187">
        <v>41106</v>
      </c>
      <c r="G92" s="187">
        <v>41113</v>
      </c>
      <c r="H92" s="186">
        <v>7</v>
      </c>
      <c r="I92" s="186" t="s">
        <v>32</v>
      </c>
      <c r="J92" s="186" t="s">
        <v>1283</v>
      </c>
      <c r="K92" s="214" t="s">
        <v>1375</v>
      </c>
      <c r="L92" s="143"/>
    </row>
    <row r="93" spans="1:12" ht="12.75" customHeight="1" x14ac:dyDescent="0.15">
      <c r="A93" s="186" t="s">
        <v>527</v>
      </c>
      <c r="B93" s="186" t="s">
        <v>534</v>
      </c>
      <c r="C93" s="186" t="s">
        <v>535</v>
      </c>
      <c r="D93" s="186">
        <v>1</v>
      </c>
      <c r="E93" s="186" t="s">
        <v>33</v>
      </c>
      <c r="F93" s="187">
        <v>41134</v>
      </c>
      <c r="G93" s="187">
        <v>41141</v>
      </c>
      <c r="H93" s="186">
        <v>7</v>
      </c>
      <c r="I93" s="186" t="s">
        <v>32</v>
      </c>
      <c r="J93" s="186" t="s">
        <v>1283</v>
      </c>
      <c r="K93" s="214" t="s">
        <v>1375</v>
      </c>
      <c r="L93" s="143"/>
    </row>
    <row r="94" spans="1:12" ht="12.75" customHeight="1" x14ac:dyDescent="0.15">
      <c r="A94" s="186" t="s">
        <v>527</v>
      </c>
      <c r="B94" s="186" t="s">
        <v>534</v>
      </c>
      <c r="C94" s="186" t="s">
        <v>535</v>
      </c>
      <c r="D94" s="186">
        <v>1</v>
      </c>
      <c r="E94" s="186" t="s">
        <v>33</v>
      </c>
      <c r="F94" s="187">
        <v>41183</v>
      </c>
      <c r="G94" s="187">
        <v>41190</v>
      </c>
      <c r="H94" s="186">
        <v>7</v>
      </c>
      <c r="I94" s="186" t="s">
        <v>32</v>
      </c>
      <c r="J94" s="186" t="s">
        <v>1283</v>
      </c>
      <c r="K94" s="214" t="s">
        <v>1375</v>
      </c>
      <c r="L94" s="143"/>
    </row>
    <row r="95" spans="1:12" ht="12.75" customHeight="1" x14ac:dyDescent="0.15">
      <c r="A95" s="186" t="s">
        <v>527</v>
      </c>
      <c r="B95" s="186" t="s">
        <v>536</v>
      </c>
      <c r="C95" s="186" t="s">
        <v>537</v>
      </c>
      <c r="D95" s="186">
        <v>1</v>
      </c>
      <c r="E95" s="186" t="s">
        <v>33</v>
      </c>
      <c r="F95" s="187">
        <v>41085</v>
      </c>
      <c r="G95" s="187">
        <v>41092</v>
      </c>
      <c r="H95" s="186">
        <v>7</v>
      </c>
      <c r="I95" s="186" t="s">
        <v>32</v>
      </c>
      <c r="J95" s="186" t="s">
        <v>1283</v>
      </c>
      <c r="K95" s="214" t="s">
        <v>1375</v>
      </c>
      <c r="L95" s="143"/>
    </row>
    <row r="96" spans="1:12" ht="12.75" customHeight="1" x14ac:dyDescent="0.15">
      <c r="A96" s="186" t="s">
        <v>527</v>
      </c>
      <c r="B96" s="186" t="s">
        <v>536</v>
      </c>
      <c r="C96" s="186" t="s">
        <v>537</v>
      </c>
      <c r="D96" s="186">
        <v>1</v>
      </c>
      <c r="E96" s="186" t="s">
        <v>33</v>
      </c>
      <c r="F96" s="187">
        <v>41106</v>
      </c>
      <c r="G96" s="187">
        <v>41113</v>
      </c>
      <c r="H96" s="186">
        <v>7</v>
      </c>
      <c r="I96" s="186" t="s">
        <v>32</v>
      </c>
      <c r="J96" s="186" t="s">
        <v>1283</v>
      </c>
      <c r="K96" s="214" t="s">
        <v>1375</v>
      </c>
      <c r="L96" s="143"/>
    </row>
    <row r="97" spans="1:12" ht="12.75" customHeight="1" x14ac:dyDescent="0.15">
      <c r="A97" s="186" t="s">
        <v>527</v>
      </c>
      <c r="B97" s="186" t="s">
        <v>536</v>
      </c>
      <c r="C97" s="186" t="s">
        <v>537</v>
      </c>
      <c r="D97" s="186">
        <v>1</v>
      </c>
      <c r="E97" s="186" t="s">
        <v>33</v>
      </c>
      <c r="F97" s="187">
        <v>41134</v>
      </c>
      <c r="G97" s="187">
        <v>41141</v>
      </c>
      <c r="H97" s="186">
        <v>7</v>
      </c>
      <c r="I97" s="186" t="s">
        <v>32</v>
      </c>
      <c r="J97" s="186" t="s">
        <v>1283</v>
      </c>
      <c r="K97" s="214" t="s">
        <v>1375</v>
      </c>
      <c r="L97" s="143"/>
    </row>
    <row r="98" spans="1:12" ht="12.75" customHeight="1" x14ac:dyDescent="0.15">
      <c r="A98" s="186" t="s">
        <v>527</v>
      </c>
      <c r="B98" s="186" t="s">
        <v>536</v>
      </c>
      <c r="C98" s="186" t="s">
        <v>537</v>
      </c>
      <c r="D98" s="186">
        <v>1</v>
      </c>
      <c r="E98" s="186" t="s">
        <v>33</v>
      </c>
      <c r="F98" s="187">
        <v>41183</v>
      </c>
      <c r="G98" s="187">
        <v>41190</v>
      </c>
      <c r="H98" s="186">
        <v>7</v>
      </c>
      <c r="I98" s="186" t="s">
        <v>32</v>
      </c>
      <c r="J98" s="186" t="s">
        <v>1283</v>
      </c>
      <c r="K98" s="214" t="s">
        <v>1375</v>
      </c>
      <c r="L98" s="143"/>
    </row>
    <row r="99" spans="1:12" ht="18" customHeight="1" x14ac:dyDescent="0.15">
      <c r="A99" s="186" t="s">
        <v>527</v>
      </c>
      <c r="B99" s="186" t="s">
        <v>538</v>
      </c>
      <c r="C99" s="186" t="s">
        <v>539</v>
      </c>
      <c r="D99" s="186">
        <v>1</v>
      </c>
      <c r="E99" s="186" t="s">
        <v>33</v>
      </c>
      <c r="F99" s="187">
        <v>41065</v>
      </c>
      <c r="G99" s="187">
        <v>41072</v>
      </c>
      <c r="H99" s="186">
        <v>7</v>
      </c>
      <c r="I99" s="186" t="s">
        <v>32</v>
      </c>
      <c r="J99" s="186" t="s">
        <v>1283</v>
      </c>
      <c r="K99" s="214" t="s">
        <v>1376</v>
      </c>
      <c r="L99" s="143"/>
    </row>
    <row r="100" spans="1:12" ht="18" customHeight="1" x14ac:dyDescent="0.15">
      <c r="A100" s="186" t="s">
        <v>527</v>
      </c>
      <c r="B100" s="186" t="s">
        <v>538</v>
      </c>
      <c r="C100" s="186" t="s">
        <v>539</v>
      </c>
      <c r="D100" s="186">
        <v>1</v>
      </c>
      <c r="E100" s="186" t="s">
        <v>33</v>
      </c>
      <c r="F100" s="187">
        <v>41085</v>
      </c>
      <c r="G100" s="187">
        <v>41092</v>
      </c>
      <c r="H100" s="186">
        <v>7</v>
      </c>
      <c r="I100" s="186" t="s">
        <v>32</v>
      </c>
      <c r="J100" s="186" t="s">
        <v>1283</v>
      </c>
      <c r="K100" s="214" t="s">
        <v>1376</v>
      </c>
      <c r="L100" s="143"/>
    </row>
    <row r="101" spans="1:12" ht="18" customHeight="1" x14ac:dyDescent="0.15">
      <c r="A101" s="186" t="s">
        <v>527</v>
      </c>
      <c r="B101" s="186" t="s">
        <v>538</v>
      </c>
      <c r="C101" s="186" t="s">
        <v>539</v>
      </c>
      <c r="D101" s="186">
        <v>1</v>
      </c>
      <c r="E101" s="186" t="s">
        <v>33</v>
      </c>
      <c r="F101" s="187">
        <v>41149</v>
      </c>
      <c r="G101" s="187">
        <v>41156</v>
      </c>
      <c r="H101" s="186">
        <v>7</v>
      </c>
      <c r="I101" s="186" t="s">
        <v>32</v>
      </c>
      <c r="J101" s="186" t="s">
        <v>1283</v>
      </c>
      <c r="K101" s="214" t="s">
        <v>1376</v>
      </c>
      <c r="L101" s="143"/>
    </row>
    <row r="102" spans="1:12" ht="18" customHeight="1" x14ac:dyDescent="0.15">
      <c r="A102" s="186" t="s">
        <v>527</v>
      </c>
      <c r="B102" s="186" t="s">
        <v>538</v>
      </c>
      <c r="C102" s="186" t="s">
        <v>539</v>
      </c>
      <c r="D102" s="186">
        <v>1</v>
      </c>
      <c r="E102" s="186" t="s">
        <v>33</v>
      </c>
      <c r="F102" s="187">
        <v>41226</v>
      </c>
      <c r="G102" s="187">
        <v>41232</v>
      </c>
      <c r="H102" s="186">
        <v>6</v>
      </c>
      <c r="I102" s="186" t="s">
        <v>32</v>
      </c>
      <c r="J102" s="186" t="s">
        <v>1283</v>
      </c>
      <c r="K102" s="214" t="s">
        <v>1376</v>
      </c>
      <c r="L102" s="143"/>
    </row>
    <row r="103" spans="1:12" ht="12.75" customHeight="1" x14ac:dyDescent="0.15">
      <c r="A103" s="186" t="s">
        <v>527</v>
      </c>
      <c r="B103" s="186" t="s">
        <v>540</v>
      </c>
      <c r="C103" s="186" t="s">
        <v>541</v>
      </c>
      <c r="D103" s="186">
        <v>1</v>
      </c>
      <c r="E103" s="186" t="s">
        <v>33</v>
      </c>
      <c r="F103" s="187">
        <v>40966</v>
      </c>
      <c r="G103" s="187">
        <v>40973</v>
      </c>
      <c r="H103" s="186">
        <v>7</v>
      </c>
      <c r="I103" s="186" t="s">
        <v>32</v>
      </c>
      <c r="J103" s="186" t="s">
        <v>1370</v>
      </c>
      <c r="K103" s="214" t="s">
        <v>1377</v>
      </c>
      <c r="L103" s="143"/>
    </row>
    <row r="104" spans="1:12" ht="12.75" customHeight="1" x14ac:dyDescent="0.15">
      <c r="A104" s="186" t="s">
        <v>527</v>
      </c>
      <c r="B104" s="186" t="s">
        <v>540</v>
      </c>
      <c r="C104" s="186" t="s">
        <v>541</v>
      </c>
      <c r="D104" s="186">
        <v>1</v>
      </c>
      <c r="E104" s="186" t="s">
        <v>33</v>
      </c>
      <c r="F104" s="187">
        <v>41106</v>
      </c>
      <c r="G104" s="187">
        <v>41113</v>
      </c>
      <c r="H104" s="186">
        <v>7</v>
      </c>
      <c r="I104" s="186" t="s">
        <v>32</v>
      </c>
      <c r="J104" s="186" t="s">
        <v>1283</v>
      </c>
      <c r="K104" s="214" t="s">
        <v>1378</v>
      </c>
      <c r="L104" s="143"/>
    </row>
    <row r="105" spans="1:12" ht="12.75" customHeight="1" x14ac:dyDescent="0.15">
      <c r="A105" s="186" t="s">
        <v>527</v>
      </c>
      <c r="B105" s="186" t="s">
        <v>540</v>
      </c>
      <c r="C105" s="186" t="s">
        <v>541</v>
      </c>
      <c r="D105" s="186">
        <v>1</v>
      </c>
      <c r="E105" s="186" t="s">
        <v>33</v>
      </c>
      <c r="F105" s="187">
        <v>41134</v>
      </c>
      <c r="G105" s="187">
        <v>41149</v>
      </c>
      <c r="H105" s="186">
        <v>15</v>
      </c>
      <c r="I105" s="186" t="s">
        <v>32</v>
      </c>
      <c r="J105" s="186" t="s">
        <v>1283</v>
      </c>
      <c r="K105" s="214" t="s">
        <v>1378</v>
      </c>
      <c r="L105" s="143"/>
    </row>
    <row r="106" spans="1:12" ht="12.75" customHeight="1" x14ac:dyDescent="0.15">
      <c r="A106" s="186" t="s">
        <v>527</v>
      </c>
      <c r="B106" s="186" t="s">
        <v>540</v>
      </c>
      <c r="C106" s="186" t="s">
        <v>541</v>
      </c>
      <c r="D106" s="186">
        <v>1</v>
      </c>
      <c r="E106" s="186" t="s">
        <v>33</v>
      </c>
      <c r="F106" s="187">
        <v>41253</v>
      </c>
      <c r="G106" s="187">
        <v>41260</v>
      </c>
      <c r="H106" s="186">
        <v>7</v>
      </c>
      <c r="I106" s="186" t="s">
        <v>32</v>
      </c>
      <c r="J106" s="186" t="s">
        <v>1283</v>
      </c>
      <c r="K106" s="214" t="s">
        <v>1378</v>
      </c>
      <c r="L106" s="143"/>
    </row>
    <row r="107" spans="1:12" ht="12.75" customHeight="1" x14ac:dyDescent="0.15">
      <c r="A107" s="186" t="s">
        <v>527</v>
      </c>
      <c r="B107" s="186" t="s">
        <v>542</v>
      </c>
      <c r="C107" s="186" t="s">
        <v>543</v>
      </c>
      <c r="D107" s="186">
        <v>1</v>
      </c>
      <c r="E107" s="186" t="s">
        <v>33</v>
      </c>
      <c r="F107" s="187">
        <v>41106</v>
      </c>
      <c r="G107" s="187">
        <v>41113</v>
      </c>
      <c r="H107" s="186">
        <v>7</v>
      </c>
      <c r="I107" s="186" t="s">
        <v>32</v>
      </c>
      <c r="J107" s="186" t="s">
        <v>1283</v>
      </c>
      <c r="K107" s="214" t="s">
        <v>1378</v>
      </c>
      <c r="L107" s="143"/>
    </row>
    <row r="108" spans="1:12" ht="12.75" customHeight="1" x14ac:dyDescent="0.15">
      <c r="A108" s="186" t="s">
        <v>527</v>
      </c>
      <c r="B108" s="186" t="s">
        <v>542</v>
      </c>
      <c r="C108" s="186" t="s">
        <v>543</v>
      </c>
      <c r="D108" s="186">
        <v>1</v>
      </c>
      <c r="E108" s="186" t="s">
        <v>33</v>
      </c>
      <c r="F108" s="187">
        <v>41134</v>
      </c>
      <c r="G108" s="187">
        <v>41149</v>
      </c>
      <c r="H108" s="186">
        <v>15</v>
      </c>
      <c r="I108" s="186" t="s">
        <v>32</v>
      </c>
      <c r="J108" s="186" t="s">
        <v>1283</v>
      </c>
      <c r="K108" s="214" t="s">
        <v>1378</v>
      </c>
      <c r="L108" s="143"/>
    </row>
    <row r="109" spans="1:12" ht="12.75" customHeight="1" x14ac:dyDescent="0.15">
      <c r="A109" s="186" t="s">
        <v>527</v>
      </c>
      <c r="B109" s="186" t="s">
        <v>542</v>
      </c>
      <c r="C109" s="186" t="s">
        <v>543</v>
      </c>
      <c r="D109" s="186">
        <v>1</v>
      </c>
      <c r="E109" s="186" t="s">
        <v>33</v>
      </c>
      <c r="F109" s="187">
        <v>41253</v>
      </c>
      <c r="G109" s="187">
        <v>41260</v>
      </c>
      <c r="H109" s="186">
        <v>7</v>
      </c>
      <c r="I109" s="186" t="s">
        <v>32</v>
      </c>
      <c r="J109" s="186" t="s">
        <v>1283</v>
      </c>
      <c r="K109" s="214" t="s">
        <v>1378</v>
      </c>
      <c r="L109" s="143"/>
    </row>
    <row r="110" spans="1:12" ht="12.75" customHeight="1" x14ac:dyDescent="0.15">
      <c r="A110" s="186" t="s">
        <v>527</v>
      </c>
      <c r="B110" s="186" t="s">
        <v>544</v>
      </c>
      <c r="C110" s="186" t="s">
        <v>545</v>
      </c>
      <c r="D110" s="186">
        <v>1</v>
      </c>
      <c r="E110" s="186" t="s">
        <v>33</v>
      </c>
      <c r="F110" s="187">
        <v>41085</v>
      </c>
      <c r="G110" s="187">
        <v>41092</v>
      </c>
      <c r="H110" s="186">
        <v>7</v>
      </c>
      <c r="I110" s="186" t="s">
        <v>32</v>
      </c>
      <c r="J110" s="186" t="s">
        <v>1283</v>
      </c>
      <c r="K110" s="214" t="s">
        <v>1378</v>
      </c>
      <c r="L110" s="143"/>
    </row>
    <row r="111" spans="1:12" ht="12.75" customHeight="1" x14ac:dyDescent="0.15">
      <c r="A111" s="188" t="s">
        <v>527</v>
      </c>
      <c r="B111" s="188" t="s">
        <v>544</v>
      </c>
      <c r="C111" s="188" t="s">
        <v>545</v>
      </c>
      <c r="D111" s="188">
        <v>1</v>
      </c>
      <c r="E111" s="188" t="s">
        <v>33</v>
      </c>
      <c r="F111" s="189">
        <v>41106</v>
      </c>
      <c r="G111" s="189">
        <v>41113</v>
      </c>
      <c r="H111" s="188">
        <v>7</v>
      </c>
      <c r="I111" s="188" t="s">
        <v>32</v>
      </c>
      <c r="J111" s="188" t="s">
        <v>1283</v>
      </c>
      <c r="K111" s="227" t="s">
        <v>1378</v>
      </c>
      <c r="L111" s="143"/>
    </row>
    <row r="112" spans="1:12" ht="12.75" customHeight="1" x14ac:dyDescent="0.15">
      <c r="A112" s="48"/>
      <c r="B112" s="11">
        <f>SUM(IF(FREQUENCY(MATCH(B77:B111,B77:B111,0),MATCH(B77:B111,B77:B111,0))&gt;0,1))</f>
        <v>9</v>
      </c>
      <c r="C112" s="54"/>
      <c r="D112" s="54"/>
      <c r="E112" s="19">
        <f>COUNTA(E77:E111)</f>
        <v>35</v>
      </c>
      <c r="F112" s="19"/>
      <c r="G112" s="19"/>
      <c r="H112" s="19">
        <f>SUM(H77:H111)</f>
        <v>300</v>
      </c>
      <c r="I112" s="48"/>
      <c r="J112" s="48"/>
      <c r="K112" s="48"/>
      <c r="L112" s="48"/>
    </row>
    <row r="113" spans="1:12" ht="12.75" customHeight="1" x14ac:dyDescent="0.15">
      <c r="A113" s="48"/>
      <c r="B113" s="11"/>
      <c r="C113" s="54"/>
      <c r="D113" s="54"/>
      <c r="E113" s="19"/>
      <c r="F113" s="19"/>
      <c r="G113" s="19"/>
      <c r="H113" s="19"/>
      <c r="I113" s="48"/>
      <c r="J113" s="48"/>
      <c r="K113" s="48"/>
      <c r="L113" s="48"/>
    </row>
    <row r="114" spans="1:12" ht="12.75" customHeight="1" x14ac:dyDescent="0.15">
      <c r="A114" s="188" t="s">
        <v>623</v>
      </c>
      <c r="B114" s="188" t="s">
        <v>642</v>
      </c>
      <c r="C114" s="188" t="s">
        <v>643</v>
      </c>
      <c r="D114" s="188">
        <v>1</v>
      </c>
      <c r="E114" s="188" t="s">
        <v>33</v>
      </c>
      <c r="F114" s="189">
        <v>41108</v>
      </c>
      <c r="G114" s="189">
        <v>41113</v>
      </c>
      <c r="H114" s="188">
        <v>5</v>
      </c>
      <c r="I114" s="188" t="s">
        <v>32</v>
      </c>
      <c r="J114" s="188" t="s">
        <v>1283</v>
      </c>
      <c r="K114" s="227" t="s">
        <v>1379</v>
      </c>
      <c r="L114" s="143"/>
    </row>
    <row r="115" spans="1:12" ht="12.75" customHeight="1" x14ac:dyDescent="0.15">
      <c r="A115" s="48"/>
      <c r="B115" s="11">
        <f>SUM(IF(FREQUENCY(MATCH(B114,B114,0),MATCH(B114,B114,0))&gt;0,1))</f>
        <v>1</v>
      </c>
      <c r="C115" s="54"/>
      <c r="D115" s="54"/>
      <c r="E115" s="19">
        <f>COUNTA(E114)</f>
        <v>1</v>
      </c>
      <c r="F115" s="19"/>
      <c r="G115" s="19"/>
      <c r="H115" s="19">
        <f>SUM(H114)</f>
        <v>5</v>
      </c>
      <c r="I115" s="48"/>
      <c r="J115" s="48"/>
      <c r="K115" s="48"/>
      <c r="L115" s="48"/>
    </row>
    <row r="116" spans="1:12" ht="12.75" customHeight="1" x14ac:dyDescent="0.15">
      <c r="A116" s="48"/>
      <c r="B116" s="11"/>
      <c r="C116" s="54"/>
      <c r="D116" s="54"/>
      <c r="E116" s="19"/>
      <c r="F116" s="19"/>
      <c r="G116" s="19"/>
      <c r="H116" s="19"/>
      <c r="I116" s="48"/>
      <c r="J116" s="48"/>
      <c r="K116" s="48"/>
      <c r="L116" s="48"/>
    </row>
    <row r="117" spans="1:12" ht="18" customHeight="1" x14ac:dyDescent="0.15">
      <c r="A117" s="188" t="s">
        <v>646</v>
      </c>
      <c r="B117" s="188" t="s">
        <v>675</v>
      </c>
      <c r="C117" s="188" t="s">
        <v>676</v>
      </c>
      <c r="D117" s="188">
        <v>1</v>
      </c>
      <c r="E117" s="188" t="s">
        <v>33</v>
      </c>
      <c r="F117" s="189">
        <v>41190</v>
      </c>
      <c r="G117" s="189">
        <v>41274</v>
      </c>
      <c r="H117" s="188">
        <v>84</v>
      </c>
      <c r="I117" s="188" t="s">
        <v>32</v>
      </c>
      <c r="J117" s="188" t="s">
        <v>1283</v>
      </c>
      <c r="K117" s="227" t="s">
        <v>1380</v>
      </c>
      <c r="L117" s="143"/>
    </row>
    <row r="118" spans="1:12" ht="12.75" customHeight="1" x14ac:dyDescent="0.15">
      <c r="A118" s="48"/>
      <c r="B118" s="11">
        <f>SUM(IF(FREQUENCY(MATCH(B117,B117,0),MATCH(B117,B117,0))&gt;0,1))</f>
        <v>1</v>
      </c>
      <c r="C118" s="54"/>
      <c r="D118" s="54"/>
      <c r="E118" s="19">
        <f>COUNTA(E117)</f>
        <v>1</v>
      </c>
      <c r="F118" s="19"/>
      <c r="G118" s="19"/>
      <c r="H118" s="19">
        <f>SUM(H117)</f>
        <v>84</v>
      </c>
      <c r="I118" s="48"/>
      <c r="J118" s="48"/>
      <c r="K118" s="48"/>
      <c r="L118" s="48"/>
    </row>
    <row r="119" spans="1:12" ht="12.75" customHeight="1" x14ac:dyDescent="0.15">
      <c r="A119" s="48"/>
      <c r="B119" s="11"/>
      <c r="C119" s="54"/>
      <c r="D119" s="54"/>
      <c r="E119" s="19"/>
      <c r="F119" s="19"/>
      <c r="G119" s="19"/>
      <c r="H119" s="19"/>
      <c r="I119" s="48"/>
      <c r="J119" s="48"/>
      <c r="K119" s="48"/>
      <c r="L119" s="48"/>
    </row>
    <row r="120" spans="1:12" ht="12.75" customHeight="1" x14ac:dyDescent="0.15">
      <c r="A120" s="186" t="s">
        <v>143</v>
      </c>
      <c r="B120" s="186" t="s">
        <v>728</v>
      </c>
      <c r="C120" s="186" t="s">
        <v>729</v>
      </c>
      <c r="D120" s="186">
        <v>1</v>
      </c>
      <c r="E120" s="186" t="s">
        <v>33</v>
      </c>
      <c r="F120" s="187">
        <v>41051</v>
      </c>
      <c r="G120" s="187">
        <v>41064</v>
      </c>
      <c r="H120" s="186">
        <v>13</v>
      </c>
      <c r="I120" s="186" t="s">
        <v>32</v>
      </c>
      <c r="J120" s="186" t="s">
        <v>1283</v>
      </c>
      <c r="K120" s="214" t="s">
        <v>24</v>
      </c>
      <c r="L120" s="143"/>
    </row>
    <row r="121" spans="1:12" ht="12.75" customHeight="1" x14ac:dyDescent="0.15">
      <c r="A121" s="186" t="s">
        <v>143</v>
      </c>
      <c r="B121" s="186" t="s">
        <v>750</v>
      </c>
      <c r="C121" s="186" t="s">
        <v>751</v>
      </c>
      <c r="D121" s="186">
        <v>1</v>
      </c>
      <c r="E121" s="186" t="s">
        <v>33</v>
      </c>
      <c r="F121" s="187">
        <v>41205</v>
      </c>
      <c r="G121" s="187">
        <v>41219</v>
      </c>
      <c r="H121" s="186">
        <v>14</v>
      </c>
      <c r="I121" s="186" t="s">
        <v>32</v>
      </c>
      <c r="J121" s="186" t="s">
        <v>1283</v>
      </c>
      <c r="K121" s="214" t="s">
        <v>24</v>
      </c>
      <c r="L121" s="143"/>
    </row>
    <row r="122" spans="1:12" ht="12.75" customHeight="1" x14ac:dyDescent="0.15">
      <c r="A122" s="186" t="s">
        <v>143</v>
      </c>
      <c r="B122" s="186" t="s">
        <v>754</v>
      </c>
      <c r="C122" s="186" t="s">
        <v>755</v>
      </c>
      <c r="D122" s="186">
        <v>1</v>
      </c>
      <c r="E122" s="186" t="s">
        <v>33</v>
      </c>
      <c r="F122" s="187">
        <v>41064</v>
      </c>
      <c r="G122" s="187">
        <v>41091</v>
      </c>
      <c r="H122" s="186">
        <v>27</v>
      </c>
      <c r="I122" s="186" t="s">
        <v>32</v>
      </c>
      <c r="J122" s="186" t="s">
        <v>1283</v>
      </c>
      <c r="K122" s="214" t="s">
        <v>24</v>
      </c>
      <c r="L122" s="143"/>
    </row>
    <row r="123" spans="1:12" ht="12.75" customHeight="1" x14ac:dyDescent="0.15">
      <c r="A123" s="186" t="s">
        <v>143</v>
      </c>
      <c r="B123" s="186" t="s">
        <v>756</v>
      </c>
      <c r="C123" s="186" t="s">
        <v>757</v>
      </c>
      <c r="D123" s="186">
        <v>1</v>
      </c>
      <c r="E123" s="186" t="s">
        <v>33</v>
      </c>
      <c r="F123" s="187">
        <v>41079</v>
      </c>
      <c r="G123" s="187">
        <v>41091</v>
      </c>
      <c r="H123" s="186">
        <v>12</v>
      </c>
      <c r="I123" s="186" t="s">
        <v>32</v>
      </c>
      <c r="J123" s="186" t="s">
        <v>1283</v>
      </c>
      <c r="K123" s="214" t="s">
        <v>24</v>
      </c>
      <c r="L123" s="143"/>
    </row>
    <row r="124" spans="1:12" ht="12.75" customHeight="1" x14ac:dyDescent="0.15">
      <c r="A124" s="186" t="s">
        <v>143</v>
      </c>
      <c r="B124" s="186" t="s">
        <v>762</v>
      </c>
      <c r="C124" s="186" t="s">
        <v>763</v>
      </c>
      <c r="D124" s="186">
        <v>1</v>
      </c>
      <c r="E124" s="186" t="s">
        <v>33</v>
      </c>
      <c r="F124" s="187">
        <v>41064</v>
      </c>
      <c r="G124" s="187">
        <v>41079</v>
      </c>
      <c r="H124" s="186">
        <v>15</v>
      </c>
      <c r="I124" s="186" t="s">
        <v>32</v>
      </c>
      <c r="J124" s="186" t="s">
        <v>1283</v>
      </c>
      <c r="K124" s="214" t="s">
        <v>24</v>
      </c>
      <c r="L124" s="143"/>
    </row>
    <row r="125" spans="1:12" ht="12.75" customHeight="1" x14ac:dyDescent="0.15">
      <c r="A125" s="186" t="s">
        <v>143</v>
      </c>
      <c r="B125" s="186" t="s">
        <v>762</v>
      </c>
      <c r="C125" s="186" t="s">
        <v>763</v>
      </c>
      <c r="D125" s="186">
        <v>1</v>
      </c>
      <c r="E125" s="186" t="s">
        <v>33</v>
      </c>
      <c r="F125" s="187">
        <v>41091</v>
      </c>
      <c r="G125" s="187">
        <v>41107</v>
      </c>
      <c r="H125" s="186">
        <v>16</v>
      </c>
      <c r="I125" s="186" t="s">
        <v>32</v>
      </c>
      <c r="J125" s="186" t="s">
        <v>1283</v>
      </c>
      <c r="K125" s="214" t="s">
        <v>24</v>
      </c>
      <c r="L125" s="143"/>
    </row>
    <row r="126" spans="1:12" ht="12.75" customHeight="1" x14ac:dyDescent="0.15">
      <c r="A126" s="186" t="s">
        <v>143</v>
      </c>
      <c r="B126" s="186" t="s">
        <v>780</v>
      </c>
      <c r="C126" s="186" t="s">
        <v>781</v>
      </c>
      <c r="D126" s="186">
        <v>1</v>
      </c>
      <c r="E126" s="186" t="s">
        <v>33</v>
      </c>
      <c r="F126" s="187">
        <v>41051</v>
      </c>
      <c r="G126" s="187">
        <v>41065</v>
      </c>
      <c r="H126" s="186">
        <v>14</v>
      </c>
      <c r="I126" s="186" t="s">
        <v>32</v>
      </c>
      <c r="J126" s="186" t="s">
        <v>1283</v>
      </c>
      <c r="K126" s="214" t="s">
        <v>24</v>
      </c>
      <c r="L126" s="143"/>
    </row>
    <row r="127" spans="1:12" ht="12.75" customHeight="1" x14ac:dyDescent="0.15">
      <c r="A127" s="186" t="s">
        <v>143</v>
      </c>
      <c r="B127" s="186" t="s">
        <v>780</v>
      </c>
      <c r="C127" s="186" t="s">
        <v>781</v>
      </c>
      <c r="D127" s="186">
        <v>1</v>
      </c>
      <c r="E127" s="186" t="s">
        <v>33</v>
      </c>
      <c r="F127" s="187">
        <v>41079</v>
      </c>
      <c r="G127" s="187">
        <v>41091</v>
      </c>
      <c r="H127" s="186">
        <v>12</v>
      </c>
      <c r="I127" s="186" t="s">
        <v>32</v>
      </c>
      <c r="J127" s="186" t="s">
        <v>1283</v>
      </c>
      <c r="K127" s="214" t="s">
        <v>24</v>
      </c>
      <c r="L127" s="143"/>
    </row>
    <row r="128" spans="1:12" ht="12.75" customHeight="1" x14ac:dyDescent="0.15">
      <c r="A128" s="186" t="s">
        <v>143</v>
      </c>
      <c r="B128" s="186" t="s">
        <v>780</v>
      </c>
      <c r="C128" s="186" t="s">
        <v>781</v>
      </c>
      <c r="D128" s="186">
        <v>1</v>
      </c>
      <c r="E128" s="186" t="s">
        <v>33</v>
      </c>
      <c r="F128" s="187">
        <v>41149</v>
      </c>
      <c r="G128" s="187">
        <v>41163</v>
      </c>
      <c r="H128" s="186">
        <v>14</v>
      </c>
      <c r="I128" s="186" t="s">
        <v>32</v>
      </c>
      <c r="J128" s="186" t="s">
        <v>1283</v>
      </c>
      <c r="K128" s="214" t="s">
        <v>24</v>
      </c>
      <c r="L128" s="143"/>
    </row>
    <row r="129" spans="1:12" ht="12.75" customHeight="1" x14ac:dyDescent="0.15">
      <c r="A129" s="186" t="s">
        <v>143</v>
      </c>
      <c r="B129" s="186" t="s">
        <v>784</v>
      </c>
      <c r="C129" s="186" t="s">
        <v>785</v>
      </c>
      <c r="D129" s="186">
        <v>1</v>
      </c>
      <c r="E129" s="186" t="s">
        <v>33</v>
      </c>
      <c r="F129" s="187">
        <v>41037</v>
      </c>
      <c r="G129" s="187">
        <v>41051</v>
      </c>
      <c r="H129" s="186">
        <v>14</v>
      </c>
      <c r="I129" s="186" t="s">
        <v>32</v>
      </c>
      <c r="J129" s="186" t="s">
        <v>1283</v>
      </c>
      <c r="K129" s="214" t="s">
        <v>24</v>
      </c>
      <c r="L129" s="143"/>
    </row>
    <row r="130" spans="1:12" ht="12.75" customHeight="1" x14ac:dyDescent="0.15">
      <c r="A130" s="186" t="s">
        <v>143</v>
      </c>
      <c r="B130" s="186" t="s">
        <v>784</v>
      </c>
      <c r="C130" s="186" t="s">
        <v>785</v>
      </c>
      <c r="D130" s="186">
        <v>1</v>
      </c>
      <c r="E130" s="186" t="s">
        <v>33</v>
      </c>
      <c r="F130" s="187">
        <v>41079</v>
      </c>
      <c r="G130" s="187">
        <v>41091</v>
      </c>
      <c r="H130" s="186">
        <v>12</v>
      </c>
      <c r="I130" s="186" t="s">
        <v>32</v>
      </c>
      <c r="J130" s="186" t="s">
        <v>1283</v>
      </c>
      <c r="K130" s="214" t="s">
        <v>24</v>
      </c>
      <c r="L130" s="143"/>
    </row>
    <row r="131" spans="1:12" ht="12.75" customHeight="1" x14ac:dyDescent="0.15">
      <c r="A131" s="188" t="s">
        <v>143</v>
      </c>
      <c r="B131" s="188" t="s">
        <v>786</v>
      </c>
      <c r="C131" s="188" t="s">
        <v>490</v>
      </c>
      <c r="D131" s="188">
        <v>1</v>
      </c>
      <c r="E131" s="188" t="s">
        <v>33</v>
      </c>
      <c r="F131" s="189">
        <v>41065</v>
      </c>
      <c r="G131" s="189">
        <v>41091</v>
      </c>
      <c r="H131" s="188">
        <v>26</v>
      </c>
      <c r="I131" s="188" t="s">
        <v>32</v>
      </c>
      <c r="J131" s="188" t="s">
        <v>1283</v>
      </c>
      <c r="K131" s="227" t="s">
        <v>24</v>
      </c>
      <c r="L131" s="143"/>
    </row>
    <row r="132" spans="1:12" ht="12.75" customHeight="1" x14ac:dyDescent="0.15">
      <c r="A132" s="48"/>
      <c r="B132" s="11">
        <f>SUM(IF(FREQUENCY(MATCH(B120:B131,B120:B131,0),MATCH(B120:B131,B120:B131,0))&gt;0,1))</f>
        <v>8</v>
      </c>
      <c r="C132" s="54"/>
      <c r="D132" s="54"/>
      <c r="E132" s="19">
        <f>COUNTA(E120:E131)</f>
        <v>12</v>
      </c>
      <c r="F132" s="19"/>
      <c r="G132" s="19"/>
      <c r="H132" s="19">
        <f>SUM(H120:H131)</f>
        <v>189</v>
      </c>
      <c r="I132" s="48"/>
      <c r="J132" s="48"/>
      <c r="K132" s="48"/>
      <c r="L132" s="48"/>
    </row>
    <row r="133" spans="1:12" ht="12.75" customHeight="1" x14ac:dyDescent="0.15">
      <c r="A133" s="48"/>
      <c r="B133" s="11"/>
      <c r="C133" s="54"/>
      <c r="D133" s="54"/>
      <c r="E133" s="19"/>
      <c r="F133" s="19"/>
      <c r="G133" s="19"/>
      <c r="H133" s="19"/>
      <c r="I133" s="48"/>
      <c r="J133" s="48"/>
      <c r="K133" s="48"/>
      <c r="L133" s="48"/>
    </row>
    <row r="134" spans="1:12" ht="12.75" customHeight="1" x14ac:dyDescent="0.15">
      <c r="A134" s="186" t="s">
        <v>854</v>
      </c>
      <c r="B134" s="186" t="s">
        <v>855</v>
      </c>
      <c r="C134" s="186" t="s">
        <v>856</v>
      </c>
      <c r="D134" s="186">
        <v>1</v>
      </c>
      <c r="E134" s="186" t="s">
        <v>33</v>
      </c>
      <c r="F134" s="187">
        <v>40966</v>
      </c>
      <c r="G134" s="187">
        <v>40973</v>
      </c>
      <c r="H134" s="186">
        <v>7</v>
      </c>
      <c r="I134" s="186" t="s">
        <v>32</v>
      </c>
      <c r="J134" s="186" t="s">
        <v>1283</v>
      </c>
      <c r="K134" s="214" t="s">
        <v>1381</v>
      </c>
      <c r="L134" s="143"/>
    </row>
    <row r="135" spans="1:12" ht="12.75" customHeight="1" x14ac:dyDescent="0.15">
      <c r="A135" s="186" t="s">
        <v>854</v>
      </c>
      <c r="B135" s="186" t="s">
        <v>855</v>
      </c>
      <c r="C135" s="186" t="s">
        <v>856</v>
      </c>
      <c r="D135" s="186">
        <v>1</v>
      </c>
      <c r="E135" s="186" t="s">
        <v>33</v>
      </c>
      <c r="F135" s="187">
        <v>41036</v>
      </c>
      <c r="G135" s="187">
        <v>41043</v>
      </c>
      <c r="H135" s="186">
        <v>7</v>
      </c>
      <c r="I135" s="186" t="s">
        <v>32</v>
      </c>
      <c r="J135" s="186" t="s">
        <v>1283</v>
      </c>
      <c r="K135" s="214" t="s">
        <v>1381</v>
      </c>
      <c r="L135" s="143"/>
    </row>
    <row r="136" spans="1:12" ht="12.75" customHeight="1" x14ac:dyDescent="0.15">
      <c r="A136" s="186" t="s">
        <v>854</v>
      </c>
      <c r="B136" s="186" t="s">
        <v>855</v>
      </c>
      <c r="C136" s="186" t="s">
        <v>856</v>
      </c>
      <c r="D136" s="186">
        <v>1</v>
      </c>
      <c r="E136" s="186" t="s">
        <v>33</v>
      </c>
      <c r="F136" s="187">
        <v>41065</v>
      </c>
      <c r="G136" s="187">
        <v>41078</v>
      </c>
      <c r="H136" s="186">
        <v>13</v>
      </c>
      <c r="I136" s="186" t="s">
        <v>32</v>
      </c>
      <c r="J136" s="186" t="s">
        <v>1283</v>
      </c>
      <c r="K136" s="214" t="s">
        <v>1381</v>
      </c>
      <c r="L136" s="143"/>
    </row>
    <row r="137" spans="1:12" ht="12.75" customHeight="1" x14ac:dyDescent="0.15">
      <c r="A137" s="186" t="s">
        <v>854</v>
      </c>
      <c r="B137" s="186" t="s">
        <v>855</v>
      </c>
      <c r="C137" s="186" t="s">
        <v>856</v>
      </c>
      <c r="D137" s="186">
        <v>1</v>
      </c>
      <c r="E137" s="186" t="s">
        <v>33</v>
      </c>
      <c r="F137" s="187">
        <v>41141</v>
      </c>
      <c r="G137" s="187">
        <v>41148</v>
      </c>
      <c r="H137" s="186">
        <v>7</v>
      </c>
      <c r="I137" s="186" t="s">
        <v>32</v>
      </c>
      <c r="J137" s="186" t="s">
        <v>1283</v>
      </c>
      <c r="K137" s="214" t="s">
        <v>1381</v>
      </c>
      <c r="L137" s="143"/>
    </row>
    <row r="138" spans="1:12" ht="12.75" customHeight="1" x14ac:dyDescent="0.15">
      <c r="A138" s="186" t="s">
        <v>854</v>
      </c>
      <c r="B138" s="186" t="s">
        <v>855</v>
      </c>
      <c r="C138" s="186" t="s">
        <v>856</v>
      </c>
      <c r="D138" s="186">
        <v>1</v>
      </c>
      <c r="E138" s="186" t="s">
        <v>33</v>
      </c>
      <c r="F138" s="187">
        <v>41176</v>
      </c>
      <c r="G138" s="187">
        <v>41190</v>
      </c>
      <c r="H138" s="186">
        <v>14</v>
      </c>
      <c r="I138" s="186" t="s">
        <v>32</v>
      </c>
      <c r="J138" s="186" t="s">
        <v>1283</v>
      </c>
      <c r="K138" s="214" t="s">
        <v>1381</v>
      </c>
      <c r="L138" s="143"/>
    </row>
    <row r="139" spans="1:12" ht="12.75" customHeight="1" x14ac:dyDescent="0.15">
      <c r="A139" s="186" t="s">
        <v>854</v>
      </c>
      <c r="B139" s="186" t="s">
        <v>855</v>
      </c>
      <c r="C139" s="186" t="s">
        <v>856</v>
      </c>
      <c r="D139" s="186">
        <v>1</v>
      </c>
      <c r="E139" s="186" t="s">
        <v>33</v>
      </c>
      <c r="F139" s="187">
        <v>41197</v>
      </c>
      <c r="G139" s="187">
        <v>41204</v>
      </c>
      <c r="H139" s="186">
        <v>7</v>
      </c>
      <c r="I139" s="186" t="s">
        <v>32</v>
      </c>
      <c r="J139" s="186" t="s">
        <v>1283</v>
      </c>
      <c r="K139" s="214" t="s">
        <v>1381</v>
      </c>
      <c r="L139" s="143"/>
    </row>
    <row r="140" spans="1:12" ht="12.75" customHeight="1" x14ac:dyDescent="0.15">
      <c r="A140" s="186" t="s">
        <v>854</v>
      </c>
      <c r="B140" s="192" t="s">
        <v>857</v>
      </c>
      <c r="C140" s="192" t="s">
        <v>858</v>
      </c>
      <c r="D140" s="186">
        <v>1</v>
      </c>
      <c r="E140" s="186" t="s">
        <v>33</v>
      </c>
      <c r="F140" s="187">
        <v>40966</v>
      </c>
      <c r="G140" s="187">
        <v>40973</v>
      </c>
      <c r="H140" s="186">
        <v>7</v>
      </c>
      <c r="I140" s="186" t="s">
        <v>32</v>
      </c>
      <c r="J140" s="186" t="s">
        <v>1283</v>
      </c>
      <c r="K140" s="214" t="s">
        <v>1382</v>
      </c>
      <c r="L140" s="143"/>
    </row>
    <row r="141" spans="1:12" ht="12.75" customHeight="1" x14ac:dyDescent="0.15">
      <c r="A141" s="186" t="s">
        <v>854</v>
      </c>
      <c r="B141" s="192" t="s">
        <v>857</v>
      </c>
      <c r="C141" s="192" t="s">
        <v>858</v>
      </c>
      <c r="D141" s="186">
        <v>1</v>
      </c>
      <c r="E141" s="186" t="s">
        <v>33</v>
      </c>
      <c r="F141" s="187">
        <v>40980</v>
      </c>
      <c r="G141" s="187">
        <v>40995</v>
      </c>
      <c r="H141" s="186">
        <v>15</v>
      </c>
      <c r="I141" s="186" t="s">
        <v>32</v>
      </c>
      <c r="J141" s="186" t="s">
        <v>12</v>
      </c>
      <c r="K141" s="214" t="s">
        <v>1382</v>
      </c>
      <c r="L141" s="143"/>
    </row>
    <row r="142" spans="1:12" ht="12.75" customHeight="1" x14ac:dyDescent="0.15">
      <c r="A142" s="186" t="s">
        <v>854</v>
      </c>
      <c r="B142" s="192" t="s">
        <v>857</v>
      </c>
      <c r="C142" s="192" t="s">
        <v>858</v>
      </c>
      <c r="D142" s="186">
        <v>1</v>
      </c>
      <c r="E142" s="186" t="s">
        <v>33</v>
      </c>
      <c r="F142" s="187">
        <v>41015</v>
      </c>
      <c r="G142" s="187">
        <v>41022</v>
      </c>
      <c r="H142" s="186">
        <v>7</v>
      </c>
      <c r="I142" s="186" t="s">
        <v>32</v>
      </c>
      <c r="J142" s="186" t="s">
        <v>1283</v>
      </c>
      <c r="K142" s="214" t="s">
        <v>1382</v>
      </c>
      <c r="L142" s="143"/>
    </row>
    <row r="143" spans="1:12" ht="12.75" customHeight="1" x14ac:dyDescent="0.15">
      <c r="A143" s="186" t="s">
        <v>854</v>
      </c>
      <c r="B143" s="192" t="s">
        <v>857</v>
      </c>
      <c r="C143" s="192" t="s">
        <v>858</v>
      </c>
      <c r="D143" s="186">
        <v>1</v>
      </c>
      <c r="E143" s="186" t="s">
        <v>33</v>
      </c>
      <c r="F143" s="187">
        <v>41065</v>
      </c>
      <c r="G143" s="187">
        <v>41071</v>
      </c>
      <c r="H143" s="186">
        <v>6</v>
      </c>
      <c r="I143" s="186" t="s">
        <v>32</v>
      </c>
      <c r="J143" s="186" t="s">
        <v>1283</v>
      </c>
      <c r="K143" s="214" t="s">
        <v>1382</v>
      </c>
      <c r="L143" s="143"/>
    </row>
    <row r="144" spans="1:12" ht="12.75" customHeight="1" x14ac:dyDescent="0.15">
      <c r="A144" s="186" t="s">
        <v>854</v>
      </c>
      <c r="B144" s="186" t="s">
        <v>1358</v>
      </c>
      <c r="C144" s="186" t="s">
        <v>1359</v>
      </c>
      <c r="D144" s="186">
        <v>1</v>
      </c>
      <c r="E144" s="186" t="s">
        <v>33</v>
      </c>
      <c r="F144" s="187">
        <v>41106</v>
      </c>
      <c r="G144" s="187">
        <v>41113</v>
      </c>
      <c r="H144" s="186">
        <v>7</v>
      </c>
      <c r="I144" s="186" t="s">
        <v>32</v>
      </c>
      <c r="J144" s="186" t="s">
        <v>1283</v>
      </c>
      <c r="K144" s="214" t="s">
        <v>1383</v>
      </c>
      <c r="L144" s="143"/>
    </row>
    <row r="145" spans="1:12" ht="12.75" customHeight="1" x14ac:dyDescent="0.15">
      <c r="A145" s="186" t="s">
        <v>854</v>
      </c>
      <c r="B145" s="186" t="s">
        <v>1358</v>
      </c>
      <c r="C145" s="186" t="s">
        <v>1359</v>
      </c>
      <c r="D145" s="186">
        <v>1</v>
      </c>
      <c r="E145" s="186" t="s">
        <v>33</v>
      </c>
      <c r="F145" s="187">
        <v>41162</v>
      </c>
      <c r="G145" s="187">
        <v>41169</v>
      </c>
      <c r="H145" s="186">
        <v>7</v>
      </c>
      <c r="I145" s="186" t="s">
        <v>32</v>
      </c>
      <c r="J145" s="186" t="s">
        <v>1283</v>
      </c>
      <c r="K145" s="214" t="s">
        <v>1383</v>
      </c>
      <c r="L145" s="143"/>
    </row>
    <row r="146" spans="1:12" ht="12.75" customHeight="1" x14ac:dyDescent="0.15">
      <c r="A146" s="186" t="s">
        <v>854</v>
      </c>
      <c r="B146" s="186" t="s">
        <v>1358</v>
      </c>
      <c r="C146" s="186" t="s">
        <v>1359</v>
      </c>
      <c r="D146" s="186">
        <v>1</v>
      </c>
      <c r="E146" s="186" t="s">
        <v>33</v>
      </c>
      <c r="F146" s="187">
        <v>41176</v>
      </c>
      <c r="G146" s="187">
        <v>41183</v>
      </c>
      <c r="H146" s="186">
        <v>7</v>
      </c>
      <c r="I146" s="186" t="s">
        <v>32</v>
      </c>
      <c r="J146" s="186" t="s">
        <v>1283</v>
      </c>
      <c r="K146" s="214" t="s">
        <v>1383</v>
      </c>
      <c r="L146" s="143"/>
    </row>
    <row r="147" spans="1:12" ht="12.75" customHeight="1" x14ac:dyDescent="0.15">
      <c r="A147" s="186" t="s">
        <v>854</v>
      </c>
      <c r="B147" s="186" t="s">
        <v>1358</v>
      </c>
      <c r="C147" s="186" t="s">
        <v>1359</v>
      </c>
      <c r="D147" s="186">
        <v>1</v>
      </c>
      <c r="E147" s="186" t="s">
        <v>33</v>
      </c>
      <c r="F147" s="187">
        <v>41190</v>
      </c>
      <c r="G147" s="187">
        <v>41204</v>
      </c>
      <c r="H147" s="186">
        <v>14</v>
      </c>
      <c r="I147" s="186" t="s">
        <v>32</v>
      </c>
      <c r="J147" s="186" t="s">
        <v>1283</v>
      </c>
      <c r="K147" s="214" t="s">
        <v>1383</v>
      </c>
      <c r="L147" s="143"/>
    </row>
    <row r="148" spans="1:12" ht="18" customHeight="1" x14ac:dyDescent="0.15">
      <c r="A148" s="186" t="s">
        <v>854</v>
      </c>
      <c r="B148" s="186" t="s">
        <v>859</v>
      </c>
      <c r="C148" s="186" t="s">
        <v>860</v>
      </c>
      <c r="D148" s="186">
        <v>1</v>
      </c>
      <c r="E148" s="186" t="s">
        <v>33</v>
      </c>
      <c r="F148" s="187">
        <v>40966</v>
      </c>
      <c r="G148" s="187">
        <v>40973</v>
      </c>
      <c r="H148" s="186">
        <v>7</v>
      </c>
      <c r="I148" s="186" t="s">
        <v>32</v>
      </c>
      <c r="J148" s="186" t="s">
        <v>1283</v>
      </c>
      <c r="K148" s="214" t="s">
        <v>1384</v>
      </c>
      <c r="L148" s="143"/>
    </row>
    <row r="149" spans="1:12" ht="18" customHeight="1" x14ac:dyDescent="0.15">
      <c r="A149" s="186" t="s">
        <v>854</v>
      </c>
      <c r="B149" s="186" t="s">
        <v>859</v>
      </c>
      <c r="C149" s="186" t="s">
        <v>860</v>
      </c>
      <c r="D149" s="186">
        <v>1</v>
      </c>
      <c r="E149" s="186" t="s">
        <v>33</v>
      </c>
      <c r="F149" s="187">
        <v>40980</v>
      </c>
      <c r="G149" s="187">
        <v>41001</v>
      </c>
      <c r="H149" s="186">
        <v>21</v>
      </c>
      <c r="I149" s="186" t="s">
        <v>32</v>
      </c>
      <c r="J149" s="186" t="s">
        <v>1283</v>
      </c>
      <c r="K149" s="214" t="s">
        <v>1384</v>
      </c>
      <c r="L149" s="143"/>
    </row>
    <row r="150" spans="1:12" ht="18" customHeight="1" x14ac:dyDescent="0.15">
      <c r="A150" s="186" t="s">
        <v>854</v>
      </c>
      <c r="B150" s="186" t="s">
        <v>859</v>
      </c>
      <c r="C150" s="186" t="s">
        <v>860</v>
      </c>
      <c r="D150" s="186">
        <v>1</v>
      </c>
      <c r="E150" s="186" t="s">
        <v>33</v>
      </c>
      <c r="F150" s="187">
        <v>41043</v>
      </c>
      <c r="G150" s="187">
        <v>41050</v>
      </c>
      <c r="H150" s="186">
        <v>7</v>
      </c>
      <c r="I150" s="186" t="s">
        <v>32</v>
      </c>
      <c r="J150" s="214" t="s">
        <v>1385</v>
      </c>
      <c r="K150" s="214" t="s">
        <v>1384</v>
      </c>
      <c r="L150" s="143"/>
    </row>
    <row r="151" spans="1:12" ht="18" customHeight="1" x14ac:dyDescent="0.15">
      <c r="A151" s="186" t="s">
        <v>854</v>
      </c>
      <c r="B151" s="186" t="s">
        <v>859</v>
      </c>
      <c r="C151" s="186" t="s">
        <v>860</v>
      </c>
      <c r="D151" s="186">
        <v>1</v>
      </c>
      <c r="E151" s="186" t="s">
        <v>33</v>
      </c>
      <c r="F151" s="187">
        <v>41141</v>
      </c>
      <c r="G151" s="187">
        <v>41156</v>
      </c>
      <c r="H151" s="186">
        <v>15</v>
      </c>
      <c r="I151" s="186" t="s">
        <v>32</v>
      </c>
      <c r="J151" s="186" t="s">
        <v>1283</v>
      </c>
      <c r="K151" s="214" t="s">
        <v>1384</v>
      </c>
      <c r="L151" s="143"/>
    </row>
    <row r="152" spans="1:12" ht="18" customHeight="1" x14ac:dyDescent="0.15">
      <c r="A152" s="186" t="s">
        <v>854</v>
      </c>
      <c r="B152" s="186" t="s">
        <v>859</v>
      </c>
      <c r="C152" s="186" t="s">
        <v>860</v>
      </c>
      <c r="D152" s="186">
        <v>1</v>
      </c>
      <c r="E152" s="186" t="s">
        <v>33</v>
      </c>
      <c r="F152" s="187">
        <v>41176</v>
      </c>
      <c r="G152" s="187">
        <v>41183</v>
      </c>
      <c r="H152" s="186">
        <v>7</v>
      </c>
      <c r="I152" s="186" t="s">
        <v>32</v>
      </c>
      <c r="J152" s="186" t="s">
        <v>1283</v>
      </c>
      <c r="K152" s="214" t="s">
        <v>1384</v>
      </c>
      <c r="L152" s="143"/>
    </row>
    <row r="153" spans="1:12" ht="18" customHeight="1" x14ac:dyDescent="0.15">
      <c r="A153" s="186" t="s">
        <v>854</v>
      </c>
      <c r="B153" s="186" t="s">
        <v>859</v>
      </c>
      <c r="C153" s="186" t="s">
        <v>860</v>
      </c>
      <c r="D153" s="186">
        <v>1</v>
      </c>
      <c r="E153" s="186" t="s">
        <v>33</v>
      </c>
      <c r="F153" s="187">
        <v>41197</v>
      </c>
      <c r="G153" s="187">
        <v>41204</v>
      </c>
      <c r="H153" s="186">
        <v>7</v>
      </c>
      <c r="I153" s="186" t="s">
        <v>32</v>
      </c>
      <c r="J153" s="186" t="s">
        <v>1283</v>
      </c>
      <c r="K153" s="214" t="s">
        <v>1384</v>
      </c>
      <c r="L153" s="143"/>
    </row>
    <row r="154" spans="1:12" ht="12.75" customHeight="1" x14ac:dyDescent="0.15">
      <c r="A154" s="186" t="s">
        <v>854</v>
      </c>
      <c r="B154" s="186" t="s">
        <v>895</v>
      </c>
      <c r="C154" s="186" t="s">
        <v>1360</v>
      </c>
      <c r="D154" s="186">
        <v>1</v>
      </c>
      <c r="E154" s="186" t="s">
        <v>33</v>
      </c>
      <c r="F154" s="187">
        <v>41078</v>
      </c>
      <c r="G154" s="187">
        <v>41092</v>
      </c>
      <c r="H154" s="186">
        <v>14</v>
      </c>
      <c r="I154" s="186" t="s">
        <v>32</v>
      </c>
      <c r="J154" s="186" t="s">
        <v>1283</v>
      </c>
      <c r="K154" s="214" t="s">
        <v>1362</v>
      </c>
      <c r="L154" s="143"/>
    </row>
    <row r="155" spans="1:12" ht="12.75" customHeight="1" x14ac:dyDescent="0.15">
      <c r="A155" s="186" t="s">
        <v>854</v>
      </c>
      <c r="B155" s="186" t="s">
        <v>895</v>
      </c>
      <c r="C155" s="186" t="s">
        <v>1360</v>
      </c>
      <c r="D155" s="186">
        <v>1</v>
      </c>
      <c r="E155" s="186" t="s">
        <v>33</v>
      </c>
      <c r="F155" s="187">
        <v>41120</v>
      </c>
      <c r="G155" s="187">
        <v>41127</v>
      </c>
      <c r="H155" s="186">
        <v>7</v>
      </c>
      <c r="I155" s="186" t="s">
        <v>32</v>
      </c>
      <c r="J155" s="186" t="s">
        <v>1283</v>
      </c>
      <c r="K155" s="214" t="s">
        <v>1362</v>
      </c>
      <c r="L155" s="143"/>
    </row>
    <row r="156" spans="1:12" ht="12.75" customHeight="1" x14ac:dyDescent="0.15">
      <c r="A156" s="186" t="s">
        <v>854</v>
      </c>
      <c r="B156" s="186" t="s">
        <v>895</v>
      </c>
      <c r="C156" s="186" t="s">
        <v>1360</v>
      </c>
      <c r="D156" s="186">
        <v>1</v>
      </c>
      <c r="E156" s="186" t="s">
        <v>33</v>
      </c>
      <c r="F156" s="187">
        <v>41190</v>
      </c>
      <c r="G156" s="187">
        <v>41197</v>
      </c>
      <c r="H156" s="186">
        <v>7</v>
      </c>
      <c r="I156" s="186" t="s">
        <v>32</v>
      </c>
      <c r="J156" s="186" t="s">
        <v>1283</v>
      </c>
      <c r="K156" s="214" t="s">
        <v>1362</v>
      </c>
      <c r="L156" s="143"/>
    </row>
    <row r="157" spans="1:12" ht="12.75" customHeight="1" x14ac:dyDescent="0.15">
      <c r="A157" s="186" t="s">
        <v>854</v>
      </c>
      <c r="B157" s="186" t="s">
        <v>865</v>
      </c>
      <c r="C157" s="186" t="s">
        <v>866</v>
      </c>
      <c r="D157" s="186">
        <v>1</v>
      </c>
      <c r="E157" s="186" t="s">
        <v>33</v>
      </c>
      <c r="F157" s="187">
        <v>40911</v>
      </c>
      <c r="G157" s="187">
        <v>40945</v>
      </c>
      <c r="H157" s="186">
        <v>34</v>
      </c>
      <c r="I157" s="186" t="s">
        <v>32</v>
      </c>
      <c r="J157" s="186" t="s">
        <v>1370</v>
      </c>
      <c r="K157" s="214" t="s">
        <v>1386</v>
      </c>
      <c r="L157" s="143"/>
    </row>
    <row r="158" spans="1:12" ht="12.75" customHeight="1" x14ac:dyDescent="0.15">
      <c r="A158" s="186" t="s">
        <v>854</v>
      </c>
      <c r="B158" s="186" t="s">
        <v>865</v>
      </c>
      <c r="C158" s="186" t="s">
        <v>866</v>
      </c>
      <c r="D158" s="186">
        <v>1</v>
      </c>
      <c r="E158" s="186" t="s">
        <v>33</v>
      </c>
      <c r="F158" s="187">
        <v>40959</v>
      </c>
      <c r="G158" s="187">
        <v>40966</v>
      </c>
      <c r="H158" s="186">
        <v>7</v>
      </c>
      <c r="I158" s="186" t="s">
        <v>32</v>
      </c>
      <c r="J158" s="186" t="s">
        <v>1370</v>
      </c>
      <c r="K158" s="214" t="s">
        <v>1386</v>
      </c>
      <c r="L158" s="143"/>
    </row>
    <row r="159" spans="1:12" ht="12.75" customHeight="1" x14ac:dyDescent="0.15">
      <c r="A159" s="186" t="s">
        <v>854</v>
      </c>
      <c r="B159" s="186" t="s">
        <v>865</v>
      </c>
      <c r="C159" s="186" t="s">
        <v>866</v>
      </c>
      <c r="D159" s="186">
        <v>1</v>
      </c>
      <c r="E159" s="186" t="s">
        <v>33</v>
      </c>
      <c r="F159" s="187">
        <v>40973</v>
      </c>
      <c r="G159" s="187">
        <v>41050</v>
      </c>
      <c r="H159" s="186">
        <v>77</v>
      </c>
      <c r="I159" s="186" t="s">
        <v>32</v>
      </c>
      <c r="J159" s="186" t="s">
        <v>1370</v>
      </c>
      <c r="K159" s="214" t="s">
        <v>1386</v>
      </c>
      <c r="L159" s="143"/>
    </row>
    <row r="160" spans="1:12" ht="12.75" customHeight="1" x14ac:dyDescent="0.15">
      <c r="A160" s="186" t="s">
        <v>854</v>
      </c>
      <c r="B160" s="186" t="s">
        <v>865</v>
      </c>
      <c r="C160" s="186" t="s">
        <v>866</v>
      </c>
      <c r="D160" s="186">
        <v>1</v>
      </c>
      <c r="E160" s="186" t="s">
        <v>33</v>
      </c>
      <c r="F160" s="187">
        <v>41065</v>
      </c>
      <c r="G160" s="187">
        <v>41078</v>
      </c>
      <c r="H160" s="186">
        <v>13</v>
      </c>
      <c r="I160" s="186" t="s">
        <v>32</v>
      </c>
      <c r="J160" s="186" t="s">
        <v>1283</v>
      </c>
      <c r="K160" s="214" t="s">
        <v>1386</v>
      </c>
      <c r="L160" s="143"/>
    </row>
    <row r="161" spans="1:12" ht="12.75" customHeight="1" x14ac:dyDescent="0.15">
      <c r="A161" s="186" t="s">
        <v>854</v>
      </c>
      <c r="B161" s="186" t="s">
        <v>865</v>
      </c>
      <c r="C161" s="186" t="s">
        <v>866</v>
      </c>
      <c r="D161" s="186">
        <v>1</v>
      </c>
      <c r="E161" s="186" t="s">
        <v>33</v>
      </c>
      <c r="F161" s="187">
        <v>41134</v>
      </c>
      <c r="G161" s="187">
        <v>41148</v>
      </c>
      <c r="H161" s="186">
        <v>14</v>
      </c>
      <c r="I161" s="186" t="s">
        <v>32</v>
      </c>
      <c r="J161" s="186" t="s">
        <v>1283</v>
      </c>
      <c r="K161" s="214" t="s">
        <v>1386</v>
      </c>
      <c r="L161" s="143"/>
    </row>
    <row r="162" spans="1:12" ht="12.75" customHeight="1" x14ac:dyDescent="0.15">
      <c r="A162" s="186" t="s">
        <v>854</v>
      </c>
      <c r="B162" s="186" t="s">
        <v>865</v>
      </c>
      <c r="C162" s="186" t="s">
        <v>866</v>
      </c>
      <c r="D162" s="186">
        <v>1</v>
      </c>
      <c r="E162" s="186" t="s">
        <v>33</v>
      </c>
      <c r="F162" s="187">
        <v>41162</v>
      </c>
      <c r="G162" s="187">
        <v>41211</v>
      </c>
      <c r="H162" s="186">
        <v>49</v>
      </c>
      <c r="I162" s="186" t="s">
        <v>32</v>
      </c>
      <c r="J162" s="186" t="s">
        <v>1283</v>
      </c>
      <c r="K162" s="214" t="s">
        <v>1386</v>
      </c>
      <c r="L162" s="143"/>
    </row>
    <row r="163" spans="1:12" ht="12.75" customHeight="1" x14ac:dyDescent="0.15">
      <c r="A163" s="186" t="s">
        <v>854</v>
      </c>
      <c r="B163" s="186" t="s">
        <v>867</v>
      </c>
      <c r="C163" s="186" t="s">
        <v>868</v>
      </c>
      <c r="D163" s="186">
        <v>1</v>
      </c>
      <c r="E163" s="186" t="s">
        <v>33</v>
      </c>
      <c r="F163" s="187">
        <v>40952</v>
      </c>
      <c r="G163" s="187">
        <v>40959</v>
      </c>
      <c r="H163" s="186">
        <v>7</v>
      </c>
      <c r="I163" s="186" t="s">
        <v>32</v>
      </c>
      <c r="J163" s="186" t="s">
        <v>1283</v>
      </c>
      <c r="K163" s="214" t="s">
        <v>1387</v>
      </c>
      <c r="L163" s="143"/>
    </row>
    <row r="164" spans="1:12" ht="12.75" customHeight="1" x14ac:dyDescent="0.15">
      <c r="A164" s="186" t="s">
        <v>854</v>
      </c>
      <c r="B164" s="186" t="s">
        <v>867</v>
      </c>
      <c r="C164" s="186" t="s">
        <v>868</v>
      </c>
      <c r="D164" s="186">
        <v>1</v>
      </c>
      <c r="E164" s="186" t="s">
        <v>33</v>
      </c>
      <c r="F164" s="187">
        <v>40966</v>
      </c>
      <c r="G164" s="187">
        <v>40987</v>
      </c>
      <c r="H164" s="186">
        <v>21</v>
      </c>
      <c r="I164" s="186" t="s">
        <v>32</v>
      </c>
      <c r="J164" s="186" t="s">
        <v>1370</v>
      </c>
      <c r="K164" s="214" t="s">
        <v>1387</v>
      </c>
      <c r="L164" s="143"/>
    </row>
    <row r="165" spans="1:12" ht="12.75" customHeight="1" x14ac:dyDescent="0.15">
      <c r="A165" s="186" t="s">
        <v>854</v>
      </c>
      <c r="B165" s="186" t="s">
        <v>867</v>
      </c>
      <c r="C165" s="186" t="s">
        <v>868</v>
      </c>
      <c r="D165" s="186">
        <v>1</v>
      </c>
      <c r="E165" s="186" t="s">
        <v>33</v>
      </c>
      <c r="F165" s="187">
        <v>41065</v>
      </c>
      <c r="G165" s="187">
        <v>41092</v>
      </c>
      <c r="H165" s="186">
        <v>27</v>
      </c>
      <c r="I165" s="186" t="s">
        <v>32</v>
      </c>
      <c r="J165" s="186" t="s">
        <v>1283</v>
      </c>
      <c r="K165" s="214" t="s">
        <v>1387</v>
      </c>
      <c r="L165" s="143"/>
    </row>
    <row r="166" spans="1:12" ht="12.75" customHeight="1" x14ac:dyDescent="0.15">
      <c r="A166" s="186" t="s">
        <v>854</v>
      </c>
      <c r="B166" s="186" t="s">
        <v>867</v>
      </c>
      <c r="C166" s="186" t="s">
        <v>868</v>
      </c>
      <c r="D166" s="186">
        <v>1</v>
      </c>
      <c r="E166" s="186" t="s">
        <v>33</v>
      </c>
      <c r="F166" s="187">
        <v>41141</v>
      </c>
      <c r="G166" s="187">
        <v>41156</v>
      </c>
      <c r="H166" s="186">
        <v>15</v>
      </c>
      <c r="I166" s="186" t="s">
        <v>32</v>
      </c>
      <c r="J166" s="186" t="s">
        <v>1283</v>
      </c>
      <c r="K166" s="214" t="s">
        <v>1387</v>
      </c>
      <c r="L166" s="143"/>
    </row>
    <row r="167" spans="1:12" ht="12.75" customHeight="1" x14ac:dyDescent="0.15">
      <c r="A167" s="186" t="s">
        <v>854</v>
      </c>
      <c r="B167" s="186" t="s">
        <v>867</v>
      </c>
      <c r="C167" s="186" t="s">
        <v>868</v>
      </c>
      <c r="D167" s="186">
        <v>1</v>
      </c>
      <c r="E167" s="186" t="s">
        <v>33</v>
      </c>
      <c r="F167" s="187">
        <v>41176</v>
      </c>
      <c r="G167" s="187">
        <v>41183</v>
      </c>
      <c r="H167" s="186">
        <v>7</v>
      </c>
      <c r="I167" s="186" t="s">
        <v>32</v>
      </c>
      <c r="J167" s="186" t="s">
        <v>1283</v>
      </c>
      <c r="K167" s="214" t="s">
        <v>1387</v>
      </c>
      <c r="L167" s="143"/>
    </row>
    <row r="168" spans="1:12" ht="12.75" customHeight="1" x14ac:dyDescent="0.15">
      <c r="A168" s="186" t="s">
        <v>854</v>
      </c>
      <c r="B168" s="186" t="s">
        <v>867</v>
      </c>
      <c r="C168" s="186" t="s">
        <v>868</v>
      </c>
      <c r="D168" s="186">
        <v>1</v>
      </c>
      <c r="E168" s="186" t="s">
        <v>33</v>
      </c>
      <c r="F168" s="187">
        <v>41190</v>
      </c>
      <c r="G168" s="187">
        <v>41204</v>
      </c>
      <c r="H168" s="186">
        <v>14</v>
      </c>
      <c r="I168" s="186" t="s">
        <v>32</v>
      </c>
      <c r="J168" s="186" t="s">
        <v>1283</v>
      </c>
      <c r="K168" s="214" t="s">
        <v>1387</v>
      </c>
      <c r="L168" s="143"/>
    </row>
    <row r="169" spans="1:12" ht="12.75" customHeight="1" x14ac:dyDescent="0.15">
      <c r="A169" s="186" t="s">
        <v>854</v>
      </c>
      <c r="B169" s="186" t="s">
        <v>869</v>
      </c>
      <c r="C169" s="186" t="s">
        <v>870</v>
      </c>
      <c r="D169" s="186">
        <v>1</v>
      </c>
      <c r="E169" s="186" t="s">
        <v>33</v>
      </c>
      <c r="F169" s="187">
        <v>40966</v>
      </c>
      <c r="G169" s="187">
        <v>40973</v>
      </c>
      <c r="H169" s="186">
        <v>7</v>
      </c>
      <c r="I169" s="186" t="s">
        <v>32</v>
      </c>
      <c r="J169" s="186" t="s">
        <v>1283</v>
      </c>
      <c r="K169" s="214" t="s">
        <v>1388</v>
      </c>
      <c r="L169" s="143"/>
    </row>
    <row r="170" spans="1:12" ht="12.75" customHeight="1" x14ac:dyDescent="0.15">
      <c r="A170" s="186" t="s">
        <v>854</v>
      </c>
      <c r="B170" s="186" t="s">
        <v>869</v>
      </c>
      <c r="C170" s="186" t="s">
        <v>870</v>
      </c>
      <c r="D170" s="186">
        <v>1</v>
      </c>
      <c r="E170" s="186" t="s">
        <v>33</v>
      </c>
      <c r="F170" s="187">
        <v>41065</v>
      </c>
      <c r="G170" s="187">
        <v>41078</v>
      </c>
      <c r="H170" s="186">
        <v>13</v>
      </c>
      <c r="I170" s="186" t="s">
        <v>32</v>
      </c>
      <c r="J170" s="186" t="s">
        <v>1283</v>
      </c>
      <c r="K170" s="214" t="s">
        <v>1388</v>
      </c>
      <c r="L170" s="143"/>
    </row>
    <row r="171" spans="1:12" ht="12.75" customHeight="1" x14ac:dyDescent="0.15">
      <c r="A171" s="186" t="s">
        <v>854</v>
      </c>
      <c r="B171" s="186" t="s">
        <v>869</v>
      </c>
      <c r="C171" s="186" t="s">
        <v>870</v>
      </c>
      <c r="D171" s="186">
        <v>1</v>
      </c>
      <c r="E171" s="186" t="s">
        <v>33</v>
      </c>
      <c r="F171" s="187">
        <v>41176</v>
      </c>
      <c r="G171" s="187">
        <v>41183</v>
      </c>
      <c r="H171" s="186">
        <v>7</v>
      </c>
      <c r="I171" s="186" t="s">
        <v>32</v>
      </c>
      <c r="J171" s="186" t="s">
        <v>1283</v>
      </c>
      <c r="K171" s="214" t="s">
        <v>1388</v>
      </c>
      <c r="L171" s="143"/>
    </row>
    <row r="172" spans="1:12" ht="12.75" customHeight="1" x14ac:dyDescent="0.15">
      <c r="A172" s="186" t="s">
        <v>854</v>
      </c>
      <c r="B172" s="186" t="s">
        <v>869</v>
      </c>
      <c r="C172" s="186" t="s">
        <v>870</v>
      </c>
      <c r="D172" s="186">
        <v>1</v>
      </c>
      <c r="E172" s="186" t="s">
        <v>33</v>
      </c>
      <c r="F172" s="187">
        <v>41190</v>
      </c>
      <c r="G172" s="187">
        <v>41204</v>
      </c>
      <c r="H172" s="186">
        <v>14</v>
      </c>
      <c r="I172" s="186" t="s">
        <v>32</v>
      </c>
      <c r="J172" s="186" t="s">
        <v>1283</v>
      </c>
      <c r="K172" s="214" t="s">
        <v>1388</v>
      </c>
      <c r="L172" s="143"/>
    </row>
    <row r="173" spans="1:12" ht="12.75" customHeight="1" x14ac:dyDescent="0.15">
      <c r="A173" s="186" t="s">
        <v>854</v>
      </c>
      <c r="B173" s="186" t="s">
        <v>873</v>
      </c>
      <c r="C173" s="186" t="s">
        <v>874</v>
      </c>
      <c r="D173" s="186">
        <v>1</v>
      </c>
      <c r="E173" s="186" t="s">
        <v>33</v>
      </c>
      <c r="F173" s="187">
        <v>40966</v>
      </c>
      <c r="G173" s="187">
        <v>40973</v>
      </c>
      <c r="H173" s="186">
        <v>7</v>
      </c>
      <c r="I173" s="186" t="s">
        <v>32</v>
      </c>
      <c r="J173" s="186" t="s">
        <v>1283</v>
      </c>
      <c r="K173" s="214" t="s">
        <v>1389</v>
      </c>
      <c r="L173" s="143"/>
    </row>
    <row r="174" spans="1:12" ht="12.75" customHeight="1" x14ac:dyDescent="0.15">
      <c r="A174" s="186" t="s">
        <v>854</v>
      </c>
      <c r="B174" s="186" t="s">
        <v>873</v>
      </c>
      <c r="C174" s="186" t="s">
        <v>874</v>
      </c>
      <c r="D174" s="186">
        <v>1</v>
      </c>
      <c r="E174" s="186" t="s">
        <v>33</v>
      </c>
      <c r="F174" s="187">
        <v>41065</v>
      </c>
      <c r="G174" s="187">
        <v>41092</v>
      </c>
      <c r="H174" s="186">
        <v>27</v>
      </c>
      <c r="I174" s="186" t="s">
        <v>32</v>
      </c>
      <c r="J174" s="186" t="s">
        <v>1283</v>
      </c>
      <c r="K174" s="214" t="s">
        <v>1389</v>
      </c>
      <c r="L174" s="143"/>
    </row>
    <row r="175" spans="1:12" ht="12.75" customHeight="1" x14ac:dyDescent="0.15">
      <c r="A175" s="186" t="s">
        <v>854</v>
      </c>
      <c r="B175" s="186" t="s">
        <v>873</v>
      </c>
      <c r="C175" s="186" t="s">
        <v>874</v>
      </c>
      <c r="D175" s="186">
        <v>1</v>
      </c>
      <c r="E175" s="186" t="s">
        <v>33</v>
      </c>
      <c r="F175" s="187">
        <v>41141</v>
      </c>
      <c r="G175" s="187">
        <v>41148</v>
      </c>
      <c r="H175" s="186">
        <v>7</v>
      </c>
      <c r="I175" s="186" t="s">
        <v>32</v>
      </c>
      <c r="J175" s="186" t="s">
        <v>1283</v>
      </c>
      <c r="K175" s="214" t="s">
        <v>1389</v>
      </c>
      <c r="L175" s="143"/>
    </row>
    <row r="176" spans="1:12" ht="12.75" customHeight="1" x14ac:dyDescent="0.15">
      <c r="A176" s="186" t="s">
        <v>854</v>
      </c>
      <c r="B176" s="186" t="s">
        <v>873</v>
      </c>
      <c r="C176" s="186" t="s">
        <v>874</v>
      </c>
      <c r="D176" s="186">
        <v>1</v>
      </c>
      <c r="E176" s="186" t="s">
        <v>33</v>
      </c>
      <c r="F176" s="187">
        <v>41176</v>
      </c>
      <c r="G176" s="187">
        <v>41190</v>
      </c>
      <c r="H176" s="186">
        <v>14</v>
      </c>
      <c r="I176" s="186" t="s">
        <v>32</v>
      </c>
      <c r="J176" s="186" t="s">
        <v>1283</v>
      </c>
      <c r="K176" s="214" t="s">
        <v>1389</v>
      </c>
      <c r="L176" s="143"/>
    </row>
    <row r="177" spans="1:12" ht="18" customHeight="1" x14ac:dyDescent="0.15">
      <c r="A177" s="186" t="s">
        <v>854</v>
      </c>
      <c r="B177" s="186" t="s">
        <v>875</v>
      </c>
      <c r="C177" s="186" t="s">
        <v>876</v>
      </c>
      <c r="D177" s="186">
        <v>1</v>
      </c>
      <c r="E177" s="186" t="s">
        <v>33</v>
      </c>
      <c r="F177" s="187">
        <v>40909</v>
      </c>
      <c r="G177" s="187">
        <v>40911</v>
      </c>
      <c r="H177" s="186">
        <v>2</v>
      </c>
      <c r="I177" s="186" t="s">
        <v>32</v>
      </c>
      <c r="J177" s="186" t="s">
        <v>1370</v>
      </c>
      <c r="K177" s="214" t="s">
        <v>1390</v>
      </c>
      <c r="L177" s="143"/>
    </row>
    <row r="178" spans="1:12" ht="18" customHeight="1" x14ac:dyDescent="0.15">
      <c r="A178" s="186" t="s">
        <v>854</v>
      </c>
      <c r="B178" s="186" t="s">
        <v>875</v>
      </c>
      <c r="C178" s="186" t="s">
        <v>876</v>
      </c>
      <c r="D178" s="186">
        <v>1</v>
      </c>
      <c r="E178" s="186" t="s">
        <v>33</v>
      </c>
      <c r="F178" s="187">
        <v>40926</v>
      </c>
      <c r="G178" s="187">
        <v>40931</v>
      </c>
      <c r="H178" s="186">
        <v>5</v>
      </c>
      <c r="I178" s="186" t="s">
        <v>32</v>
      </c>
      <c r="J178" s="186" t="s">
        <v>1283</v>
      </c>
      <c r="K178" s="214" t="s">
        <v>1390</v>
      </c>
      <c r="L178" s="143"/>
    </row>
    <row r="179" spans="1:12" ht="18" customHeight="1" x14ac:dyDescent="0.15">
      <c r="A179" s="186" t="s">
        <v>854</v>
      </c>
      <c r="B179" s="186" t="s">
        <v>875</v>
      </c>
      <c r="C179" s="186" t="s">
        <v>876</v>
      </c>
      <c r="D179" s="186">
        <v>1</v>
      </c>
      <c r="E179" s="186" t="s">
        <v>33</v>
      </c>
      <c r="F179" s="187">
        <v>40959</v>
      </c>
      <c r="G179" s="187">
        <v>41001</v>
      </c>
      <c r="H179" s="186">
        <v>42</v>
      </c>
      <c r="I179" s="186" t="s">
        <v>32</v>
      </c>
      <c r="J179" s="186" t="s">
        <v>1283</v>
      </c>
      <c r="K179" s="214" t="s">
        <v>1390</v>
      </c>
      <c r="L179" s="143"/>
    </row>
    <row r="180" spans="1:12" ht="18" customHeight="1" x14ac:dyDescent="0.15">
      <c r="A180" s="186" t="s">
        <v>854</v>
      </c>
      <c r="B180" s="186" t="s">
        <v>875</v>
      </c>
      <c r="C180" s="186" t="s">
        <v>876</v>
      </c>
      <c r="D180" s="186">
        <v>1</v>
      </c>
      <c r="E180" s="186" t="s">
        <v>33</v>
      </c>
      <c r="F180" s="187">
        <v>41043</v>
      </c>
      <c r="G180" s="187">
        <v>41050</v>
      </c>
      <c r="H180" s="186">
        <v>7</v>
      </c>
      <c r="I180" s="186" t="s">
        <v>32</v>
      </c>
      <c r="J180" s="186" t="s">
        <v>1283</v>
      </c>
      <c r="K180" s="214" t="s">
        <v>1390</v>
      </c>
      <c r="L180" s="143"/>
    </row>
    <row r="181" spans="1:12" ht="18" customHeight="1" x14ac:dyDescent="0.15">
      <c r="A181" s="186" t="s">
        <v>854</v>
      </c>
      <c r="B181" s="186" t="s">
        <v>875</v>
      </c>
      <c r="C181" s="186" t="s">
        <v>876</v>
      </c>
      <c r="D181" s="186">
        <v>1</v>
      </c>
      <c r="E181" s="186" t="s">
        <v>33</v>
      </c>
      <c r="F181" s="187">
        <v>41065</v>
      </c>
      <c r="G181" s="187">
        <v>41078</v>
      </c>
      <c r="H181" s="186">
        <v>13</v>
      </c>
      <c r="I181" s="186" t="s">
        <v>32</v>
      </c>
      <c r="J181" s="186" t="s">
        <v>1283</v>
      </c>
      <c r="K181" s="214" t="s">
        <v>1390</v>
      </c>
      <c r="L181" s="143"/>
    </row>
    <row r="182" spans="1:12" ht="18" customHeight="1" x14ac:dyDescent="0.15">
      <c r="A182" s="186" t="s">
        <v>854</v>
      </c>
      <c r="B182" s="186" t="s">
        <v>875</v>
      </c>
      <c r="C182" s="186" t="s">
        <v>876</v>
      </c>
      <c r="D182" s="186">
        <v>1</v>
      </c>
      <c r="E182" s="186" t="s">
        <v>33</v>
      </c>
      <c r="F182" s="187">
        <v>41141</v>
      </c>
      <c r="G182" s="187">
        <v>41156</v>
      </c>
      <c r="H182" s="186">
        <v>15</v>
      </c>
      <c r="I182" s="186" t="s">
        <v>32</v>
      </c>
      <c r="J182" s="186" t="s">
        <v>1283</v>
      </c>
      <c r="K182" s="214" t="s">
        <v>1390</v>
      </c>
      <c r="L182" s="143"/>
    </row>
    <row r="183" spans="1:12" ht="18" customHeight="1" x14ac:dyDescent="0.15">
      <c r="A183" s="186" t="s">
        <v>854</v>
      </c>
      <c r="B183" s="186" t="s">
        <v>875</v>
      </c>
      <c r="C183" s="186" t="s">
        <v>876</v>
      </c>
      <c r="D183" s="186">
        <v>1</v>
      </c>
      <c r="E183" s="186" t="s">
        <v>33</v>
      </c>
      <c r="F183" s="187">
        <v>41169</v>
      </c>
      <c r="G183" s="187">
        <v>41204</v>
      </c>
      <c r="H183" s="186">
        <v>35</v>
      </c>
      <c r="I183" s="186" t="s">
        <v>32</v>
      </c>
      <c r="J183" s="186" t="s">
        <v>1283</v>
      </c>
      <c r="K183" s="214" t="s">
        <v>1390</v>
      </c>
      <c r="L183" s="143"/>
    </row>
    <row r="184" spans="1:12" ht="18" customHeight="1" x14ac:dyDescent="0.15">
      <c r="A184" s="186" t="s">
        <v>854</v>
      </c>
      <c r="B184" s="186" t="s">
        <v>877</v>
      </c>
      <c r="C184" s="186" t="s">
        <v>878</v>
      </c>
      <c r="D184" s="186">
        <v>1</v>
      </c>
      <c r="E184" s="186" t="s">
        <v>33</v>
      </c>
      <c r="F184" s="187">
        <v>40909</v>
      </c>
      <c r="G184" s="187">
        <v>40911</v>
      </c>
      <c r="H184" s="186">
        <v>2</v>
      </c>
      <c r="I184" s="186" t="s">
        <v>32</v>
      </c>
      <c r="J184" s="186" t="s">
        <v>1370</v>
      </c>
      <c r="K184" s="214" t="s">
        <v>1390</v>
      </c>
      <c r="L184" s="143"/>
    </row>
    <row r="185" spans="1:12" ht="18" customHeight="1" x14ac:dyDescent="0.15">
      <c r="A185" s="186" t="s">
        <v>854</v>
      </c>
      <c r="B185" s="186" t="s">
        <v>877</v>
      </c>
      <c r="C185" s="186" t="s">
        <v>878</v>
      </c>
      <c r="D185" s="186">
        <v>1</v>
      </c>
      <c r="E185" s="186" t="s">
        <v>33</v>
      </c>
      <c r="F185" s="187">
        <v>40917</v>
      </c>
      <c r="G185" s="187">
        <v>40959</v>
      </c>
      <c r="H185" s="186">
        <v>42</v>
      </c>
      <c r="I185" s="186" t="s">
        <v>32</v>
      </c>
      <c r="J185" s="186" t="s">
        <v>12</v>
      </c>
      <c r="K185" s="214" t="s">
        <v>1390</v>
      </c>
      <c r="L185" s="143"/>
    </row>
    <row r="186" spans="1:12" ht="18" customHeight="1" x14ac:dyDescent="0.15">
      <c r="A186" s="186" t="s">
        <v>854</v>
      </c>
      <c r="B186" s="186" t="s">
        <v>877</v>
      </c>
      <c r="C186" s="186" t="s">
        <v>878</v>
      </c>
      <c r="D186" s="186">
        <v>1</v>
      </c>
      <c r="E186" s="186" t="s">
        <v>33</v>
      </c>
      <c r="F186" s="187">
        <v>40973</v>
      </c>
      <c r="G186" s="187">
        <v>41008</v>
      </c>
      <c r="H186" s="186">
        <v>35</v>
      </c>
      <c r="I186" s="186" t="s">
        <v>32</v>
      </c>
      <c r="J186" s="186" t="s">
        <v>1370</v>
      </c>
      <c r="K186" s="214" t="s">
        <v>1390</v>
      </c>
      <c r="L186" s="143"/>
    </row>
    <row r="187" spans="1:12" ht="18" customHeight="1" x14ac:dyDescent="0.15">
      <c r="A187" s="186" t="s">
        <v>854</v>
      </c>
      <c r="B187" s="186" t="s">
        <v>877</v>
      </c>
      <c r="C187" s="186" t="s">
        <v>878</v>
      </c>
      <c r="D187" s="186">
        <v>1</v>
      </c>
      <c r="E187" s="186" t="s">
        <v>33</v>
      </c>
      <c r="F187" s="187">
        <v>41015</v>
      </c>
      <c r="G187" s="187">
        <v>41022</v>
      </c>
      <c r="H187" s="186">
        <v>7</v>
      </c>
      <c r="I187" s="186" t="s">
        <v>32</v>
      </c>
      <c r="J187" s="186" t="s">
        <v>1283</v>
      </c>
      <c r="K187" s="214" t="s">
        <v>1390</v>
      </c>
      <c r="L187" s="143"/>
    </row>
    <row r="188" spans="1:12" ht="18" customHeight="1" x14ac:dyDescent="0.15">
      <c r="A188" s="186" t="s">
        <v>854</v>
      </c>
      <c r="B188" s="186" t="s">
        <v>877</v>
      </c>
      <c r="C188" s="186" t="s">
        <v>878</v>
      </c>
      <c r="D188" s="186">
        <v>1</v>
      </c>
      <c r="E188" s="186" t="s">
        <v>33</v>
      </c>
      <c r="F188" s="187">
        <v>41029</v>
      </c>
      <c r="G188" s="187">
        <v>41036</v>
      </c>
      <c r="H188" s="186">
        <v>7</v>
      </c>
      <c r="I188" s="186" t="s">
        <v>32</v>
      </c>
      <c r="J188" s="186" t="s">
        <v>12</v>
      </c>
      <c r="K188" s="214" t="s">
        <v>1390</v>
      </c>
      <c r="L188" s="143"/>
    </row>
    <row r="189" spans="1:12" ht="18" customHeight="1" x14ac:dyDescent="0.15">
      <c r="A189" s="186" t="s">
        <v>854</v>
      </c>
      <c r="B189" s="186" t="s">
        <v>877</v>
      </c>
      <c r="C189" s="186" t="s">
        <v>878</v>
      </c>
      <c r="D189" s="186">
        <v>1</v>
      </c>
      <c r="E189" s="186" t="s">
        <v>33</v>
      </c>
      <c r="F189" s="187">
        <v>41043</v>
      </c>
      <c r="G189" s="187">
        <v>41050</v>
      </c>
      <c r="H189" s="186">
        <v>7</v>
      </c>
      <c r="I189" s="186" t="s">
        <v>32</v>
      </c>
      <c r="J189" s="186" t="s">
        <v>12</v>
      </c>
      <c r="K189" s="214" t="s">
        <v>1390</v>
      </c>
      <c r="L189" s="143"/>
    </row>
    <row r="190" spans="1:12" ht="18" customHeight="1" x14ac:dyDescent="0.15">
      <c r="A190" s="186" t="s">
        <v>854</v>
      </c>
      <c r="B190" s="186" t="s">
        <v>877</v>
      </c>
      <c r="C190" s="186" t="s">
        <v>878</v>
      </c>
      <c r="D190" s="186">
        <v>1</v>
      </c>
      <c r="E190" s="186" t="s">
        <v>33</v>
      </c>
      <c r="F190" s="187">
        <v>41141</v>
      </c>
      <c r="G190" s="187">
        <v>41148</v>
      </c>
      <c r="H190" s="186">
        <v>7</v>
      </c>
      <c r="I190" s="186" t="s">
        <v>32</v>
      </c>
      <c r="J190" s="186" t="s">
        <v>1283</v>
      </c>
      <c r="K190" s="214" t="s">
        <v>1390</v>
      </c>
      <c r="L190" s="143"/>
    </row>
    <row r="191" spans="1:12" ht="18" customHeight="1" x14ac:dyDescent="0.15">
      <c r="A191" s="186" t="s">
        <v>854</v>
      </c>
      <c r="B191" s="186" t="s">
        <v>877</v>
      </c>
      <c r="C191" s="186" t="s">
        <v>878</v>
      </c>
      <c r="D191" s="186">
        <v>1</v>
      </c>
      <c r="E191" s="186" t="s">
        <v>33</v>
      </c>
      <c r="F191" s="187">
        <v>41169</v>
      </c>
      <c r="G191" s="187">
        <v>41176</v>
      </c>
      <c r="H191" s="186">
        <v>7</v>
      </c>
      <c r="I191" s="186" t="s">
        <v>32</v>
      </c>
      <c r="J191" s="186" t="s">
        <v>1283</v>
      </c>
      <c r="K191" s="214" t="s">
        <v>1390</v>
      </c>
      <c r="L191" s="143"/>
    </row>
    <row r="192" spans="1:12" ht="18" customHeight="1" x14ac:dyDescent="0.15">
      <c r="A192" s="186" t="s">
        <v>854</v>
      </c>
      <c r="B192" s="186" t="s">
        <v>877</v>
      </c>
      <c r="C192" s="186" t="s">
        <v>878</v>
      </c>
      <c r="D192" s="186">
        <v>1</v>
      </c>
      <c r="E192" s="186" t="s">
        <v>33</v>
      </c>
      <c r="F192" s="187">
        <v>41183</v>
      </c>
      <c r="G192" s="187">
        <v>41190</v>
      </c>
      <c r="H192" s="186">
        <v>7</v>
      </c>
      <c r="I192" s="186" t="s">
        <v>32</v>
      </c>
      <c r="J192" s="186" t="s">
        <v>1283</v>
      </c>
      <c r="K192" s="214" t="s">
        <v>1390</v>
      </c>
      <c r="L192" s="143"/>
    </row>
    <row r="193" spans="1:12" ht="12.75" customHeight="1" x14ac:dyDescent="0.15">
      <c r="A193" s="186" t="s">
        <v>854</v>
      </c>
      <c r="B193" s="186" t="s">
        <v>879</v>
      </c>
      <c r="C193" s="186" t="s">
        <v>880</v>
      </c>
      <c r="D193" s="186">
        <v>1</v>
      </c>
      <c r="E193" s="186" t="s">
        <v>33</v>
      </c>
      <c r="F193" s="187">
        <v>40966</v>
      </c>
      <c r="G193" s="187">
        <v>40973</v>
      </c>
      <c r="H193" s="186">
        <v>7</v>
      </c>
      <c r="I193" s="186" t="s">
        <v>32</v>
      </c>
      <c r="J193" s="186" t="s">
        <v>1283</v>
      </c>
      <c r="K193" s="214" t="s">
        <v>1391</v>
      </c>
      <c r="L193" s="143"/>
    </row>
    <row r="194" spans="1:12" ht="12.75" customHeight="1" x14ac:dyDescent="0.15">
      <c r="A194" s="186" t="s">
        <v>854</v>
      </c>
      <c r="B194" s="186" t="s">
        <v>879</v>
      </c>
      <c r="C194" s="186" t="s">
        <v>880</v>
      </c>
      <c r="D194" s="186">
        <v>1</v>
      </c>
      <c r="E194" s="186" t="s">
        <v>33</v>
      </c>
      <c r="F194" s="187">
        <v>40987</v>
      </c>
      <c r="G194" s="187">
        <v>40995</v>
      </c>
      <c r="H194" s="186">
        <v>8</v>
      </c>
      <c r="I194" s="186" t="s">
        <v>32</v>
      </c>
      <c r="J194" s="186" t="s">
        <v>12</v>
      </c>
      <c r="K194" s="214" t="s">
        <v>1391</v>
      </c>
      <c r="L194" s="143"/>
    </row>
    <row r="195" spans="1:12" ht="12.75" customHeight="1" x14ac:dyDescent="0.15">
      <c r="A195" s="186" t="s">
        <v>854</v>
      </c>
      <c r="B195" s="186" t="s">
        <v>879</v>
      </c>
      <c r="C195" s="186" t="s">
        <v>880</v>
      </c>
      <c r="D195" s="186">
        <v>1</v>
      </c>
      <c r="E195" s="186" t="s">
        <v>33</v>
      </c>
      <c r="F195" s="187">
        <v>41065</v>
      </c>
      <c r="G195" s="187">
        <v>41078</v>
      </c>
      <c r="H195" s="186">
        <v>13</v>
      </c>
      <c r="I195" s="186" t="s">
        <v>32</v>
      </c>
      <c r="J195" s="186" t="s">
        <v>1283</v>
      </c>
      <c r="K195" s="214" t="s">
        <v>1391</v>
      </c>
      <c r="L195" s="143"/>
    </row>
    <row r="196" spans="1:12" ht="12.75" customHeight="1" x14ac:dyDescent="0.15">
      <c r="A196" s="186" t="s">
        <v>854</v>
      </c>
      <c r="B196" s="186" t="s">
        <v>879</v>
      </c>
      <c r="C196" s="186" t="s">
        <v>880</v>
      </c>
      <c r="D196" s="186">
        <v>1</v>
      </c>
      <c r="E196" s="186" t="s">
        <v>33</v>
      </c>
      <c r="F196" s="187">
        <v>41141</v>
      </c>
      <c r="G196" s="187">
        <v>41148</v>
      </c>
      <c r="H196" s="186">
        <v>7</v>
      </c>
      <c r="I196" s="186" t="s">
        <v>32</v>
      </c>
      <c r="J196" s="186" t="s">
        <v>1283</v>
      </c>
      <c r="K196" s="214" t="s">
        <v>1391</v>
      </c>
      <c r="L196" s="143"/>
    </row>
    <row r="197" spans="1:12" ht="12.75" customHeight="1" x14ac:dyDescent="0.15">
      <c r="A197" s="186" t="s">
        <v>854</v>
      </c>
      <c r="B197" s="186" t="s">
        <v>879</v>
      </c>
      <c r="C197" s="186" t="s">
        <v>880</v>
      </c>
      <c r="D197" s="186">
        <v>1</v>
      </c>
      <c r="E197" s="186" t="s">
        <v>33</v>
      </c>
      <c r="F197" s="187">
        <v>41156</v>
      </c>
      <c r="G197" s="187">
        <v>41169</v>
      </c>
      <c r="H197" s="186">
        <v>13</v>
      </c>
      <c r="I197" s="186" t="s">
        <v>32</v>
      </c>
      <c r="J197" s="186" t="s">
        <v>1283</v>
      </c>
      <c r="K197" s="214" t="s">
        <v>1391</v>
      </c>
      <c r="L197" s="143"/>
    </row>
    <row r="198" spans="1:12" ht="12.75" customHeight="1" x14ac:dyDescent="0.15">
      <c r="A198" s="186" t="s">
        <v>854</v>
      </c>
      <c r="B198" s="186" t="s">
        <v>879</v>
      </c>
      <c r="C198" s="186" t="s">
        <v>880</v>
      </c>
      <c r="D198" s="186">
        <v>1</v>
      </c>
      <c r="E198" s="186" t="s">
        <v>33</v>
      </c>
      <c r="F198" s="187">
        <v>41190</v>
      </c>
      <c r="G198" s="187">
        <v>41204</v>
      </c>
      <c r="H198" s="186">
        <v>14</v>
      </c>
      <c r="I198" s="186" t="s">
        <v>32</v>
      </c>
      <c r="J198" s="186" t="s">
        <v>1283</v>
      </c>
      <c r="K198" s="214" t="s">
        <v>1391</v>
      </c>
      <c r="L198" s="143"/>
    </row>
    <row r="199" spans="1:12" ht="12.75" customHeight="1" x14ac:dyDescent="0.15">
      <c r="A199" s="186" t="s">
        <v>854</v>
      </c>
      <c r="B199" s="186" t="s">
        <v>896</v>
      </c>
      <c r="C199" s="186" t="s">
        <v>897</v>
      </c>
      <c r="D199" s="186">
        <v>1</v>
      </c>
      <c r="E199" s="186" t="s">
        <v>33</v>
      </c>
      <c r="F199" s="187">
        <v>40909</v>
      </c>
      <c r="G199" s="187">
        <v>40911</v>
      </c>
      <c r="H199" s="186">
        <v>2</v>
      </c>
      <c r="I199" s="186" t="s">
        <v>32</v>
      </c>
      <c r="J199" s="186" t="s">
        <v>1283</v>
      </c>
      <c r="K199" s="214" t="s">
        <v>1392</v>
      </c>
      <c r="L199" s="143"/>
    </row>
    <row r="200" spans="1:12" ht="12.75" customHeight="1" x14ac:dyDescent="0.15">
      <c r="A200" s="186" t="s">
        <v>854</v>
      </c>
      <c r="B200" s="186" t="s">
        <v>896</v>
      </c>
      <c r="C200" s="186" t="s">
        <v>897</v>
      </c>
      <c r="D200" s="186">
        <v>1</v>
      </c>
      <c r="E200" s="186" t="s">
        <v>33</v>
      </c>
      <c r="F200" s="187">
        <v>40966</v>
      </c>
      <c r="G200" s="187">
        <v>41015</v>
      </c>
      <c r="H200" s="186">
        <v>49</v>
      </c>
      <c r="I200" s="186" t="s">
        <v>32</v>
      </c>
      <c r="J200" s="186" t="s">
        <v>1283</v>
      </c>
      <c r="K200" s="214" t="s">
        <v>1392</v>
      </c>
      <c r="L200" s="143"/>
    </row>
    <row r="201" spans="1:12" ht="12.75" customHeight="1" x14ac:dyDescent="0.15">
      <c r="A201" s="186" t="s">
        <v>854</v>
      </c>
      <c r="B201" s="186" t="s">
        <v>896</v>
      </c>
      <c r="C201" s="186" t="s">
        <v>897</v>
      </c>
      <c r="D201" s="186">
        <v>1</v>
      </c>
      <c r="E201" s="186" t="s">
        <v>33</v>
      </c>
      <c r="F201" s="187">
        <v>41065</v>
      </c>
      <c r="G201" s="187">
        <v>41078</v>
      </c>
      <c r="H201" s="186">
        <v>13</v>
      </c>
      <c r="I201" s="186" t="s">
        <v>32</v>
      </c>
      <c r="J201" s="186" t="s">
        <v>1283</v>
      </c>
      <c r="K201" s="214" t="s">
        <v>1392</v>
      </c>
      <c r="L201" s="143"/>
    </row>
    <row r="202" spans="1:12" ht="12.75" customHeight="1" x14ac:dyDescent="0.15">
      <c r="A202" s="186" t="s">
        <v>854</v>
      </c>
      <c r="B202" s="186" t="s">
        <v>896</v>
      </c>
      <c r="C202" s="186" t="s">
        <v>897</v>
      </c>
      <c r="D202" s="186">
        <v>1</v>
      </c>
      <c r="E202" s="186" t="s">
        <v>33</v>
      </c>
      <c r="F202" s="187">
        <v>41141</v>
      </c>
      <c r="G202" s="187">
        <v>41148</v>
      </c>
      <c r="H202" s="186">
        <v>7</v>
      </c>
      <c r="I202" s="186" t="s">
        <v>32</v>
      </c>
      <c r="J202" s="186" t="s">
        <v>1283</v>
      </c>
      <c r="K202" s="214" t="s">
        <v>1392</v>
      </c>
      <c r="L202" s="143"/>
    </row>
    <row r="203" spans="1:12" ht="12.75" customHeight="1" x14ac:dyDescent="0.15">
      <c r="A203" s="186" t="s">
        <v>854</v>
      </c>
      <c r="B203" s="186" t="s">
        <v>896</v>
      </c>
      <c r="C203" s="186" t="s">
        <v>897</v>
      </c>
      <c r="D203" s="186">
        <v>1</v>
      </c>
      <c r="E203" s="186" t="s">
        <v>33</v>
      </c>
      <c r="F203" s="187">
        <v>41176</v>
      </c>
      <c r="G203" s="187">
        <v>41204</v>
      </c>
      <c r="H203" s="186">
        <v>28</v>
      </c>
      <c r="I203" s="186" t="s">
        <v>32</v>
      </c>
      <c r="J203" s="186" t="s">
        <v>1283</v>
      </c>
      <c r="K203" s="214" t="s">
        <v>1392</v>
      </c>
      <c r="L203" s="143"/>
    </row>
    <row r="204" spans="1:12" ht="18" customHeight="1" x14ac:dyDescent="0.15">
      <c r="A204" s="186" t="s">
        <v>854</v>
      </c>
      <c r="B204" s="186" t="s">
        <v>898</v>
      </c>
      <c r="C204" s="186" t="s">
        <v>899</v>
      </c>
      <c r="D204" s="186">
        <v>1</v>
      </c>
      <c r="E204" s="186" t="s">
        <v>33</v>
      </c>
      <c r="F204" s="187">
        <v>40959</v>
      </c>
      <c r="G204" s="187">
        <v>41001</v>
      </c>
      <c r="H204" s="186">
        <v>42</v>
      </c>
      <c r="I204" s="186" t="s">
        <v>32</v>
      </c>
      <c r="J204" s="214" t="s">
        <v>1385</v>
      </c>
      <c r="K204" s="214" t="s">
        <v>1393</v>
      </c>
      <c r="L204" s="143"/>
    </row>
    <row r="205" spans="1:12" ht="18" customHeight="1" x14ac:dyDescent="0.15">
      <c r="A205" s="186" t="s">
        <v>854</v>
      </c>
      <c r="B205" s="186" t="s">
        <v>898</v>
      </c>
      <c r="C205" s="186" t="s">
        <v>899</v>
      </c>
      <c r="D205" s="186">
        <v>1</v>
      </c>
      <c r="E205" s="186" t="s">
        <v>33</v>
      </c>
      <c r="F205" s="187">
        <v>41043</v>
      </c>
      <c r="G205" s="187">
        <v>41092</v>
      </c>
      <c r="H205" s="186">
        <v>49</v>
      </c>
      <c r="I205" s="186" t="s">
        <v>32</v>
      </c>
      <c r="J205" s="214" t="s">
        <v>1394</v>
      </c>
      <c r="K205" s="214" t="s">
        <v>1393</v>
      </c>
      <c r="L205" s="143"/>
    </row>
    <row r="206" spans="1:12" ht="12.75" customHeight="1" x14ac:dyDescent="0.15">
      <c r="A206" s="188" t="s">
        <v>854</v>
      </c>
      <c r="B206" s="188" t="s">
        <v>898</v>
      </c>
      <c r="C206" s="188" t="s">
        <v>899</v>
      </c>
      <c r="D206" s="188">
        <v>1</v>
      </c>
      <c r="E206" s="188" t="s">
        <v>33</v>
      </c>
      <c r="F206" s="189">
        <v>41141</v>
      </c>
      <c r="G206" s="189">
        <v>41211</v>
      </c>
      <c r="H206" s="188">
        <v>70</v>
      </c>
      <c r="I206" s="188" t="s">
        <v>32</v>
      </c>
      <c r="J206" s="188" t="s">
        <v>1283</v>
      </c>
      <c r="K206" s="227" t="s">
        <v>1393</v>
      </c>
      <c r="L206" s="143"/>
    </row>
    <row r="207" spans="1:12" ht="12.75" customHeight="1" x14ac:dyDescent="0.15">
      <c r="A207" s="48"/>
      <c r="B207" s="11">
        <f>SUM(IF(FREQUENCY(MATCH(B134:B206,B134:B206,0),MATCH(B134:B206,B134:B206,0))&gt;0,1))</f>
        <v>14</v>
      </c>
      <c r="C207" s="54"/>
      <c r="D207" s="54"/>
      <c r="E207" s="19">
        <f>COUNTA(E134:E206)</f>
        <v>73</v>
      </c>
      <c r="F207" s="19"/>
      <c r="G207" s="19"/>
      <c r="H207" s="19">
        <f>SUM(H134:H206)</f>
        <v>1160</v>
      </c>
      <c r="I207" s="48"/>
      <c r="J207" s="48"/>
      <c r="K207" s="48"/>
      <c r="L207" s="48"/>
    </row>
    <row r="208" spans="1:12" ht="12.75" customHeight="1" x14ac:dyDescent="0.15">
      <c r="A208" s="48"/>
      <c r="B208" s="11"/>
      <c r="C208" s="54"/>
      <c r="D208" s="54"/>
      <c r="E208" s="19"/>
      <c r="F208" s="19"/>
      <c r="G208" s="19"/>
      <c r="H208" s="19"/>
      <c r="I208" s="48"/>
      <c r="J208" s="48"/>
      <c r="K208" s="48"/>
      <c r="L208" s="48"/>
    </row>
    <row r="209" spans="1:12" ht="12.75" customHeight="1" x14ac:dyDescent="0.15">
      <c r="A209" s="186" t="s">
        <v>906</v>
      </c>
      <c r="B209" s="186" t="s">
        <v>915</v>
      </c>
      <c r="C209" s="186" t="s">
        <v>916</v>
      </c>
      <c r="D209" s="186">
        <v>1</v>
      </c>
      <c r="E209" s="186" t="s">
        <v>33</v>
      </c>
      <c r="F209" s="187">
        <v>41260</v>
      </c>
      <c r="G209" s="187">
        <v>41262</v>
      </c>
      <c r="H209" s="186">
        <v>2</v>
      </c>
      <c r="I209" s="186" t="s">
        <v>32</v>
      </c>
      <c r="J209" s="186" t="s">
        <v>1283</v>
      </c>
      <c r="K209" s="214" t="s">
        <v>24</v>
      </c>
      <c r="L209" s="143"/>
    </row>
    <row r="210" spans="1:12" ht="12.75" customHeight="1" x14ac:dyDescent="0.15">
      <c r="A210" s="188" t="s">
        <v>906</v>
      </c>
      <c r="B210" s="188" t="s">
        <v>940</v>
      </c>
      <c r="C210" s="188" t="s">
        <v>941</v>
      </c>
      <c r="D210" s="188">
        <v>1</v>
      </c>
      <c r="E210" s="188" t="s">
        <v>33</v>
      </c>
      <c r="F210" s="189">
        <v>40911</v>
      </c>
      <c r="G210" s="189">
        <v>40913</v>
      </c>
      <c r="H210" s="188">
        <v>2</v>
      </c>
      <c r="I210" s="188" t="s">
        <v>32</v>
      </c>
      <c r="J210" s="188" t="s">
        <v>1283</v>
      </c>
      <c r="K210" s="227" t="s">
        <v>24</v>
      </c>
      <c r="L210" s="143"/>
    </row>
    <row r="211" spans="1:12" ht="12.75" customHeight="1" x14ac:dyDescent="0.15">
      <c r="A211" s="48"/>
      <c r="B211" s="11">
        <f>SUM(IF(FREQUENCY(MATCH(B209:B210,B209:B210,0),MATCH(B209:B210,B209:B210,0))&gt;0,1))</f>
        <v>2</v>
      </c>
      <c r="C211" s="54"/>
      <c r="D211" s="54"/>
      <c r="E211" s="19">
        <f>COUNTA(E209:E210)</f>
        <v>2</v>
      </c>
      <c r="F211" s="19"/>
      <c r="G211" s="19"/>
      <c r="H211" s="19">
        <f>SUM(H209:H210)</f>
        <v>4</v>
      </c>
      <c r="I211" s="48"/>
      <c r="J211" s="48"/>
      <c r="K211" s="48"/>
      <c r="L211" s="48"/>
    </row>
    <row r="212" spans="1:12" ht="12.75" customHeight="1" x14ac:dyDescent="0.15">
      <c r="A212" s="48"/>
      <c r="B212" s="11"/>
      <c r="C212" s="54"/>
      <c r="D212" s="54"/>
      <c r="E212" s="19"/>
      <c r="F212" s="19"/>
      <c r="G212" s="19"/>
      <c r="H212" s="19"/>
      <c r="I212" s="48"/>
      <c r="J212" s="48"/>
      <c r="K212" s="48"/>
      <c r="L212" s="48"/>
    </row>
    <row r="213" spans="1:12" ht="18" customHeight="1" x14ac:dyDescent="0.15">
      <c r="A213" s="186" t="s">
        <v>953</v>
      </c>
      <c r="B213" s="186" t="s">
        <v>954</v>
      </c>
      <c r="C213" s="186" t="s">
        <v>955</v>
      </c>
      <c r="D213" s="186">
        <v>1</v>
      </c>
      <c r="E213" s="186" t="s">
        <v>33</v>
      </c>
      <c r="F213" s="187">
        <v>41087</v>
      </c>
      <c r="G213" s="187">
        <v>41092</v>
      </c>
      <c r="H213" s="186">
        <v>5</v>
      </c>
      <c r="I213" s="186" t="s">
        <v>32</v>
      </c>
      <c r="J213" s="186" t="s">
        <v>1283</v>
      </c>
      <c r="K213" s="214" t="s">
        <v>1395</v>
      </c>
      <c r="L213" s="143"/>
    </row>
    <row r="214" spans="1:12" ht="12.75" customHeight="1" x14ac:dyDescent="0.15">
      <c r="A214" s="186" t="s">
        <v>953</v>
      </c>
      <c r="B214" s="186" t="s">
        <v>960</v>
      </c>
      <c r="C214" s="186" t="s">
        <v>961</v>
      </c>
      <c r="D214" s="186">
        <v>1</v>
      </c>
      <c r="E214" s="186" t="s">
        <v>33</v>
      </c>
      <c r="F214" s="187">
        <v>41058</v>
      </c>
      <c r="G214" s="187">
        <v>41071</v>
      </c>
      <c r="H214" s="186">
        <v>13</v>
      </c>
      <c r="I214" s="186" t="s">
        <v>32</v>
      </c>
      <c r="J214" s="186" t="s">
        <v>1283</v>
      </c>
      <c r="K214" s="214" t="s">
        <v>1396</v>
      </c>
      <c r="L214" s="143"/>
    </row>
    <row r="215" spans="1:12" ht="12.75" customHeight="1" x14ac:dyDescent="0.15">
      <c r="A215" s="186" t="s">
        <v>953</v>
      </c>
      <c r="B215" s="186" t="s">
        <v>964</v>
      </c>
      <c r="C215" s="186" t="s">
        <v>965</v>
      </c>
      <c r="D215" s="186">
        <v>1</v>
      </c>
      <c r="E215" s="186" t="s">
        <v>33</v>
      </c>
      <c r="F215" s="187">
        <v>41058</v>
      </c>
      <c r="G215" s="187">
        <v>41071</v>
      </c>
      <c r="H215" s="186">
        <v>13</v>
      </c>
      <c r="I215" s="186" t="s">
        <v>32</v>
      </c>
      <c r="J215" s="186" t="s">
        <v>1283</v>
      </c>
      <c r="K215" s="214" t="s">
        <v>1397</v>
      </c>
      <c r="L215" s="143"/>
    </row>
    <row r="216" spans="1:12" ht="12.75" customHeight="1" x14ac:dyDescent="0.15">
      <c r="A216" s="188" t="s">
        <v>953</v>
      </c>
      <c r="B216" s="188" t="s">
        <v>966</v>
      </c>
      <c r="C216" s="188" t="s">
        <v>967</v>
      </c>
      <c r="D216" s="188">
        <v>1</v>
      </c>
      <c r="E216" s="188" t="s">
        <v>33</v>
      </c>
      <c r="F216" s="189">
        <v>41058</v>
      </c>
      <c r="G216" s="189">
        <v>41071</v>
      </c>
      <c r="H216" s="188">
        <v>13</v>
      </c>
      <c r="I216" s="188" t="s">
        <v>32</v>
      </c>
      <c r="J216" s="188" t="s">
        <v>1283</v>
      </c>
      <c r="K216" s="227" t="s">
        <v>1398</v>
      </c>
      <c r="L216" s="143"/>
    </row>
    <row r="217" spans="1:12" ht="12.75" customHeight="1" x14ac:dyDescent="0.15">
      <c r="A217" s="48"/>
      <c r="B217" s="11">
        <f>SUM(IF(FREQUENCY(MATCH(B213:B216,B213:B216,0),MATCH(B213:B216,B213:B216,0))&gt;0,1))</f>
        <v>4</v>
      </c>
      <c r="C217" s="54"/>
      <c r="D217" s="54"/>
      <c r="E217" s="19">
        <f>COUNTA(E213:E216)</f>
        <v>4</v>
      </c>
      <c r="F217" s="19"/>
      <c r="G217" s="19"/>
      <c r="H217" s="19">
        <f>SUM(H213:H216)</f>
        <v>44</v>
      </c>
      <c r="I217" s="48"/>
      <c r="J217" s="48"/>
      <c r="K217" s="48"/>
      <c r="L217" s="48"/>
    </row>
    <row r="218" spans="1:12" ht="12.75" customHeight="1" x14ac:dyDescent="0.15">
      <c r="A218" s="48"/>
      <c r="B218" s="11"/>
      <c r="C218" s="54"/>
      <c r="D218" s="54"/>
      <c r="E218" s="19"/>
      <c r="F218" s="19"/>
      <c r="G218" s="19"/>
      <c r="H218" s="19"/>
      <c r="I218" s="48"/>
      <c r="J218" s="48"/>
      <c r="K218" s="48"/>
      <c r="L218" s="48"/>
    </row>
    <row r="219" spans="1:12" ht="18" customHeight="1" x14ac:dyDescent="0.15">
      <c r="A219" s="186" t="s">
        <v>968</v>
      </c>
      <c r="B219" s="186" t="s">
        <v>979</v>
      </c>
      <c r="C219" s="186" t="s">
        <v>980</v>
      </c>
      <c r="D219" s="186">
        <v>1</v>
      </c>
      <c r="E219" s="186" t="s">
        <v>33</v>
      </c>
      <c r="F219" s="187">
        <v>40909</v>
      </c>
      <c r="G219" s="187">
        <v>40917</v>
      </c>
      <c r="H219" s="186">
        <v>8</v>
      </c>
      <c r="I219" s="186" t="s">
        <v>32</v>
      </c>
      <c r="J219" s="186" t="s">
        <v>1283</v>
      </c>
      <c r="K219" s="214" t="s">
        <v>1399</v>
      </c>
      <c r="L219" s="143"/>
    </row>
    <row r="220" spans="1:12" ht="18" customHeight="1" x14ac:dyDescent="0.15">
      <c r="A220" s="186" t="s">
        <v>968</v>
      </c>
      <c r="B220" s="186" t="s">
        <v>979</v>
      </c>
      <c r="C220" s="186" t="s">
        <v>980</v>
      </c>
      <c r="D220" s="186">
        <v>1</v>
      </c>
      <c r="E220" s="186" t="s">
        <v>33</v>
      </c>
      <c r="F220" s="187">
        <v>41269</v>
      </c>
      <c r="G220" s="187">
        <v>41274</v>
      </c>
      <c r="H220" s="186">
        <v>5</v>
      </c>
      <c r="I220" s="186" t="s">
        <v>32</v>
      </c>
      <c r="J220" s="186" t="s">
        <v>1283</v>
      </c>
      <c r="K220" s="214" t="s">
        <v>1399</v>
      </c>
      <c r="L220" s="143"/>
    </row>
    <row r="221" spans="1:12" ht="18" customHeight="1" x14ac:dyDescent="0.15">
      <c r="A221" s="186" t="s">
        <v>968</v>
      </c>
      <c r="B221" s="186" t="s">
        <v>1003</v>
      </c>
      <c r="C221" s="186" t="s">
        <v>1004</v>
      </c>
      <c r="D221" s="186">
        <v>1</v>
      </c>
      <c r="E221" s="186" t="s">
        <v>33</v>
      </c>
      <c r="F221" s="187">
        <v>41106</v>
      </c>
      <c r="G221" s="187">
        <v>41109</v>
      </c>
      <c r="H221" s="186">
        <v>3</v>
      </c>
      <c r="I221" s="186" t="s">
        <v>32</v>
      </c>
      <c r="J221" s="186" t="s">
        <v>1283</v>
      </c>
      <c r="K221" s="214" t="s">
        <v>1400</v>
      </c>
      <c r="L221" s="143"/>
    </row>
    <row r="222" spans="1:12" ht="18" customHeight="1" x14ac:dyDescent="0.15">
      <c r="A222" s="186" t="s">
        <v>968</v>
      </c>
      <c r="B222" s="186" t="s">
        <v>1007</v>
      </c>
      <c r="C222" s="186" t="s">
        <v>1008</v>
      </c>
      <c r="D222" s="186">
        <v>1</v>
      </c>
      <c r="E222" s="186" t="s">
        <v>33</v>
      </c>
      <c r="F222" s="187">
        <v>41106</v>
      </c>
      <c r="G222" s="187">
        <v>41109</v>
      </c>
      <c r="H222" s="186">
        <v>3</v>
      </c>
      <c r="I222" s="186" t="s">
        <v>32</v>
      </c>
      <c r="J222" s="186" t="s">
        <v>1283</v>
      </c>
      <c r="K222" s="214" t="s">
        <v>1400</v>
      </c>
      <c r="L222" s="143"/>
    </row>
    <row r="223" spans="1:12" ht="18" customHeight="1" x14ac:dyDescent="0.15">
      <c r="A223" s="186" t="s">
        <v>968</v>
      </c>
      <c r="B223" s="186" t="s">
        <v>1013</v>
      </c>
      <c r="C223" s="186" t="s">
        <v>1014</v>
      </c>
      <c r="D223" s="186">
        <v>1</v>
      </c>
      <c r="E223" s="186" t="s">
        <v>33</v>
      </c>
      <c r="F223" s="187">
        <v>41106</v>
      </c>
      <c r="G223" s="187">
        <v>41109</v>
      </c>
      <c r="H223" s="186">
        <v>3</v>
      </c>
      <c r="I223" s="186" t="s">
        <v>32</v>
      </c>
      <c r="J223" s="186" t="s">
        <v>1283</v>
      </c>
      <c r="K223" s="214" t="s">
        <v>1400</v>
      </c>
      <c r="L223" s="143"/>
    </row>
    <row r="224" spans="1:12" ht="18" customHeight="1" x14ac:dyDescent="0.15">
      <c r="A224" s="186" t="s">
        <v>968</v>
      </c>
      <c r="B224" s="186" t="s">
        <v>1033</v>
      </c>
      <c r="C224" s="186" t="s">
        <v>1034</v>
      </c>
      <c r="D224" s="186">
        <v>1</v>
      </c>
      <c r="E224" s="186" t="s">
        <v>33</v>
      </c>
      <c r="F224" s="187">
        <v>41106</v>
      </c>
      <c r="G224" s="187">
        <v>41109</v>
      </c>
      <c r="H224" s="186">
        <v>3</v>
      </c>
      <c r="I224" s="186" t="s">
        <v>32</v>
      </c>
      <c r="J224" s="186" t="s">
        <v>1283</v>
      </c>
      <c r="K224" s="214" t="s">
        <v>1400</v>
      </c>
      <c r="L224" s="143"/>
    </row>
    <row r="225" spans="1:12" ht="18" customHeight="1" x14ac:dyDescent="0.15">
      <c r="A225" s="188" t="s">
        <v>968</v>
      </c>
      <c r="B225" s="188" t="s">
        <v>1037</v>
      </c>
      <c r="C225" s="188" t="s">
        <v>1038</v>
      </c>
      <c r="D225" s="188">
        <v>1</v>
      </c>
      <c r="E225" s="188" t="s">
        <v>33</v>
      </c>
      <c r="F225" s="189">
        <v>41106</v>
      </c>
      <c r="G225" s="189">
        <v>41109</v>
      </c>
      <c r="H225" s="188">
        <v>3</v>
      </c>
      <c r="I225" s="188" t="s">
        <v>32</v>
      </c>
      <c r="J225" s="188" t="s">
        <v>1283</v>
      </c>
      <c r="K225" s="227" t="s">
        <v>1400</v>
      </c>
      <c r="L225" s="143"/>
    </row>
    <row r="226" spans="1:12" ht="12.75" customHeight="1" x14ac:dyDescent="0.15">
      <c r="A226" s="48"/>
      <c r="B226" s="11">
        <f>SUM(IF(FREQUENCY(MATCH(B219:B225,B219:B225,0),MATCH(B219:B225,B219:B225,0))&gt;0,1))</f>
        <v>6</v>
      </c>
      <c r="C226" s="54"/>
      <c r="D226" s="54"/>
      <c r="E226" s="19">
        <f>COUNTA(E219:E225)</f>
        <v>7</v>
      </c>
      <c r="F226" s="19"/>
      <c r="G226" s="19"/>
      <c r="H226" s="19">
        <f>SUM(H219:H225)</f>
        <v>28</v>
      </c>
      <c r="I226" s="48"/>
      <c r="J226" s="48"/>
      <c r="K226" s="48"/>
      <c r="L226" s="48"/>
    </row>
    <row r="227" spans="1:12" ht="12.75" customHeight="1" x14ac:dyDescent="0.15">
      <c r="A227" s="48"/>
      <c r="B227" s="11"/>
      <c r="C227" s="54"/>
      <c r="D227" s="54"/>
      <c r="E227" s="19"/>
      <c r="F227" s="19"/>
      <c r="G227" s="19"/>
      <c r="H227" s="19"/>
      <c r="I227" s="48"/>
      <c r="J227" s="48"/>
      <c r="K227" s="48"/>
      <c r="L227" s="48"/>
    </row>
    <row r="228" spans="1:12" ht="12.75" customHeight="1" x14ac:dyDescent="0.15">
      <c r="A228" s="186" t="s">
        <v>1074</v>
      </c>
      <c r="B228" s="186" t="s">
        <v>1093</v>
      </c>
      <c r="C228" s="186" t="s">
        <v>1094</v>
      </c>
      <c r="D228" s="186">
        <v>1</v>
      </c>
      <c r="E228" s="186" t="s">
        <v>33</v>
      </c>
      <c r="F228" s="187">
        <v>41108</v>
      </c>
      <c r="G228" s="187">
        <v>41110</v>
      </c>
      <c r="H228" s="186">
        <v>2</v>
      </c>
      <c r="I228" s="186" t="s">
        <v>32</v>
      </c>
      <c r="J228" s="186" t="s">
        <v>1283</v>
      </c>
      <c r="K228" s="214" t="s">
        <v>1401</v>
      </c>
      <c r="L228" s="143"/>
    </row>
    <row r="229" spans="1:12" ht="12.75" customHeight="1" x14ac:dyDescent="0.15">
      <c r="A229" s="186" t="s">
        <v>1074</v>
      </c>
      <c r="B229" s="186" t="s">
        <v>1093</v>
      </c>
      <c r="C229" s="186" t="s">
        <v>1094</v>
      </c>
      <c r="D229" s="186">
        <v>1</v>
      </c>
      <c r="E229" s="186" t="s">
        <v>33</v>
      </c>
      <c r="F229" s="187">
        <v>41122</v>
      </c>
      <c r="G229" s="187">
        <v>41124</v>
      </c>
      <c r="H229" s="186">
        <v>2</v>
      </c>
      <c r="I229" s="186" t="s">
        <v>32</v>
      </c>
      <c r="J229" s="186" t="s">
        <v>1283</v>
      </c>
      <c r="K229" s="214" t="s">
        <v>1401</v>
      </c>
      <c r="L229" s="143"/>
    </row>
    <row r="230" spans="1:12" ht="12.75" customHeight="1" x14ac:dyDescent="0.15">
      <c r="A230" s="186" t="s">
        <v>1074</v>
      </c>
      <c r="B230" s="186" t="s">
        <v>1093</v>
      </c>
      <c r="C230" s="186" t="s">
        <v>1094</v>
      </c>
      <c r="D230" s="186">
        <v>1</v>
      </c>
      <c r="E230" s="186" t="s">
        <v>33</v>
      </c>
      <c r="F230" s="187">
        <v>41136</v>
      </c>
      <c r="G230" s="187">
        <v>41141</v>
      </c>
      <c r="H230" s="186">
        <v>5</v>
      </c>
      <c r="I230" s="186" t="s">
        <v>32</v>
      </c>
      <c r="J230" s="186" t="s">
        <v>1283</v>
      </c>
      <c r="K230" s="214" t="s">
        <v>1401</v>
      </c>
      <c r="L230" s="143"/>
    </row>
    <row r="231" spans="1:12" ht="12.75" customHeight="1" x14ac:dyDescent="0.15">
      <c r="A231" s="186" t="s">
        <v>1074</v>
      </c>
      <c r="B231" s="186" t="s">
        <v>1107</v>
      </c>
      <c r="C231" s="186" t="s">
        <v>1108</v>
      </c>
      <c r="D231" s="186">
        <v>1</v>
      </c>
      <c r="E231" s="186" t="s">
        <v>33</v>
      </c>
      <c r="F231" s="187">
        <v>41108</v>
      </c>
      <c r="G231" s="187">
        <v>41110</v>
      </c>
      <c r="H231" s="186">
        <v>2</v>
      </c>
      <c r="I231" s="186" t="s">
        <v>32</v>
      </c>
      <c r="J231" s="186" t="s">
        <v>1283</v>
      </c>
      <c r="K231" s="214" t="s">
        <v>1402</v>
      </c>
      <c r="L231" s="143"/>
    </row>
    <row r="232" spans="1:12" ht="12.75" customHeight="1" x14ac:dyDescent="0.15">
      <c r="A232" s="186" t="s">
        <v>1074</v>
      </c>
      <c r="B232" s="186" t="s">
        <v>1121</v>
      </c>
      <c r="C232" s="186" t="s">
        <v>1122</v>
      </c>
      <c r="D232" s="186">
        <v>1</v>
      </c>
      <c r="E232" s="186" t="s">
        <v>33</v>
      </c>
      <c r="F232" s="187">
        <v>41192</v>
      </c>
      <c r="G232" s="187">
        <v>41194</v>
      </c>
      <c r="H232" s="186">
        <v>2</v>
      </c>
      <c r="I232" s="186" t="s">
        <v>32</v>
      </c>
      <c r="J232" s="186" t="s">
        <v>1283</v>
      </c>
      <c r="K232" s="214" t="s">
        <v>1402</v>
      </c>
      <c r="L232" s="143"/>
    </row>
    <row r="233" spans="1:12" ht="12.75" customHeight="1" x14ac:dyDescent="0.15">
      <c r="A233" s="186" t="s">
        <v>1074</v>
      </c>
      <c r="B233" s="186" t="s">
        <v>1135</v>
      </c>
      <c r="C233" s="186" t="s">
        <v>1136</v>
      </c>
      <c r="D233" s="186">
        <v>1</v>
      </c>
      <c r="E233" s="186" t="s">
        <v>33</v>
      </c>
      <c r="F233" s="187">
        <v>41108</v>
      </c>
      <c r="G233" s="187">
        <v>41110</v>
      </c>
      <c r="H233" s="186">
        <v>2</v>
      </c>
      <c r="I233" s="186" t="s">
        <v>32</v>
      </c>
      <c r="J233" s="186" t="s">
        <v>1283</v>
      </c>
      <c r="K233" s="214" t="s">
        <v>1401</v>
      </c>
      <c r="L233" s="143"/>
    </row>
    <row r="234" spans="1:12" ht="12.75" customHeight="1" x14ac:dyDescent="0.15">
      <c r="A234" s="188" t="s">
        <v>1074</v>
      </c>
      <c r="B234" s="188" t="s">
        <v>1139</v>
      </c>
      <c r="C234" s="188" t="s">
        <v>1140</v>
      </c>
      <c r="D234" s="188">
        <v>1</v>
      </c>
      <c r="E234" s="188" t="s">
        <v>33</v>
      </c>
      <c r="F234" s="189">
        <v>40933</v>
      </c>
      <c r="G234" s="189">
        <v>40938</v>
      </c>
      <c r="H234" s="188">
        <v>5</v>
      </c>
      <c r="I234" s="188" t="s">
        <v>32</v>
      </c>
      <c r="J234" s="188" t="s">
        <v>12</v>
      </c>
      <c r="K234" s="227" t="s">
        <v>1401</v>
      </c>
      <c r="L234" s="143"/>
    </row>
    <row r="235" spans="1:12" ht="12.75" customHeight="1" x14ac:dyDescent="0.15">
      <c r="A235" s="48"/>
      <c r="B235" s="11">
        <f>SUM(IF(FREQUENCY(MATCH(B228:B234,B228:B234,0),MATCH(B228:B234,B228:B234,0))&gt;0,1))</f>
        <v>5</v>
      </c>
      <c r="C235" s="54"/>
      <c r="D235" s="54"/>
      <c r="E235" s="19">
        <f>COUNTA(E228:E234)</f>
        <v>7</v>
      </c>
      <c r="F235" s="19"/>
      <c r="G235" s="19"/>
      <c r="H235" s="19">
        <f>SUM(H228:H234)</f>
        <v>20</v>
      </c>
      <c r="I235" s="48"/>
      <c r="J235" s="48"/>
      <c r="K235" s="48"/>
      <c r="L235" s="48"/>
    </row>
    <row r="236" spans="1:12" ht="12.75" customHeight="1" x14ac:dyDescent="0.15">
      <c r="A236" s="48"/>
      <c r="B236" s="11"/>
      <c r="C236" s="54"/>
      <c r="D236" s="54"/>
      <c r="E236" s="19"/>
      <c r="F236" s="19"/>
      <c r="G236" s="19"/>
      <c r="H236" s="19"/>
      <c r="I236" s="48"/>
      <c r="J236" s="48"/>
      <c r="K236" s="48"/>
      <c r="L236" s="48"/>
    </row>
    <row r="237" spans="1:12" ht="12.75" customHeight="1" x14ac:dyDescent="0.15">
      <c r="A237" s="186" t="s">
        <v>1258</v>
      </c>
      <c r="B237" s="186" t="s">
        <v>1259</v>
      </c>
      <c r="C237" s="186" t="s">
        <v>1260</v>
      </c>
      <c r="D237" s="186">
        <v>1</v>
      </c>
      <c r="E237" s="186" t="s">
        <v>33</v>
      </c>
      <c r="F237" s="187">
        <v>41024</v>
      </c>
      <c r="G237" s="187">
        <v>41030</v>
      </c>
      <c r="H237" s="186">
        <v>6</v>
      </c>
      <c r="I237" s="186" t="s">
        <v>32</v>
      </c>
      <c r="J237" s="186" t="s">
        <v>1283</v>
      </c>
      <c r="K237" s="214" t="s">
        <v>144</v>
      </c>
      <c r="L237" s="143"/>
    </row>
    <row r="238" spans="1:12" ht="12.75" customHeight="1" x14ac:dyDescent="0.15">
      <c r="A238" s="186" t="s">
        <v>1258</v>
      </c>
      <c r="B238" s="186" t="s">
        <v>1259</v>
      </c>
      <c r="C238" s="186" t="s">
        <v>1260</v>
      </c>
      <c r="D238" s="186">
        <v>1</v>
      </c>
      <c r="E238" s="186" t="s">
        <v>33</v>
      </c>
      <c r="F238" s="187">
        <v>41080</v>
      </c>
      <c r="G238" s="187">
        <v>41085</v>
      </c>
      <c r="H238" s="186">
        <v>5</v>
      </c>
      <c r="I238" s="186" t="s">
        <v>32</v>
      </c>
      <c r="J238" s="186" t="s">
        <v>1283</v>
      </c>
      <c r="K238" s="214" t="s">
        <v>144</v>
      </c>
      <c r="L238" s="143"/>
    </row>
    <row r="239" spans="1:12" ht="12.75" customHeight="1" x14ac:dyDescent="0.15">
      <c r="A239" s="186" t="s">
        <v>1258</v>
      </c>
      <c r="B239" s="186" t="s">
        <v>1259</v>
      </c>
      <c r="C239" s="186" t="s">
        <v>1260</v>
      </c>
      <c r="D239" s="186">
        <v>1</v>
      </c>
      <c r="E239" s="186" t="s">
        <v>33</v>
      </c>
      <c r="F239" s="187">
        <v>41113</v>
      </c>
      <c r="G239" s="187">
        <v>41115</v>
      </c>
      <c r="H239" s="186">
        <v>2</v>
      </c>
      <c r="I239" s="186" t="s">
        <v>32</v>
      </c>
      <c r="J239" s="186" t="s">
        <v>1283</v>
      </c>
      <c r="K239" s="214" t="s">
        <v>144</v>
      </c>
      <c r="L239" s="143"/>
    </row>
    <row r="240" spans="1:12" ht="12.75" customHeight="1" x14ac:dyDescent="0.15">
      <c r="A240" s="186" t="s">
        <v>1258</v>
      </c>
      <c r="B240" s="186" t="s">
        <v>1259</v>
      </c>
      <c r="C240" s="186" t="s">
        <v>1260</v>
      </c>
      <c r="D240" s="186">
        <v>1</v>
      </c>
      <c r="E240" s="186" t="s">
        <v>33</v>
      </c>
      <c r="F240" s="187">
        <v>41127</v>
      </c>
      <c r="G240" s="187">
        <v>41134</v>
      </c>
      <c r="H240" s="186">
        <v>7</v>
      </c>
      <c r="I240" s="186" t="s">
        <v>32</v>
      </c>
      <c r="J240" s="186" t="s">
        <v>1283</v>
      </c>
      <c r="K240" s="214" t="s">
        <v>144</v>
      </c>
      <c r="L240" s="143"/>
    </row>
    <row r="241" spans="1:12" ht="12.75" customHeight="1" x14ac:dyDescent="0.15">
      <c r="A241" s="186" t="s">
        <v>1258</v>
      </c>
      <c r="B241" s="186" t="s">
        <v>1259</v>
      </c>
      <c r="C241" s="186" t="s">
        <v>1260</v>
      </c>
      <c r="D241" s="186">
        <v>1</v>
      </c>
      <c r="E241" s="186" t="s">
        <v>33</v>
      </c>
      <c r="F241" s="187">
        <v>41141</v>
      </c>
      <c r="G241" s="187">
        <v>41143</v>
      </c>
      <c r="H241" s="186">
        <v>2</v>
      </c>
      <c r="I241" s="186" t="s">
        <v>32</v>
      </c>
      <c r="J241" s="186" t="s">
        <v>1283</v>
      </c>
      <c r="K241" s="214" t="s">
        <v>144</v>
      </c>
      <c r="L241" s="143"/>
    </row>
    <row r="242" spans="1:12" ht="12.75" customHeight="1" x14ac:dyDescent="0.15">
      <c r="A242" s="186" t="s">
        <v>1258</v>
      </c>
      <c r="B242" s="186" t="s">
        <v>1259</v>
      </c>
      <c r="C242" s="186" t="s">
        <v>1260</v>
      </c>
      <c r="D242" s="186">
        <v>1</v>
      </c>
      <c r="E242" s="186" t="s">
        <v>33</v>
      </c>
      <c r="F242" s="187">
        <v>41176</v>
      </c>
      <c r="G242" s="187">
        <v>41183</v>
      </c>
      <c r="H242" s="186">
        <v>7</v>
      </c>
      <c r="I242" s="186" t="s">
        <v>32</v>
      </c>
      <c r="J242" s="186" t="s">
        <v>1283</v>
      </c>
      <c r="K242" s="214" t="s">
        <v>144</v>
      </c>
      <c r="L242" s="143"/>
    </row>
    <row r="243" spans="1:12" ht="12.75" customHeight="1" x14ac:dyDescent="0.15">
      <c r="A243" s="186" t="s">
        <v>1258</v>
      </c>
      <c r="B243" s="186" t="s">
        <v>1263</v>
      </c>
      <c r="C243" s="186" t="s">
        <v>1264</v>
      </c>
      <c r="D243" s="186">
        <v>1</v>
      </c>
      <c r="E243" s="186" t="s">
        <v>33</v>
      </c>
      <c r="F243" s="187">
        <v>41080</v>
      </c>
      <c r="G243" s="187">
        <v>41085</v>
      </c>
      <c r="H243" s="186">
        <v>5</v>
      </c>
      <c r="I243" s="186" t="s">
        <v>32</v>
      </c>
      <c r="J243" s="186" t="s">
        <v>1283</v>
      </c>
      <c r="K243" s="214" t="s">
        <v>1403</v>
      </c>
      <c r="L243" s="143"/>
    </row>
    <row r="244" spans="1:12" ht="12.75" customHeight="1" x14ac:dyDescent="0.15">
      <c r="A244" s="186" t="s">
        <v>1258</v>
      </c>
      <c r="B244" s="186" t="s">
        <v>1263</v>
      </c>
      <c r="C244" s="186" t="s">
        <v>1264</v>
      </c>
      <c r="D244" s="186">
        <v>1</v>
      </c>
      <c r="E244" s="186" t="s">
        <v>33</v>
      </c>
      <c r="F244" s="187">
        <v>41127</v>
      </c>
      <c r="G244" s="187">
        <v>41129</v>
      </c>
      <c r="H244" s="186">
        <v>2</v>
      </c>
      <c r="I244" s="186" t="s">
        <v>32</v>
      </c>
      <c r="J244" s="186" t="s">
        <v>1283</v>
      </c>
      <c r="K244" s="214" t="s">
        <v>1403</v>
      </c>
      <c r="L244" s="143"/>
    </row>
    <row r="245" spans="1:12" ht="12.75" customHeight="1" x14ac:dyDescent="0.15">
      <c r="A245" s="186" t="s">
        <v>1258</v>
      </c>
      <c r="B245" s="186" t="s">
        <v>1263</v>
      </c>
      <c r="C245" s="186" t="s">
        <v>1264</v>
      </c>
      <c r="D245" s="186">
        <v>1</v>
      </c>
      <c r="E245" s="186" t="s">
        <v>33</v>
      </c>
      <c r="F245" s="187">
        <v>41169</v>
      </c>
      <c r="G245" s="187">
        <v>41171</v>
      </c>
      <c r="H245" s="186">
        <v>2</v>
      </c>
      <c r="I245" s="186" t="s">
        <v>32</v>
      </c>
      <c r="J245" s="186" t="s">
        <v>1283</v>
      </c>
      <c r="K245" s="214" t="s">
        <v>1403</v>
      </c>
      <c r="L245" s="143"/>
    </row>
    <row r="246" spans="1:12" ht="12.75" customHeight="1" x14ac:dyDescent="0.15">
      <c r="A246" s="186" t="s">
        <v>1258</v>
      </c>
      <c r="B246" s="186" t="s">
        <v>1265</v>
      </c>
      <c r="C246" s="186" t="s">
        <v>1266</v>
      </c>
      <c r="D246" s="186">
        <v>1</v>
      </c>
      <c r="E246" s="186" t="s">
        <v>33</v>
      </c>
      <c r="F246" s="187">
        <v>41127</v>
      </c>
      <c r="G246" s="187">
        <v>41134</v>
      </c>
      <c r="H246" s="186">
        <v>7</v>
      </c>
      <c r="I246" s="186" t="s">
        <v>32</v>
      </c>
      <c r="J246" s="186" t="s">
        <v>1283</v>
      </c>
      <c r="K246" s="214" t="s">
        <v>1403</v>
      </c>
      <c r="L246" s="143"/>
    </row>
    <row r="247" spans="1:12" ht="12.75" customHeight="1" x14ac:dyDescent="0.15">
      <c r="A247" s="186" t="s">
        <v>1258</v>
      </c>
      <c r="B247" s="186" t="s">
        <v>1265</v>
      </c>
      <c r="C247" s="186" t="s">
        <v>1266</v>
      </c>
      <c r="D247" s="186">
        <v>1</v>
      </c>
      <c r="E247" s="186" t="s">
        <v>33</v>
      </c>
      <c r="F247" s="187">
        <v>41169</v>
      </c>
      <c r="G247" s="187">
        <v>41171</v>
      </c>
      <c r="H247" s="186">
        <v>2</v>
      </c>
      <c r="I247" s="186" t="s">
        <v>32</v>
      </c>
      <c r="J247" s="186" t="s">
        <v>1283</v>
      </c>
      <c r="K247" s="214" t="s">
        <v>1403</v>
      </c>
      <c r="L247" s="143"/>
    </row>
    <row r="248" spans="1:12" ht="12.75" customHeight="1" x14ac:dyDescent="0.15">
      <c r="A248" s="186" t="s">
        <v>1258</v>
      </c>
      <c r="B248" s="186" t="s">
        <v>1267</v>
      </c>
      <c r="C248" s="186" t="s">
        <v>1268</v>
      </c>
      <c r="D248" s="186">
        <v>1</v>
      </c>
      <c r="E248" s="186" t="s">
        <v>33</v>
      </c>
      <c r="F248" s="187">
        <v>41080</v>
      </c>
      <c r="G248" s="187">
        <v>41085</v>
      </c>
      <c r="H248" s="186">
        <v>5</v>
      </c>
      <c r="I248" s="186" t="s">
        <v>32</v>
      </c>
      <c r="J248" s="186" t="s">
        <v>1283</v>
      </c>
      <c r="K248" s="214" t="s">
        <v>1404</v>
      </c>
      <c r="L248" s="143"/>
    </row>
    <row r="249" spans="1:12" ht="12.75" customHeight="1" x14ac:dyDescent="0.15">
      <c r="A249" s="186" t="s">
        <v>1258</v>
      </c>
      <c r="B249" s="186" t="s">
        <v>1267</v>
      </c>
      <c r="C249" s="186" t="s">
        <v>1268</v>
      </c>
      <c r="D249" s="186">
        <v>1</v>
      </c>
      <c r="E249" s="186" t="s">
        <v>33</v>
      </c>
      <c r="F249" s="187">
        <v>41141</v>
      </c>
      <c r="G249" s="187">
        <v>41143</v>
      </c>
      <c r="H249" s="186">
        <v>2</v>
      </c>
      <c r="I249" s="186" t="s">
        <v>32</v>
      </c>
      <c r="J249" s="186" t="s">
        <v>1283</v>
      </c>
      <c r="K249" s="214" t="s">
        <v>1404</v>
      </c>
      <c r="L249" s="143"/>
    </row>
    <row r="250" spans="1:12" ht="12.75" customHeight="1" x14ac:dyDescent="0.15">
      <c r="A250" s="186" t="s">
        <v>1258</v>
      </c>
      <c r="B250" s="186" t="s">
        <v>1267</v>
      </c>
      <c r="C250" s="186" t="s">
        <v>1268</v>
      </c>
      <c r="D250" s="186">
        <v>1</v>
      </c>
      <c r="E250" s="186" t="s">
        <v>33</v>
      </c>
      <c r="F250" s="187">
        <v>41176</v>
      </c>
      <c r="G250" s="187">
        <v>41178</v>
      </c>
      <c r="H250" s="186">
        <v>2</v>
      </c>
      <c r="I250" s="186" t="s">
        <v>32</v>
      </c>
      <c r="J250" s="186" t="s">
        <v>1283</v>
      </c>
      <c r="K250" s="214" t="s">
        <v>1404</v>
      </c>
      <c r="L250" s="143"/>
    </row>
    <row r="251" spans="1:12" ht="12.75" customHeight="1" x14ac:dyDescent="0.15">
      <c r="A251" s="186" t="s">
        <v>1258</v>
      </c>
      <c r="B251" s="186" t="s">
        <v>1271</v>
      </c>
      <c r="C251" s="186" t="s">
        <v>1272</v>
      </c>
      <c r="D251" s="186">
        <v>1</v>
      </c>
      <c r="E251" s="186" t="s">
        <v>33</v>
      </c>
      <c r="F251" s="187">
        <v>41080</v>
      </c>
      <c r="G251" s="187">
        <v>41085</v>
      </c>
      <c r="H251" s="186">
        <v>5</v>
      </c>
      <c r="I251" s="186" t="s">
        <v>32</v>
      </c>
      <c r="J251" s="186" t="s">
        <v>1283</v>
      </c>
      <c r="K251" s="214" t="s">
        <v>1404</v>
      </c>
      <c r="L251" s="143"/>
    </row>
    <row r="252" spans="1:12" ht="12.75" customHeight="1" x14ac:dyDescent="0.15">
      <c r="A252" s="186" t="s">
        <v>1258</v>
      </c>
      <c r="B252" s="186" t="s">
        <v>1271</v>
      </c>
      <c r="C252" s="186" t="s">
        <v>1272</v>
      </c>
      <c r="D252" s="186">
        <v>1</v>
      </c>
      <c r="E252" s="186" t="s">
        <v>33</v>
      </c>
      <c r="F252" s="187">
        <v>41120</v>
      </c>
      <c r="G252" s="187">
        <v>41122</v>
      </c>
      <c r="H252" s="186">
        <v>2</v>
      </c>
      <c r="I252" s="186" t="s">
        <v>32</v>
      </c>
      <c r="J252" s="186" t="s">
        <v>1283</v>
      </c>
      <c r="K252" s="214" t="s">
        <v>1404</v>
      </c>
      <c r="L252" s="143"/>
    </row>
    <row r="253" spans="1:12" ht="12.75" customHeight="1" x14ac:dyDescent="0.15">
      <c r="A253" s="186" t="s">
        <v>1258</v>
      </c>
      <c r="B253" s="186" t="s">
        <v>1271</v>
      </c>
      <c r="C253" s="186" t="s">
        <v>1272</v>
      </c>
      <c r="D253" s="186">
        <v>1</v>
      </c>
      <c r="E253" s="186" t="s">
        <v>33</v>
      </c>
      <c r="F253" s="187">
        <v>41141</v>
      </c>
      <c r="G253" s="187">
        <v>41162</v>
      </c>
      <c r="H253" s="186">
        <v>21</v>
      </c>
      <c r="I253" s="186" t="s">
        <v>32</v>
      </c>
      <c r="J253" s="186" t="s">
        <v>1283</v>
      </c>
      <c r="K253" s="214" t="s">
        <v>1404</v>
      </c>
      <c r="L253" s="143"/>
    </row>
    <row r="254" spans="1:12" ht="12.75" customHeight="1" x14ac:dyDescent="0.15">
      <c r="A254" s="186" t="s">
        <v>1258</v>
      </c>
      <c r="B254" s="186" t="s">
        <v>1271</v>
      </c>
      <c r="C254" s="186" t="s">
        <v>1272</v>
      </c>
      <c r="D254" s="186">
        <v>1</v>
      </c>
      <c r="E254" s="186" t="s">
        <v>33</v>
      </c>
      <c r="F254" s="187">
        <v>41176</v>
      </c>
      <c r="G254" s="187">
        <v>41178</v>
      </c>
      <c r="H254" s="186">
        <v>2</v>
      </c>
      <c r="I254" s="186" t="s">
        <v>32</v>
      </c>
      <c r="J254" s="186" t="s">
        <v>1283</v>
      </c>
      <c r="K254" s="214" t="s">
        <v>1404</v>
      </c>
      <c r="L254" s="143"/>
    </row>
    <row r="255" spans="1:12" ht="12.75" customHeight="1" x14ac:dyDescent="0.15">
      <c r="A255" s="186" t="s">
        <v>1258</v>
      </c>
      <c r="B255" s="186" t="s">
        <v>1271</v>
      </c>
      <c r="C255" s="186" t="s">
        <v>1272</v>
      </c>
      <c r="D255" s="186">
        <v>1</v>
      </c>
      <c r="E255" s="186" t="s">
        <v>33</v>
      </c>
      <c r="F255" s="187">
        <v>41183</v>
      </c>
      <c r="G255" s="187">
        <v>41190</v>
      </c>
      <c r="H255" s="186">
        <v>7</v>
      </c>
      <c r="I255" s="186" t="s">
        <v>32</v>
      </c>
      <c r="J255" s="186" t="s">
        <v>1283</v>
      </c>
      <c r="K255" s="214" t="s">
        <v>1404</v>
      </c>
      <c r="L255" s="143"/>
    </row>
    <row r="256" spans="1:12" ht="12.75" customHeight="1" x14ac:dyDescent="0.15">
      <c r="A256" s="186" t="s">
        <v>1258</v>
      </c>
      <c r="B256" s="186" t="s">
        <v>1271</v>
      </c>
      <c r="C256" s="186" t="s">
        <v>1272</v>
      </c>
      <c r="D256" s="186">
        <v>1</v>
      </c>
      <c r="E256" s="186" t="s">
        <v>33</v>
      </c>
      <c r="F256" s="187">
        <v>41204</v>
      </c>
      <c r="G256" s="187">
        <v>41205</v>
      </c>
      <c r="H256" s="186">
        <v>1</v>
      </c>
      <c r="I256" s="186" t="s">
        <v>32</v>
      </c>
      <c r="J256" s="186" t="s">
        <v>1283</v>
      </c>
      <c r="K256" s="214" t="s">
        <v>1404</v>
      </c>
      <c r="L256" s="143"/>
    </row>
    <row r="257" spans="1:12" ht="12.75" customHeight="1" x14ac:dyDescent="0.15">
      <c r="A257" s="186" t="s">
        <v>1258</v>
      </c>
      <c r="B257" s="186" t="s">
        <v>1275</v>
      </c>
      <c r="C257" s="186" t="s">
        <v>1276</v>
      </c>
      <c r="D257" s="186">
        <v>1</v>
      </c>
      <c r="E257" s="186" t="s">
        <v>33</v>
      </c>
      <c r="F257" s="187">
        <v>41085</v>
      </c>
      <c r="G257" s="187">
        <v>41087</v>
      </c>
      <c r="H257" s="186">
        <v>2</v>
      </c>
      <c r="I257" s="186" t="s">
        <v>32</v>
      </c>
      <c r="J257" s="186" t="s">
        <v>1283</v>
      </c>
      <c r="K257" s="214" t="s">
        <v>144</v>
      </c>
      <c r="L257" s="143"/>
    </row>
    <row r="258" spans="1:12" ht="12.75" customHeight="1" x14ac:dyDescent="0.15">
      <c r="A258" s="186" t="s">
        <v>1258</v>
      </c>
      <c r="B258" s="186" t="s">
        <v>1275</v>
      </c>
      <c r="C258" s="186" t="s">
        <v>1276</v>
      </c>
      <c r="D258" s="186">
        <v>1</v>
      </c>
      <c r="E258" s="186" t="s">
        <v>33</v>
      </c>
      <c r="F258" s="187">
        <v>41113</v>
      </c>
      <c r="G258" s="187">
        <v>41115</v>
      </c>
      <c r="H258" s="186">
        <v>2</v>
      </c>
      <c r="I258" s="186" t="s">
        <v>32</v>
      </c>
      <c r="J258" s="186" t="s">
        <v>1283</v>
      </c>
      <c r="K258" s="214" t="s">
        <v>144</v>
      </c>
      <c r="L258" s="143"/>
    </row>
    <row r="259" spans="1:12" ht="12.75" customHeight="1" x14ac:dyDescent="0.15">
      <c r="A259" s="186" t="s">
        <v>1258</v>
      </c>
      <c r="B259" s="186" t="s">
        <v>1275</v>
      </c>
      <c r="C259" s="186" t="s">
        <v>1276</v>
      </c>
      <c r="D259" s="186">
        <v>1</v>
      </c>
      <c r="E259" s="186" t="s">
        <v>33</v>
      </c>
      <c r="F259" s="187">
        <v>41127</v>
      </c>
      <c r="G259" s="187">
        <v>41134</v>
      </c>
      <c r="H259" s="186">
        <v>7</v>
      </c>
      <c r="I259" s="186" t="s">
        <v>32</v>
      </c>
      <c r="J259" s="186" t="s">
        <v>1283</v>
      </c>
      <c r="K259" s="214" t="s">
        <v>144</v>
      </c>
      <c r="L259" s="143"/>
    </row>
    <row r="260" spans="1:12" ht="12.75" customHeight="1" x14ac:dyDescent="0.15">
      <c r="A260" s="186" t="s">
        <v>1258</v>
      </c>
      <c r="B260" s="186" t="s">
        <v>1275</v>
      </c>
      <c r="C260" s="186" t="s">
        <v>1276</v>
      </c>
      <c r="D260" s="186">
        <v>1</v>
      </c>
      <c r="E260" s="186" t="s">
        <v>33</v>
      </c>
      <c r="F260" s="187">
        <v>41141</v>
      </c>
      <c r="G260" s="187">
        <v>41143</v>
      </c>
      <c r="H260" s="186">
        <v>2</v>
      </c>
      <c r="I260" s="186" t="s">
        <v>32</v>
      </c>
      <c r="J260" s="186" t="s">
        <v>1283</v>
      </c>
      <c r="K260" s="214" t="s">
        <v>144</v>
      </c>
      <c r="L260" s="143"/>
    </row>
    <row r="261" spans="1:12" ht="12.75" customHeight="1" x14ac:dyDescent="0.15">
      <c r="A261" s="186" t="s">
        <v>1258</v>
      </c>
      <c r="B261" s="186" t="s">
        <v>1275</v>
      </c>
      <c r="C261" s="186" t="s">
        <v>1276</v>
      </c>
      <c r="D261" s="186">
        <v>1</v>
      </c>
      <c r="E261" s="186" t="s">
        <v>33</v>
      </c>
      <c r="F261" s="187">
        <v>41150</v>
      </c>
      <c r="G261" s="187">
        <v>41162</v>
      </c>
      <c r="H261" s="186">
        <v>12</v>
      </c>
      <c r="I261" s="186" t="s">
        <v>32</v>
      </c>
      <c r="J261" s="186" t="s">
        <v>1283</v>
      </c>
      <c r="K261" s="214" t="s">
        <v>144</v>
      </c>
      <c r="L261" s="143"/>
    </row>
    <row r="262" spans="1:12" ht="12.75" customHeight="1" x14ac:dyDescent="0.15">
      <c r="A262" s="186" t="s">
        <v>1258</v>
      </c>
      <c r="B262" s="186" t="s">
        <v>1275</v>
      </c>
      <c r="C262" s="186" t="s">
        <v>1276</v>
      </c>
      <c r="D262" s="186">
        <v>1</v>
      </c>
      <c r="E262" s="186" t="s">
        <v>33</v>
      </c>
      <c r="F262" s="187">
        <v>41176</v>
      </c>
      <c r="G262" s="187">
        <v>41178</v>
      </c>
      <c r="H262" s="186">
        <v>2</v>
      </c>
      <c r="I262" s="186" t="s">
        <v>32</v>
      </c>
      <c r="J262" s="186" t="s">
        <v>1283</v>
      </c>
      <c r="K262" s="214" t="s">
        <v>144</v>
      </c>
      <c r="L262" s="143"/>
    </row>
    <row r="263" spans="1:12" ht="12.75" customHeight="1" x14ac:dyDescent="0.15">
      <c r="A263" s="186" t="s">
        <v>1258</v>
      </c>
      <c r="B263" s="186" t="s">
        <v>1275</v>
      </c>
      <c r="C263" s="186" t="s">
        <v>1276</v>
      </c>
      <c r="D263" s="186">
        <v>1</v>
      </c>
      <c r="E263" s="186" t="s">
        <v>33</v>
      </c>
      <c r="F263" s="187">
        <v>41183</v>
      </c>
      <c r="G263" s="187">
        <v>41191</v>
      </c>
      <c r="H263" s="186">
        <v>8</v>
      </c>
      <c r="I263" s="186" t="s">
        <v>32</v>
      </c>
      <c r="J263" s="186" t="s">
        <v>1283</v>
      </c>
      <c r="K263" s="214" t="s">
        <v>144</v>
      </c>
      <c r="L263" s="143"/>
    </row>
    <row r="264" spans="1:12" ht="12.75" customHeight="1" x14ac:dyDescent="0.15">
      <c r="A264" s="186" t="s">
        <v>1258</v>
      </c>
      <c r="B264" s="186" t="s">
        <v>1275</v>
      </c>
      <c r="C264" s="186" t="s">
        <v>1276</v>
      </c>
      <c r="D264" s="186">
        <v>1</v>
      </c>
      <c r="E264" s="186" t="s">
        <v>33</v>
      </c>
      <c r="F264" s="187">
        <v>41204</v>
      </c>
      <c r="G264" s="187">
        <v>41205</v>
      </c>
      <c r="H264" s="186">
        <v>1</v>
      </c>
      <c r="I264" s="186" t="s">
        <v>32</v>
      </c>
      <c r="J264" s="186" t="s">
        <v>1283</v>
      </c>
      <c r="K264" s="214" t="s">
        <v>144</v>
      </c>
      <c r="L264" s="143"/>
    </row>
    <row r="265" spans="1:12" ht="12.75" customHeight="1" x14ac:dyDescent="0.15">
      <c r="A265" s="186" t="s">
        <v>1258</v>
      </c>
      <c r="B265" s="186" t="s">
        <v>1277</v>
      </c>
      <c r="C265" s="186" t="s">
        <v>1278</v>
      </c>
      <c r="D265" s="186">
        <v>1</v>
      </c>
      <c r="E265" s="186" t="s">
        <v>33</v>
      </c>
      <c r="F265" s="187">
        <v>41080</v>
      </c>
      <c r="G265" s="187">
        <v>41085</v>
      </c>
      <c r="H265" s="186">
        <v>5</v>
      </c>
      <c r="I265" s="186" t="s">
        <v>32</v>
      </c>
      <c r="J265" s="186" t="s">
        <v>1283</v>
      </c>
      <c r="K265" s="214" t="s">
        <v>144</v>
      </c>
      <c r="L265" s="143"/>
    </row>
    <row r="266" spans="1:12" ht="12.75" customHeight="1" x14ac:dyDescent="0.15">
      <c r="A266" s="186" t="s">
        <v>1258</v>
      </c>
      <c r="B266" s="186" t="s">
        <v>1277</v>
      </c>
      <c r="C266" s="186" t="s">
        <v>1278</v>
      </c>
      <c r="D266" s="186">
        <v>1</v>
      </c>
      <c r="E266" s="186" t="s">
        <v>33</v>
      </c>
      <c r="F266" s="187">
        <v>41120</v>
      </c>
      <c r="G266" s="187">
        <v>41122</v>
      </c>
      <c r="H266" s="186">
        <v>2</v>
      </c>
      <c r="I266" s="186" t="s">
        <v>32</v>
      </c>
      <c r="J266" s="186" t="s">
        <v>1283</v>
      </c>
      <c r="K266" s="214" t="s">
        <v>144</v>
      </c>
      <c r="L266" s="143"/>
    </row>
    <row r="267" spans="1:12" ht="12.75" customHeight="1" x14ac:dyDescent="0.15">
      <c r="A267" s="186" t="s">
        <v>1258</v>
      </c>
      <c r="B267" s="186" t="s">
        <v>1277</v>
      </c>
      <c r="C267" s="186" t="s">
        <v>1278</v>
      </c>
      <c r="D267" s="186">
        <v>1</v>
      </c>
      <c r="E267" s="186" t="s">
        <v>33</v>
      </c>
      <c r="F267" s="187">
        <v>41141</v>
      </c>
      <c r="G267" s="187">
        <v>41143</v>
      </c>
      <c r="H267" s="186">
        <v>2</v>
      </c>
      <c r="I267" s="186" t="s">
        <v>32</v>
      </c>
      <c r="J267" s="186" t="s">
        <v>1283</v>
      </c>
      <c r="K267" s="214" t="s">
        <v>144</v>
      </c>
      <c r="L267" s="143"/>
    </row>
    <row r="268" spans="1:12" ht="12.75" customHeight="1" x14ac:dyDescent="0.15">
      <c r="A268" s="186" t="s">
        <v>1258</v>
      </c>
      <c r="B268" s="186" t="s">
        <v>1277</v>
      </c>
      <c r="C268" s="186" t="s">
        <v>1278</v>
      </c>
      <c r="D268" s="186">
        <v>1</v>
      </c>
      <c r="E268" s="186" t="s">
        <v>33</v>
      </c>
      <c r="F268" s="187">
        <v>41176</v>
      </c>
      <c r="G268" s="187">
        <v>41178</v>
      </c>
      <c r="H268" s="186">
        <v>2</v>
      </c>
      <c r="I268" s="186" t="s">
        <v>32</v>
      </c>
      <c r="J268" s="186" t="s">
        <v>1283</v>
      </c>
      <c r="K268" s="214" t="s">
        <v>144</v>
      </c>
      <c r="L268" s="143"/>
    </row>
    <row r="269" spans="1:12" ht="12.75" customHeight="1" x14ac:dyDescent="0.15">
      <c r="A269" s="186" t="s">
        <v>1258</v>
      </c>
      <c r="B269" s="186" t="s">
        <v>1277</v>
      </c>
      <c r="C269" s="186" t="s">
        <v>1278</v>
      </c>
      <c r="D269" s="186">
        <v>1</v>
      </c>
      <c r="E269" s="186" t="s">
        <v>33</v>
      </c>
      <c r="F269" s="187">
        <v>41190</v>
      </c>
      <c r="G269" s="187">
        <v>41191</v>
      </c>
      <c r="H269" s="186">
        <v>1</v>
      </c>
      <c r="I269" s="186" t="s">
        <v>32</v>
      </c>
      <c r="J269" s="186" t="s">
        <v>1283</v>
      </c>
      <c r="K269" s="214" t="s">
        <v>144</v>
      </c>
      <c r="L269" s="143"/>
    </row>
    <row r="270" spans="1:12" ht="12.75" customHeight="1" x14ac:dyDescent="0.15">
      <c r="A270" s="188" t="s">
        <v>1258</v>
      </c>
      <c r="B270" s="188" t="s">
        <v>1277</v>
      </c>
      <c r="C270" s="188" t="s">
        <v>1278</v>
      </c>
      <c r="D270" s="188">
        <v>1</v>
      </c>
      <c r="E270" s="188" t="s">
        <v>33</v>
      </c>
      <c r="F270" s="189">
        <v>41204</v>
      </c>
      <c r="G270" s="189">
        <v>41205</v>
      </c>
      <c r="H270" s="188">
        <v>1</v>
      </c>
      <c r="I270" s="188" t="s">
        <v>32</v>
      </c>
      <c r="J270" s="188" t="s">
        <v>1283</v>
      </c>
      <c r="K270" s="227" t="s">
        <v>144</v>
      </c>
      <c r="L270" s="143"/>
    </row>
    <row r="271" spans="1:12" ht="12.75" customHeight="1" x14ac:dyDescent="0.15">
      <c r="A271" s="48"/>
      <c r="B271" s="11">
        <f>SUM(IF(FREQUENCY(MATCH(B237:B270,B237:B270,0),MATCH(B237:B270,B237:B270,0))&gt;0,1))</f>
        <v>7</v>
      </c>
      <c r="C271" s="54"/>
      <c r="D271" s="54"/>
      <c r="E271" s="19">
        <f>COUNTA(E237:E270)</f>
        <v>34</v>
      </c>
      <c r="F271" s="19"/>
      <c r="G271" s="19"/>
      <c r="H271" s="19">
        <f>SUM(H237:H270)</f>
        <v>143</v>
      </c>
      <c r="I271" s="48"/>
      <c r="J271" s="48"/>
      <c r="K271" s="48"/>
      <c r="L271" s="48"/>
    </row>
    <row r="272" spans="1:12" ht="12.75" customHeight="1" x14ac:dyDescent="0.15">
      <c r="A272" s="48"/>
      <c r="B272" s="11"/>
      <c r="C272" s="54"/>
      <c r="D272" s="54"/>
      <c r="E272" s="19"/>
      <c r="F272" s="19"/>
      <c r="G272" s="19"/>
      <c r="H272" s="19"/>
      <c r="I272" s="48"/>
      <c r="J272" s="48"/>
      <c r="K272" s="48"/>
      <c r="L272" s="48"/>
    </row>
    <row r="273" spans="1:12" s="5" customFormat="1" ht="12.75" x14ac:dyDescent="0.2">
      <c r="A273" s="48"/>
      <c r="B273" s="145"/>
      <c r="C273" s="146" t="s">
        <v>1406</v>
      </c>
      <c r="E273" s="120"/>
      <c r="F273" s="36"/>
      <c r="G273" s="54"/>
      <c r="H273" s="120"/>
      <c r="I273" s="37"/>
      <c r="J273" s="149"/>
      <c r="K273" s="228"/>
      <c r="L273" s="37"/>
    </row>
    <row r="274" spans="1:12" ht="12.75" customHeight="1" x14ac:dyDescent="0.15">
      <c r="A274" s="48"/>
      <c r="B274" s="11"/>
      <c r="C274" s="54"/>
      <c r="D274" s="54"/>
      <c r="E274" s="19"/>
      <c r="F274" s="19"/>
      <c r="G274" s="19"/>
      <c r="H274" s="19"/>
      <c r="I274" s="48"/>
      <c r="J274" s="48"/>
      <c r="K274" s="48"/>
      <c r="L274" s="48"/>
    </row>
    <row r="275" spans="1:12" ht="12.75" customHeight="1" x14ac:dyDescent="0.15">
      <c r="A275" s="48"/>
      <c r="B275" s="11"/>
      <c r="C275" s="54"/>
      <c r="D275" s="54"/>
      <c r="E275" s="19"/>
      <c r="F275" s="19"/>
      <c r="G275" s="19"/>
      <c r="H275" s="19"/>
      <c r="I275" s="48"/>
      <c r="J275" s="48"/>
      <c r="K275" s="48"/>
      <c r="L275" s="48"/>
    </row>
    <row r="276" spans="1:12" ht="12.75" customHeight="1" x14ac:dyDescent="0.2">
      <c r="A276" s="48"/>
      <c r="C276" s="164"/>
      <c r="D276" s="135" t="s">
        <v>1350</v>
      </c>
      <c r="E276" s="165"/>
      <c r="F276" s="165"/>
      <c r="G276" s="19"/>
      <c r="H276" s="19"/>
      <c r="I276" s="48"/>
      <c r="J276" s="48"/>
      <c r="K276" s="48"/>
      <c r="L276" s="48"/>
    </row>
    <row r="277" spans="1:12" ht="12.75" customHeight="1" x14ac:dyDescent="0.2">
      <c r="A277" s="48"/>
      <c r="B277" s="166"/>
      <c r="C277" s="10"/>
      <c r="D277" s="96" t="s">
        <v>127</v>
      </c>
      <c r="E277" s="73">
        <f>SUM(B25+B31+B34+B51+B54+B75+B112+B115+B118+B132+B207+B211+B217+B226+B235+B271)</f>
        <v>82</v>
      </c>
      <c r="F277" s="165"/>
      <c r="G277" s="19"/>
      <c r="H277" s="19"/>
      <c r="I277" s="48"/>
      <c r="J277" s="48"/>
      <c r="K277" s="48"/>
      <c r="L277" s="48"/>
    </row>
    <row r="278" spans="1:12" ht="12.75" customHeight="1" x14ac:dyDescent="0.2">
      <c r="A278" s="48"/>
      <c r="B278" s="166"/>
      <c r="C278" s="10"/>
      <c r="D278" s="96" t="s">
        <v>128</v>
      </c>
      <c r="E278" s="73">
        <f>SUM(E25+E31+E34+E51+E54+E75+E112+E115+E118+E132+E207+E211+E217+E226+E235+E271)</f>
        <v>239</v>
      </c>
      <c r="F278" s="165"/>
      <c r="G278" s="19"/>
      <c r="H278" s="19"/>
      <c r="I278" s="48"/>
      <c r="J278" s="48"/>
      <c r="K278" s="48"/>
      <c r="L278" s="48"/>
    </row>
    <row r="279" spans="1:12" ht="12.75" customHeight="1" x14ac:dyDescent="0.2">
      <c r="A279" s="48"/>
      <c r="B279" s="166"/>
      <c r="C279" s="10"/>
      <c r="D279" s="96" t="s">
        <v>129</v>
      </c>
      <c r="E279" s="117">
        <f>SUM(H25+H31+H34+H51+H54+H75+H112+H115+H118+H132+H207+H211+H217+H226+H235+H271)</f>
        <v>2819</v>
      </c>
      <c r="F279" s="165"/>
      <c r="G279" s="19"/>
      <c r="H279" s="19"/>
      <c r="I279" s="48"/>
      <c r="J279" s="48"/>
      <c r="K279" s="48"/>
      <c r="L279" s="48"/>
    </row>
    <row r="280" spans="1:12" ht="12.75" customHeight="1" x14ac:dyDescent="0.2">
      <c r="A280" s="48"/>
      <c r="B280" s="166"/>
      <c r="C280" s="167"/>
      <c r="D280" s="167"/>
      <c r="E280" s="165"/>
      <c r="F280" s="165"/>
      <c r="G280" s="19"/>
      <c r="H280" s="19"/>
      <c r="I280" s="48"/>
      <c r="J280" s="48"/>
      <c r="K280" s="48"/>
      <c r="L280" s="48"/>
    </row>
    <row r="281" spans="1:12" ht="12.75" customHeight="1" x14ac:dyDescent="0.2">
      <c r="A281" s="48"/>
      <c r="B281" s="168"/>
      <c r="C281" s="10"/>
      <c r="D281" s="135" t="s">
        <v>106</v>
      </c>
      <c r="E281" s="165"/>
      <c r="F281" s="165"/>
      <c r="G281" s="19"/>
      <c r="H281" s="19"/>
      <c r="I281" s="48"/>
      <c r="J281" s="48"/>
      <c r="K281" s="48"/>
      <c r="L281" s="48"/>
    </row>
    <row r="282" spans="1:12" ht="12.75" customHeight="1" x14ac:dyDescent="0.2">
      <c r="A282" s="48"/>
      <c r="B282" s="166"/>
      <c r="C282" s="73"/>
      <c r="D282" s="73"/>
      <c r="E282" s="88" t="s">
        <v>92</v>
      </c>
      <c r="F282" s="140" t="s">
        <v>93</v>
      </c>
      <c r="G282" s="19"/>
      <c r="H282" s="19"/>
      <c r="I282" s="48"/>
      <c r="J282" s="48"/>
      <c r="K282" s="48"/>
      <c r="L282" s="48"/>
    </row>
    <row r="283" spans="1:12" ht="12.75" customHeight="1" x14ac:dyDescent="0.2">
      <c r="A283" s="169"/>
      <c r="B283" s="168"/>
      <c r="C283" s="10"/>
      <c r="D283" s="170" t="s">
        <v>124</v>
      </c>
      <c r="E283" s="80"/>
      <c r="F283" s="80"/>
      <c r="G283" s="25"/>
      <c r="H283" s="171"/>
      <c r="I283" s="171"/>
      <c r="J283" s="171"/>
      <c r="K283" s="48"/>
      <c r="L283" s="48"/>
    </row>
    <row r="284" spans="1:12" ht="12.75" customHeight="1" x14ac:dyDescent="0.15">
      <c r="A284" s="19"/>
      <c r="B284" s="164"/>
      <c r="C284" s="10"/>
      <c r="D284" s="172" t="s">
        <v>91</v>
      </c>
      <c r="E284" s="136">
        <f>COUNTIF(I2:I271, "*ELEV_BACT*")</f>
        <v>239</v>
      </c>
      <c r="F284" s="173">
        <f>E284/E285</f>
        <v>1</v>
      </c>
      <c r="G284" s="48"/>
      <c r="H284" s="171"/>
      <c r="I284" s="171"/>
      <c r="J284" s="171"/>
      <c r="K284" s="48"/>
      <c r="L284" s="48"/>
    </row>
    <row r="285" spans="1:12" ht="12.75" customHeight="1" x14ac:dyDescent="0.2">
      <c r="B285" s="168"/>
      <c r="C285" s="10"/>
      <c r="D285" s="174"/>
      <c r="E285" s="175">
        <f>SUM(E284:E284)</f>
        <v>239</v>
      </c>
      <c r="F285" s="138">
        <f>SUM(F284:F284)</f>
        <v>1</v>
      </c>
      <c r="G285" s="48"/>
      <c r="H285" s="143"/>
      <c r="I285" s="143"/>
      <c r="J285" s="48"/>
      <c r="K285" s="48"/>
      <c r="L285" s="48"/>
    </row>
    <row r="286" spans="1:12" ht="12.75" customHeight="1" x14ac:dyDescent="0.2">
      <c r="B286" s="168"/>
      <c r="C286" s="10"/>
      <c r="D286" s="170" t="s">
        <v>125</v>
      </c>
      <c r="E286" s="80"/>
      <c r="F286" s="137"/>
      <c r="H286" s="143"/>
      <c r="I286" s="143"/>
      <c r="J286" s="49"/>
      <c r="K286" s="229"/>
      <c r="L286" s="177"/>
    </row>
    <row r="287" spans="1:12" ht="12.75" customHeight="1" x14ac:dyDescent="0.2">
      <c r="B287" s="168"/>
      <c r="C287" s="10"/>
      <c r="D287" s="172" t="s">
        <v>1287</v>
      </c>
      <c r="E287" s="73">
        <f>COUNTIF(J2:J271, "*ENTERO*")</f>
        <v>231</v>
      </c>
      <c r="F287" s="116">
        <f>E287/E290</f>
        <v>0.90944881889763785</v>
      </c>
      <c r="H287" s="143"/>
      <c r="I287" s="143"/>
      <c r="J287" s="49"/>
      <c r="K287" s="229"/>
      <c r="L287" s="177"/>
    </row>
    <row r="288" spans="1:12" ht="12.75" customHeight="1" x14ac:dyDescent="0.2">
      <c r="B288" s="168"/>
      <c r="C288" s="10"/>
      <c r="D288" s="172" t="s">
        <v>1288</v>
      </c>
      <c r="E288" s="73">
        <f>COUNTIF(J2:J271, "*FECAL_COL*")</f>
        <v>3</v>
      </c>
      <c r="F288" s="116">
        <f>E288/E290</f>
        <v>1.1811023622047244E-2</v>
      </c>
      <c r="H288" s="143"/>
      <c r="I288" s="143"/>
      <c r="J288" s="49"/>
      <c r="K288" s="229"/>
      <c r="L288" s="177"/>
    </row>
    <row r="289" spans="2:12" ht="12.75" customHeight="1" x14ac:dyDescent="0.2">
      <c r="B289" s="168"/>
      <c r="C289" s="10"/>
      <c r="D289" s="172" t="s">
        <v>109</v>
      </c>
      <c r="E289" s="136">
        <f>COUNTIF(J2:J271, "*OTHER*")</f>
        <v>20</v>
      </c>
      <c r="F289" s="173">
        <f>E289/E290</f>
        <v>7.874015748031496E-2</v>
      </c>
      <c r="H289" s="143"/>
      <c r="I289" s="143"/>
      <c r="J289" s="49"/>
      <c r="K289" s="229"/>
      <c r="L289" s="177"/>
    </row>
    <row r="290" spans="2:12" ht="12.75" customHeight="1" x14ac:dyDescent="0.2">
      <c r="B290" s="168"/>
      <c r="C290" s="10"/>
      <c r="D290" s="174"/>
      <c r="E290" s="175">
        <f>SUM(E287:E289)</f>
        <v>254</v>
      </c>
      <c r="F290" s="138">
        <f>SUM(F287:F289)</f>
        <v>1</v>
      </c>
      <c r="I290" s="179"/>
      <c r="J290" s="48"/>
      <c r="K290" s="48"/>
      <c r="L290" s="49"/>
    </row>
    <row r="291" spans="2:12" ht="12.75" customHeight="1" x14ac:dyDescent="0.2">
      <c r="B291" s="168"/>
      <c r="C291" s="10"/>
      <c r="D291" s="170" t="s">
        <v>126</v>
      </c>
      <c r="E291" s="80"/>
      <c r="F291" s="137"/>
      <c r="I291" s="180"/>
      <c r="J291" s="49"/>
      <c r="K291" s="229"/>
      <c r="L291" s="177"/>
    </row>
    <row r="292" spans="2:12" ht="12.75" customHeight="1" x14ac:dyDescent="0.2">
      <c r="B292" s="168"/>
      <c r="C292" s="10"/>
      <c r="D292" s="172" t="s">
        <v>149</v>
      </c>
      <c r="E292" s="137">
        <f>COUNTIF(K2:K274, "*RUNOFF*")</f>
        <v>72</v>
      </c>
      <c r="F292" s="138">
        <f>E292/E303</f>
        <v>8.401400233372229E-2</v>
      </c>
      <c r="I292" s="181"/>
      <c r="J292" s="49"/>
      <c r="K292" s="229"/>
      <c r="L292" s="177"/>
    </row>
    <row r="293" spans="2:12" ht="12.75" customHeight="1" x14ac:dyDescent="0.2">
      <c r="B293" s="168"/>
      <c r="C293" s="10"/>
      <c r="D293" s="172" t="s">
        <v>107</v>
      </c>
      <c r="E293" s="137">
        <f>COUNTIF(K2:K274, "*STORM*")-1</f>
        <v>184</v>
      </c>
      <c r="F293" s="138">
        <f>E293/E303</f>
        <v>0.21470245040840141</v>
      </c>
      <c r="I293" s="4"/>
      <c r="J293" s="49"/>
      <c r="K293" s="229"/>
      <c r="L293" s="177"/>
    </row>
    <row r="294" spans="2:12" ht="12.75" customHeight="1" x14ac:dyDescent="0.2">
      <c r="B294" s="168"/>
      <c r="C294" s="10"/>
      <c r="D294" s="172" t="s">
        <v>147</v>
      </c>
      <c r="E294" s="137">
        <f>COUNTIF(K2:K274, "*AGRICULTURAL*")</f>
        <v>1</v>
      </c>
      <c r="F294" s="138">
        <f>E294/E303</f>
        <v>1.1668611435239206E-3</v>
      </c>
      <c r="I294" s="4"/>
      <c r="J294" s="49"/>
      <c r="K294" s="229"/>
      <c r="L294" s="177"/>
    </row>
    <row r="295" spans="2:12" ht="12.75" customHeight="1" x14ac:dyDescent="0.2">
      <c r="B295" s="168"/>
      <c r="C295" s="10"/>
      <c r="D295" s="172" t="s">
        <v>1289</v>
      </c>
      <c r="E295" s="137">
        <f>COUNTIF(K2:K274, "*BOAT*")-1</f>
        <v>104</v>
      </c>
      <c r="F295" s="138">
        <f>E295/E303</f>
        <v>0.12135355892648775</v>
      </c>
      <c r="I295" s="4"/>
      <c r="J295" s="49"/>
      <c r="K295" s="229"/>
      <c r="L295" s="177"/>
    </row>
    <row r="296" spans="2:12" ht="12.75" customHeight="1" x14ac:dyDescent="0.2">
      <c r="B296" s="168"/>
      <c r="C296" s="10"/>
      <c r="D296" s="172" t="s">
        <v>148</v>
      </c>
      <c r="E296" s="137">
        <f>COUNTIF(K2:K274, "*SSO*")</f>
        <v>64</v>
      </c>
      <c r="F296" s="138">
        <f>E296/E303</f>
        <v>7.4679113185530915E-2</v>
      </c>
      <c r="I296" s="4"/>
      <c r="J296" s="49"/>
      <c r="K296" s="229"/>
      <c r="L296" s="177"/>
    </row>
    <row r="297" spans="2:12" ht="12.75" customHeight="1" x14ac:dyDescent="0.2">
      <c r="B297" s="168"/>
      <c r="C297" s="10"/>
      <c r="D297" s="172" t="s">
        <v>1290</v>
      </c>
      <c r="E297" s="137">
        <f>COUNTIF(K2:K274, "*POTW*")</f>
        <v>5</v>
      </c>
      <c r="F297" s="138">
        <f>E297/E303</f>
        <v>5.8343057176196032E-3</v>
      </c>
      <c r="I297" s="4"/>
      <c r="J297" s="49"/>
      <c r="K297" s="229"/>
      <c r="L297" s="177"/>
    </row>
    <row r="298" spans="2:12" ht="12.75" customHeight="1" x14ac:dyDescent="0.2">
      <c r="B298" s="168"/>
      <c r="C298" s="10"/>
      <c r="D298" s="172" t="s">
        <v>1292</v>
      </c>
      <c r="E298" s="137">
        <f>COUNTIF(K2:K274, "*SEWER_LINE*")</f>
        <v>69</v>
      </c>
      <c r="F298" s="138">
        <f>E298/E303</f>
        <v>8.051341890315053E-2</v>
      </c>
      <c r="I298" s="4"/>
      <c r="J298" s="182"/>
      <c r="K298" s="229"/>
      <c r="L298" s="177"/>
    </row>
    <row r="299" spans="2:12" ht="12.75" customHeight="1" x14ac:dyDescent="0.2">
      <c r="B299" s="168"/>
      <c r="C299" s="10"/>
      <c r="D299" s="172" t="s">
        <v>1291</v>
      </c>
      <c r="E299" s="137">
        <f>COUNTIF(K2:K274, "*SEPTIC*")</f>
        <v>39</v>
      </c>
      <c r="F299" s="138">
        <f>E299/E303</f>
        <v>4.5507584597432905E-2</v>
      </c>
      <c r="I299" s="4"/>
      <c r="J299" s="182"/>
      <c r="K299" s="229"/>
      <c r="L299" s="177"/>
    </row>
    <row r="300" spans="2:12" ht="12.75" customHeight="1" x14ac:dyDescent="0.2">
      <c r="B300" s="168"/>
      <c r="C300" s="10"/>
      <c r="D300" s="172" t="s">
        <v>108</v>
      </c>
      <c r="E300" s="137">
        <f>COUNTIF(K2:K274, "*WILDLIFE*")-1</f>
        <v>178</v>
      </c>
      <c r="F300" s="138">
        <f>E300/E303</f>
        <v>0.20770128354725786</v>
      </c>
      <c r="I300" s="181"/>
      <c r="J300" s="48"/>
      <c r="K300" s="48"/>
      <c r="L300" s="49"/>
    </row>
    <row r="301" spans="2:12" ht="12.75" customHeight="1" x14ac:dyDescent="0.2">
      <c r="B301" s="168"/>
      <c r="C301" s="10"/>
      <c r="D301" s="172" t="s">
        <v>109</v>
      </c>
      <c r="E301" s="137">
        <f>COUNTIF(K2:K274, "*OTHER*")</f>
        <v>28</v>
      </c>
      <c r="F301" s="138">
        <f>E301/E303</f>
        <v>3.2672112018669777E-2</v>
      </c>
      <c r="I301" s="181"/>
      <c r="J301" s="49"/>
      <c r="K301" s="229"/>
      <c r="L301" s="177"/>
    </row>
    <row r="302" spans="2:12" ht="12.75" customHeight="1" x14ac:dyDescent="0.2">
      <c r="B302" s="168"/>
      <c r="C302" s="10"/>
      <c r="D302" s="172" t="s">
        <v>110</v>
      </c>
      <c r="E302" s="136">
        <f>COUNTIF(K2:K274, "*UNKNOWN*")-1</f>
        <v>113</v>
      </c>
      <c r="F302" s="173">
        <f>E302/E303</f>
        <v>0.13185530921820304</v>
      </c>
      <c r="I302" s="4"/>
      <c r="J302" s="49"/>
      <c r="K302" s="229"/>
      <c r="L302" s="177"/>
    </row>
    <row r="303" spans="2:12" ht="12.75" customHeight="1" x14ac:dyDescent="0.2">
      <c r="B303" s="168"/>
      <c r="C303" s="168"/>
      <c r="D303" s="168"/>
      <c r="E303" s="175">
        <f>SUM(E292:E302)</f>
        <v>857</v>
      </c>
      <c r="F303" s="138">
        <f>SUM(F292:F302)</f>
        <v>1</v>
      </c>
      <c r="I303" s="4"/>
      <c r="J303" s="49"/>
      <c r="K303" s="229"/>
      <c r="L303" s="177"/>
    </row>
    <row r="304" spans="2:12" ht="12.75" customHeight="1" x14ac:dyDescent="0.2">
      <c r="I304" s="4"/>
      <c r="J304" s="49"/>
      <c r="K304" s="229"/>
      <c r="L304" s="177"/>
    </row>
    <row r="305" spans="9:12" ht="12.75" customHeight="1" x14ac:dyDescent="0.15">
      <c r="I305" s="143"/>
      <c r="J305" s="49"/>
      <c r="K305" s="229"/>
      <c r="L305" s="177"/>
    </row>
    <row r="306" spans="9:12" ht="12" customHeight="1" x14ac:dyDescent="0.15">
      <c r="I306" s="1"/>
      <c r="J306" s="182"/>
      <c r="K306" s="230"/>
      <c r="L306" s="1"/>
    </row>
  </sheetData>
  <sortState ref="I154:I161">
    <sortCondition ref="I154"/>
  </sortState>
  <phoneticPr fontId="3" type="noConversion"/>
  <printOptions horizontalCentered="1" gridLines="1"/>
  <pageMargins left="0.5" right="0.5" top="1.5" bottom="0.75" header="0.5" footer="0.5"/>
  <pageSetup scale="75" orientation="landscape" r:id="rId1"/>
  <headerFooter alignWithMargins="0">
    <oddHeader>&amp;C&amp;"Arial,Bold"&amp;16 2012 Swimming Season
Florida Beach Actions</oddHeader>
    <oddFooter>&amp;R&amp;P of &amp;N</oddFooter>
  </headerFooter>
  <rowBreaks count="1" manualBreakCount="1">
    <brk id="274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R130"/>
  <sheetViews>
    <sheetView zoomScaleNormal="100" workbookViewId="0">
      <pane ySplit="2" topLeftCell="A3" activePane="bottomLeft" state="frozen"/>
      <selection pane="bottomLeft"/>
    </sheetView>
  </sheetViews>
  <sheetFormatPr defaultRowHeight="9" customHeight="1" x14ac:dyDescent="0.2"/>
  <cols>
    <col min="1" max="1" width="13.7109375" style="4" customWidth="1"/>
    <col min="2" max="2" width="9.140625" style="4"/>
    <col min="3" max="3" width="39.28515625" style="28" customWidth="1"/>
    <col min="4" max="4" width="6.7109375" style="28" customWidth="1"/>
    <col min="5" max="6" width="9.140625" style="5"/>
    <col min="7" max="7" width="0.5703125" style="5" customWidth="1"/>
    <col min="8" max="12" width="9.140625" style="5"/>
    <col min="13" max="16384" width="9.140625" style="4"/>
  </cols>
  <sheetData>
    <row r="1" spans="1:148" s="1" customFormat="1" ht="12" customHeight="1" x14ac:dyDescent="0.2">
      <c r="A1" s="8"/>
      <c r="B1" s="223" t="s">
        <v>26</v>
      </c>
      <c r="C1" s="224"/>
      <c r="D1" s="224"/>
      <c r="E1" s="224"/>
      <c r="F1" s="224"/>
      <c r="G1" s="25"/>
      <c r="H1" s="221" t="s">
        <v>25</v>
      </c>
      <c r="I1" s="222"/>
      <c r="J1" s="222"/>
      <c r="K1" s="222"/>
      <c r="L1" s="222"/>
    </row>
    <row r="2" spans="1:148" s="7" customFormat="1" ht="48" customHeight="1" x14ac:dyDescent="0.2">
      <c r="A2" s="3" t="s">
        <v>13</v>
      </c>
      <c r="B2" s="2" t="s">
        <v>14</v>
      </c>
      <c r="C2" s="2" t="s">
        <v>11</v>
      </c>
      <c r="D2" s="2" t="s">
        <v>68</v>
      </c>
      <c r="E2" s="2" t="s">
        <v>3</v>
      </c>
      <c r="F2" s="2" t="s">
        <v>19</v>
      </c>
      <c r="G2" s="25"/>
      <c r="H2" s="2" t="s">
        <v>4</v>
      </c>
      <c r="I2" s="2" t="s">
        <v>5</v>
      </c>
      <c r="J2" s="2" t="s">
        <v>6</v>
      </c>
      <c r="K2" s="2" t="s">
        <v>7</v>
      </c>
      <c r="L2" s="2" t="s">
        <v>8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</row>
    <row r="3" spans="1:148" ht="12.75" customHeight="1" x14ac:dyDescent="0.2">
      <c r="A3" s="61" t="s">
        <v>146</v>
      </c>
      <c r="B3" s="142" t="s">
        <v>154</v>
      </c>
      <c r="C3" s="142" t="s">
        <v>155</v>
      </c>
      <c r="D3" s="61">
        <v>1</v>
      </c>
      <c r="E3" s="52">
        <v>5</v>
      </c>
      <c r="F3" s="52">
        <v>50</v>
      </c>
      <c r="G3" s="52"/>
      <c r="H3" s="52"/>
      <c r="I3" s="52"/>
      <c r="J3" s="52">
        <v>3</v>
      </c>
      <c r="K3" s="52">
        <v>2</v>
      </c>
      <c r="L3" s="52"/>
    </row>
    <row r="4" spans="1:148" ht="12.75" customHeight="1" x14ac:dyDescent="0.2">
      <c r="A4" s="61" t="s">
        <v>146</v>
      </c>
      <c r="B4" s="61" t="s">
        <v>156</v>
      </c>
      <c r="C4" s="61" t="s">
        <v>157</v>
      </c>
      <c r="D4" s="61">
        <v>1</v>
      </c>
      <c r="E4" s="118">
        <v>3</v>
      </c>
      <c r="F4" s="118">
        <v>21</v>
      </c>
      <c r="G4" s="118"/>
      <c r="H4" s="118"/>
      <c r="I4" s="118"/>
      <c r="J4" s="118">
        <v>3</v>
      </c>
      <c r="K4" s="118"/>
      <c r="L4" s="118"/>
    </row>
    <row r="5" spans="1:148" ht="12.75" customHeight="1" x14ac:dyDescent="0.2">
      <c r="A5" s="61" t="s">
        <v>146</v>
      </c>
      <c r="B5" s="61" t="s">
        <v>158</v>
      </c>
      <c r="C5" s="61" t="s">
        <v>159</v>
      </c>
      <c r="D5" s="61">
        <v>1</v>
      </c>
      <c r="E5" s="118">
        <v>2</v>
      </c>
      <c r="F5" s="118">
        <v>14</v>
      </c>
      <c r="G5" s="118"/>
      <c r="H5" s="118"/>
      <c r="I5" s="118"/>
      <c r="J5" s="118">
        <v>2</v>
      </c>
      <c r="K5" s="118"/>
      <c r="L5" s="118"/>
    </row>
    <row r="6" spans="1:148" ht="12.75" customHeight="1" x14ac:dyDescent="0.2">
      <c r="A6" s="61" t="s">
        <v>146</v>
      </c>
      <c r="B6" s="61" t="s">
        <v>160</v>
      </c>
      <c r="C6" s="61" t="s">
        <v>161</v>
      </c>
      <c r="D6" s="61">
        <v>1</v>
      </c>
      <c r="E6" s="118">
        <v>2</v>
      </c>
      <c r="F6" s="118">
        <v>21</v>
      </c>
      <c r="G6" s="118"/>
      <c r="H6" s="118"/>
      <c r="I6" s="118"/>
      <c r="J6" s="118">
        <v>1</v>
      </c>
      <c r="K6" s="118">
        <v>1</v>
      </c>
      <c r="L6" s="118"/>
    </row>
    <row r="7" spans="1:148" ht="12.75" customHeight="1" x14ac:dyDescent="0.2">
      <c r="A7" s="61" t="s">
        <v>146</v>
      </c>
      <c r="B7" s="61" t="s">
        <v>162</v>
      </c>
      <c r="C7" s="61" t="s">
        <v>163</v>
      </c>
      <c r="D7" s="61">
        <v>1</v>
      </c>
      <c r="E7" s="118">
        <v>3</v>
      </c>
      <c r="F7" s="118">
        <v>28</v>
      </c>
      <c r="G7" s="118"/>
      <c r="H7" s="118"/>
      <c r="I7" s="118">
        <v>2</v>
      </c>
      <c r="J7" s="118">
        <v>1</v>
      </c>
      <c r="K7" s="118"/>
      <c r="L7" s="118"/>
    </row>
    <row r="8" spans="1:148" ht="12.75" customHeight="1" x14ac:dyDescent="0.2">
      <c r="A8" s="61" t="s">
        <v>146</v>
      </c>
      <c r="B8" s="61" t="s">
        <v>164</v>
      </c>
      <c r="C8" s="61" t="s">
        <v>165</v>
      </c>
      <c r="D8" s="61">
        <v>1</v>
      </c>
      <c r="E8" s="118">
        <v>2</v>
      </c>
      <c r="F8" s="118">
        <v>35</v>
      </c>
      <c r="G8" s="118"/>
      <c r="H8" s="118"/>
      <c r="I8" s="118"/>
      <c r="J8" s="118"/>
      <c r="K8" s="118">
        <v>2</v>
      </c>
      <c r="L8" s="118"/>
    </row>
    <row r="9" spans="1:148" ht="12.75" customHeight="1" x14ac:dyDescent="0.2">
      <c r="A9" s="61" t="s">
        <v>146</v>
      </c>
      <c r="B9" s="61" t="s">
        <v>168</v>
      </c>
      <c r="C9" s="61" t="s">
        <v>169</v>
      </c>
      <c r="D9" s="61">
        <v>1</v>
      </c>
      <c r="E9" s="139">
        <v>4</v>
      </c>
      <c r="F9" s="139">
        <v>35</v>
      </c>
      <c r="G9" s="139"/>
      <c r="H9" s="139"/>
      <c r="I9" s="139"/>
      <c r="J9" s="139">
        <v>3</v>
      </c>
      <c r="K9" s="139">
        <v>1</v>
      </c>
      <c r="L9" s="139"/>
    </row>
    <row r="10" spans="1:148" ht="12.75" customHeight="1" x14ac:dyDescent="0.2">
      <c r="A10" s="61" t="s">
        <v>146</v>
      </c>
      <c r="B10" s="61" t="s">
        <v>170</v>
      </c>
      <c r="C10" s="61" t="s">
        <v>171</v>
      </c>
      <c r="D10" s="61">
        <v>1</v>
      </c>
      <c r="E10" s="139">
        <v>1</v>
      </c>
      <c r="F10" s="139">
        <v>7</v>
      </c>
      <c r="G10" s="139"/>
      <c r="H10" s="139"/>
      <c r="I10" s="139"/>
      <c r="J10" s="139">
        <v>1</v>
      </c>
      <c r="K10" s="139"/>
      <c r="L10" s="139"/>
    </row>
    <row r="11" spans="1:148" ht="12.75" customHeight="1" x14ac:dyDescent="0.2">
      <c r="A11" s="62" t="s">
        <v>146</v>
      </c>
      <c r="B11" s="62" t="s">
        <v>172</v>
      </c>
      <c r="C11" s="62" t="s">
        <v>173</v>
      </c>
      <c r="D11" s="62">
        <v>1</v>
      </c>
      <c r="E11" s="57">
        <v>1</v>
      </c>
      <c r="F11" s="57">
        <v>7</v>
      </c>
      <c r="G11" s="57"/>
      <c r="H11" s="57"/>
      <c r="I11" s="57"/>
      <c r="J11" s="57">
        <v>1</v>
      </c>
      <c r="K11" s="57"/>
      <c r="L11" s="57"/>
    </row>
    <row r="12" spans="1:148" ht="12.75" customHeight="1" x14ac:dyDescent="0.2">
      <c r="A12" s="26"/>
      <c r="B12" s="27">
        <f>COUNTA(B3:B11)</f>
        <v>9</v>
      </c>
      <c r="C12" s="27"/>
      <c r="D12" s="27"/>
      <c r="E12" s="38">
        <f>SUM(E3:E11)</f>
        <v>23</v>
      </c>
      <c r="F12" s="38">
        <f>SUM(F3:F11)</f>
        <v>218</v>
      </c>
      <c r="G12" s="38"/>
      <c r="H12" s="38">
        <f>SUM(H3:H11)</f>
        <v>0</v>
      </c>
      <c r="I12" s="38">
        <f>SUM(I3:I11)</f>
        <v>2</v>
      </c>
      <c r="J12" s="38">
        <f>SUM(J3:J11)</f>
        <v>15</v>
      </c>
      <c r="K12" s="38">
        <f>SUM(K3:K11)</f>
        <v>6</v>
      </c>
      <c r="L12" s="38">
        <f>SUM(L3:L11)</f>
        <v>0</v>
      </c>
    </row>
    <row r="13" spans="1:148" ht="12.75" customHeight="1" x14ac:dyDescent="0.2">
      <c r="A13" s="26"/>
      <c r="B13" s="27"/>
      <c r="C13" s="27"/>
      <c r="D13" s="27"/>
      <c r="E13" s="184"/>
      <c r="F13" s="184"/>
      <c r="G13" s="184"/>
      <c r="H13" s="184"/>
      <c r="I13" s="184"/>
      <c r="J13" s="184"/>
      <c r="K13" s="184"/>
      <c r="L13" s="184"/>
    </row>
    <row r="14" spans="1:148" ht="12.75" customHeight="1" x14ac:dyDescent="0.2">
      <c r="A14" s="186" t="s">
        <v>240</v>
      </c>
      <c r="B14" s="186" t="s">
        <v>247</v>
      </c>
      <c r="C14" s="186" t="s">
        <v>248</v>
      </c>
      <c r="D14" s="61">
        <v>1</v>
      </c>
      <c r="E14" s="61">
        <v>1</v>
      </c>
      <c r="F14" s="61">
        <v>4</v>
      </c>
      <c r="G14" s="185"/>
      <c r="H14" s="185"/>
      <c r="I14" s="185"/>
      <c r="J14" s="61">
        <v>1</v>
      </c>
      <c r="K14" s="185"/>
      <c r="L14" s="185"/>
    </row>
    <row r="15" spans="1:148" ht="12.75" customHeight="1" x14ac:dyDescent="0.2">
      <c r="A15" s="186" t="s">
        <v>240</v>
      </c>
      <c r="B15" s="186" t="s">
        <v>249</v>
      </c>
      <c r="C15" s="186" t="s">
        <v>250</v>
      </c>
      <c r="D15" s="61">
        <v>1</v>
      </c>
      <c r="E15" s="61">
        <v>1</v>
      </c>
      <c r="F15" s="61">
        <v>4</v>
      </c>
      <c r="G15" s="185"/>
      <c r="H15" s="185"/>
      <c r="I15" s="185"/>
      <c r="J15" s="61">
        <v>1</v>
      </c>
      <c r="K15" s="185"/>
      <c r="L15" s="185"/>
    </row>
    <row r="16" spans="1:148" ht="12.75" customHeight="1" x14ac:dyDescent="0.2">
      <c r="A16" s="186" t="s">
        <v>240</v>
      </c>
      <c r="B16" s="186" t="s">
        <v>257</v>
      </c>
      <c r="C16" s="186" t="s">
        <v>258</v>
      </c>
      <c r="D16" s="61">
        <v>1</v>
      </c>
      <c r="E16" s="61">
        <v>1</v>
      </c>
      <c r="F16" s="61">
        <v>4</v>
      </c>
      <c r="G16" s="185"/>
      <c r="H16" s="185"/>
      <c r="I16" s="185"/>
      <c r="J16" s="61">
        <v>1</v>
      </c>
      <c r="K16" s="185"/>
      <c r="L16" s="185"/>
    </row>
    <row r="17" spans="1:16" ht="12.75" customHeight="1" x14ac:dyDescent="0.2">
      <c r="A17" s="188" t="s">
        <v>240</v>
      </c>
      <c r="B17" s="188" t="s">
        <v>259</v>
      </c>
      <c r="C17" s="188" t="s">
        <v>260</v>
      </c>
      <c r="D17" s="62">
        <v>1</v>
      </c>
      <c r="E17" s="62">
        <v>1</v>
      </c>
      <c r="F17" s="62">
        <v>4</v>
      </c>
      <c r="G17" s="57"/>
      <c r="H17" s="57"/>
      <c r="I17" s="57"/>
      <c r="J17" s="62">
        <v>1</v>
      </c>
      <c r="K17" s="57"/>
      <c r="L17" s="57"/>
    </row>
    <row r="18" spans="1:16" ht="12.75" customHeight="1" x14ac:dyDescent="0.2">
      <c r="A18" s="26"/>
      <c r="B18" s="27">
        <f>COUNTA(B14:B17)</f>
        <v>4</v>
      </c>
      <c r="C18" s="27"/>
      <c r="D18" s="27"/>
      <c r="E18" s="23">
        <f>SUM(E14:E17)</f>
        <v>4</v>
      </c>
      <c r="F18" s="23">
        <f>SUM(F14:F17)</f>
        <v>16</v>
      </c>
      <c r="G18" s="30"/>
      <c r="H18" s="23">
        <f>SUM(H14:H17)</f>
        <v>0</v>
      </c>
      <c r="I18" s="23">
        <f>SUM(I14:I17)</f>
        <v>0</v>
      </c>
      <c r="J18" s="23">
        <f>SUM(J14:J17)</f>
        <v>4</v>
      </c>
      <c r="K18" s="23">
        <f>SUM(K14:K17)</f>
        <v>0</v>
      </c>
      <c r="L18" s="23">
        <f>SUM(L14:L17)</f>
        <v>0</v>
      </c>
      <c r="O18" s="61"/>
      <c r="P18" s="61"/>
    </row>
    <row r="19" spans="1:16" ht="12.75" customHeight="1" x14ac:dyDescent="0.2">
      <c r="A19" s="26"/>
      <c r="B19" s="27"/>
      <c r="C19" s="27"/>
      <c r="D19" s="27"/>
      <c r="E19" s="184"/>
      <c r="F19" s="184"/>
      <c r="G19" s="184"/>
      <c r="H19" s="184"/>
      <c r="I19" s="184"/>
      <c r="J19" s="184"/>
      <c r="K19" s="184"/>
      <c r="L19" s="184"/>
    </row>
    <row r="20" spans="1:16" ht="12.75" customHeight="1" x14ac:dyDescent="0.2">
      <c r="A20" s="62" t="s">
        <v>279</v>
      </c>
      <c r="B20" s="62" t="s">
        <v>289</v>
      </c>
      <c r="C20" s="62" t="s">
        <v>290</v>
      </c>
      <c r="D20" s="62">
        <v>1</v>
      </c>
      <c r="E20" s="62">
        <v>1</v>
      </c>
      <c r="F20" s="62">
        <v>5</v>
      </c>
      <c r="G20" s="57"/>
      <c r="H20" s="57"/>
      <c r="I20" s="57"/>
      <c r="J20" s="62">
        <v>1</v>
      </c>
      <c r="K20" s="57"/>
      <c r="L20" s="57"/>
    </row>
    <row r="21" spans="1:16" ht="12.75" customHeight="1" x14ac:dyDescent="0.2">
      <c r="A21" s="26"/>
      <c r="B21" s="27">
        <f>COUNTA(B20:B20)</f>
        <v>1</v>
      </c>
      <c r="C21" s="27"/>
      <c r="D21" s="27"/>
      <c r="E21" s="23">
        <f>SUM(E20:E20)</f>
        <v>1</v>
      </c>
      <c r="F21" s="23">
        <f>SUM(F20:F20)</f>
        <v>5</v>
      </c>
      <c r="G21" s="30"/>
      <c r="H21" s="23">
        <f>SUM(H20:H20)</f>
        <v>0</v>
      </c>
      <c r="I21" s="23">
        <f>SUM(I20:I20)</f>
        <v>0</v>
      </c>
      <c r="J21" s="23">
        <f>SUM(J20:J20)</f>
        <v>1</v>
      </c>
      <c r="K21" s="23">
        <f>SUM(K20:K20)</f>
        <v>0</v>
      </c>
      <c r="L21" s="23">
        <f>SUM(L20:L20)</f>
        <v>0</v>
      </c>
      <c r="O21" s="61"/>
      <c r="P21" s="61"/>
    </row>
    <row r="22" spans="1:16" ht="12.75" customHeight="1" x14ac:dyDescent="0.2">
      <c r="A22" s="61" t="s">
        <v>441</v>
      </c>
      <c r="B22" s="61" t="s">
        <v>442</v>
      </c>
      <c r="C22" s="61" t="s">
        <v>443</v>
      </c>
      <c r="D22" s="61">
        <v>1</v>
      </c>
      <c r="E22" s="103">
        <v>3</v>
      </c>
      <c r="F22" s="103">
        <v>63</v>
      </c>
      <c r="G22" s="103"/>
      <c r="H22" s="103"/>
      <c r="I22" s="103"/>
      <c r="J22" s="103">
        <v>1</v>
      </c>
      <c r="K22" s="103">
        <v>2</v>
      </c>
      <c r="L22" s="103"/>
    </row>
    <row r="23" spans="1:16" ht="12.75" customHeight="1" x14ac:dyDescent="0.2">
      <c r="A23" s="186" t="s">
        <v>441</v>
      </c>
      <c r="B23" s="186" t="s">
        <v>444</v>
      </c>
      <c r="C23" s="186" t="s">
        <v>445</v>
      </c>
      <c r="D23" s="61">
        <v>1</v>
      </c>
      <c r="E23" s="185">
        <v>7</v>
      </c>
      <c r="F23" s="185">
        <v>112</v>
      </c>
      <c r="G23" s="185"/>
      <c r="H23" s="185"/>
      <c r="I23" s="185">
        <v>1</v>
      </c>
      <c r="J23" s="185">
        <v>1</v>
      </c>
      <c r="K23" s="185">
        <v>4</v>
      </c>
      <c r="L23" s="185">
        <v>1</v>
      </c>
    </row>
    <row r="24" spans="1:16" ht="12.75" customHeight="1" x14ac:dyDescent="0.2">
      <c r="A24" s="186" t="s">
        <v>441</v>
      </c>
      <c r="B24" s="186" t="s">
        <v>446</v>
      </c>
      <c r="C24" s="186" t="s">
        <v>447</v>
      </c>
      <c r="D24" s="61">
        <v>1</v>
      </c>
      <c r="E24" s="185">
        <v>1</v>
      </c>
      <c r="F24" s="185">
        <v>12</v>
      </c>
      <c r="G24" s="185"/>
      <c r="H24" s="185"/>
      <c r="I24" s="185"/>
      <c r="J24" s="185"/>
      <c r="K24" s="185">
        <v>1</v>
      </c>
      <c r="L24" s="185"/>
    </row>
    <row r="25" spans="1:16" ht="12.75" customHeight="1" x14ac:dyDescent="0.2">
      <c r="A25" s="186" t="s">
        <v>441</v>
      </c>
      <c r="B25" s="186" t="s">
        <v>460</v>
      </c>
      <c r="C25" s="186" t="s">
        <v>461</v>
      </c>
      <c r="D25" s="61">
        <v>1</v>
      </c>
      <c r="E25" s="185">
        <v>2</v>
      </c>
      <c r="F25" s="185">
        <v>30</v>
      </c>
      <c r="G25" s="185"/>
      <c r="H25" s="185"/>
      <c r="I25" s="185"/>
      <c r="J25" s="185"/>
      <c r="K25" s="185">
        <v>2</v>
      </c>
      <c r="L25" s="185"/>
    </row>
    <row r="26" spans="1:16" ht="12.75" customHeight="1" x14ac:dyDescent="0.2">
      <c r="A26" s="188" t="s">
        <v>441</v>
      </c>
      <c r="B26" s="188" t="s">
        <v>474</v>
      </c>
      <c r="C26" s="188" t="s">
        <v>475</v>
      </c>
      <c r="D26" s="62">
        <v>1</v>
      </c>
      <c r="E26" s="57">
        <v>2</v>
      </c>
      <c r="F26" s="57">
        <v>21</v>
      </c>
      <c r="G26" s="57"/>
      <c r="H26" s="57"/>
      <c r="I26" s="57"/>
      <c r="J26" s="57">
        <v>1</v>
      </c>
      <c r="K26" s="57">
        <v>1</v>
      </c>
      <c r="L26" s="57"/>
    </row>
    <row r="27" spans="1:16" ht="12.75" customHeight="1" x14ac:dyDescent="0.2">
      <c r="A27" s="26"/>
      <c r="B27" s="27">
        <f>COUNTA(B22:B26)</f>
        <v>5</v>
      </c>
      <c r="C27" s="27"/>
      <c r="D27" s="27"/>
      <c r="E27" s="23">
        <f>SUM(E22:E26)</f>
        <v>15</v>
      </c>
      <c r="F27" s="23">
        <f>SUM(F22:F26)</f>
        <v>238</v>
      </c>
      <c r="G27" s="30"/>
      <c r="H27" s="23">
        <f>SUM(H22:H26)</f>
        <v>0</v>
      </c>
      <c r="I27" s="23">
        <f>SUM(I22:I26)</f>
        <v>1</v>
      </c>
      <c r="J27" s="23">
        <f>SUM(J22:J26)</f>
        <v>3</v>
      </c>
      <c r="K27" s="23">
        <f>SUM(K22:K26)</f>
        <v>10</v>
      </c>
      <c r="L27" s="23">
        <f>SUM(L22:L26)</f>
        <v>1</v>
      </c>
    </row>
    <row r="28" spans="1:16" ht="12.75" customHeight="1" x14ac:dyDescent="0.2">
      <c r="A28" s="26"/>
      <c r="B28" s="27"/>
      <c r="C28" s="27"/>
      <c r="D28" s="27"/>
      <c r="E28" s="23"/>
      <c r="F28" s="23"/>
      <c r="G28" s="30"/>
      <c r="H28" s="23"/>
      <c r="I28" s="23"/>
      <c r="J28" s="23"/>
      <c r="K28" s="23"/>
      <c r="L28" s="23"/>
    </row>
    <row r="29" spans="1:16" ht="12.75" customHeight="1" x14ac:dyDescent="0.2">
      <c r="A29" s="188" t="s">
        <v>497</v>
      </c>
      <c r="B29" s="188" t="s">
        <v>498</v>
      </c>
      <c r="C29" s="188" t="s">
        <v>499</v>
      </c>
      <c r="D29" s="62">
        <v>1</v>
      </c>
      <c r="E29" s="57">
        <v>1</v>
      </c>
      <c r="F29" s="57">
        <v>13</v>
      </c>
      <c r="G29" s="57"/>
      <c r="H29" s="57"/>
      <c r="I29" s="57"/>
      <c r="J29" s="57"/>
      <c r="K29" s="57">
        <v>1</v>
      </c>
      <c r="L29" s="57"/>
    </row>
    <row r="30" spans="1:16" ht="12.75" customHeight="1" x14ac:dyDescent="0.2">
      <c r="A30" s="26"/>
      <c r="B30" s="27">
        <f>COUNTA(B29:B29)</f>
        <v>1</v>
      </c>
      <c r="C30" s="54"/>
      <c r="D30" s="54"/>
      <c r="E30" s="23">
        <f>SUM(E29:E29)</f>
        <v>1</v>
      </c>
      <c r="F30" s="23">
        <f>SUM(F29:F29)</f>
        <v>13</v>
      </c>
      <c r="G30" s="30"/>
      <c r="H30" s="23">
        <f>SUM(H29:H29)</f>
        <v>0</v>
      </c>
      <c r="I30" s="23">
        <f>SUM(I29:I29)</f>
        <v>0</v>
      </c>
      <c r="J30" s="23">
        <f>SUM(J29:J29)</f>
        <v>0</v>
      </c>
      <c r="K30" s="23">
        <f>SUM(K29:K29)</f>
        <v>1</v>
      </c>
      <c r="L30" s="23">
        <f>SUM(L29:L29)</f>
        <v>0</v>
      </c>
    </row>
    <row r="31" spans="1:16" ht="12.75" customHeight="1" x14ac:dyDescent="0.2">
      <c r="A31" s="26"/>
      <c r="B31" s="27"/>
      <c r="C31" s="27"/>
      <c r="D31" s="27"/>
      <c r="E31" s="23"/>
      <c r="F31" s="23"/>
      <c r="G31" s="30"/>
      <c r="H31" s="23"/>
      <c r="I31" s="23"/>
      <c r="J31" s="23"/>
      <c r="K31" s="23"/>
      <c r="L31" s="23"/>
    </row>
    <row r="32" spans="1:16" ht="12.75" customHeight="1" x14ac:dyDescent="0.2">
      <c r="A32" s="186" t="s">
        <v>510</v>
      </c>
      <c r="B32" s="186" t="s">
        <v>511</v>
      </c>
      <c r="C32" s="186" t="s">
        <v>512</v>
      </c>
      <c r="D32" s="121">
        <v>1</v>
      </c>
      <c r="E32" s="129">
        <v>2</v>
      </c>
      <c r="F32" s="129">
        <v>18</v>
      </c>
      <c r="G32" s="129"/>
      <c r="H32" s="129"/>
      <c r="I32" s="129"/>
      <c r="J32" s="129">
        <v>1</v>
      </c>
      <c r="K32" s="129">
        <v>1</v>
      </c>
      <c r="L32" s="129"/>
    </row>
    <row r="33" spans="1:12" ht="12.75" customHeight="1" x14ac:dyDescent="0.2">
      <c r="A33" s="186" t="s">
        <v>510</v>
      </c>
      <c r="B33" s="186" t="s">
        <v>514</v>
      </c>
      <c r="C33" s="186" t="s">
        <v>515</v>
      </c>
      <c r="D33" s="121">
        <v>1</v>
      </c>
      <c r="E33" s="185">
        <v>5</v>
      </c>
      <c r="F33" s="185">
        <v>71</v>
      </c>
      <c r="G33" s="185"/>
      <c r="H33" s="185"/>
      <c r="I33" s="185"/>
      <c r="J33" s="185"/>
      <c r="K33" s="185">
        <v>5</v>
      </c>
      <c r="L33" s="185"/>
    </row>
    <row r="34" spans="1:12" ht="12.75" customHeight="1" x14ac:dyDescent="0.2">
      <c r="A34" s="186" t="s">
        <v>510</v>
      </c>
      <c r="B34" s="186" t="s">
        <v>518</v>
      </c>
      <c r="C34" s="186" t="s">
        <v>519</v>
      </c>
      <c r="D34" s="121">
        <v>1</v>
      </c>
      <c r="E34" s="139">
        <v>3</v>
      </c>
      <c r="F34" s="139">
        <v>32</v>
      </c>
      <c r="G34" s="139"/>
      <c r="H34" s="139"/>
      <c r="I34" s="139"/>
      <c r="J34" s="139">
        <v>1</v>
      </c>
      <c r="K34" s="139">
        <v>2</v>
      </c>
      <c r="L34" s="139"/>
    </row>
    <row r="35" spans="1:12" ht="12.75" customHeight="1" x14ac:dyDescent="0.2">
      <c r="A35" s="186" t="s">
        <v>510</v>
      </c>
      <c r="B35" s="186" t="s">
        <v>520</v>
      </c>
      <c r="C35" s="186" t="s">
        <v>521</v>
      </c>
      <c r="D35" s="61">
        <v>1</v>
      </c>
      <c r="E35" s="129">
        <v>4</v>
      </c>
      <c r="F35" s="129">
        <v>171</v>
      </c>
      <c r="G35" s="129"/>
      <c r="H35" s="129"/>
      <c r="I35" s="129"/>
      <c r="J35" s="129"/>
      <c r="K35" s="129">
        <v>3</v>
      </c>
      <c r="L35" s="129">
        <v>1</v>
      </c>
    </row>
    <row r="36" spans="1:12" ht="12.75" customHeight="1" x14ac:dyDescent="0.2">
      <c r="A36" s="188" t="s">
        <v>510</v>
      </c>
      <c r="B36" s="188" t="s">
        <v>522</v>
      </c>
      <c r="C36" s="188" t="s">
        <v>523</v>
      </c>
      <c r="D36" s="62">
        <v>1</v>
      </c>
      <c r="E36" s="57">
        <v>5</v>
      </c>
      <c r="F36" s="57">
        <v>60</v>
      </c>
      <c r="G36" s="57"/>
      <c r="H36" s="57"/>
      <c r="I36" s="57"/>
      <c r="J36" s="57">
        <v>1</v>
      </c>
      <c r="K36" s="57">
        <v>4</v>
      </c>
      <c r="L36" s="57"/>
    </row>
    <row r="37" spans="1:12" ht="12.75" customHeight="1" x14ac:dyDescent="0.2">
      <c r="A37" s="26"/>
      <c r="B37" s="27">
        <f>COUNTA(B32:B36)</f>
        <v>5</v>
      </c>
      <c r="C37" s="27"/>
      <c r="D37" s="27"/>
      <c r="E37" s="23">
        <f>SUM(E32:E36)</f>
        <v>19</v>
      </c>
      <c r="F37" s="23">
        <f>SUM(F32:F36)</f>
        <v>352</v>
      </c>
      <c r="G37" s="30"/>
      <c r="H37" s="23">
        <f>SUM(H32:H36)</f>
        <v>0</v>
      </c>
      <c r="I37" s="23">
        <f>SUM(I32:I36)</f>
        <v>0</v>
      </c>
      <c r="J37" s="23">
        <f>SUM(J32:J36)</f>
        <v>3</v>
      </c>
      <c r="K37" s="23">
        <f>SUM(K32:K36)</f>
        <v>15</v>
      </c>
      <c r="L37" s="23">
        <f>SUM(L32:L36)</f>
        <v>1</v>
      </c>
    </row>
    <row r="38" spans="1:12" ht="9" customHeight="1" x14ac:dyDescent="0.2">
      <c r="A38" s="26"/>
      <c r="B38" s="27"/>
      <c r="C38" s="54"/>
      <c r="D38" s="54"/>
      <c r="E38" s="23"/>
      <c r="F38" s="23"/>
      <c r="G38" s="30"/>
      <c r="H38" s="23"/>
      <c r="I38" s="23"/>
      <c r="J38" s="23"/>
      <c r="K38" s="23"/>
      <c r="L38" s="23"/>
    </row>
    <row r="39" spans="1:12" ht="12.75" customHeight="1" x14ac:dyDescent="0.2">
      <c r="A39" s="61" t="s">
        <v>527</v>
      </c>
      <c r="B39" s="61" t="s">
        <v>528</v>
      </c>
      <c r="C39" s="61" t="s">
        <v>529</v>
      </c>
      <c r="D39" s="61">
        <v>1</v>
      </c>
      <c r="E39" s="103">
        <v>3</v>
      </c>
      <c r="F39" s="103">
        <v>19</v>
      </c>
      <c r="G39" s="103"/>
      <c r="H39" s="103"/>
      <c r="I39" s="103"/>
      <c r="J39" s="103">
        <v>3</v>
      </c>
      <c r="K39" s="103"/>
      <c r="L39" s="103"/>
    </row>
    <row r="40" spans="1:12" ht="12.75" customHeight="1" x14ac:dyDescent="0.2">
      <c r="A40" s="186" t="s">
        <v>527</v>
      </c>
      <c r="B40" s="186" t="s">
        <v>530</v>
      </c>
      <c r="C40" s="186" t="s">
        <v>531</v>
      </c>
      <c r="D40" s="61">
        <v>1</v>
      </c>
      <c r="E40" s="185">
        <v>5</v>
      </c>
      <c r="F40" s="185">
        <v>56</v>
      </c>
      <c r="G40" s="185"/>
      <c r="H40" s="185"/>
      <c r="I40" s="185"/>
      <c r="J40" s="185">
        <v>3</v>
      </c>
      <c r="K40" s="185">
        <v>2</v>
      </c>
      <c r="L40" s="185"/>
    </row>
    <row r="41" spans="1:12" ht="12.75" customHeight="1" x14ac:dyDescent="0.2">
      <c r="A41" s="186" t="s">
        <v>527</v>
      </c>
      <c r="B41" s="186" t="s">
        <v>532</v>
      </c>
      <c r="C41" s="186" t="s">
        <v>533</v>
      </c>
      <c r="D41" s="61">
        <v>1</v>
      </c>
      <c r="E41" s="185">
        <v>6</v>
      </c>
      <c r="F41" s="185">
        <v>63</v>
      </c>
      <c r="G41" s="185"/>
      <c r="H41" s="185"/>
      <c r="I41" s="185"/>
      <c r="J41" s="185">
        <v>4</v>
      </c>
      <c r="K41" s="185">
        <v>2</v>
      </c>
      <c r="L41" s="185"/>
    </row>
    <row r="42" spans="1:12" ht="12.75" customHeight="1" x14ac:dyDescent="0.2">
      <c r="A42" s="186" t="s">
        <v>527</v>
      </c>
      <c r="B42" s="186" t="s">
        <v>534</v>
      </c>
      <c r="C42" s="186" t="s">
        <v>535</v>
      </c>
      <c r="D42" s="61">
        <v>1</v>
      </c>
      <c r="E42" s="185">
        <v>4</v>
      </c>
      <c r="F42" s="185">
        <v>28</v>
      </c>
      <c r="G42" s="185"/>
      <c r="H42" s="185"/>
      <c r="I42" s="185"/>
      <c r="J42" s="185">
        <v>4</v>
      </c>
      <c r="K42" s="185"/>
      <c r="L42" s="185"/>
    </row>
    <row r="43" spans="1:12" ht="12.75" customHeight="1" x14ac:dyDescent="0.2">
      <c r="A43" s="186" t="s">
        <v>527</v>
      </c>
      <c r="B43" s="186" t="s">
        <v>536</v>
      </c>
      <c r="C43" s="186" t="s">
        <v>537</v>
      </c>
      <c r="D43" s="61">
        <v>1</v>
      </c>
      <c r="E43" s="185">
        <v>4</v>
      </c>
      <c r="F43" s="185">
        <v>28</v>
      </c>
      <c r="G43" s="185"/>
      <c r="H43" s="185"/>
      <c r="I43" s="185"/>
      <c r="J43" s="185">
        <v>4</v>
      </c>
      <c r="K43" s="185"/>
      <c r="L43" s="185"/>
    </row>
    <row r="44" spans="1:12" ht="12.75" customHeight="1" x14ac:dyDescent="0.2">
      <c r="A44" s="186" t="s">
        <v>527</v>
      </c>
      <c r="B44" s="186" t="s">
        <v>538</v>
      </c>
      <c r="C44" s="186" t="s">
        <v>539</v>
      </c>
      <c r="D44" s="61">
        <v>1</v>
      </c>
      <c r="E44" s="139">
        <v>4</v>
      </c>
      <c r="F44" s="139">
        <v>27</v>
      </c>
      <c r="G44" s="139"/>
      <c r="H44" s="139"/>
      <c r="I44" s="139"/>
      <c r="J44" s="139">
        <v>4</v>
      </c>
      <c r="K44" s="139"/>
      <c r="L44" s="139"/>
    </row>
    <row r="45" spans="1:12" ht="12.75" customHeight="1" x14ac:dyDescent="0.2">
      <c r="A45" s="186" t="s">
        <v>527</v>
      </c>
      <c r="B45" s="186" t="s">
        <v>540</v>
      </c>
      <c r="C45" s="186" t="s">
        <v>541</v>
      </c>
      <c r="D45" s="61">
        <v>1</v>
      </c>
      <c r="E45" s="139">
        <v>4</v>
      </c>
      <c r="F45" s="139">
        <v>36</v>
      </c>
      <c r="G45" s="139"/>
      <c r="H45" s="139"/>
      <c r="I45" s="139"/>
      <c r="J45" s="139">
        <v>3</v>
      </c>
      <c r="K45" s="139">
        <v>1</v>
      </c>
      <c r="L45" s="139"/>
    </row>
    <row r="46" spans="1:12" ht="12.75" customHeight="1" x14ac:dyDescent="0.2">
      <c r="A46" s="186" t="s">
        <v>527</v>
      </c>
      <c r="B46" s="186" t="s">
        <v>542</v>
      </c>
      <c r="C46" s="186" t="s">
        <v>543</v>
      </c>
      <c r="D46" s="61">
        <v>1</v>
      </c>
      <c r="E46" s="104">
        <v>3</v>
      </c>
      <c r="F46" s="104">
        <v>29</v>
      </c>
      <c r="G46" s="104"/>
      <c r="H46" s="104"/>
      <c r="I46" s="104"/>
      <c r="J46" s="104">
        <v>2</v>
      </c>
      <c r="K46" s="104">
        <v>1</v>
      </c>
      <c r="L46" s="104"/>
    </row>
    <row r="47" spans="1:12" ht="12.75" customHeight="1" x14ac:dyDescent="0.2">
      <c r="A47" s="188" t="s">
        <v>527</v>
      </c>
      <c r="B47" s="188" t="s">
        <v>544</v>
      </c>
      <c r="C47" s="188" t="s">
        <v>545</v>
      </c>
      <c r="D47" s="62">
        <v>1</v>
      </c>
      <c r="E47" s="57">
        <v>2</v>
      </c>
      <c r="F47" s="57">
        <v>14</v>
      </c>
      <c r="G47" s="57"/>
      <c r="H47" s="57"/>
      <c r="I47" s="57"/>
      <c r="J47" s="57">
        <v>2</v>
      </c>
      <c r="K47" s="57"/>
      <c r="L47" s="57"/>
    </row>
    <row r="48" spans="1:12" ht="12.75" customHeight="1" x14ac:dyDescent="0.2">
      <c r="A48" s="26"/>
      <c r="B48" s="27">
        <f>COUNTA(B39:B47)</f>
        <v>9</v>
      </c>
      <c r="C48" s="27"/>
      <c r="D48" s="27"/>
      <c r="E48" s="23">
        <f>SUM(E39:E47)</f>
        <v>35</v>
      </c>
      <c r="F48" s="23">
        <f>SUM(F39:F47)</f>
        <v>300</v>
      </c>
      <c r="G48" s="30"/>
      <c r="H48" s="23">
        <f>SUM(H39:H47)</f>
        <v>0</v>
      </c>
      <c r="I48" s="23">
        <f>SUM(I39:I47)</f>
        <v>0</v>
      </c>
      <c r="J48" s="23">
        <f>SUM(J39:J47)</f>
        <v>29</v>
      </c>
      <c r="K48" s="23">
        <f>SUM(K39:K47)</f>
        <v>6</v>
      </c>
      <c r="L48" s="23">
        <f>SUM(L39:L47)</f>
        <v>0</v>
      </c>
    </row>
    <row r="49" spans="1:12" ht="9" customHeight="1" x14ac:dyDescent="0.2">
      <c r="A49" s="26"/>
      <c r="B49" s="27"/>
      <c r="C49" s="27"/>
      <c r="D49" s="27"/>
      <c r="E49" s="23"/>
      <c r="F49" s="23"/>
      <c r="G49" s="30"/>
      <c r="H49" s="23"/>
      <c r="I49" s="23"/>
      <c r="J49" s="23"/>
      <c r="K49" s="23"/>
      <c r="L49" s="23"/>
    </row>
    <row r="50" spans="1:12" ht="12.75" customHeight="1" x14ac:dyDescent="0.2">
      <c r="A50" s="188" t="s">
        <v>623</v>
      </c>
      <c r="B50" s="188" t="s">
        <v>642</v>
      </c>
      <c r="C50" s="188" t="s">
        <v>643</v>
      </c>
      <c r="D50" s="62">
        <v>1</v>
      </c>
      <c r="E50" s="57">
        <v>1</v>
      </c>
      <c r="F50" s="57">
        <v>5</v>
      </c>
      <c r="G50" s="57"/>
      <c r="H50" s="57"/>
      <c r="I50" s="57"/>
      <c r="J50" s="57">
        <v>1</v>
      </c>
      <c r="K50" s="57"/>
      <c r="L50" s="57"/>
    </row>
    <row r="51" spans="1:12" ht="12.75" customHeight="1" x14ac:dyDescent="0.2">
      <c r="A51" s="26"/>
      <c r="B51" s="27">
        <f>COUNTA(B50:B50)</f>
        <v>1</v>
      </c>
      <c r="C51" s="54"/>
      <c r="D51" s="54"/>
      <c r="E51" s="23">
        <f>SUM(E50:E50)</f>
        <v>1</v>
      </c>
      <c r="F51" s="23">
        <f>SUM(F50:F50)</f>
        <v>5</v>
      </c>
      <c r="G51" s="30"/>
      <c r="H51" s="23">
        <f>SUM(H50:H50)</f>
        <v>0</v>
      </c>
      <c r="I51" s="23">
        <f>SUM(I50:I50)</f>
        <v>0</v>
      </c>
      <c r="J51" s="23">
        <f>SUM(J50:J50)</f>
        <v>1</v>
      </c>
      <c r="K51" s="23">
        <f>SUM(K50:K50)</f>
        <v>0</v>
      </c>
      <c r="L51" s="23">
        <f>SUM(L50:L50)</f>
        <v>0</v>
      </c>
    </row>
    <row r="52" spans="1:12" ht="12.75" customHeight="1" x14ac:dyDescent="0.2">
      <c r="A52" s="26"/>
      <c r="B52" s="27"/>
      <c r="C52" s="27"/>
      <c r="D52" s="27"/>
      <c r="E52" s="23"/>
      <c r="F52" s="23"/>
      <c r="G52" s="30"/>
      <c r="H52" s="23"/>
      <c r="I52" s="23"/>
      <c r="J52" s="23"/>
      <c r="K52" s="23"/>
      <c r="L52" s="23"/>
    </row>
    <row r="53" spans="1:12" ht="12.75" customHeight="1" x14ac:dyDescent="0.2">
      <c r="A53" s="188" t="s">
        <v>646</v>
      </c>
      <c r="B53" s="188" t="s">
        <v>675</v>
      </c>
      <c r="C53" s="188" t="s">
        <v>676</v>
      </c>
      <c r="D53" s="62">
        <v>1</v>
      </c>
      <c r="E53" s="57">
        <v>1</v>
      </c>
      <c r="F53" s="57">
        <v>84</v>
      </c>
      <c r="G53" s="57"/>
      <c r="H53" s="57"/>
      <c r="I53" s="57"/>
      <c r="J53" s="57"/>
      <c r="K53" s="57"/>
      <c r="L53" s="57">
        <v>1</v>
      </c>
    </row>
    <row r="54" spans="1:12" ht="12.75" customHeight="1" x14ac:dyDescent="0.2">
      <c r="A54" s="26"/>
      <c r="B54" s="27">
        <f>COUNTA(B53:B53)</f>
        <v>1</v>
      </c>
      <c r="C54" s="27"/>
      <c r="D54" s="27"/>
      <c r="E54" s="23">
        <f>SUM(E53:E53)</f>
        <v>1</v>
      </c>
      <c r="F54" s="23">
        <f>SUM(F53:F53)</f>
        <v>84</v>
      </c>
      <c r="G54" s="30"/>
      <c r="H54" s="23">
        <f>SUM(H53:H53)</f>
        <v>0</v>
      </c>
      <c r="I54" s="23">
        <f>SUM(I53:I53)</f>
        <v>0</v>
      </c>
      <c r="J54" s="23">
        <f>SUM(J53:J53)</f>
        <v>0</v>
      </c>
      <c r="K54" s="23">
        <f>SUM(K53:K53)</f>
        <v>0</v>
      </c>
      <c r="L54" s="23">
        <f>SUM(L53:L53)</f>
        <v>1</v>
      </c>
    </row>
    <row r="55" spans="1:12" ht="9" customHeight="1" x14ac:dyDescent="0.2">
      <c r="A55" s="26"/>
      <c r="B55" s="27"/>
      <c r="C55" s="27"/>
      <c r="D55" s="27"/>
      <c r="E55" s="23"/>
      <c r="F55" s="23"/>
      <c r="G55" s="30"/>
      <c r="H55" s="23"/>
      <c r="I55" s="23"/>
      <c r="J55" s="23"/>
      <c r="K55" s="23"/>
      <c r="L55" s="23"/>
    </row>
    <row r="56" spans="1:12" ht="12.75" customHeight="1" x14ac:dyDescent="0.2">
      <c r="A56" s="186" t="s">
        <v>143</v>
      </c>
      <c r="B56" s="186" t="s">
        <v>728</v>
      </c>
      <c r="C56" s="186" t="s">
        <v>729</v>
      </c>
      <c r="D56" s="61">
        <v>1</v>
      </c>
      <c r="E56" s="141">
        <v>1</v>
      </c>
      <c r="F56" s="141">
        <v>13</v>
      </c>
      <c r="G56" s="141"/>
      <c r="H56" s="141"/>
      <c r="I56" s="141"/>
      <c r="J56" s="141"/>
      <c r="K56" s="141">
        <v>1</v>
      </c>
      <c r="L56" s="107"/>
    </row>
    <row r="57" spans="1:12" ht="12.75" customHeight="1" x14ac:dyDescent="0.2">
      <c r="A57" s="186" t="s">
        <v>143</v>
      </c>
      <c r="B57" s="186" t="s">
        <v>750</v>
      </c>
      <c r="C57" s="186" t="s">
        <v>751</v>
      </c>
      <c r="D57" s="61">
        <v>1</v>
      </c>
      <c r="E57" s="107">
        <v>1</v>
      </c>
      <c r="F57" s="107">
        <v>14</v>
      </c>
      <c r="G57" s="107"/>
      <c r="H57" s="107"/>
      <c r="I57" s="107"/>
      <c r="J57" s="107"/>
      <c r="K57" s="107">
        <v>1</v>
      </c>
      <c r="L57" s="107"/>
    </row>
    <row r="58" spans="1:12" ht="12.75" customHeight="1" x14ac:dyDescent="0.2">
      <c r="A58" s="186" t="s">
        <v>143</v>
      </c>
      <c r="B58" s="186" t="s">
        <v>754</v>
      </c>
      <c r="C58" s="186" t="s">
        <v>755</v>
      </c>
      <c r="D58" s="61">
        <v>1</v>
      </c>
      <c r="E58" s="107">
        <v>1</v>
      </c>
      <c r="F58" s="107">
        <v>27</v>
      </c>
      <c r="G58" s="107"/>
      <c r="H58" s="107"/>
      <c r="I58" s="107"/>
      <c r="J58" s="107"/>
      <c r="K58" s="107">
        <v>1</v>
      </c>
      <c r="L58" s="107"/>
    </row>
    <row r="59" spans="1:12" ht="12.75" customHeight="1" x14ac:dyDescent="0.2">
      <c r="A59" s="186" t="s">
        <v>143</v>
      </c>
      <c r="B59" s="186" t="s">
        <v>756</v>
      </c>
      <c r="C59" s="186" t="s">
        <v>757</v>
      </c>
      <c r="D59" s="61">
        <v>1</v>
      </c>
      <c r="E59" s="107">
        <v>1</v>
      </c>
      <c r="F59" s="107">
        <v>12</v>
      </c>
      <c r="G59" s="107"/>
      <c r="H59" s="107"/>
      <c r="I59" s="107"/>
      <c r="J59" s="107"/>
      <c r="K59" s="107">
        <v>1</v>
      </c>
      <c r="L59" s="107"/>
    </row>
    <row r="60" spans="1:12" ht="12.75" customHeight="1" x14ac:dyDescent="0.2">
      <c r="A60" s="186" t="s">
        <v>143</v>
      </c>
      <c r="B60" s="186" t="s">
        <v>762</v>
      </c>
      <c r="C60" s="186" t="s">
        <v>763</v>
      </c>
      <c r="D60" s="61">
        <v>1</v>
      </c>
      <c r="E60" s="141">
        <v>2</v>
      </c>
      <c r="F60" s="141">
        <v>31</v>
      </c>
      <c r="G60" s="141"/>
      <c r="H60" s="141"/>
      <c r="I60" s="141"/>
      <c r="J60" s="141"/>
      <c r="K60" s="141">
        <v>2</v>
      </c>
      <c r="L60" s="107"/>
    </row>
    <row r="61" spans="1:12" ht="12.75" customHeight="1" x14ac:dyDescent="0.2">
      <c r="A61" s="186" t="s">
        <v>143</v>
      </c>
      <c r="B61" s="186" t="s">
        <v>780</v>
      </c>
      <c r="C61" s="186" t="s">
        <v>781</v>
      </c>
      <c r="D61" s="61">
        <v>1</v>
      </c>
      <c r="E61" s="107">
        <v>3</v>
      </c>
      <c r="F61" s="107">
        <v>40</v>
      </c>
      <c r="G61" s="107"/>
      <c r="H61" s="107"/>
      <c r="I61" s="107"/>
      <c r="J61" s="107"/>
      <c r="K61" s="107">
        <v>3</v>
      </c>
      <c r="L61" s="107"/>
    </row>
    <row r="62" spans="1:12" ht="12.75" customHeight="1" x14ac:dyDescent="0.2">
      <c r="A62" s="186" t="s">
        <v>143</v>
      </c>
      <c r="B62" s="186" t="s">
        <v>784</v>
      </c>
      <c r="C62" s="186" t="s">
        <v>785</v>
      </c>
      <c r="D62" s="61">
        <v>1</v>
      </c>
      <c r="E62" s="141">
        <v>2</v>
      </c>
      <c r="F62" s="141">
        <v>26</v>
      </c>
      <c r="G62" s="141"/>
      <c r="H62" s="141"/>
      <c r="I62" s="141"/>
      <c r="J62" s="141"/>
      <c r="K62" s="107">
        <v>2</v>
      </c>
      <c r="L62" s="107"/>
    </row>
    <row r="63" spans="1:12" ht="12.75" customHeight="1" x14ac:dyDescent="0.2">
      <c r="A63" s="62" t="s">
        <v>143</v>
      </c>
      <c r="B63" s="62" t="s">
        <v>786</v>
      </c>
      <c r="C63" s="62" t="s">
        <v>490</v>
      </c>
      <c r="D63" s="62">
        <v>1</v>
      </c>
      <c r="E63" s="57">
        <v>1</v>
      </c>
      <c r="F63" s="57">
        <v>26</v>
      </c>
      <c r="G63" s="57"/>
      <c r="H63" s="57"/>
      <c r="I63" s="57"/>
      <c r="J63" s="57"/>
      <c r="K63" s="57">
        <v>1</v>
      </c>
      <c r="L63" s="57"/>
    </row>
    <row r="64" spans="1:12" ht="12.75" customHeight="1" x14ac:dyDescent="0.2">
      <c r="A64" s="26"/>
      <c r="B64" s="27">
        <f>COUNTA(B56:B63)</f>
        <v>8</v>
      </c>
      <c r="C64" s="27"/>
      <c r="D64" s="27"/>
      <c r="E64" s="23">
        <f>SUM(E56:E63)</f>
        <v>12</v>
      </c>
      <c r="F64" s="23">
        <f>SUM(F56:F63)</f>
        <v>189</v>
      </c>
      <c r="G64" s="30"/>
      <c r="H64" s="23">
        <f>SUM(H56:H63)</f>
        <v>0</v>
      </c>
      <c r="I64" s="23">
        <f>SUM(I56:I63)</f>
        <v>0</v>
      </c>
      <c r="J64" s="23">
        <f>SUM(J56:J63)</f>
        <v>0</v>
      </c>
      <c r="K64" s="23">
        <f>SUM(K56:K63)</f>
        <v>12</v>
      </c>
      <c r="L64" s="23">
        <f>SUM(L56:L63)</f>
        <v>0</v>
      </c>
    </row>
    <row r="65" spans="1:12" ht="12.75" customHeight="1" x14ac:dyDescent="0.2">
      <c r="A65" s="26"/>
      <c r="B65" s="27"/>
      <c r="C65" s="27"/>
      <c r="D65" s="27"/>
      <c r="E65" s="23"/>
      <c r="F65" s="23"/>
      <c r="G65" s="30"/>
      <c r="H65" s="23"/>
      <c r="I65" s="23"/>
      <c r="J65" s="23"/>
      <c r="K65" s="23"/>
      <c r="L65" s="23"/>
    </row>
    <row r="66" spans="1:12" ht="12.75" customHeight="1" x14ac:dyDescent="0.2">
      <c r="A66" s="61" t="s">
        <v>854</v>
      </c>
      <c r="B66" s="61" t="s">
        <v>855</v>
      </c>
      <c r="C66" s="61" t="s">
        <v>856</v>
      </c>
      <c r="D66" s="61">
        <v>1</v>
      </c>
      <c r="E66" s="119">
        <v>6</v>
      </c>
      <c r="F66" s="119">
        <v>55</v>
      </c>
      <c r="G66" s="119"/>
      <c r="H66" s="119"/>
      <c r="I66" s="119"/>
      <c r="J66" s="119">
        <v>4</v>
      </c>
      <c r="K66" s="119">
        <v>2</v>
      </c>
      <c r="L66" s="119"/>
    </row>
    <row r="67" spans="1:12" ht="12.75" customHeight="1" x14ac:dyDescent="0.2">
      <c r="A67" s="61" t="s">
        <v>854</v>
      </c>
      <c r="B67" s="142" t="s">
        <v>857</v>
      </c>
      <c r="C67" s="142" t="s">
        <v>858</v>
      </c>
      <c r="D67" s="61">
        <v>1</v>
      </c>
      <c r="E67" s="119">
        <v>4</v>
      </c>
      <c r="F67" s="119">
        <v>35</v>
      </c>
      <c r="G67" s="119"/>
      <c r="H67" s="119"/>
      <c r="I67" s="119"/>
      <c r="J67" s="119">
        <v>3</v>
      </c>
      <c r="K67" s="119">
        <v>1</v>
      </c>
      <c r="L67" s="119"/>
    </row>
    <row r="68" spans="1:12" ht="12.75" customHeight="1" x14ac:dyDescent="0.2">
      <c r="A68" s="186" t="s">
        <v>854</v>
      </c>
      <c r="B68" s="186" t="s">
        <v>1358</v>
      </c>
      <c r="C68" s="186" t="s">
        <v>1359</v>
      </c>
      <c r="D68" s="61">
        <v>1</v>
      </c>
      <c r="E68" s="141">
        <v>4</v>
      </c>
      <c r="F68" s="141">
        <v>35</v>
      </c>
      <c r="G68" s="141"/>
      <c r="H68" s="141"/>
      <c r="I68" s="141"/>
      <c r="J68" s="141">
        <v>3</v>
      </c>
      <c r="K68" s="141">
        <v>1</v>
      </c>
      <c r="L68" s="141"/>
    </row>
    <row r="69" spans="1:12" ht="12.75" customHeight="1" x14ac:dyDescent="0.2">
      <c r="A69" s="186" t="s">
        <v>854</v>
      </c>
      <c r="B69" s="186" t="s">
        <v>859</v>
      </c>
      <c r="C69" s="186" t="s">
        <v>860</v>
      </c>
      <c r="D69" s="61">
        <v>1</v>
      </c>
      <c r="E69" s="141">
        <v>6</v>
      </c>
      <c r="F69" s="141">
        <v>64</v>
      </c>
      <c r="G69" s="141"/>
      <c r="H69" s="141"/>
      <c r="I69" s="141"/>
      <c r="J69" s="141">
        <v>4</v>
      </c>
      <c r="K69" s="141">
        <v>2</v>
      </c>
      <c r="L69" s="141"/>
    </row>
    <row r="70" spans="1:12" ht="12.75" customHeight="1" x14ac:dyDescent="0.2">
      <c r="A70" s="186" t="s">
        <v>854</v>
      </c>
      <c r="B70" s="186" t="s">
        <v>895</v>
      </c>
      <c r="C70" s="186" t="s">
        <v>1360</v>
      </c>
      <c r="D70" s="61">
        <v>1</v>
      </c>
      <c r="E70" s="185">
        <v>3</v>
      </c>
      <c r="F70" s="185">
        <v>28</v>
      </c>
      <c r="G70" s="185"/>
      <c r="H70" s="185"/>
      <c r="I70" s="185"/>
      <c r="J70" s="185">
        <v>2</v>
      </c>
      <c r="K70" s="185">
        <v>1</v>
      </c>
      <c r="L70" s="185"/>
    </row>
    <row r="71" spans="1:12" ht="12.75" customHeight="1" x14ac:dyDescent="0.2">
      <c r="A71" s="186" t="s">
        <v>854</v>
      </c>
      <c r="B71" s="186" t="s">
        <v>865</v>
      </c>
      <c r="C71" s="186" t="s">
        <v>866</v>
      </c>
      <c r="D71" s="61">
        <v>1</v>
      </c>
      <c r="E71" s="185">
        <v>6</v>
      </c>
      <c r="F71" s="185">
        <v>194</v>
      </c>
      <c r="G71" s="185"/>
      <c r="H71" s="185"/>
      <c r="I71" s="185"/>
      <c r="J71" s="185">
        <v>1</v>
      </c>
      <c r="K71" s="185">
        <v>2</v>
      </c>
      <c r="L71" s="185">
        <v>3</v>
      </c>
    </row>
    <row r="72" spans="1:12" ht="12.75" customHeight="1" x14ac:dyDescent="0.2">
      <c r="A72" s="186" t="s">
        <v>854</v>
      </c>
      <c r="B72" s="186" t="s">
        <v>867</v>
      </c>
      <c r="C72" s="186" t="s">
        <v>868</v>
      </c>
      <c r="D72" s="61">
        <v>1</v>
      </c>
      <c r="E72" s="141">
        <v>6</v>
      </c>
      <c r="F72" s="141">
        <v>91</v>
      </c>
      <c r="G72" s="141"/>
      <c r="H72" s="141"/>
      <c r="I72" s="141"/>
      <c r="J72" s="141">
        <v>2</v>
      </c>
      <c r="K72" s="141">
        <v>4</v>
      </c>
      <c r="L72" s="141"/>
    </row>
    <row r="73" spans="1:12" ht="12.75" customHeight="1" x14ac:dyDescent="0.2">
      <c r="A73" s="186" t="s">
        <v>854</v>
      </c>
      <c r="B73" s="186" t="s">
        <v>869</v>
      </c>
      <c r="C73" s="186" t="s">
        <v>870</v>
      </c>
      <c r="D73" s="61">
        <v>1</v>
      </c>
      <c r="E73" s="141">
        <v>4</v>
      </c>
      <c r="F73" s="141">
        <v>41</v>
      </c>
      <c r="G73" s="141"/>
      <c r="H73" s="141"/>
      <c r="I73" s="141"/>
      <c r="J73" s="141">
        <v>2</v>
      </c>
      <c r="K73" s="141">
        <v>2</v>
      </c>
      <c r="L73" s="141"/>
    </row>
    <row r="74" spans="1:12" ht="12.75" customHeight="1" x14ac:dyDescent="0.2">
      <c r="A74" s="186" t="s">
        <v>854</v>
      </c>
      <c r="B74" s="186" t="s">
        <v>873</v>
      </c>
      <c r="C74" s="186" t="s">
        <v>874</v>
      </c>
      <c r="D74" s="61">
        <v>1</v>
      </c>
      <c r="E74" s="119">
        <v>4</v>
      </c>
      <c r="F74" s="119">
        <v>55</v>
      </c>
      <c r="G74" s="119"/>
      <c r="H74" s="119"/>
      <c r="I74" s="119"/>
      <c r="J74" s="119">
        <v>2</v>
      </c>
      <c r="K74" s="119">
        <v>2</v>
      </c>
      <c r="L74" s="119"/>
    </row>
    <row r="75" spans="1:12" ht="12.75" customHeight="1" x14ac:dyDescent="0.2">
      <c r="A75" s="186" t="s">
        <v>854</v>
      </c>
      <c r="B75" s="186" t="s">
        <v>875</v>
      </c>
      <c r="C75" s="186" t="s">
        <v>876</v>
      </c>
      <c r="D75" s="61">
        <v>1</v>
      </c>
      <c r="E75" s="119">
        <v>7</v>
      </c>
      <c r="F75" s="119">
        <v>119</v>
      </c>
      <c r="G75" s="119"/>
      <c r="H75" s="119"/>
      <c r="I75" s="119">
        <v>1</v>
      </c>
      <c r="J75" s="119">
        <v>2</v>
      </c>
      <c r="K75" s="119">
        <v>2</v>
      </c>
      <c r="L75" s="119">
        <v>2</v>
      </c>
    </row>
    <row r="76" spans="1:12" ht="12.75" customHeight="1" x14ac:dyDescent="0.2">
      <c r="A76" s="186" t="s">
        <v>854</v>
      </c>
      <c r="B76" s="186" t="s">
        <v>877</v>
      </c>
      <c r="C76" s="186" t="s">
        <v>878</v>
      </c>
      <c r="D76" s="61">
        <v>1</v>
      </c>
      <c r="E76" s="119">
        <v>9</v>
      </c>
      <c r="F76" s="119">
        <v>121</v>
      </c>
      <c r="G76" s="119"/>
      <c r="H76" s="119"/>
      <c r="I76" s="119">
        <v>1</v>
      </c>
      <c r="J76" s="119">
        <v>6</v>
      </c>
      <c r="K76" s="119"/>
      <c r="L76" s="119">
        <v>2</v>
      </c>
    </row>
    <row r="77" spans="1:12" ht="12.75" customHeight="1" x14ac:dyDescent="0.2">
      <c r="A77" s="186" t="s">
        <v>854</v>
      </c>
      <c r="B77" s="186" t="s">
        <v>879</v>
      </c>
      <c r="C77" s="186" t="s">
        <v>880</v>
      </c>
      <c r="D77" s="61">
        <v>1</v>
      </c>
      <c r="E77" s="119">
        <v>6</v>
      </c>
      <c r="F77" s="119">
        <v>62</v>
      </c>
      <c r="G77" s="119"/>
      <c r="H77" s="119"/>
      <c r="I77" s="119"/>
      <c r="J77" s="119">
        <v>2</v>
      </c>
      <c r="K77" s="119">
        <v>4</v>
      </c>
      <c r="L77" s="119"/>
    </row>
    <row r="78" spans="1:12" ht="12.75" customHeight="1" x14ac:dyDescent="0.2">
      <c r="A78" s="186" t="s">
        <v>854</v>
      </c>
      <c r="B78" s="186" t="s">
        <v>896</v>
      </c>
      <c r="C78" s="186" t="s">
        <v>897</v>
      </c>
      <c r="D78" s="61">
        <v>1</v>
      </c>
      <c r="E78" s="119">
        <v>5</v>
      </c>
      <c r="F78" s="119">
        <v>99</v>
      </c>
      <c r="G78" s="119"/>
      <c r="H78" s="119"/>
      <c r="I78" s="119">
        <v>1</v>
      </c>
      <c r="J78" s="119">
        <v>1</v>
      </c>
      <c r="K78" s="119">
        <v>2</v>
      </c>
      <c r="L78" s="119">
        <v>1</v>
      </c>
    </row>
    <row r="79" spans="1:12" ht="12.75" customHeight="1" x14ac:dyDescent="0.2">
      <c r="A79" s="188" t="s">
        <v>854</v>
      </c>
      <c r="B79" s="188" t="s">
        <v>898</v>
      </c>
      <c r="C79" s="188" t="s">
        <v>899</v>
      </c>
      <c r="D79" s="62">
        <v>1</v>
      </c>
      <c r="E79" s="57">
        <v>3</v>
      </c>
      <c r="F79" s="57">
        <v>161</v>
      </c>
      <c r="G79" s="57"/>
      <c r="H79" s="57"/>
      <c r="I79" s="57"/>
      <c r="J79" s="57"/>
      <c r="K79" s="57"/>
      <c r="L79" s="57">
        <v>3</v>
      </c>
    </row>
    <row r="80" spans="1:12" ht="12.75" customHeight="1" x14ac:dyDescent="0.2">
      <c r="A80" s="26"/>
      <c r="B80" s="27">
        <f>COUNTA(B66:B79)</f>
        <v>14</v>
      </c>
      <c r="C80" s="27"/>
      <c r="D80" s="27"/>
      <c r="E80" s="23">
        <f>SUM(E66:E79)</f>
        <v>73</v>
      </c>
      <c r="F80" s="23">
        <f>SUM(F66:F79)</f>
        <v>1160</v>
      </c>
      <c r="G80" s="30"/>
      <c r="H80" s="23">
        <f>SUM(H66:H79)</f>
        <v>0</v>
      </c>
      <c r="I80" s="23">
        <f>SUM(I66:I79)</f>
        <v>3</v>
      </c>
      <c r="J80" s="23">
        <f>SUM(J66:J79)</f>
        <v>34</v>
      </c>
      <c r="K80" s="23">
        <f>SUM(K66:K79)</f>
        <v>25</v>
      </c>
      <c r="L80" s="23">
        <f>SUM(L66:L79)</f>
        <v>11</v>
      </c>
    </row>
    <row r="81" spans="1:12" ht="12.75" customHeight="1" x14ac:dyDescent="0.2">
      <c r="A81" s="26"/>
      <c r="B81" s="27"/>
      <c r="C81" s="27"/>
      <c r="D81" s="27"/>
      <c r="E81" s="23"/>
      <c r="F81" s="23"/>
      <c r="G81" s="30"/>
      <c r="H81" s="23"/>
      <c r="I81" s="23"/>
      <c r="J81" s="23"/>
      <c r="K81" s="23"/>
      <c r="L81" s="23"/>
    </row>
    <row r="82" spans="1:12" ht="12.75" customHeight="1" x14ac:dyDescent="0.2">
      <c r="A82" s="61" t="s">
        <v>906</v>
      </c>
      <c r="B82" s="61" t="s">
        <v>915</v>
      </c>
      <c r="C82" s="61" t="s">
        <v>916</v>
      </c>
      <c r="D82" s="61">
        <v>1</v>
      </c>
      <c r="E82" s="141">
        <v>1</v>
      </c>
      <c r="F82" s="141">
        <v>2</v>
      </c>
      <c r="G82" s="141"/>
      <c r="H82" s="141"/>
      <c r="I82" s="141">
        <v>1</v>
      </c>
      <c r="J82" s="141"/>
      <c r="K82" s="141"/>
      <c r="L82" s="141"/>
    </row>
    <row r="83" spans="1:12" ht="12.75" customHeight="1" x14ac:dyDescent="0.2">
      <c r="A83" s="62" t="s">
        <v>906</v>
      </c>
      <c r="B83" s="62" t="s">
        <v>940</v>
      </c>
      <c r="C83" s="62" t="s">
        <v>941</v>
      </c>
      <c r="D83" s="62">
        <v>1</v>
      </c>
      <c r="E83" s="57">
        <v>1</v>
      </c>
      <c r="F83" s="57">
        <v>2</v>
      </c>
      <c r="G83" s="57"/>
      <c r="H83" s="57"/>
      <c r="I83" s="57">
        <v>1</v>
      </c>
      <c r="J83" s="57"/>
      <c r="K83" s="57"/>
      <c r="L83" s="57"/>
    </row>
    <row r="84" spans="1:12" ht="12.75" customHeight="1" x14ac:dyDescent="0.2">
      <c r="A84" s="26"/>
      <c r="B84" s="27">
        <f>COUNTA(B82:B83)</f>
        <v>2</v>
      </c>
      <c r="C84" s="27"/>
      <c r="D84" s="27"/>
      <c r="E84" s="23">
        <f>SUM(E82:E83)</f>
        <v>2</v>
      </c>
      <c r="F84" s="23">
        <f>SUM(F82:F83)</f>
        <v>4</v>
      </c>
      <c r="G84" s="30"/>
      <c r="H84" s="23">
        <f>SUM(H82:H83)</f>
        <v>0</v>
      </c>
      <c r="I84" s="23">
        <f>SUM(I82:I83)</f>
        <v>2</v>
      </c>
      <c r="J84" s="23">
        <f>SUM(J82:J83)</f>
        <v>0</v>
      </c>
      <c r="K84" s="23">
        <f>SUM(K82:K83)</f>
        <v>0</v>
      </c>
      <c r="L84" s="23">
        <f>SUM(L82:L83)</f>
        <v>0</v>
      </c>
    </row>
    <row r="85" spans="1:12" ht="12.75" customHeight="1" x14ac:dyDescent="0.2">
      <c r="A85" s="26"/>
      <c r="B85" s="27"/>
      <c r="C85" s="27"/>
      <c r="D85" s="27"/>
      <c r="E85" s="23"/>
      <c r="F85" s="23"/>
      <c r="G85" s="30"/>
      <c r="H85" s="23"/>
      <c r="I85" s="23"/>
      <c r="J85" s="23"/>
      <c r="K85" s="23"/>
      <c r="L85" s="23"/>
    </row>
    <row r="86" spans="1:12" ht="12.75" customHeight="1" x14ac:dyDescent="0.2">
      <c r="A86" s="186" t="s">
        <v>953</v>
      </c>
      <c r="B86" s="186" t="s">
        <v>954</v>
      </c>
      <c r="C86" s="186" t="s">
        <v>955</v>
      </c>
      <c r="D86" s="61">
        <v>1</v>
      </c>
      <c r="E86" s="119">
        <v>1</v>
      </c>
      <c r="F86" s="119">
        <v>5</v>
      </c>
      <c r="G86" s="119"/>
      <c r="H86" s="119"/>
      <c r="I86" s="119"/>
      <c r="J86" s="119">
        <v>1</v>
      </c>
      <c r="K86" s="119"/>
      <c r="L86" s="119"/>
    </row>
    <row r="87" spans="1:12" ht="12.75" customHeight="1" x14ac:dyDescent="0.2">
      <c r="A87" s="186" t="s">
        <v>953</v>
      </c>
      <c r="B87" s="186" t="s">
        <v>960</v>
      </c>
      <c r="C87" s="186" t="s">
        <v>961</v>
      </c>
      <c r="D87" s="61">
        <v>1</v>
      </c>
      <c r="E87" s="119">
        <v>1</v>
      </c>
      <c r="F87" s="119">
        <v>13</v>
      </c>
      <c r="G87" s="119"/>
      <c r="H87" s="119"/>
      <c r="I87" s="119"/>
      <c r="J87" s="119"/>
      <c r="K87" s="119">
        <v>1</v>
      </c>
      <c r="L87" s="119"/>
    </row>
    <row r="88" spans="1:12" ht="12.75" customHeight="1" x14ac:dyDescent="0.2">
      <c r="A88" s="186" t="s">
        <v>953</v>
      </c>
      <c r="B88" s="186" t="s">
        <v>964</v>
      </c>
      <c r="C88" s="186" t="s">
        <v>965</v>
      </c>
      <c r="D88" s="61">
        <v>1</v>
      </c>
      <c r="E88" s="119">
        <v>1</v>
      </c>
      <c r="F88" s="119">
        <v>13</v>
      </c>
      <c r="G88" s="119"/>
      <c r="H88" s="119"/>
      <c r="I88" s="119"/>
      <c r="J88" s="119"/>
      <c r="K88" s="119">
        <v>1</v>
      </c>
      <c r="L88" s="119"/>
    </row>
    <row r="89" spans="1:12" ht="12.75" customHeight="1" x14ac:dyDescent="0.2">
      <c r="A89" s="188" t="s">
        <v>953</v>
      </c>
      <c r="B89" s="188" t="s">
        <v>966</v>
      </c>
      <c r="C89" s="188" t="s">
        <v>967</v>
      </c>
      <c r="D89" s="62">
        <v>1</v>
      </c>
      <c r="E89" s="57">
        <v>1</v>
      </c>
      <c r="F89" s="57">
        <v>13</v>
      </c>
      <c r="G89" s="57"/>
      <c r="H89" s="57"/>
      <c r="I89" s="57"/>
      <c r="J89" s="57"/>
      <c r="K89" s="57">
        <v>1</v>
      </c>
      <c r="L89" s="57"/>
    </row>
    <row r="90" spans="1:12" ht="12.75" customHeight="1" x14ac:dyDescent="0.2">
      <c r="A90" s="26"/>
      <c r="B90" s="27">
        <f>COUNTA(B86:B89)</f>
        <v>4</v>
      </c>
      <c r="C90" s="27"/>
      <c r="D90" s="27"/>
      <c r="E90" s="23">
        <f>SUM(E86:E89)</f>
        <v>4</v>
      </c>
      <c r="F90" s="23">
        <f>SUM(F86:F89)</f>
        <v>44</v>
      </c>
      <c r="G90" s="30"/>
      <c r="H90" s="23">
        <f>SUM(H86:H89)</f>
        <v>0</v>
      </c>
      <c r="I90" s="23">
        <f>SUM(I86:I89)</f>
        <v>0</v>
      </c>
      <c r="J90" s="23">
        <f>SUM(J86:J89)</f>
        <v>1</v>
      </c>
      <c r="K90" s="23">
        <f>SUM(K86:K89)</f>
        <v>3</v>
      </c>
      <c r="L90" s="23">
        <f>SUM(L86:L89)</f>
        <v>0</v>
      </c>
    </row>
    <row r="91" spans="1:12" ht="9" customHeight="1" x14ac:dyDescent="0.2">
      <c r="A91" s="26"/>
      <c r="B91" s="27"/>
      <c r="C91" s="27"/>
      <c r="D91" s="27"/>
      <c r="E91" s="23"/>
      <c r="F91" s="23"/>
      <c r="G91" s="30"/>
      <c r="H91" s="23"/>
      <c r="I91" s="23"/>
      <c r="J91" s="23"/>
      <c r="K91" s="23"/>
      <c r="L91" s="23"/>
    </row>
    <row r="92" spans="1:12" ht="12.75" customHeight="1" x14ac:dyDescent="0.2">
      <c r="A92" s="186" t="s">
        <v>968</v>
      </c>
      <c r="B92" s="186" t="s">
        <v>979</v>
      </c>
      <c r="C92" s="186" t="s">
        <v>980</v>
      </c>
      <c r="D92" s="61">
        <v>1</v>
      </c>
      <c r="E92" s="119">
        <v>2</v>
      </c>
      <c r="F92" s="119">
        <v>13</v>
      </c>
      <c r="G92" s="119"/>
      <c r="H92" s="119"/>
      <c r="I92" s="119"/>
      <c r="J92" s="119">
        <v>1</v>
      </c>
      <c r="K92" s="119">
        <v>1</v>
      </c>
      <c r="L92" s="119"/>
    </row>
    <row r="93" spans="1:12" ht="12.75" customHeight="1" x14ac:dyDescent="0.2">
      <c r="A93" s="186" t="s">
        <v>968</v>
      </c>
      <c r="B93" s="186" t="s">
        <v>1003</v>
      </c>
      <c r="C93" s="186" t="s">
        <v>1004</v>
      </c>
      <c r="D93" s="61">
        <v>1</v>
      </c>
      <c r="E93" s="190">
        <v>1</v>
      </c>
      <c r="F93" s="190">
        <v>3</v>
      </c>
      <c r="G93" s="190"/>
      <c r="H93" s="190"/>
      <c r="I93" s="190"/>
      <c r="J93" s="190">
        <v>1</v>
      </c>
      <c r="K93" s="190"/>
      <c r="L93" s="190"/>
    </row>
    <row r="94" spans="1:12" ht="12.75" customHeight="1" x14ac:dyDescent="0.2">
      <c r="A94" s="186" t="s">
        <v>968</v>
      </c>
      <c r="B94" s="186" t="s">
        <v>1007</v>
      </c>
      <c r="C94" s="186" t="s">
        <v>1008</v>
      </c>
      <c r="D94" s="61">
        <v>1</v>
      </c>
      <c r="E94" s="190">
        <v>1</v>
      </c>
      <c r="F94" s="190">
        <v>3</v>
      </c>
      <c r="G94" s="190"/>
      <c r="H94" s="190"/>
      <c r="I94" s="190"/>
      <c r="J94" s="190">
        <v>1</v>
      </c>
      <c r="K94" s="190"/>
      <c r="L94" s="190"/>
    </row>
    <row r="95" spans="1:12" ht="12.75" customHeight="1" x14ac:dyDescent="0.2">
      <c r="A95" s="186" t="s">
        <v>968</v>
      </c>
      <c r="B95" s="186" t="s">
        <v>1013</v>
      </c>
      <c r="C95" s="186" t="s">
        <v>1014</v>
      </c>
      <c r="D95" s="61">
        <v>1</v>
      </c>
      <c r="E95" s="190">
        <v>1</v>
      </c>
      <c r="F95" s="190">
        <v>3</v>
      </c>
      <c r="G95" s="190"/>
      <c r="H95" s="190"/>
      <c r="I95" s="190"/>
      <c r="J95" s="190">
        <v>1</v>
      </c>
      <c r="K95" s="190"/>
      <c r="L95" s="190"/>
    </row>
    <row r="96" spans="1:12" ht="12.75" customHeight="1" x14ac:dyDescent="0.2">
      <c r="A96" s="186" t="s">
        <v>968</v>
      </c>
      <c r="B96" s="186" t="s">
        <v>1033</v>
      </c>
      <c r="C96" s="186" t="s">
        <v>1034</v>
      </c>
      <c r="D96" s="61">
        <v>1</v>
      </c>
      <c r="E96" s="190">
        <v>1</v>
      </c>
      <c r="F96" s="190">
        <v>3</v>
      </c>
      <c r="G96" s="190"/>
      <c r="H96" s="190"/>
      <c r="I96" s="190"/>
      <c r="J96" s="190">
        <v>1</v>
      </c>
      <c r="K96" s="119"/>
      <c r="L96" s="119"/>
    </row>
    <row r="97" spans="1:12" ht="12.75" customHeight="1" x14ac:dyDescent="0.2">
      <c r="A97" s="188" t="s">
        <v>968</v>
      </c>
      <c r="B97" s="188" t="s">
        <v>1037</v>
      </c>
      <c r="C97" s="188" t="s">
        <v>1038</v>
      </c>
      <c r="D97" s="62">
        <v>1</v>
      </c>
      <c r="E97" s="57">
        <v>1</v>
      </c>
      <c r="F97" s="57">
        <v>3</v>
      </c>
      <c r="G97" s="57"/>
      <c r="H97" s="57"/>
      <c r="I97" s="57"/>
      <c r="J97" s="57">
        <v>1</v>
      </c>
      <c r="K97" s="57"/>
      <c r="L97" s="57"/>
    </row>
    <row r="98" spans="1:12" ht="12.75" customHeight="1" x14ac:dyDescent="0.2">
      <c r="A98" s="26"/>
      <c r="B98" s="27">
        <f>COUNTA(B92:B97)</f>
        <v>6</v>
      </c>
      <c r="C98" s="27"/>
      <c r="D98" s="27"/>
      <c r="E98" s="23">
        <f>SUM(E92:E97)</f>
        <v>7</v>
      </c>
      <c r="F98" s="23">
        <f>SUM(F92:F97)</f>
        <v>28</v>
      </c>
      <c r="G98" s="30"/>
      <c r="H98" s="23">
        <f>SUM(H92:H97)</f>
        <v>0</v>
      </c>
      <c r="I98" s="23">
        <f>SUM(I92:I97)</f>
        <v>0</v>
      </c>
      <c r="J98" s="23">
        <f>SUM(J92:J97)</f>
        <v>6</v>
      </c>
      <c r="K98" s="23">
        <f>SUM(K92:K97)</f>
        <v>1</v>
      </c>
      <c r="L98" s="23">
        <f>SUM(L92:L97)</f>
        <v>0</v>
      </c>
    </row>
    <row r="99" spans="1:12" ht="9" customHeight="1" x14ac:dyDescent="0.2">
      <c r="A99" s="26"/>
      <c r="B99" s="27"/>
      <c r="C99" s="27"/>
      <c r="D99" s="27"/>
      <c r="E99" s="23"/>
      <c r="F99" s="23"/>
      <c r="G99" s="30"/>
      <c r="H99" s="23"/>
      <c r="I99" s="23"/>
      <c r="J99" s="23"/>
      <c r="K99" s="23"/>
      <c r="L99" s="23"/>
    </row>
    <row r="100" spans="1:12" ht="12.75" customHeight="1" x14ac:dyDescent="0.2">
      <c r="A100" s="186" t="s">
        <v>1074</v>
      </c>
      <c r="B100" s="186" t="s">
        <v>1093</v>
      </c>
      <c r="C100" s="186" t="s">
        <v>1094</v>
      </c>
      <c r="D100" s="61">
        <v>1</v>
      </c>
      <c r="E100" s="141">
        <v>3</v>
      </c>
      <c r="F100" s="141">
        <v>9</v>
      </c>
      <c r="G100" s="141"/>
      <c r="H100" s="141"/>
      <c r="I100" s="141">
        <v>2</v>
      </c>
      <c r="J100" s="141">
        <v>1</v>
      </c>
      <c r="K100" s="141"/>
      <c r="L100" s="141"/>
    </row>
    <row r="101" spans="1:12" ht="12.75" customHeight="1" x14ac:dyDescent="0.2">
      <c r="A101" s="186" t="s">
        <v>1074</v>
      </c>
      <c r="B101" s="186" t="s">
        <v>1107</v>
      </c>
      <c r="C101" s="186" t="s">
        <v>1108</v>
      </c>
      <c r="D101" s="61">
        <v>1</v>
      </c>
      <c r="E101" s="190">
        <v>1</v>
      </c>
      <c r="F101" s="190">
        <v>2</v>
      </c>
      <c r="G101" s="190"/>
      <c r="H101" s="190"/>
      <c r="I101" s="190">
        <v>1</v>
      </c>
      <c r="J101" s="190"/>
      <c r="K101" s="190"/>
      <c r="L101" s="190"/>
    </row>
    <row r="102" spans="1:12" ht="12.75" customHeight="1" x14ac:dyDescent="0.2">
      <c r="A102" s="186" t="s">
        <v>1074</v>
      </c>
      <c r="B102" s="186" t="s">
        <v>1121</v>
      </c>
      <c r="C102" s="186" t="s">
        <v>1122</v>
      </c>
      <c r="D102" s="61">
        <v>1</v>
      </c>
      <c r="E102" s="190">
        <v>1</v>
      </c>
      <c r="F102" s="190">
        <v>2</v>
      </c>
      <c r="G102" s="190"/>
      <c r="H102" s="190"/>
      <c r="I102" s="190">
        <v>1</v>
      </c>
      <c r="J102" s="190"/>
      <c r="K102" s="190"/>
      <c r="L102" s="190"/>
    </row>
    <row r="103" spans="1:12" ht="12.75" customHeight="1" x14ac:dyDescent="0.2">
      <c r="A103" s="186" t="s">
        <v>1074</v>
      </c>
      <c r="B103" s="186" t="s">
        <v>1135</v>
      </c>
      <c r="C103" s="186" t="s">
        <v>1136</v>
      </c>
      <c r="D103" s="61">
        <v>1</v>
      </c>
      <c r="E103" s="190">
        <v>1</v>
      </c>
      <c r="F103" s="190">
        <v>2</v>
      </c>
      <c r="G103" s="190"/>
      <c r="H103" s="190"/>
      <c r="I103" s="190">
        <v>1</v>
      </c>
      <c r="J103" s="190"/>
      <c r="K103" s="190"/>
      <c r="L103" s="190"/>
    </row>
    <row r="104" spans="1:12" ht="12.75" customHeight="1" x14ac:dyDescent="0.2">
      <c r="A104" s="188" t="s">
        <v>1074</v>
      </c>
      <c r="B104" s="188" t="s">
        <v>1139</v>
      </c>
      <c r="C104" s="188" t="s">
        <v>1140</v>
      </c>
      <c r="D104" s="62">
        <v>1</v>
      </c>
      <c r="E104" s="57">
        <v>1</v>
      </c>
      <c r="F104" s="57">
        <v>5</v>
      </c>
      <c r="G104" s="57"/>
      <c r="H104" s="57"/>
      <c r="I104" s="57"/>
      <c r="J104" s="57">
        <v>1</v>
      </c>
      <c r="K104" s="57"/>
      <c r="L104" s="57"/>
    </row>
    <row r="105" spans="1:12" ht="12.75" customHeight="1" x14ac:dyDescent="0.2">
      <c r="A105" s="26"/>
      <c r="B105" s="27">
        <f>COUNTA(B100:B104)</f>
        <v>5</v>
      </c>
      <c r="C105" s="27"/>
      <c r="D105" s="27"/>
      <c r="E105" s="23">
        <f>SUM(E100:E104)</f>
        <v>7</v>
      </c>
      <c r="F105" s="23">
        <f>SUM(F100:F104)</f>
        <v>20</v>
      </c>
      <c r="G105" s="30"/>
      <c r="H105" s="23">
        <f>SUM(H100:H104)</f>
        <v>0</v>
      </c>
      <c r="I105" s="23">
        <f>SUM(I100:I104)</f>
        <v>5</v>
      </c>
      <c r="J105" s="23">
        <f>SUM(J100:J104)</f>
        <v>2</v>
      </c>
      <c r="K105" s="23">
        <f>SUM(K100:K104)</f>
        <v>0</v>
      </c>
      <c r="L105" s="23">
        <f>SUM(L100:L104)</f>
        <v>0</v>
      </c>
    </row>
    <row r="106" spans="1:12" ht="12.75" customHeight="1" x14ac:dyDescent="0.2">
      <c r="A106" s="26"/>
      <c r="B106" s="27"/>
      <c r="C106" s="27"/>
      <c r="D106" s="27"/>
      <c r="E106" s="23"/>
      <c r="F106" s="23"/>
      <c r="G106" s="30"/>
      <c r="H106" s="23"/>
      <c r="I106" s="23"/>
      <c r="J106" s="23"/>
      <c r="K106" s="23"/>
      <c r="L106" s="23"/>
    </row>
    <row r="107" spans="1:12" ht="12.75" customHeight="1" x14ac:dyDescent="0.2">
      <c r="A107" s="186" t="s">
        <v>1258</v>
      </c>
      <c r="B107" s="186" t="s">
        <v>1259</v>
      </c>
      <c r="C107" s="186" t="s">
        <v>1260</v>
      </c>
      <c r="D107" s="61">
        <v>1</v>
      </c>
      <c r="E107" s="119">
        <v>6</v>
      </c>
      <c r="F107" s="119">
        <v>29</v>
      </c>
      <c r="G107" s="119"/>
      <c r="H107" s="119"/>
      <c r="I107" s="119">
        <v>2</v>
      </c>
      <c r="J107" s="119">
        <v>4</v>
      </c>
      <c r="K107" s="119"/>
      <c r="L107" s="119"/>
    </row>
    <row r="108" spans="1:12" ht="12.75" customHeight="1" x14ac:dyDescent="0.2">
      <c r="A108" s="186" t="s">
        <v>1258</v>
      </c>
      <c r="B108" s="186" t="s">
        <v>1263</v>
      </c>
      <c r="C108" s="186" t="s">
        <v>1264</v>
      </c>
      <c r="D108" s="61">
        <v>1</v>
      </c>
      <c r="E108" s="190">
        <v>3</v>
      </c>
      <c r="F108" s="190">
        <v>9</v>
      </c>
      <c r="G108" s="190"/>
      <c r="H108" s="190"/>
      <c r="I108" s="190">
        <v>2</v>
      </c>
      <c r="J108" s="190">
        <v>1</v>
      </c>
      <c r="K108" s="190"/>
      <c r="L108" s="190"/>
    </row>
    <row r="109" spans="1:12" ht="12.75" customHeight="1" x14ac:dyDescent="0.2">
      <c r="A109" s="186" t="s">
        <v>1258</v>
      </c>
      <c r="B109" s="186" t="s">
        <v>1265</v>
      </c>
      <c r="C109" s="186" t="s">
        <v>1266</v>
      </c>
      <c r="D109" s="61">
        <v>1</v>
      </c>
      <c r="E109" s="190">
        <v>2</v>
      </c>
      <c r="F109" s="190">
        <v>9</v>
      </c>
      <c r="G109" s="190"/>
      <c r="H109" s="190"/>
      <c r="I109" s="190">
        <v>1</v>
      </c>
      <c r="J109" s="190">
        <v>1</v>
      </c>
      <c r="K109" s="190"/>
      <c r="L109" s="190"/>
    </row>
    <row r="110" spans="1:12" ht="12.75" customHeight="1" x14ac:dyDescent="0.2">
      <c r="A110" s="186" t="s">
        <v>1258</v>
      </c>
      <c r="B110" s="186" t="s">
        <v>1267</v>
      </c>
      <c r="C110" s="186" t="s">
        <v>1268</v>
      </c>
      <c r="D110" s="61">
        <v>1</v>
      </c>
      <c r="E110" s="191">
        <v>3</v>
      </c>
      <c r="F110" s="191">
        <v>9</v>
      </c>
      <c r="G110" s="191"/>
      <c r="H110" s="191"/>
      <c r="I110" s="191">
        <v>2</v>
      </c>
      <c r="J110" s="191">
        <v>1</v>
      </c>
      <c r="K110" s="190"/>
      <c r="L110" s="190"/>
    </row>
    <row r="111" spans="1:12" ht="12.75" customHeight="1" x14ac:dyDescent="0.2">
      <c r="A111" s="186" t="s">
        <v>1258</v>
      </c>
      <c r="B111" s="186" t="s">
        <v>1271</v>
      </c>
      <c r="C111" s="186" t="s">
        <v>1272</v>
      </c>
      <c r="D111" s="61">
        <v>1</v>
      </c>
      <c r="E111" s="119">
        <v>6</v>
      </c>
      <c r="F111" s="119">
        <v>38</v>
      </c>
      <c r="G111" s="119"/>
      <c r="H111" s="119">
        <v>1</v>
      </c>
      <c r="I111" s="119">
        <v>2</v>
      </c>
      <c r="J111" s="119">
        <v>2</v>
      </c>
      <c r="K111" s="119">
        <v>1</v>
      </c>
      <c r="L111" s="119"/>
    </row>
    <row r="112" spans="1:12" ht="12.75" customHeight="1" x14ac:dyDescent="0.2">
      <c r="A112" s="186" t="s">
        <v>1258</v>
      </c>
      <c r="B112" s="186" t="s">
        <v>1275</v>
      </c>
      <c r="C112" s="186" t="s">
        <v>1276</v>
      </c>
      <c r="D112" s="61">
        <v>1</v>
      </c>
      <c r="E112" s="141">
        <v>8</v>
      </c>
      <c r="F112" s="141">
        <v>36</v>
      </c>
      <c r="G112" s="141"/>
      <c r="H112" s="141">
        <v>1</v>
      </c>
      <c r="I112" s="141">
        <v>4</v>
      </c>
      <c r="J112" s="141">
        <v>1</v>
      </c>
      <c r="K112" s="141">
        <v>2</v>
      </c>
      <c r="L112" s="119"/>
    </row>
    <row r="113" spans="1:12" ht="12.75" customHeight="1" x14ac:dyDescent="0.2">
      <c r="A113" s="188" t="s">
        <v>1258</v>
      </c>
      <c r="B113" s="188" t="s">
        <v>1277</v>
      </c>
      <c r="C113" s="188" t="s">
        <v>1278</v>
      </c>
      <c r="D113" s="62">
        <v>1</v>
      </c>
      <c r="E113" s="57">
        <v>6</v>
      </c>
      <c r="F113" s="57">
        <v>13</v>
      </c>
      <c r="G113" s="57"/>
      <c r="H113" s="57">
        <v>2</v>
      </c>
      <c r="I113" s="57">
        <v>3</v>
      </c>
      <c r="J113" s="57">
        <v>1</v>
      </c>
      <c r="K113" s="57"/>
      <c r="L113" s="57"/>
    </row>
    <row r="114" spans="1:12" ht="12.75" customHeight="1" x14ac:dyDescent="0.2">
      <c r="A114" s="26"/>
      <c r="B114" s="27">
        <f>COUNTA(B107:B113)</f>
        <v>7</v>
      </c>
      <c r="C114" s="27"/>
      <c r="D114" s="27"/>
      <c r="E114" s="23">
        <f>SUM(E107:E113)</f>
        <v>34</v>
      </c>
      <c r="F114" s="23">
        <f>SUM(F107:F113)</f>
        <v>143</v>
      </c>
      <c r="G114" s="30"/>
      <c r="H114" s="23">
        <f>SUM(H107:H113)</f>
        <v>4</v>
      </c>
      <c r="I114" s="23">
        <f>SUM(I107:I113)</f>
        <v>16</v>
      </c>
      <c r="J114" s="23">
        <f>SUM(J107:J113)</f>
        <v>11</v>
      </c>
      <c r="K114" s="23">
        <f>SUM(K107:K113)</f>
        <v>3</v>
      </c>
      <c r="L114" s="23">
        <f>SUM(L107:L113)</f>
        <v>0</v>
      </c>
    </row>
    <row r="115" spans="1:12" ht="9" customHeight="1" x14ac:dyDescent="0.2">
      <c r="A115" s="26"/>
      <c r="B115" s="27"/>
      <c r="C115" s="27"/>
      <c r="D115" s="27"/>
      <c r="E115" s="23"/>
      <c r="F115" s="23"/>
      <c r="G115" s="30"/>
      <c r="H115" s="23"/>
      <c r="I115" s="23"/>
      <c r="J115" s="23"/>
      <c r="K115" s="23"/>
      <c r="L115" s="23"/>
    </row>
    <row r="116" spans="1:12" ht="12.75" customHeight="1" x14ac:dyDescent="0.2">
      <c r="A116" s="26"/>
      <c r="B116" s="27"/>
      <c r="C116" s="27"/>
      <c r="D116" s="27"/>
      <c r="E116" s="23"/>
      <c r="F116" s="23"/>
      <c r="G116" s="30"/>
      <c r="H116" s="23"/>
      <c r="I116" s="23"/>
      <c r="J116" s="23"/>
      <c r="K116" s="23"/>
      <c r="L116" s="23"/>
    </row>
    <row r="117" spans="1:12" ht="12.75" customHeight="1" x14ac:dyDescent="0.2">
      <c r="A117" s="26"/>
      <c r="B117" s="145"/>
      <c r="C117" s="146" t="s">
        <v>1353</v>
      </c>
      <c r="D117" s="27"/>
      <c r="E117" s="23"/>
      <c r="F117" s="23"/>
      <c r="G117" s="30"/>
      <c r="H117" s="23"/>
      <c r="I117" s="23"/>
      <c r="J117" s="23"/>
      <c r="K117" s="23"/>
      <c r="L117" s="23"/>
    </row>
    <row r="118" spans="1:12" ht="12.75" customHeight="1" x14ac:dyDescent="0.2">
      <c r="A118" s="26"/>
      <c r="B118" s="27"/>
      <c r="C118" s="27"/>
      <c r="D118" s="27"/>
      <c r="E118" s="23"/>
      <c r="F118" s="23"/>
      <c r="G118" s="30"/>
      <c r="H118" s="23"/>
      <c r="I118" s="23"/>
      <c r="J118" s="23"/>
      <c r="K118" s="23"/>
      <c r="L118" s="23"/>
    </row>
    <row r="119" spans="1:12" ht="12.75" customHeight="1" x14ac:dyDescent="0.2">
      <c r="C119" s="90"/>
      <c r="D119" s="97" t="s">
        <v>1351</v>
      </c>
      <c r="E119" s="94"/>
    </row>
    <row r="120" spans="1:12" ht="12.75" customHeight="1" x14ac:dyDescent="0.2">
      <c r="B120" s="95"/>
      <c r="D120" s="96" t="s">
        <v>127</v>
      </c>
      <c r="E120" s="77">
        <f>B12+B18+B21+B27+B30+B37+B48+B51+B54+B64+B80+B84+B90+B98+B105+B114</f>
        <v>82</v>
      </c>
    </row>
    <row r="121" spans="1:12" ht="12.75" customHeight="1" x14ac:dyDescent="0.2">
      <c r="B121" s="95"/>
      <c r="D121" s="96" t="s">
        <v>104</v>
      </c>
      <c r="E121" s="77">
        <f>SUM(E12+E18+E21+E27+E30+E37+E48+E51+E54+E64+E80+E84+E90+E98+E105+E114)</f>
        <v>239</v>
      </c>
    </row>
    <row r="122" spans="1:12" ht="12.75" customHeight="1" x14ac:dyDescent="0.2">
      <c r="B122" s="95"/>
      <c r="D122" s="96" t="s">
        <v>105</v>
      </c>
      <c r="E122" s="76">
        <f>SUM(F12+F18+F21+F27+F30+F37+F48+F51+F54+F64+F80+F84+F90+F98+F105+F114)</f>
        <v>2819</v>
      </c>
    </row>
    <row r="123" spans="1:12" ht="12.75" customHeight="1" x14ac:dyDescent="0.2"/>
    <row r="124" spans="1:12" ht="12.75" customHeight="1" x14ac:dyDescent="0.2">
      <c r="D124" s="81"/>
      <c r="E124" s="83"/>
      <c r="F124" s="97" t="s">
        <v>135</v>
      </c>
      <c r="G124" s="83"/>
      <c r="H124" s="88" t="s">
        <v>92</v>
      </c>
      <c r="I124" s="88" t="s">
        <v>103</v>
      </c>
    </row>
    <row r="125" spans="1:12" ht="12.75" customHeight="1" x14ac:dyDescent="0.2">
      <c r="C125" s="100"/>
      <c r="D125" s="100"/>
      <c r="E125" s="100"/>
      <c r="F125" s="86" t="s">
        <v>130</v>
      </c>
      <c r="H125" s="77">
        <f>SUM(H12+H18+H21+H27+H30+H37+H48+H51+H54+H64+H80+H84+H90+H98+H105+H114)</f>
        <v>4</v>
      </c>
      <c r="I125" s="91">
        <f>H125/(H130)</f>
        <v>1.6736401673640166E-2</v>
      </c>
    </row>
    <row r="126" spans="1:12" ht="12.75" customHeight="1" x14ac:dyDescent="0.2">
      <c r="C126" s="100"/>
      <c r="D126" s="100"/>
      <c r="E126" s="100"/>
      <c r="F126" s="86" t="s">
        <v>131</v>
      </c>
      <c r="H126" s="77">
        <f>SUM(I12+I18+I21+I27+I30+I37+I48+I51+I54+I64+I80+I84+I90+I98+I105+I114)</f>
        <v>29</v>
      </c>
      <c r="I126" s="91">
        <f>H126/H130</f>
        <v>0.12133891213389121</v>
      </c>
    </row>
    <row r="127" spans="1:12" ht="12.75" customHeight="1" x14ac:dyDescent="0.2">
      <c r="C127" s="100"/>
      <c r="D127" s="100"/>
      <c r="E127" s="100"/>
      <c r="F127" s="86" t="s">
        <v>132</v>
      </c>
      <c r="H127" s="77">
        <f>SUM(J12+J18+J21+J27+J30+J37+J48+J51+J54+J64+J80+J84+J90+J98+J105+J114)</f>
        <v>110</v>
      </c>
      <c r="I127" s="91">
        <f>H127/H130</f>
        <v>0.46025104602510458</v>
      </c>
    </row>
    <row r="128" spans="1:12" ht="12.75" customHeight="1" x14ac:dyDescent="0.2">
      <c r="C128" s="100"/>
      <c r="D128" s="100"/>
      <c r="E128" s="100"/>
      <c r="F128" s="86" t="s">
        <v>133</v>
      </c>
      <c r="H128" s="77">
        <f>SUM(K12+K18+K21+K27+K30+K37+K48+K51+K54+K64+K80+K84+K90+K98+K105+K114)</f>
        <v>82</v>
      </c>
      <c r="I128" s="91">
        <f>H128/H130</f>
        <v>0.34309623430962344</v>
      </c>
    </row>
    <row r="129" spans="3:9" ht="12.75" customHeight="1" x14ac:dyDescent="0.2">
      <c r="C129" s="100"/>
      <c r="D129" s="100"/>
      <c r="E129" s="100"/>
      <c r="F129" s="86" t="s">
        <v>134</v>
      </c>
      <c r="H129" s="99">
        <f>SUM(L12+L18+L21+L27+L30+L37+L48+L51+L54+L64+L80+L84+L90+L98+L105+L114)</f>
        <v>14</v>
      </c>
      <c r="I129" s="92">
        <f>H129/H130</f>
        <v>5.8577405857740586E-2</v>
      </c>
    </row>
    <row r="130" spans="3:9" ht="12.75" customHeight="1" x14ac:dyDescent="0.2">
      <c r="C130" s="100"/>
      <c r="D130" s="100"/>
      <c r="E130" s="100"/>
      <c r="F130" s="100"/>
      <c r="G130" s="86"/>
      <c r="H130" s="98">
        <f>SUM(H125:H129)</f>
        <v>239</v>
      </c>
      <c r="I130" s="91">
        <f>SUM(I125:I129)</f>
        <v>1</v>
      </c>
    </row>
  </sheetData>
  <mergeCells count="2">
    <mergeCell ref="H1:L1"/>
    <mergeCell ref="B1:F1"/>
  </mergeCells>
  <phoneticPr fontId="3" type="noConversion"/>
  <printOptions horizontalCentered="1" gridLines="1"/>
  <pageMargins left="0.5" right="0.5" top="1.5" bottom="0.75" header="0.5" footer="0.5"/>
  <pageSetup scale="80" orientation="landscape" r:id="rId1"/>
  <headerFooter alignWithMargins="0">
    <oddHeader>&amp;C&amp;"Arial,Bold"&amp;16 2012 Swimming Season
Florida Beach Action Durations</oddHeader>
    <oddFooter>&amp;R&amp;P of &amp;N</oddFooter>
  </headerFooter>
  <rowBreaks count="1" manualBreakCount="1">
    <brk id="118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336"/>
  <sheetViews>
    <sheetView zoomScaleNormal="100" workbookViewId="0">
      <pane ySplit="2" topLeftCell="A3" activePane="bottomLeft" state="frozen"/>
      <selection pane="bottomLeft"/>
    </sheetView>
  </sheetViews>
  <sheetFormatPr defaultRowHeight="12.75" x14ac:dyDescent="0.2"/>
  <cols>
    <col min="1" max="1" width="11.42578125" style="5" customWidth="1"/>
    <col min="2" max="2" width="9" style="5" customWidth="1"/>
    <col min="3" max="3" width="41" style="5" customWidth="1"/>
    <col min="4" max="4" width="7.7109375" style="5" customWidth="1"/>
    <col min="5" max="5" width="9.140625" style="51"/>
    <col min="6" max="6" width="0.85546875" style="5" customWidth="1"/>
    <col min="7" max="9" width="9.140625" style="5"/>
    <col min="10" max="10" width="0.85546875" style="5" customWidth="1"/>
    <col min="11" max="16384" width="9.140625" style="5"/>
  </cols>
  <sheetData>
    <row r="1" spans="1:12" s="47" customFormat="1" ht="12" customHeight="1" x14ac:dyDescent="0.2">
      <c r="B1" s="226" t="s">
        <v>27</v>
      </c>
      <c r="C1" s="226"/>
      <c r="D1" s="59"/>
      <c r="E1" s="60"/>
      <c r="F1" s="59"/>
      <c r="G1" s="225" t="s">
        <v>29</v>
      </c>
      <c r="H1" s="225"/>
      <c r="I1" s="225"/>
      <c r="J1" s="59"/>
      <c r="K1" s="226" t="s">
        <v>34</v>
      </c>
      <c r="L1" s="226"/>
    </row>
    <row r="2" spans="1:12" s="50" customFormat="1" ht="48.75" customHeight="1" x14ac:dyDescent="0.15">
      <c r="A2" s="2" t="s">
        <v>13</v>
      </c>
      <c r="B2" s="2" t="s">
        <v>14</v>
      </c>
      <c r="C2" s="2" t="s">
        <v>11</v>
      </c>
      <c r="D2" s="2" t="s">
        <v>68</v>
      </c>
      <c r="E2" s="14" t="s">
        <v>28</v>
      </c>
      <c r="F2" s="2"/>
      <c r="G2" s="2" t="s">
        <v>1354</v>
      </c>
      <c r="H2" s="2" t="s">
        <v>15</v>
      </c>
      <c r="I2" s="2" t="s">
        <v>16</v>
      </c>
      <c r="J2" s="2"/>
      <c r="K2" s="2" t="s">
        <v>17</v>
      </c>
      <c r="L2" s="2" t="s">
        <v>18</v>
      </c>
    </row>
    <row r="3" spans="1:12" s="25" customFormat="1" ht="12" customHeight="1" x14ac:dyDescent="0.15">
      <c r="A3" s="150" t="s">
        <v>146</v>
      </c>
      <c r="B3" s="192" t="s">
        <v>154</v>
      </c>
      <c r="C3" s="199" t="s">
        <v>155</v>
      </c>
      <c r="D3" s="130">
        <v>1</v>
      </c>
      <c r="E3" s="150">
        <v>244</v>
      </c>
      <c r="F3" s="54"/>
      <c r="G3" s="48" t="s">
        <v>30</v>
      </c>
      <c r="H3" s="195">
        <v>50</v>
      </c>
      <c r="I3" s="177">
        <f t="shared" ref="I3" si="0">H3/E3</f>
        <v>0.20491803278688525</v>
      </c>
      <c r="J3" s="49"/>
      <c r="K3" s="200">
        <f t="shared" ref="K3" si="1">E3-H3</f>
        <v>194</v>
      </c>
      <c r="L3" s="177">
        <f t="shared" ref="L3" si="2">K3/E3</f>
        <v>0.79508196721311475</v>
      </c>
    </row>
    <row r="4" spans="1:12" x14ac:dyDescent="0.2">
      <c r="A4" s="150" t="s">
        <v>146</v>
      </c>
      <c r="B4" s="150" t="s">
        <v>156</v>
      </c>
      <c r="C4" s="158" t="s">
        <v>157</v>
      </c>
      <c r="D4" s="130">
        <v>1</v>
      </c>
      <c r="E4" s="150">
        <v>244</v>
      </c>
      <c r="F4" s="201"/>
      <c r="G4" s="48" t="s">
        <v>30</v>
      </c>
      <c r="H4" s="195">
        <v>21</v>
      </c>
      <c r="I4" s="177">
        <f t="shared" ref="I4" si="3">H4/E4</f>
        <v>8.6065573770491802E-2</v>
      </c>
      <c r="J4" s="49"/>
      <c r="K4" s="200">
        <f t="shared" ref="K4" si="4">E4-H4</f>
        <v>223</v>
      </c>
      <c r="L4" s="177">
        <f t="shared" ref="L4" si="5">K4/E4</f>
        <v>0.91393442622950816</v>
      </c>
    </row>
    <row r="5" spans="1:12" x14ac:dyDescent="0.2">
      <c r="A5" s="150" t="s">
        <v>146</v>
      </c>
      <c r="B5" s="150" t="s">
        <v>158</v>
      </c>
      <c r="C5" s="158" t="s">
        <v>159</v>
      </c>
      <c r="D5" s="130">
        <v>1</v>
      </c>
      <c r="E5" s="150">
        <v>244</v>
      </c>
      <c r="F5" s="201"/>
      <c r="G5" s="48" t="s">
        <v>30</v>
      </c>
      <c r="H5" s="195">
        <v>14</v>
      </c>
      <c r="I5" s="177">
        <f t="shared" ref="I5:I12" si="6">H5/E5</f>
        <v>5.737704918032787E-2</v>
      </c>
      <c r="J5" s="49"/>
      <c r="K5" s="200">
        <f t="shared" ref="K5:K12" si="7">E5-H5</f>
        <v>230</v>
      </c>
      <c r="L5" s="177">
        <f t="shared" ref="L5:L12" si="8">K5/E5</f>
        <v>0.94262295081967218</v>
      </c>
    </row>
    <row r="6" spans="1:12" x14ac:dyDescent="0.2">
      <c r="A6" s="150" t="s">
        <v>146</v>
      </c>
      <c r="B6" s="150" t="s">
        <v>160</v>
      </c>
      <c r="C6" s="158" t="s">
        <v>161</v>
      </c>
      <c r="D6" s="130">
        <v>1</v>
      </c>
      <c r="E6" s="150">
        <v>244</v>
      </c>
      <c r="F6" s="201"/>
      <c r="G6" s="48" t="s">
        <v>30</v>
      </c>
      <c r="H6" s="195">
        <v>21</v>
      </c>
      <c r="I6" s="177">
        <f t="shared" si="6"/>
        <v>8.6065573770491802E-2</v>
      </c>
      <c r="J6" s="49"/>
      <c r="K6" s="200">
        <f t="shared" si="7"/>
        <v>223</v>
      </c>
      <c r="L6" s="177">
        <f t="shared" si="8"/>
        <v>0.91393442622950816</v>
      </c>
    </row>
    <row r="7" spans="1:12" x14ac:dyDescent="0.2">
      <c r="A7" s="150" t="s">
        <v>146</v>
      </c>
      <c r="B7" s="150" t="s">
        <v>162</v>
      </c>
      <c r="C7" s="158" t="s">
        <v>163</v>
      </c>
      <c r="D7" s="130">
        <v>1</v>
      </c>
      <c r="E7" s="150">
        <v>244</v>
      </c>
      <c r="F7" s="201"/>
      <c r="G7" s="48" t="s">
        <v>30</v>
      </c>
      <c r="H7" s="195">
        <v>28</v>
      </c>
      <c r="I7" s="177">
        <f t="shared" si="6"/>
        <v>0.11475409836065574</v>
      </c>
      <c r="J7" s="49"/>
      <c r="K7" s="200">
        <f t="shared" si="7"/>
        <v>216</v>
      </c>
      <c r="L7" s="177">
        <f t="shared" si="8"/>
        <v>0.88524590163934425</v>
      </c>
    </row>
    <row r="8" spans="1:12" x14ac:dyDescent="0.2">
      <c r="A8" s="150" t="s">
        <v>146</v>
      </c>
      <c r="B8" s="150" t="s">
        <v>164</v>
      </c>
      <c r="C8" s="158" t="s">
        <v>165</v>
      </c>
      <c r="D8" s="130">
        <v>1</v>
      </c>
      <c r="E8" s="150">
        <v>244</v>
      </c>
      <c r="F8" s="201"/>
      <c r="G8" s="48" t="s">
        <v>30</v>
      </c>
      <c r="H8" s="195">
        <v>35</v>
      </c>
      <c r="I8" s="177">
        <f t="shared" si="6"/>
        <v>0.14344262295081966</v>
      </c>
      <c r="J8" s="49"/>
      <c r="K8" s="200">
        <f t="shared" si="7"/>
        <v>209</v>
      </c>
      <c r="L8" s="177">
        <f t="shared" si="8"/>
        <v>0.85655737704918034</v>
      </c>
    </row>
    <row r="9" spans="1:12" x14ac:dyDescent="0.2">
      <c r="A9" s="150" t="s">
        <v>146</v>
      </c>
      <c r="B9" s="150" t="s">
        <v>168</v>
      </c>
      <c r="C9" s="158" t="s">
        <v>169</v>
      </c>
      <c r="D9" s="130">
        <v>1</v>
      </c>
      <c r="E9" s="150">
        <v>244</v>
      </c>
      <c r="F9" s="201"/>
      <c r="G9" s="48" t="s">
        <v>30</v>
      </c>
      <c r="H9" s="195">
        <v>35</v>
      </c>
      <c r="I9" s="177">
        <f t="shared" ref="I9" si="9">H9/E9</f>
        <v>0.14344262295081966</v>
      </c>
      <c r="J9" s="49"/>
      <c r="K9" s="200">
        <f t="shared" ref="K9" si="10">E9-H9</f>
        <v>209</v>
      </c>
      <c r="L9" s="177">
        <f t="shared" ref="L9" si="11">K9/E9</f>
        <v>0.85655737704918034</v>
      </c>
    </row>
    <row r="10" spans="1:12" x14ac:dyDescent="0.2">
      <c r="A10" s="150" t="s">
        <v>146</v>
      </c>
      <c r="B10" s="150" t="s">
        <v>170</v>
      </c>
      <c r="C10" s="158" t="s">
        <v>171</v>
      </c>
      <c r="D10" s="130">
        <v>1</v>
      </c>
      <c r="E10" s="150">
        <v>244</v>
      </c>
      <c r="F10" s="201"/>
      <c r="G10" s="48" t="s">
        <v>30</v>
      </c>
      <c r="H10" s="195">
        <v>7</v>
      </c>
      <c r="I10" s="177">
        <f t="shared" si="6"/>
        <v>2.8688524590163935E-2</v>
      </c>
      <c r="J10" s="49"/>
      <c r="K10" s="200">
        <f t="shared" si="7"/>
        <v>237</v>
      </c>
      <c r="L10" s="177">
        <f t="shared" si="8"/>
        <v>0.97131147540983609</v>
      </c>
    </row>
    <row r="11" spans="1:12" x14ac:dyDescent="0.2">
      <c r="A11" s="150" t="s">
        <v>146</v>
      </c>
      <c r="B11" s="150" t="s">
        <v>172</v>
      </c>
      <c r="C11" s="158" t="s">
        <v>173</v>
      </c>
      <c r="D11" s="130">
        <v>1</v>
      </c>
      <c r="E11" s="150">
        <v>244</v>
      </c>
      <c r="F11" s="201"/>
      <c r="G11" s="48" t="s">
        <v>30</v>
      </c>
      <c r="H11" s="49">
        <v>7</v>
      </c>
      <c r="I11" s="177">
        <f t="shared" si="6"/>
        <v>2.8688524590163935E-2</v>
      </c>
      <c r="J11" s="49"/>
      <c r="K11" s="200">
        <f t="shared" si="7"/>
        <v>237</v>
      </c>
      <c r="L11" s="177">
        <f t="shared" si="8"/>
        <v>0.97131147540983609</v>
      </c>
    </row>
    <row r="12" spans="1:12" x14ac:dyDescent="0.2">
      <c r="A12" s="156" t="s">
        <v>146</v>
      </c>
      <c r="B12" s="156" t="s">
        <v>176</v>
      </c>
      <c r="C12" s="62" t="s">
        <v>177</v>
      </c>
      <c r="D12" s="133">
        <v>1</v>
      </c>
      <c r="E12" s="156">
        <v>244</v>
      </c>
      <c r="F12" s="202"/>
      <c r="G12" s="106"/>
      <c r="H12" s="57"/>
      <c r="I12" s="203">
        <f t="shared" si="6"/>
        <v>0</v>
      </c>
      <c r="J12" s="57"/>
      <c r="K12" s="204">
        <f t="shared" si="7"/>
        <v>244</v>
      </c>
      <c r="L12" s="203">
        <f t="shared" si="8"/>
        <v>1</v>
      </c>
    </row>
    <row r="13" spans="1:12" x14ac:dyDescent="0.2">
      <c r="A13" s="48"/>
      <c r="B13" s="54">
        <f>COUNTA(B3:B12)</f>
        <v>10</v>
      </c>
      <c r="C13" s="48"/>
      <c r="D13" s="201"/>
      <c r="E13" s="120">
        <f>SUM(E3:E12)</f>
        <v>2440</v>
      </c>
      <c r="F13" s="36"/>
      <c r="G13" s="54">
        <f>COUNTA(G3:G12)</f>
        <v>9</v>
      </c>
      <c r="H13" s="31">
        <f>SUM(H3:H12)</f>
        <v>218</v>
      </c>
      <c r="I13" s="37">
        <f>H13/E13</f>
        <v>8.9344262295081966E-2</v>
      </c>
      <c r="J13" s="194"/>
      <c r="K13" s="205">
        <f>E13-H13</f>
        <v>2222</v>
      </c>
      <c r="L13" s="37">
        <f>K13/E13</f>
        <v>0.91065573770491803</v>
      </c>
    </row>
    <row r="14" spans="1:12" ht="8.25" customHeight="1" x14ac:dyDescent="0.2">
      <c r="A14" s="48"/>
      <c r="B14" s="48"/>
      <c r="C14" s="48"/>
      <c r="D14" s="201"/>
      <c r="F14" s="201"/>
      <c r="G14" s="201"/>
      <c r="H14" s="30"/>
      <c r="I14" s="30"/>
      <c r="J14" s="30"/>
      <c r="K14" s="30"/>
      <c r="L14" s="30"/>
    </row>
    <row r="15" spans="1:12" x14ac:dyDescent="0.2">
      <c r="A15" s="150" t="s">
        <v>184</v>
      </c>
      <c r="B15" s="150" t="s">
        <v>198</v>
      </c>
      <c r="C15" s="158" t="s">
        <v>199</v>
      </c>
      <c r="D15" s="130">
        <v>1</v>
      </c>
      <c r="E15" s="150">
        <v>244</v>
      </c>
      <c r="F15" s="201"/>
      <c r="G15" s="195"/>
      <c r="H15" s="195"/>
      <c r="I15" s="177">
        <f t="shared" ref="I15:I22" si="12">H15/E15</f>
        <v>0</v>
      </c>
      <c r="J15" s="49"/>
      <c r="K15" s="200">
        <f t="shared" ref="K15:K22" si="13">E15-H15</f>
        <v>244</v>
      </c>
      <c r="L15" s="177">
        <f t="shared" ref="L15:L22" si="14">K15/E15</f>
        <v>1</v>
      </c>
    </row>
    <row r="16" spans="1:12" x14ac:dyDescent="0.2">
      <c r="A16" s="150" t="s">
        <v>184</v>
      </c>
      <c r="B16" s="150" t="s">
        <v>200</v>
      </c>
      <c r="C16" s="158" t="s">
        <v>201</v>
      </c>
      <c r="D16" s="130">
        <v>1</v>
      </c>
      <c r="E16" s="150">
        <v>244</v>
      </c>
      <c r="F16" s="201"/>
      <c r="G16" s="195"/>
      <c r="H16" s="195"/>
      <c r="I16" s="177">
        <f t="shared" ref="I16:I19" si="15">H16/E16</f>
        <v>0</v>
      </c>
      <c r="J16" s="49"/>
      <c r="K16" s="200">
        <f t="shared" ref="K16:K19" si="16">E16-H16</f>
        <v>244</v>
      </c>
      <c r="L16" s="177">
        <f t="shared" ref="L16:L19" si="17">K16/E16</f>
        <v>1</v>
      </c>
    </row>
    <row r="17" spans="1:12" x14ac:dyDescent="0.2">
      <c r="A17" s="150" t="s">
        <v>184</v>
      </c>
      <c r="B17" s="150" t="s">
        <v>208</v>
      </c>
      <c r="C17" s="158" t="s">
        <v>209</v>
      </c>
      <c r="D17" s="130">
        <v>1</v>
      </c>
      <c r="E17" s="150">
        <v>244</v>
      </c>
      <c r="F17" s="201"/>
      <c r="G17" s="195"/>
      <c r="H17" s="195"/>
      <c r="I17" s="177">
        <f t="shared" si="15"/>
        <v>0</v>
      </c>
      <c r="J17" s="49"/>
      <c r="K17" s="200">
        <f t="shared" si="16"/>
        <v>244</v>
      </c>
      <c r="L17" s="177">
        <f t="shared" si="17"/>
        <v>1</v>
      </c>
    </row>
    <row r="18" spans="1:12" x14ac:dyDescent="0.2">
      <c r="A18" s="150" t="s">
        <v>184</v>
      </c>
      <c r="B18" s="150" t="s">
        <v>210</v>
      </c>
      <c r="C18" s="158" t="s">
        <v>211</v>
      </c>
      <c r="D18" s="130">
        <v>1</v>
      </c>
      <c r="E18" s="150">
        <v>244</v>
      </c>
      <c r="F18" s="201"/>
      <c r="G18" s="195"/>
      <c r="H18" s="195"/>
      <c r="I18" s="177">
        <f t="shared" si="15"/>
        <v>0</v>
      </c>
      <c r="J18" s="49"/>
      <c r="K18" s="200">
        <f t="shared" si="16"/>
        <v>244</v>
      </c>
      <c r="L18" s="177">
        <f t="shared" si="17"/>
        <v>1</v>
      </c>
    </row>
    <row r="19" spans="1:12" x14ac:dyDescent="0.2">
      <c r="A19" s="150" t="s">
        <v>184</v>
      </c>
      <c r="B19" s="150" t="s">
        <v>224</v>
      </c>
      <c r="C19" s="158" t="s">
        <v>225</v>
      </c>
      <c r="D19" s="130">
        <v>1</v>
      </c>
      <c r="E19" s="150">
        <v>244</v>
      </c>
      <c r="F19" s="201"/>
      <c r="G19" s="195"/>
      <c r="H19" s="195"/>
      <c r="I19" s="177">
        <f t="shared" si="15"/>
        <v>0</v>
      </c>
      <c r="J19" s="49"/>
      <c r="K19" s="200">
        <f t="shared" si="16"/>
        <v>244</v>
      </c>
      <c r="L19" s="177">
        <f t="shared" si="17"/>
        <v>1</v>
      </c>
    </row>
    <row r="20" spans="1:12" x14ac:dyDescent="0.2">
      <c r="A20" s="150" t="s">
        <v>184</v>
      </c>
      <c r="B20" s="150" t="s">
        <v>228</v>
      </c>
      <c r="C20" s="158" t="s">
        <v>229</v>
      </c>
      <c r="D20" s="130">
        <v>1</v>
      </c>
      <c r="E20" s="150">
        <v>244</v>
      </c>
      <c r="F20" s="201"/>
      <c r="G20" s="195"/>
      <c r="H20" s="195"/>
      <c r="I20" s="177">
        <f t="shared" si="12"/>
        <v>0</v>
      </c>
      <c r="J20" s="49"/>
      <c r="K20" s="200">
        <f t="shared" si="13"/>
        <v>244</v>
      </c>
      <c r="L20" s="177">
        <f t="shared" si="14"/>
        <v>1</v>
      </c>
    </row>
    <row r="21" spans="1:12" x14ac:dyDescent="0.2">
      <c r="A21" s="150" t="s">
        <v>184</v>
      </c>
      <c r="B21" s="150" t="s">
        <v>234</v>
      </c>
      <c r="C21" s="158" t="s">
        <v>235</v>
      </c>
      <c r="D21" s="130">
        <v>1</v>
      </c>
      <c r="E21" s="150">
        <v>244</v>
      </c>
      <c r="F21" s="201"/>
      <c r="G21" s="195"/>
      <c r="H21" s="195"/>
      <c r="I21" s="177">
        <f t="shared" si="12"/>
        <v>0</v>
      </c>
      <c r="J21" s="49"/>
      <c r="K21" s="200">
        <f t="shared" si="13"/>
        <v>244</v>
      </c>
      <c r="L21" s="177">
        <f t="shared" si="14"/>
        <v>1</v>
      </c>
    </row>
    <row r="22" spans="1:12" x14ac:dyDescent="0.2">
      <c r="A22" s="156" t="s">
        <v>184</v>
      </c>
      <c r="B22" s="156" t="s">
        <v>238</v>
      </c>
      <c r="C22" s="62" t="s">
        <v>239</v>
      </c>
      <c r="D22" s="133">
        <v>1</v>
      </c>
      <c r="E22" s="156">
        <v>244</v>
      </c>
      <c r="F22" s="202"/>
      <c r="G22" s="57"/>
      <c r="H22" s="57"/>
      <c r="I22" s="203">
        <f t="shared" si="12"/>
        <v>0</v>
      </c>
      <c r="J22" s="57"/>
      <c r="K22" s="204">
        <f t="shared" si="13"/>
        <v>244</v>
      </c>
      <c r="L22" s="203">
        <f t="shared" si="14"/>
        <v>1</v>
      </c>
    </row>
    <row r="23" spans="1:12" x14ac:dyDescent="0.2">
      <c r="A23" s="48"/>
      <c r="B23" s="54">
        <f>COUNTA(B15:B22)</f>
        <v>8</v>
      </c>
      <c r="C23" s="48"/>
      <c r="D23" s="201"/>
      <c r="E23" s="120">
        <f>SUM(E15:E22)</f>
        <v>1952</v>
      </c>
      <c r="F23" s="36"/>
      <c r="G23" s="54">
        <f>COUNTA(G15:G22)</f>
        <v>0</v>
      </c>
      <c r="H23" s="31">
        <f>SUM(H15:H22)</f>
        <v>0</v>
      </c>
      <c r="I23" s="37">
        <f>H23/E23</f>
        <v>0</v>
      </c>
      <c r="J23" s="194"/>
      <c r="K23" s="205">
        <f>E23-H23</f>
        <v>1952</v>
      </c>
      <c r="L23" s="37">
        <f>K23/E23</f>
        <v>1</v>
      </c>
    </row>
    <row r="24" spans="1:12" ht="8.25" customHeight="1" x14ac:dyDescent="0.2">
      <c r="A24" s="48"/>
      <c r="B24" s="54"/>
      <c r="C24" s="48"/>
      <c r="D24" s="201"/>
      <c r="E24" s="120"/>
      <c r="F24" s="36"/>
      <c r="G24" s="54"/>
      <c r="H24" s="31"/>
      <c r="I24" s="37"/>
      <c r="J24" s="194"/>
      <c r="K24" s="205"/>
      <c r="L24" s="37"/>
    </row>
    <row r="25" spans="1:12" x14ac:dyDescent="0.2">
      <c r="A25" s="150" t="s">
        <v>240</v>
      </c>
      <c r="B25" s="150" t="s">
        <v>241</v>
      </c>
      <c r="C25" s="158" t="s">
        <v>242</v>
      </c>
      <c r="D25" s="130">
        <v>1</v>
      </c>
      <c r="E25" s="121">
        <v>365</v>
      </c>
      <c r="F25" s="201"/>
      <c r="G25" s="30"/>
      <c r="H25" s="30"/>
      <c r="I25" s="177">
        <f t="shared" ref="I25:I37" si="18">H25/E25</f>
        <v>0</v>
      </c>
      <c r="J25" s="49"/>
      <c r="K25" s="200">
        <f t="shared" ref="K25:K34" si="19">E25-H25</f>
        <v>365</v>
      </c>
      <c r="L25" s="177">
        <f t="shared" ref="L25:L34" si="20">K25/E25</f>
        <v>1</v>
      </c>
    </row>
    <row r="26" spans="1:12" x14ac:dyDescent="0.2">
      <c r="A26" s="150" t="s">
        <v>240</v>
      </c>
      <c r="B26" s="150" t="s">
        <v>243</v>
      </c>
      <c r="C26" s="158" t="s">
        <v>244</v>
      </c>
      <c r="D26" s="130">
        <v>1</v>
      </c>
      <c r="E26" s="121">
        <v>365</v>
      </c>
      <c r="F26" s="201"/>
      <c r="G26" s="30"/>
      <c r="H26" s="30"/>
      <c r="I26" s="177">
        <f t="shared" ref="I26:I34" si="21">H26/E26</f>
        <v>0</v>
      </c>
      <c r="J26" s="49"/>
      <c r="K26" s="200">
        <f t="shared" si="19"/>
        <v>365</v>
      </c>
      <c r="L26" s="177">
        <f t="shared" si="20"/>
        <v>1</v>
      </c>
    </row>
    <row r="27" spans="1:12" x14ac:dyDescent="0.2">
      <c r="A27" s="150" t="s">
        <v>240</v>
      </c>
      <c r="B27" s="150" t="s">
        <v>245</v>
      </c>
      <c r="C27" s="158" t="s">
        <v>246</v>
      </c>
      <c r="D27" s="130">
        <v>1</v>
      </c>
      <c r="E27" s="121">
        <v>365</v>
      </c>
      <c r="F27" s="201"/>
      <c r="G27" s="30"/>
      <c r="H27" s="30"/>
      <c r="I27" s="177">
        <f t="shared" si="21"/>
        <v>0</v>
      </c>
      <c r="J27" s="49"/>
      <c r="K27" s="200">
        <f t="shared" si="19"/>
        <v>365</v>
      </c>
      <c r="L27" s="177">
        <f t="shared" si="20"/>
        <v>1</v>
      </c>
    </row>
    <row r="28" spans="1:12" x14ac:dyDescent="0.2">
      <c r="A28" s="150" t="s">
        <v>240</v>
      </c>
      <c r="B28" s="150" t="s">
        <v>247</v>
      </c>
      <c r="C28" s="158" t="s">
        <v>248</v>
      </c>
      <c r="D28" s="130">
        <v>1</v>
      </c>
      <c r="E28" s="121">
        <v>365</v>
      </c>
      <c r="F28" s="201"/>
      <c r="G28" s="195" t="s">
        <v>30</v>
      </c>
      <c r="H28" s="195">
        <v>4</v>
      </c>
      <c r="I28" s="177">
        <f t="shared" si="21"/>
        <v>1.0958904109589041E-2</v>
      </c>
      <c r="J28" s="49"/>
      <c r="K28" s="200">
        <f t="shared" si="19"/>
        <v>361</v>
      </c>
      <c r="L28" s="177">
        <f t="shared" si="20"/>
        <v>0.989041095890411</v>
      </c>
    </row>
    <row r="29" spans="1:12" x14ac:dyDescent="0.2">
      <c r="A29" s="150" t="s">
        <v>240</v>
      </c>
      <c r="B29" s="150" t="s">
        <v>249</v>
      </c>
      <c r="C29" s="158" t="s">
        <v>250</v>
      </c>
      <c r="D29" s="130">
        <v>1</v>
      </c>
      <c r="E29" s="150">
        <v>244</v>
      </c>
      <c r="F29" s="201"/>
      <c r="G29" s="195" t="s">
        <v>30</v>
      </c>
      <c r="H29" s="195">
        <v>4</v>
      </c>
      <c r="I29" s="177">
        <f t="shared" si="21"/>
        <v>1.6393442622950821E-2</v>
      </c>
      <c r="J29" s="49"/>
      <c r="K29" s="200">
        <f t="shared" si="19"/>
        <v>240</v>
      </c>
      <c r="L29" s="177">
        <f t="shared" si="20"/>
        <v>0.98360655737704916</v>
      </c>
    </row>
    <row r="30" spans="1:12" x14ac:dyDescent="0.2">
      <c r="A30" s="150" t="s">
        <v>240</v>
      </c>
      <c r="B30" s="150" t="s">
        <v>251</v>
      </c>
      <c r="C30" s="158" t="s">
        <v>252</v>
      </c>
      <c r="D30" s="130">
        <v>1</v>
      </c>
      <c r="E30" s="121">
        <v>365</v>
      </c>
      <c r="F30" s="201"/>
      <c r="G30" s="30"/>
      <c r="H30" s="30"/>
      <c r="I30" s="177">
        <f t="shared" si="21"/>
        <v>0</v>
      </c>
      <c r="J30" s="49"/>
      <c r="K30" s="200">
        <f t="shared" si="19"/>
        <v>365</v>
      </c>
      <c r="L30" s="177">
        <f t="shared" si="20"/>
        <v>1</v>
      </c>
    </row>
    <row r="31" spans="1:12" x14ac:dyDescent="0.2">
      <c r="A31" s="150" t="s">
        <v>240</v>
      </c>
      <c r="B31" s="150" t="s">
        <v>257</v>
      </c>
      <c r="C31" s="158" t="s">
        <v>258</v>
      </c>
      <c r="D31" s="130">
        <v>1</v>
      </c>
      <c r="E31" s="121">
        <v>365</v>
      </c>
      <c r="F31" s="201"/>
      <c r="G31" s="195" t="s">
        <v>30</v>
      </c>
      <c r="H31" s="30">
        <v>4</v>
      </c>
      <c r="I31" s="177">
        <f t="shared" si="21"/>
        <v>1.0958904109589041E-2</v>
      </c>
      <c r="J31" s="49"/>
      <c r="K31" s="200">
        <f t="shared" si="19"/>
        <v>361</v>
      </c>
      <c r="L31" s="177">
        <f t="shared" si="20"/>
        <v>0.989041095890411</v>
      </c>
    </row>
    <row r="32" spans="1:12" x14ac:dyDescent="0.2">
      <c r="A32" s="150" t="s">
        <v>240</v>
      </c>
      <c r="B32" s="150" t="s">
        <v>259</v>
      </c>
      <c r="C32" s="158" t="s">
        <v>260</v>
      </c>
      <c r="D32" s="130">
        <v>1</v>
      </c>
      <c r="E32" s="121">
        <v>365</v>
      </c>
      <c r="F32" s="201"/>
      <c r="G32" s="195" t="s">
        <v>30</v>
      </c>
      <c r="H32" s="195">
        <v>4</v>
      </c>
      <c r="I32" s="177">
        <f t="shared" si="21"/>
        <v>1.0958904109589041E-2</v>
      </c>
      <c r="J32" s="49"/>
      <c r="K32" s="200">
        <f t="shared" si="19"/>
        <v>361</v>
      </c>
      <c r="L32" s="177">
        <f t="shared" si="20"/>
        <v>0.989041095890411</v>
      </c>
    </row>
    <row r="33" spans="1:12" x14ac:dyDescent="0.2">
      <c r="A33" s="150" t="s">
        <v>240</v>
      </c>
      <c r="B33" s="150" t="s">
        <v>263</v>
      </c>
      <c r="C33" s="158" t="s">
        <v>264</v>
      </c>
      <c r="D33" s="130">
        <v>1</v>
      </c>
      <c r="E33" s="121">
        <v>365</v>
      </c>
      <c r="F33" s="201"/>
      <c r="G33" s="195"/>
      <c r="H33" s="195"/>
      <c r="I33" s="177">
        <f t="shared" si="21"/>
        <v>0</v>
      </c>
      <c r="J33" s="49"/>
      <c r="K33" s="200">
        <f t="shared" si="19"/>
        <v>365</v>
      </c>
      <c r="L33" s="177">
        <f t="shared" si="20"/>
        <v>1</v>
      </c>
    </row>
    <row r="34" spans="1:12" x14ac:dyDescent="0.2">
      <c r="A34" s="150" t="s">
        <v>240</v>
      </c>
      <c r="B34" s="150" t="s">
        <v>265</v>
      </c>
      <c r="C34" s="158" t="s">
        <v>266</v>
      </c>
      <c r="D34" s="130">
        <v>1</v>
      </c>
      <c r="E34" s="121">
        <v>365</v>
      </c>
      <c r="F34" s="201"/>
      <c r="G34" s="30"/>
      <c r="H34" s="30"/>
      <c r="I34" s="177">
        <f t="shared" si="21"/>
        <v>0</v>
      </c>
      <c r="J34" s="49"/>
      <c r="K34" s="200">
        <f t="shared" si="19"/>
        <v>365</v>
      </c>
      <c r="L34" s="177">
        <f t="shared" si="20"/>
        <v>1</v>
      </c>
    </row>
    <row r="35" spans="1:12" x14ac:dyDescent="0.2">
      <c r="A35" s="150" t="s">
        <v>240</v>
      </c>
      <c r="B35" s="150" t="s">
        <v>267</v>
      </c>
      <c r="C35" s="158" t="s">
        <v>268</v>
      </c>
      <c r="D35" s="130">
        <v>1</v>
      </c>
      <c r="E35" s="121">
        <v>365</v>
      </c>
      <c r="F35" s="201"/>
      <c r="G35" s="195"/>
      <c r="H35" s="30"/>
      <c r="I35" s="177">
        <f t="shared" si="18"/>
        <v>0</v>
      </c>
      <c r="J35" s="49"/>
      <c r="K35" s="200">
        <f t="shared" ref="K35:K37" si="22">E35-H35</f>
        <v>365</v>
      </c>
      <c r="L35" s="177">
        <f t="shared" ref="L35:L37" si="23">K35/E35</f>
        <v>1</v>
      </c>
    </row>
    <row r="36" spans="1:12" x14ac:dyDescent="0.2">
      <c r="A36" s="150" t="s">
        <v>240</v>
      </c>
      <c r="B36" s="150" t="s">
        <v>273</v>
      </c>
      <c r="C36" s="158" t="s">
        <v>274</v>
      </c>
      <c r="D36" s="130">
        <v>1</v>
      </c>
      <c r="E36" s="121">
        <v>365</v>
      </c>
      <c r="F36" s="201"/>
      <c r="G36" s="30"/>
      <c r="H36" s="30"/>
      <c r="I36" s="177">
        <f t="shared" si="18"/>
        <v>0</v>
      </c>
      <c r="J36" s="49"/>
      <c r="K36" s="200">
        <f t="shared" si="22"/>
        <v>365</v>
      </c>
      <c r="L36" s="177">
        <f t="shared" si="23"/>
        <v>1</v>
      </c>
    </row>
    <row r="37" spans="1:12" x14ac:dyDescent="0.2">
      <c r="A37" s="156" t="s">
        <v>240</v>
      </c>
      <c r="B37" s="156" t="s">
        <v>275</v>
      </c>
      <c r="C37" s="62" t="s">
        <v>276</v>
      </c>
      <c r="D37" s="133">
        <v>1</v>
      </c>
      <c r="E37" s="122">
        <v>365</v>
      </c>
      <c r="F37" s="202"/>
      <c r="G37" s="206"/>
      <c r="H37" s="206"/>
      <c r="I37" s="203">
        <f t="shared" si="18"/>
        <v>0</v>
      </c>
      <c r="J37" s="57"/>
      <c r="K37" s="204">
        <f t="shared" si="22"/>
        <v>365</v>
      </c>
      <c r="L37" s="203">
        <f t="shared" si="23"/>
        <v>1</v>
      </c>
    </row>
    <row r="38" spans="1:12" x14ac:dyDescent="0.2">
      <c r="A38" s="48"/>
      <c r="B38" s="54">
        <f>COUNTA(B25:B37)</f>
        <v>13</v>
      </c>
      <c r="C38" s="48"/>
      <c r="D38" s="201"/>
      <c r="E38" s="120">
        <f>SUM(E25:E37)</f>
        <v>4624</v>
      </c>
      <c r="F38" s="36"/>
      <c r="G38" s="54">
        <f>COUNTA(G25:G37)</f>
        <v>4</v>
      </c>
      <c r="H38" s="31">
        <f>SUM(H25:H37)</f>
        <v>16</v>
      </c>
      <c r="I38" s="37">
        <f>H38/E38</f>
        <v>3.4602076124567475E-3</v>
      </c>
      <c r="J38" s="194"/>
      <c r="K38" s="205">
        <f>E38-H38</f>
        <v>4608</v>
      </c>
      <c r="L38" s="37">
        <f>K38/E38</f>
        <v>0.9965397923875432</v>
      </c>
    </row>
    <row r="39" spans="1:12" ht="8.25" customHeight="1" x14ac:dyDescent="0.2">
      <c r="A39" s="48"/>
      <c r="B39" s="54"/>
      <c r="C39" s="48"/>
      <c r="D39" s="201"/>
      <c r="E39" s="120"/>
      <c r="F39" s="36"/>
      <c r="G39" s="54"/>
      <c r="H39" s="31"/>
      <c r="I39" s="37"/>
      <c r="J39" s="194"/>
      <c r="K39" s="205"/>
      <c r="L39" s="37"/>
    </row>
    <row r="40" spans="1:12" x14ac:dyDescent="0.2">
      <c r="A40" s="150" t="s">
        <v>279</v>
      </c>
      <c r="B40" s="150" t="s">
        <v>280</v>
      </c>
      <c r="C40" s="158" t="s">
        <v>281</v>
      </c>
      <c r="D40" s="130">
        <v>1</v>
      </c>
      <c r="E40" s="121">
        <v>365</v>
      </c>
      <c r="F40" s="201"/>
      <c r="G40" s="195"/>
      <c r="H40" s="61"/>
      <c r="I40" s="177">
        <f t="shared" ref="I40:I47" si="24">H40/E40</f>
        <v>0</v>
      </c>
      <c r="J40" s="49"/>
      <c r="K40" s="200">
        <f t="shared" ref="K40:K47" si="25">E40-H40</f>
        <v>365</v>
      </c>
      <c r="L40" s="177">
        <f t="shared" ref="L40:L47" si="26">K40/E40</f>
        <v>1</v>
      </c>
    </row>
    <row r="41" spans="1:12" x14ac:dyDescent="0.2">
      <c r="A41" s="150" t="s">
        <v>279</v>
      </c>
      <c r="B41" s="150" t="s">
        <v>284</v>
      </c>
      <c r="C41" s="158" t="s">
        <v>285</v>
      </c>
      <c r="D41" s="130">
        <v>1</v>
      </c>
      <c r="E41" s="121">
        <v>365</v>
      </c>
      <c r="F41" s="201"/>
      <c r="G41" s="195"/>
      <c r="H41" s="61"/>
      <c r="I41" s="177">
        <f t="shared" si="24"/>
        <v>0</v>
      </c>
      <c r="J41" s="49"/>
      <c r="K41" s="200">
        <f t="shared" si="25"/>
        <v>365</v>
      </c>
      <c r="L41" s="177">
        <f t="shared" si="26"/>
        <v>1</v>
      </c>
    </row>
    <row r="42" spans="1:12" x14ac:dyDescent="0.2">
      <c r="A42" s="150" t="s">
        <v>279</v>
      </c>
      <c r="B42" s="150" t="s">
        <v>287</v>
      </c>
      <c r="C42" s="158" t="s">
        <v>288</v>
      </c>
      <c r="D42" s="130">
        <v>1</v>
      </c>
      <c r="E42" s="121">
        <v>365</v>
      </c>
      <c r="F42" s="201"/>
      <c r="G42" s="195"/>
      <c r="H42" s="61"/>
      <c r="I42" s="177">
        <f t="shared" si="24"/>
        <v>0</v>
      </c>
      <c r="J42" s="49"/>
      <c r="K42" s="200">
        <f t="shared" si="25"/>
        <v>365</v>
      </c>
      <c r="L42" s="177">
        <f t="shared" si="26"/>
        <v>1</v>
      </c>
    </row>
    <row r="43" spans="1:12" x14ac:dyDescent="0.2">
      <c r="A43" s="150" t="s">
        <v>279</v>
      </c>
      <c r="B43" s="150" t="s">
        <v>289</v>
      </c>
      <c r="C43" s="158" t="s">
        <v>290</v>
      </c>
      <c r="D43" s="130">
        <v>1</v>
      </c>
      <c r="E43" s="121">
        <v>365</v>
      </c>
      <c r="F43" s="201"/>
      <c r="G43" s="195" t="s">
        <v>30</v>
      </c>
      <c r="H43" s="61">
        <v>5</v>
      </c>
      <c r="I43" s="177">
        <f t="shared" si="24"/>
        <v>1.3698630136986301E-2</v>
      </c>
      <c r="J43" s="49"/>
      <c r="K43" s="200">
        <f t="shared" si="25"/>
        <v>360</v>
      </c>
      <c r="L43" s="177">
        <f t="shared" si="26"/>
        <v>0.98630136986301364</v>
      </c>
    </row>
    <row r="44" spans="1:12" x14ac:dyDescent="0.2">
      <c r="A44" s="150" t="s">
        <v>279</v>
      </c>
      <c r="B44" s="150" t="s">
        <v>291</v>
      </c>
      <c r="C44" s="158" t="s">
        <v>292</v>
      </c>
      <c r="D44" s="130">
        <v>1</v>
      </c>
      <c r="E44" s="121">
        <v>365</v>
      </c>
      <c r="F44" s="201"/>
      <c r="G44" s="195"/>
      <c r="H44" s="61"/>
      <c r="I44" s="177">
        <f t="shared" si="24"/>
        <v>0</v>
      </c>
      <c r="J44" s="49"/>
      <c r="K44" s="200">
        <f t="shared" si="25"/>
        <v>365</v>
      </c>
      <c r="L44" s="177">
        <f t="shared" si="26"/>
        <v>1</v>
      </c>
    </row>
    <row r="45" spans="1:12" x14ac:dyDescent="0.2">
      <c r="A45" s="150" t="s">
        <v>279</v>
      </c>
      <c r="B45" s="150" t="s">
        <v>293</v>
      </c>
      <c r="C45" s="158" t="s">
        <v>294</v>
      </c>
      <c r="D45" s="130">
        <v>1</v>
      </c>
      <c r="E45" s="121">
        <v>365</v>
      </c>
      <c r="F45" s="201"/>
      <c r="G45" s="195"/>
      <c r="H45" s="61"/>
      <c r="I45" s="177">
        <f t="shared" si="24"/>
        <v>0</v>
      </c>
      <c r="J45" s="49"/>
      <c r="K45" s="200">
        <f t="shared" si="25"/>
        <v>365</v>
      </c>
      <c r="L45" s="177">
        <f t="shared" si="26"/>
        <v>1</v>
      </c>
    </row>
    <row r="46" spans="1:12" x14ac:dyDescent="0.2">
      <c r="A46" s="150" t="s">
        <v>279</v>
      </c>
      <c r="B46" s="150" t="s">
        <v>297</v>
      </c>
      <c r="C46" s="158" t="s">
        <v>298</v>
      </c>
      <c r="D46" s="130">
        <v>1</v>
      </c>
      <c r="E46" s="121">
        <v>365</v>
      </c>
      <c r="F46" s="201"/>
      <c r="G46" s="195"/>
      <c r="H46" s="195"/>
      <c r="I46" s="177">
        <f t="shared" si="24"/>
        <v>0</v>
      </c>
      <c r="J46" s="49"/>
      <c r="K46" s="200">
        <f t="shared" si="25"/>
        <v>365</v>
      </c>
      <c r="L46" s="177">
        <f t="shared" si="26"/>
        <v>1</v>
      </c>
    </row>
    <row r="47" spans="1:12" x14ac:dyDescent="0.2">
      <c r="A47" s="156" t="s">
        <v>279</v>
      </c>
      <c r="B47" s="156" t="s">
        <v>299</v>
      </c>
      <c r="C47" s="62" t="s">
        <v>300</v>
      </c>
      <c r="D47" s="133">
        <v>1</v>
      </c>
      <c r="E47" s="122">
        <v>365</v>
      </c>
      <c r="F47" s="202"/>
      <c r="G47" s="57"/>
      <c r="H47" s="206"/>
      <c r="I47" s="203">
        <f t="shared" si="24"/>
        <v>0</v>
      </c>
      <c r="J47" s="57"/>
      <c r="K47" s="204">
        <f t="shared" si="25"/>
        <v>365</v>
      </c>
      <c r="L47" s="203">
        <f t="shared" si="26"/>
        <v>1</v>
      </c>
    </row>
    <row r="48" spans="1:12" x14ac:dyDescent="0.2">
      <c r="A48" s="48"/>
      <c r="B48" s="54">
        <f>COUNTA(B40:B47)</f>
        <v>8</v>
      </c>
      <c r="C48" s="48"/>
      <c r="D48" s="201"/>
      <c r="E48" s="120">
        <f>SUM(E40:E47)</f>
        <v>2920</v>
      </c>
      <c r="F48" s="36"/>
      <c r="G48" s="54">
        <f>COUNTA(G40:G47)</f>
        <v>1</v>
      </c>
      <c r="H48" s="31">
        <f>SUM(H40:H47)</f>
        <v>5</v>
      </c>
      <c r="I48" s="37">
        <f>H48/E48</f>
        <v>1.7123287671232876E-3</v>
      </c>
      <c r="J48" s="194"/>
      <c r="K48" s="205">
        <f>E48-H48</f>
        <v>2915</v>
      </c>
      <c r="L48" s="37">
        <f>K48/E48</f>
        <v>0.99828767123287676</v>
      </c>
    </row>
    <row r="49" spans="1:12" x14ac:dyDescent="0.2">
      <c r="A49" s="48"/>
      <c r="B49" s="54"/>
      <c r="C49" s="48"/>
      <c r="D49" s="201"/>
      <c r="E49" s="120"/>
      <c r="F49" s="36"/>
      <c r="G49" s="54"/>
      <c r="H49" s="31"/>
      <c r="I49" s="37"/>
      <c r="J49" s="194"/>
      <c r="K49" s="205"/>
      <c r="L49" s="37"/>
    </row>
    <row r="50" spans="1:12" x14ac:dyDescent="0.2">
      <c r="A50" s="150" t="s">
        <v>304</v>
      </c>
      <c r="B50" s="150" t="s">
        <v>359</v>
      </c>
      <c r="C50" s="158" t="s">
        <v>360</v>
      </c>
      <c r="D50" s="130">
        <v>1</v>
      </c>
      <c r="E50" s="121">
        <v>365</v>
      </c>
      <c r="F50" s="201"/>
      <c r="G50" s="30"/>
      <c r="H50" s="30"/>
      <c r="I50" s="177">
        <f t="shared" ref="I50:I59" si="27">H50/E50</f>
        <v>0</v>
      </c>
      <c r="J50" s="49"/>
      <c r="K50" s="200">
        <f t="shared" ref="K50:K59" si="28">E50-H50</f>
        <v>365</v>
      </c>
      <c r="L50" s="177">
        <f t="shared" ref="L50:L59" si="29">K50/E50</f>
        <v>1</v>
      </c>
    </row>
    <row r="51" spans="1:12" x14ac:dyDescent="0.2">
      <c r="A51" s="150" t="s">
        <v>304</v>
      </c>
      <c r="B51" s="150" t="s">
        <v>367</v>
      </c>
      <c r="C51" s="158" t="s">
        <v>368</v>
      </c>
      <c r="D51" s="130">
        <v>1</v>
      </c>
      <c r="E51" s="121">
        <v>365</v>
      </c>
      <c r="F51" s="201"/>
      <c r="G51" s="30"/>
      <c r="H51" s="30"/>
      <c r="I51" s="177">
        <f t="shared" si="27"/>
        <v>0</v>
      </c>
      <c r="J51" s="49"/>
      <c r="K51" s="200">
        <f t="shared" si="28"/>
        <v>365</v>
      </c>
      <c r="L51" s="177">
        <f t="shared" si="29"/>
        <v>1</v>
      </c>
    </row>
    <row r="52" spans="1:12" x14ac:dyDescent="0.2">
      <c r="A52" s="150" t="s">
        <v>304</v>
      </c>
      <c r="B52" s="150" t="s">
        <v>369</v>
      </c>
      <c r="C52" s="158" t="s">
        <v>370</v>
      </c>
      <c r="D52" s="130">
        <v>1</v>
      </c>
      <c r="E52" s="121">
        <v>365</v>
      </c>
      <c r="F52" s="201"/>
      <c r="G52" s="30"/>
      <c r="H52" s="30"/>
      <c r="I52" s="177">
        <f t="shared" si="27"/>
        <v>0</v>
      </c>
      <c r="J52" s="49"/>
      <c r="K52" s="200">
        <f t="shared" si="28"/>
        <v>365</v>
      </c>
      <c r="L52" s="177">
        <f t="shared" si="29"/>
        <v>1</v>
      </c>
    </row>
    <row r="53" spans="1:12" x14ac:dyDescent="0.2">
      <c r="A53" s="150" t="s">
        <v>304</v>
      </c>
      <c r="B53" s="150" t="s">
        <v>375</v>
      </c>
      <c r="C53" s="158" t="s">
        <v>376</v>
      </c>
      <c r="D53" s="130">
        <v>1</v>
      </c>
      <c r="E53" s="121">
        <v>365</v>
      </c>
      <c r="F53" s="201"/>
      <c r="G53" s="30"/>
      <c r="H53" s="30"/>
      <c r="I53" s="177">
        <f t="shared" si="27"/>
        <v>0</v>
      </c>
      <c r="J53" s="49"/>
      <c r="K53" s="200">
        <f t="shared" si="28"/>
        <v>365</v>
      </c>
      <c r="L53" s="177">
        <f t="shared" si="29"/>
        <v>1</v>
      </c>
    </row>
    <row r="54" spans="1:12" x14ac:dyDescent="0.2">
      <c r="A54" s="150" t="s">
        <v>304</v>
      </c>
      <c r="B54" s="150" t="s">
        <v>381</v>
      </c>
      <c r="C54" s="158" t="s">
        <v>382</v>
      </c>
      <c r="D54" s="130">
        <v>1</v>
      </c>
      <c r="E54" s="121">
        <v>365</v>
      </c>
      <c r="F54" s="201"/>
      <c r="G54" s="30"/>
      <c r="H54" s="30"/>
      <c r="I54" s="177">
        <f t="shared" si="27"/>
        <v>0</v>
      </c>
      <c r="J54" s="49"/>
      <c r="K54" s="200">
        <f t="shared" si="28"/>
        <v>365</v>
      </c>
      <c r="L54" s="177">
        <f t="shared" si="29"/>
        <v>1</v>
      </c>
    </row>
    <row r="55" spans="1:12" x14ac:dyDescent="0.2">
      <c r="A55" s="150" t="s">
        <v>304</v>
      </c>
      <c r="B55" s="150" t="s">
        <v>387</v>
      </c>
      <c r="C55" s="158" t="s">
        <v>388</v>
      </c>
      <c r="D55" s="130">
        <v>1</v>
      </c>
      <c r="E55" s="121">
        <v>365</v>
      </c>
      <c r="F55" s="201"/>
      <c r="G55" s="30"/>
      <c r="H55" s="30"/>
      <c r="I55" s="177">
        <f t="shared" si="27"/>
        <v>0</v>
      </c>
      <c r="J55" s="49"/>
      <c r="K55" s="200">
        <f t="shared" si="28"/>
        <v>365</v>
      </c>
      <c r="L55" s="177">
        <f t="shared" si="29"/>
        <v>1</v>
      </c>
    </row>
    <row r="56" spans="1:12" x14ac:dyDescent="0.2">
      <c r="A56" s="150" t="s">
        <v>304</v>
      </c>
      <c r="B56" s="150" t="s">
        <v>397</v>
      </c>
      <c r="C56" s="158" t="s">
        <v>398</v>
      </c>
      <c r="D56" s="130">
        <v>1</v>
      </c>
      <c r="E56" s="121">
        <v>365</v>
      </c>
      <c r="F56" s="201"/>
      <c r="G56" s="30"/>
      <c r="H56" s="30"/>
      <c r="I56" s="177">
        <f t="shared" si="27"/>
        <v>0</v>
      </c>
      <c r="J56" s="49"/>
      <c r="K56" s="200">
        <f t="shared" si="28"/>
        <v>365</v>
      </c>
      <c r="L56" s="177">
        <f t="shared" si="29"/>
        <v>1</v>
      </c>
    </row>
    <row r="57" spans="1:12" x14ac:dyDescent="0.2">
      <c r="A57" s="150" t="s">
        <v>304</v>
      </c>
      <c r="B57" s="150" t="s">
        <v>401</v>
      </c>
      <c r="C57" s="158" t="s">
        <v>402</v>
      </c>
      <c r="D57" s="130">
        <v>1</v>
      </c>
      <c r="E57" s="121">
        <v>365</v>
      </c>
      <c r="F57" s="201"/>
      <c r="G57" s="30"/>
      <c r="H57" s="30"/>
      <c r="I57" s="177">
        <f t="shared" si="27"/>
        <v>0</v>
      </c>
      <c r="J57" s="49"/>
      <c r="K57" s="200">
        <f t="shared" si="28"/>
        <v>365</v>
      </c>
      <c r="L57" s="177">
        <f t="shared" si="29"/>
        <v>1</v>
      </c>
    </row>
    <row r="58" spans="1:12" x14ac:dyDescent="0.2">
      <c r="A58" s="150" t="s">
        <v>304</v>
      </c>
      <c r="B58" s="150" t="s">
        <v>405</v>
      </c>
      <c r="C58" s="158" t="s">
        <v>406</v>
      </c>
      <c r="D58" s="130">
        <v>1</v>
      </c>
      <c r="E58" s="121">
        <v>365</v>
      </c>
      <c r="F58" s="201"/>
      <c r="G58" s="30"/>
      <c r="H58" s="30"/>
      <c r="I58" s="177">
        <f t="shared" si="27"/>
        <v>0</v>
      </c>
      <c r="J58" s="49"/>
      <c r="K58" s="200">
        <f t="shared" si="28"/>
        <v>365</v>
      </c>
      <c r="L58" s="177">
        <f t="shared" si="29"/>
        <v>1</v>
      </c>
    </row>
    <row r="59" spans="1:12" x14ac:dyDescent="0.2">
      <c r="A59" s="156" t="s">
        <v>304</v>
      </c>
      <c r="B59" s="156" t="s">
        <v>407</v>
      </c>
      <c r="C59" s="62" t="s">
        <v>408</v>
      </c>
      <c r="D59" s="133">
        <v>1</v>
      </c>
      <c r="E59" s="122">
        <v>365</v>
      </c>
      <c r="F59" s="202"/>
      <c r="G59" s="206"/>
      <c r="H59" s="206"/>
      <c r="I59" s="203">
        <f t="shared" si="27"/>
        <v>0</v>
      </c>
      <c r="J59" s="57"/>
      <c r="K59" s="204">
        <f t="shared" si="28"/>
        <v>365</v>
      </c>
      <c r="L59" s="203">
        <f t="shared" si="29"/>
        <v>1</v>
      </c>
    </row>
    <row r="60" spans="1:12" x14ac:dyDescent="0.2">
      <c r="A60" s="48"/>
      <c r="B60" s="54">
        <f>COUNTA(B50:B59)</f>
        <v>10</v>
      </c>
      <c r="C60" s="48"/>
      <c r="D60" s="201"/>
      <c r="E60" s="120">
        <f>SUM(E50:E59)</f>
        <v>3650</v>
      </c>
      <c r="F60" s="36"/>
      <c r="G60" s="54">
        <f>COUNTA(G50:G59)</f>
        <v>0</v>
      </c>
      <c r="H60" s="31">
        <f>SUM(H50:H59)</f>
        <v>0</v>
      </c>
      <c r="I60" s="37">
        <f>H60/E60</f>
        <v>0</v>
      </c>
      <c r="J60" s="194"/>
      <c r="K60" s="205">
        <f>E60-H60</f>
        <v>3650</v>
      </c>
      <c r="L60" s="37">
        <f>K60/E60</f>
        <v>1</v>
      </c>
    </row>
    <row r="61" spans="1:12" x14ac:dyDescent="0.2">
      <c r="A61" s="48"/>
      <c r="B61" s="54"/>
      <c r="C61" s="48"/>
      <c r="D61" s="201"/>
      <c r="E61" s="120"/>
      <c r="F61" s="36"/>
      <c r="G61" s="54"/>
      <c r="H61" s="31"/>
      <c r="I61" s="37"/>
      <c r="J61" s="194"/>
      <c r="K61" s="205"/>
      <c r="L61" s="37"/>
    </row>
    <row r="62" spans="1:12" x14ac:dyDescent="0.2">
      <c r="A62" s="150" t="s">
        <v>420</v>
      </c>
      <c r="B62" s="150" t="s">
        <v>421</v>
      </c>
      <c r="C62" s="158" t="s">
        <v>422</v>
      </c>
      <c r="D62" s="130">
        <v>1</v>
      </c>
      <c r="E62" s="150">
        <v>244</v>
      </c>
      <c r="F62" s="201"/>
      <c r="G62" s="30"/>
      <c r="H62" s="30"/>
      <c r="I62" s="177">
        <f t="shared" ref="I62:I71" si="30">H62/E62</f>
        <v>0</v>
      </c>
      <c r="J62" s="49"/>
      <c r="K62" s="200">
        <f t="shared" ref="K62:K71" si="31">E62-H62</f>
        <v>244</v>
      </c>
      <c r="L62" s="177">
        <f t="shared" ref="L62:L71" si="32">K62/E62</f>
        <v>1</v>
      </c>
    </row>
    <row r="63" spans="1:12" x14ac:dyDescent="0.2">
      <c r="A63" s="150" t="s">
        <v>420</v>
      </c>
      <c r="B63" s="150" t="s">
        <v>423</v>
      </c>
      <c r="C63" s="158" t="s">
        <v>424</v>
      </c>
      <c r="D63" s="130">
        <v>1</v>
      </c>
      <c r="E63" s="150">
        <v>244</v>
      </c>
      <c r="F63" s="201"/>
      <c r="G63" s="30"/>
      <c r="H63" s="30"/>
      <c r="I63" s="177">
        <f t="shared" si="30"/>
        <v>0</v>
      </c>
      <c r="J63" s="49"/>
      <c r="K63" s="200">
        <f t="shared" si="31"/>
        <v>244</v>
      </c>
      <c r="L63" s="177">
        <f t="shared" si="32"/>
        <v>1</v>
      </c>
    </row>
    <row r="64" spans="1:12" x14ac:dyDescent="0.2">
      <c r="A64" s="150" t="s">
        <v>420</v>
      </c>
      <c r="B64" s="150" t="s">
        <v>425</v>
      </c>
      <c r="C64" s="158" t="s">
        <v>426</v>
      </c>
      <c r="D64" s="130">
        <v>1</v>
      </c>
      <c r="E64" s="150">
        <v>244</v>
      </c>
      <c r="F64" s="201"/>
      <c r="G64" s="30"/>
      <c r="H64" s="30"/>
      <c r="I64" s="177">
        <f t="shared" si="30"/>
        <v>0</v>
      </c>
      <c r="J64" s="49"/>
      <c r="K64" s="200">
        <f t="shared" si="31"/>
        <v>244</v>
      </c>
      <c r="L64" s="177">
        <f t="shared" si="32"/>
        <v>1</v>
      </c>
    </row>
    <row r="65" spans="1:12" x14ac:dyDescent="0.2">
      <c r="A65" s="150" t="s">
        <v>420</v>
      </c>
      <c r="B65" s="150" t="s">
        <v>427</v>
      </c>
      <c r="C65" s="158" t="s">
        <v>428</v>
      </c>
      <c r="D65" s="130">
        <v>1</v>
      </c>
      <c r="E65" s="150">
        <v>244</v>
      </c>
      <c r="F65" s="201"/>
      <c r="G65" s="30"/>
      <c r="H65" s="30"/>
      <c r="I65" s="177">
        <f t="shared" si="30"/>
        <v>0</v>
      </c>
      <c r="J65" s="49"/>
      <c r="K65" s="200">
        <f t="shared" si="31"/>
        <v>244</v>
      </c>
      <c r="L65" s="177">
        <f t="shared" si="32"/>
        <v>1</v>
      </c>
    </row>
    <row r="66" spans="1:12" x14ac:dyDescent="0.2">
      <c r="A66" s="150" t="s">
        <v>420</v>
      </c>
      <c r="B66" s="150" t="s">
        <v>429</v>
      </c>
      <c r="C66" s="158" t="s">
        <v>430</v>
      </c>
      <c r="D66" s="130">
        <v>1</v>
      </c>
      <c r="E66" s="150">
        <v>244</v>
      </c>
      <c r="F66" s="201"/>
      <c r="G66" s="30"/>
      <c r="H66" s="30"/>
      <c r="I66" s="177">
        <f t="shared" si="30"/>
        <v>0</v>
      </c>
      <c r="J66" s="49"/>
      <c r="K66" s="200">
        <f t="shared" si="31"/>
        <v>244</v>
      </c>
      <c r="L66" s="177">
        <f t="shared" si="32"/>
        <v>1</v>
      </c>
    </row>
    <row r="67" spans="1:12" x14ac:dyDescent="0.2">
      <c r="A67" s="150" t="s">
        <v>420</v>
      </c>
      <c r="B67" s="150" t="s">
        <v>431</v>
      </c>
      <c r="C67" s="158" t="s">
        <v>432</v>
      </c>
      <c r="D67" s="130">
        <v>1</v>
      </c>
      <c r="E67" s="150">
        <v>244</v>
      </c>
      <c r="F67" s="201"/>
      <c r="G67" s="30"/>
      <c r="H67" s="30"/>
      <c r="I67" s="177">
        <f t="shared" si="30"/>
        <v>0</v>
      </c>
      <c r="J67" s="49"/>
      <c r="K67" s="200">
        <f t="shared" si="31"/>
        <v>244</v>
      </c>
      <c r="L67" s="177">
        <f t="shared" si="32"/>
        <v>1</v>
      </c>
    </row>
    <row r="68" spans="1:12" x14ac:dyDescent="0.2">
      <c r="A68" s="150" t="s">
        <v>420</v>
      </c>
      <c r="B68" s="150" t="s">
        <v>433</v>
      </c>
      <c r="C68" s="158" t="s">
        <v>434</v>
      </c>
      <c r="D68" s="130">
        <v>1</v>
      </c>
      <c r="E68" s="150">
        <v>244</v>
      </c>
      <c r="F68" s="201"/>
      <c r="G68" s="30"/>
      <c r="H68" s="30"/>
      <c r="I68" s="177">
        <f t="shared" si="30"/>
        <v>0</v>
      </c>
      <c r="J68" s="49"/>
      <c r="K68" s="200">
        <f t="shared" si="31"/>
        <v>244</v>
      </c>
      <c r="L68" s="177">
        <f t="shared" si="32"/>
        <v>1</v>
      </c>
    </row>
    <row r="69" spans="1:12" x14ac:dyDescent="0.2">
      <c r="A69" s="150" t="s">
        <v>420</v>
      </c>
      <c r="B69" s="150" t="s">
        <v>435</v>
      </c>
      <c r="C69" s="158" t="s">
        <v>436</v>
      </c>
      <c r="D69" s="130">
        <v>1</v>
      </c>
      <c r="E69" s="150">
        <v>244</v>
      </c>
      <c r="F69" s="201"/>
      <c r="G69" s="30"/>
      <c r="H69" s="30"/>
      <c r="I69" s="177">
        <f t="shared" si="30"/>
        <v>0</v>
      </c>
      <c r="J69" s="49"/>
      <c r="K69" s="200">
        <f t="shared" si="31"/>
        <v>244</v>
      </c>
      <c r="L69" s="177">
        <f t="shared" si="32"/>
        <v>1</v>
      </c>
    </row>
    <row r="70" spans="1:12" x14ac:dyDescent="0.2">
      <c r="A70" s="150" t="s">
        <v>420</v>
      </c>
      <c r="B70" s="150" t="s">
        <v>437</v>
      </c>
      <c r="C70" s="158" t="s">
        <v>438</v>
      </c>
      <c r="D70" s="130">
        <v>1</v>
      </c>
      <c r="E70" s="150">
        <v>244</v>
      </c>
      <c r="F70" s="201"/>
      <c r="G70" s="30"/>
      <c r="H70" s="30"/>
      <c r="I70" s="177">
        <f t="shared" si="30"/>
        <v>0</v>
      </c>
      <c r="J70" s="49"/>
      <c r="K70" s="200">
        <f t="shared" si="31"/>
        <v>244</v>
      </c>
      <c r="L70" s="177">
        <f t="shared" si="32"/>
        <v>1</v>
      </c>
    </row>
    <row r="71" spans="1:12" x14ac:dyDescent="0.2">
      <c r="A71" s="156" t="s">
        <v>420</v>
      </c>
      <c r="B71" s="156" t="s">
        <v>439</v>
      </c>
      <c r="C71" s="62" t="s">
        <v>440</v>
      </c>
      <c r="D71" s="133">
        <v>1</v>
      </c>
      <c r="E71" s="156">
        <v>244</v>
      </c>
      <c r="F71" s="202"/>
      <c r="G71" s="206"/>
      <c r="H71" s="206"/>
      <c r="I71" s="203">
        <f t="shared" si="30"/>
        <v>0</v>
      </c>
      <c r="J71" s="57"/>
      <c r="K71" s="204">
        <f t="shared" si="31"/>
        <v>244</v>
      </c>
      <c r="L71" s="203">
        <f t="shared" si="32"/>
        <v>1</v>
      </c>
    </row>
    <row r="72" spans="1:12" x14ac:dyDescent="0.2">
      <c r="A72" s="48"/>
      <c r="B72" s="54">
        <f>COUNTA(B62:B71)</f>
        <v>10</v>
      </c>
      <c r="C72" s="48"/>
      <c r="D72" s="201"/>
      <c r="E72" s="120">
        <f>SUM(E62:E71)</f>
        <v>2440</v>
      </c>
      <c r="F72" s="36"/>
      <c r="G72" s="54">
        <f>COUNTA(G62:G71)</f>
        <v>0</v>
      </c>
      <c r="H72" s="31">
        <f>SUM(H62:H71)</f>
        <v>0</v>
      </c>
      <c r="I72" s="37">
        <f>H72/E72</f>
        <v>0</v>
      </c>
      <c r="J72" s="194"/>
      <c r="K72" s="205">
        <f>E72-H72</f>
        <v>2440</v>
      </c>
      <c r="L72" s="37">
        <f>K72/E72</f>
        <v>1</v>
      </c>
    </row>
    <row r="73" spans="1:12" ht="8.25" customHeight="1" x14ac:dyDescent="0.2">
      <c r="A73" s="48"/>
      <c r="B73" s="54"/>
      <c r="C73" s="48"/>
      <c r="D73" s="201"/>
      <c r="E73" s="120"/>
      <c r="F73" s="36"/>
      <c r="G73" s="54"/>
      <c r="H73" s="31"/>
      <c r="I73" s="37"/>
      <c r="J73" s="194"/>
      <c r="K73" s="205"/>
      <c r="L73" s="37"/>
    </row>
    <row r="74" spans="1:12" x14ac:dyDescent="0.2">
      <c r="A74" s="150" t="s">
        <v>441</v>
      </c>
      <c r="B74" s="150" t="s">
        <v>442</v>
      </c>
      <c r="C74" s="158" t="s">
        <v>443</v>
      </c>
      <c r="D74" s="130">
        <v>1</v>
      </c>
      <c r="E74" s="150">
        <v>244</v>
      </c>
      <c r="F74" s="201"/>
      <c r="G74" s="195" t="s">
        <v>30</v>
      </c>
      <c r="H74" s="195">
        <v>63</v>
      </c>
      <c r="I74" s="177">
        <f t="shared" ref="I74:I78" si="33">H74/E74</f>
        <v>0.25819672131147542</v>
      </c>
      <c r="J74" s="49"/>
      <c r="K74" s="200">
        <f t="shared" ref="K74:K78" si="34">E74-H74</f>
        <v>181</v>
      </c>
      <c r="L74" s="177">
        <f t="shared" ref="L74:L78" si="35">K74/E74</f>
        <v>0.74180327868852458</v>
      </c>
    </row>
    <row r="75" spans="1:12" x14ac:dyDescent="0.2">
      <c r="A75" s="150" t="s">
        <v>441</v>
      </c>
      <c r="B75" s="150" t="s">
        <v>444</v>
      </c>
      <c r="C75" s="158" t="s">
        <v>445</v>
      </c>
      <c r="D75" s="130">
        <v>1</v>
      </c>
      <c r="E75" s="150">
        <v>244</v>
      </c>
      <c r="F75" s="201"/>
      <c r="G75" s="195" t="s">
        <v>30</v>
      </c>
      <c r="H75" s="195">
        <v>112</v>
      </c>
      <c r="I75" s="177">
        <f t="shared" si="33"/>
        <v>0.45901639344262296</v>
      </c>
      <c r="J75" s="49"/>
      <c r="K75" s="200">
        <f t="shared" si="34"/>
        <v>132</v>
      </c>
      <c r="L75" s="177">
        <f t="shared" si="35"/>
        <v>0.54098360655737709</v>
      </c>
    </row>
    <row r="76" spans="1:12" x14ac:dyDescent="0.2">
      <c r="A76" s="150" t="s">
        <v>441</v>
      </c>
      <c r="B76" s="150" t="s">
        <v>446</v>
      </c>
      <c r="C76" s="158" t="s">
        <v>447</v>
      </c>
      <c r="D76" s="130">
        <v>1</v>
      </c>
      <c r="E76" s="150">
        <v>244</v>
      </c>
      <c r="F76" s="201"/>
      <c r="G76" s="195" t="s">
        <v>30</v>
      </c>
      <c r="H76" s="195">
        <v>12</v>
      </c>
      <c r="I76" s="177">
        <f t="shared" si="33"/>
        <v>4.9180327868852458E-2</v>
      </c>
      <c r="J76" s="49"/>
      <c r="K76" s="200">
        <f t="shared" si="34"/>
        <v>232</v>
      </c>
      <c r="L76" s="177">
        <f t="shared" si="35"/>
        <v>0.95081967213114749</v>
      </c>
    </row>
    <row r="77" spans="1:12" x14ac:dyDescent="0.2">
      <c r="A77" s="150" t="s">
        <v>441</v>
      </c>
      <c r="B77" s="150" t="s">
        <v>448</v>
      </c>
      <c r="C77" s="158" t="s">
        <v>449</v>
      </c>
      <c r="D77" s="130">
        <v>1</v>
      </c>
      <c r="E77" s="150">
        <v>244</v>
      </c>
      <c r="F77" s="201"/>
      <c r="G77" s="195"/>
      <c r="H77" s="195"/>
      <c r="I77" s="177">
        <f t="shared" si="33"/>
        <v>0</v>
      </c>
      <c r="J77" s="49"/>
      <c r="K77" s="200">
        <f t="shared" si="34"/>
        <v>244</v>
      </c>
      <c r="L77" s="177">
        <f t="shared" si="35"/>
        <v>1</v>
      </c>
    </row>
    <row r="78" spans="1:12" x14ac:dyDescent="0.2">
      <c r="A78" s="150" t="s">
        <v>441</v>
      </c>
      <c r="B78" s="150" t="s">
        <v>450</v>
      </c>
      <c r="C78" s="158" t="s">
        <v>451</v>
      </c>
      <c r="D78" s="130">
        <v>1</v>
      </c>
      <c r="E78" s="150">
        <v>244</v>
      </c>
      <c r="F78" s="201"/>
      <c r="G78" s="195"/>
      <c r="H78" s="195"/>
      <c r="I78" s="177">
        <f t="shared" si="33"/>
        <v>0</v>
      </c>
      <c r="J78" s="49"/>
      <c r="K78" s="200">
        <f t="shared" si="34"/>
        <v>244</v>
      </c>
      <c r="L78" s="177">
        <f t="shared" si="35"/>
        <v>1</v>
      </c>
    </row>
    <row r="79" spans="1:12" x14ac:dyDescent="0.2">
      <c r="A79" s="150" t="s">
        <v>441</v>
      </c>
      <c r="B79" s="150" t="s">
        <v>460</v>
      </c>
      <c r="C79" s="158" t="s">
        <v>461</v>
      </c>
      <c r="D79" s="130">
        <v>1</v>
      </c>
      <c r="E79" s="150">
        <v>244</v>
      </c>
      <c r="F79" s="201"/>
      <c r="G79" s="195" t="s">
        <v>30</v>
      </c>
      <c r="H79" s="195">
        <v>30</v>
      </c>
      <c r="I79" s="177">
        <f t="shared" ref="I79" si="36">H79/E79</f>
        <v>0.12295081967213115</v>
      </c>
      <c r="J79" s="49"/>
      <c r="K79" s="200">
        <f t="shared" ref="K79" si="37">E79-H79</f>
        <v>214</v>
      </c>
      <c r="L79" s="177">
        <f t="shared" ref="L79" si="38">K79/E79</f>
        <v>0.87704918032786883</v>
      </c>
    </row>
    <row r="80" spans="1:12" x14ac:dyDescent="0.2">
      <c r="A80" s="150" t="s">
        <v>441</v>
      </c>
      <c r="B80" s="150" t="s">
        <v>464</v>
      </c>
      <c r="C80" s="158" t="s">
        <v>465</v>
      </c>
      <c r="D80" s="130">
        <v>1</v>
      </c>
      <c r="E80" s="150">
        <v>244</v>
      </c>
      <c r="F80" s="201"/>
      <c r="G80" s="30"/>
      <c r="H80" s="30"/>
      <c r="I80" s="177">
        <f t="shared" ref="I80:I83" si="39">H80/E80</f>
        <v>0</v>
      </c>
      <c r="J80" s="49"/>
      <c r="K80" s="200">
        <f t="shared" ref="K80:K83" si="40">E80-H80</f>
        <v>244</v>
      </c>
      <c r="L80" s="177">
        <f t="shared" ref="L80:L83" si="41">K80/E80</f>
        <v>1</v>
      </c>
    </row>
    <row r="81" spans="1:12" x14ac:dyDescent="0.2">
      <c r="A81" s="150" t="s">
        <v>441</v>
      </c>
      <c r="B81" s="150" t="s">
        <v>466</v>
      </c>
      <c r="C81" s="158" t="s">
        <v>467</v>
      </c>
      <c r="D81" s="130">
        <v>1</v>
      </c>
      <c r="E81" s="150">
        <v>244</v>
      </c>
      <c r="F81" s="201"/>
      <c r="G81" s="195"/>
      <c r="H81" s="195"/>
      <c r="I81" s="177">
        <f t="shared" si="39"/>
        <v>0</v>
      </c>
      <c r="J81" s="49"/>
      <c r="K81" s="200">
        <f t="shared" si="40"/>
        <v>244</v>
      </c>
      <c r="L81" s="177">
        <f t="shared" si="41"/>
        <v>1</v>
      </c>
    </row>
    <row r="82" spans="1:12" x14ac:dyDescent="0.2">
      <c r="A82" s="150" t="s">
        <v>441</v>
      </c>
      <c r="B82" s="186" t="s">
        <v>468</v>
      </c>
      <c r="C82" s="186" t="s">
        <v>469</v>
      </c>
      <c r="D82" s="186">
        <v>1</v>
      </c>
      <c r="E82" s="150">
        <v>244</v>
      </c>
      <c r="F82" s="201"/>
      <c r="G82" s="213"/>
      <c r="H82" s="213"/>
      <c r="I82" s="177">
        <f t="shared" ref="I82" si="42">H82/E82</f>
        <v>0</v>
      </c>
      <c r="J82" s="49"/>
      <c r="K82" s="200">
        <f t="shared" ref="K82" si="43">E82-H82</f>
        <v>244</v>
      </c>
      <c r="L82" s="177">
        <f t="shared" ref="L82" si="44">K82/E82</f>
        <v>1</v>
      </c>
    </row>
    <row r="83" spans="1:12" x14ac:dyDescent="0.2">
      <c r="A83" s="156" t="s">
        <v>441</v>
      </c>
      <c r="B83" s="156" t="s">
        <v>474</v>
      </c>
      <c r="C83" s="62" t="s">
        <v>475</v>
      </c>
      <c r="D83" s="133">
        <v>1</v>
      </c>
      <c r="E83" s="156">
        <v>244</v>
      </c>
      <c r="F83" s="202"/>
      <c r="G83" s="57" t="s">
        <v>30</v>
      </c>
      <c r="H83" s="57">
        <v>21</v>
      </c>
      <c r="I83" s="203">
        <f t="shared" si="39"/>
        <v>8.6065573770491802E-2</v>
      </c>
      <c r="J83" s="57"/>
      <c r="K83" s="204">
        <f t="shared" si="40"/>
        <v>223</v>
      </c>
      <c r="L83" s="203">
        <f t="shared" si="41"/>
        <v>0.91393442622950816</v>
      </c>
    </row>
    <row r="84" spans="1:12" x14ac:dyDescent="0.2">
      <c r="A84" s="48"/>
      <c r="B84" s="54">
        <f>COUNTA(B74:B83)</f>
        <v>10</v>
      </c>
      <c r="C84" s="48"/>
      <c r="D84" s="201"/>
      <c r="E84" s="120">
        <f>SUM(E74:E83)</f>
        <v>2440</v>
      </c>
      <c r="F84" s="36"/>
      <c r="G84" s="54">
        <f>COUNTA(G74:G83)</f>
        <v>5</v>
      </c>
      <c r="H84" s="31">
        <f>SUM(H74:H83)</f>
        <v>238</v>
      </c>
      <c r="I84" s="37">
        <f>H84/E84</f>
        <v>9.7540983606557372E-2</v>
      </c>
      <c r="J84" s="194"/>
      <c r="K84" s="205">
        <f>E84-H84</f>
        <v>2202</v>
      </c>
      <c r="L84" s="37">
        <f>K84/E84</f>
        <v>0.90245901639344261</v>
      </c>
    </row>
    <row r="85" spans="1:12" ht="8.25" customHeight="1" x14ac:dyDescent="0.2">
      <c r="A85" s="48"/>
      <c r="B85" s="54"/>
      <c r="C85" s="48"/>
      <c r="D85" s="201"/>
      <c r="E85" s="120"/>
      <c r="F85" s="36"/>
      <c r="G85" s="54"/>
      <c r="H85" s="31"/>
      <c r="I85" s="37"/>
      <c r="J85" s="194"/>
      <c r="K85" s="205"/>
      <c r="L85" s="37"/>
    </row>
    <row r="86" spans="1:12" x14ac:dyDescent="0.2">
      <c r="A86" s="150" t="s">
        <v>478</v>
      </c>
      <c r="B86" s="150" t="s">
        <v>479</v>
      </c>
      <c r="C86" s="158" t="s">
        <v>480</v>
      </c>
      <c r="D86" s="130">
        <v>1</v>
      </c>
      <c r="E86" s="121">
        <v>365</v>
      </c>
      <c r="F86" s="201"/>
      <c r="G86" s="30"/>
      <c r="H86" s="30"/>
      <c r="I86" s="177">
        <f t="shared" ref="I86:I91" si="45">H86/E86</f>
        <v>0</v>
      </c>
      <c r="J86" s="49"/>
      <c r="K86" s="200">
        <f t="shared" ref="K86:K91" si="46">E86-H86</f>
        <v>365</v>
      </c>
      <c r="L86" s="177">
        <f t="shared" ref="L86:L91" si="47">K86/E86</f>
        <v>1</v>
      </c>
    </row>
    <row r="87" spans="1:12" x14ac:dyDescent="0.2">
      <c r="A87" s="150" t="s">
        <v>478</v>
      </c>
      <c r="B87" s="150" t="s">
        <v>485</v>
      </c>
      <c r="C87" s="158" t="s">
        <v>486</v>
      </c>
      <c r="D87" s="130">
        <v>1</v>
      </c>
      <c r="E87" s="150">
        <v>244</v>
      </c>
      <c r="F87" s="201"/>
      <c r="G87" s="30"/>
      <c r="H87" s="30"/>
      <c r="I87" s="177">
        <f t="shared" si="45"/>
        <v>0</v>
      </c>
      <c r="J87" s="49"/>
      <c r="K87" s="200">
        <f t="shared" si="46"/>
        <v>244</v>
      </c>
      <c r="L87" s="177">
        <f t="shared" si="47"/>
        <v>1</v>
      </c>
    </row>
    <row r="88" spans="1:12" x14ac:dyDescent="0.2">
      <c r="A88" s="150" t="s">
        <v>478</v>
      </c>
      <c r="B88" s="150" t="s">
        <v>487</v>
      </c>
      <c r="C88" s="158" t="s">
        <v>488</v>
      </c>
      <c r="D88" s="130">
        <v>1</v>
      </c>
      <c r="E88" s="150">
        <v>244</v>
      </c>
      <c r="F88" s="201"/>
      <c r="G88" s="30"/>
      <c r="H88" s="30"/>
      <c r="I88" s="177">
        <f t="shared" si="45"/>
        <v>0</v>
      </c>
      <c r="J88" s="49"/>
      <c r="K88" s="200">
        <f t="shared" si="46"/>
        <v>244</v>
      </c>
      <c r="L88" s="177">
        <f t="shared" si="47"/>
        <v>1</v>
      </c>
    </row>
    <row r="89" spans="1:12" x14ac:dyDescent="0.2">
      <c r="A89" s="150" t="s">
        <v>478</v>
      </c>
      <c r="B89" s="150" t="s">
        <v>491</v>
      </c>
      <c r="C89" s="158" t="s">
        <v>492</v>
      </c>
      <c r="D89" s="130">
        <v>1</v>
      </c>
      <c r="E89" s="150">
        <v>244</v>
      </c>
      <c r="F89" s="201"/>
      <c r="G89" s="30"/>
      <c r="H89" s="30"/>
      <c r="I89" s="177">
        <f t="shared" si="45"/>
        <v>0</v>
      </c>
      <c r="J89" s="49"/>
      <c r="K89" s="200">
        <f t="shared" si="46"/>
        <v>244</v>
      </c>
      <c r="L89" s="177">
        <f t="shared" si="47"/>
        <v>1</v>
      </c>
    </row>
    <row r="90" spans="1:12" x14ac:dyDescent="0.2">
      <c r="A90" s="150" t="s">
        <v>478</v>
      </c>
      <c r="B90" s="150" t="s">
        <v>493</v>
      </c>
      <c r="C90" s="158" t="s">
        <v>494</v>
      </c>
      <c r="D90" s="130">
        <v>1</v>
      </c>
      <c r="E90" s="150">
        <v>244</v>
      </c>
      <c r="F90" s="201"/>
      <c r="G90" s="30"/>
      <c r="H90" s="30"/>
      <c r="I90" s="177">
        <f t="shared" si="45"/>
        <v>0</v>
      </c>
      <c r="J90" s="49"/>
      <c r="K90" s="200">
        <f t="shared" si="46"/>
        <v>244</v>
      </c>
      <c r="L90" s="177">
        <f t="shared" si="47"/>
        <v>1</v>
      </c>
    </row>
    <row r="91" spans="1:12" x14ac:dyDescent="0.2">
      <c r="A91" s="156" t="s">
        <v>478</v>
      </c>
      <c r="B91" s="156" t="s">
        <v>495</v>
      </c>
      <c r="C91" s="62" t="s">
        <v>496</v>
      </c>
      <c r="D91" s="133">
        <v>1</v>
      </c>
      <c r="E91" s="156">
        <v>244</v>
      </c>
      <c r="F91" s="202"/>
      <c r="G91" s="206"/>
      <c r="H91" s="206"/>
      <c r="I91" s="203">
        <f t="shared" si="45"/>
        <v>0</v>
      </c>
      <c r="J91" s="57"/>
      <c r="K91" s="204">
        <f t="shared" si="46"/>
        <v>244</v>
      </c>
      <c r="L91" s="203">
        <f t="shared" si="47"/>
        <v>1</v>
      </c>
    </row>
    <row r="92" spans="1:12" x14ac:dyDescent="0.2">
      <c r="A92" s="48"/>
      <c r="B92" s="54">
        <f>COUNTA(B86:B91)</f>
        <v>6</v>
      </c>
      <c r="C92" s="48"/>
      <c r="D92" s="201"/>
      <c r="E92" s="120">
        <f>SUM(E86:E91)</f>
        <v>1585</v>
      </c>
      <c r="F92" s="36"/>
      <c r="G92" s="54">
        <f>COUNTA(G86:G91)</f>
        <v>0</v>
      </c>
      <c r="H92" s="31">
        <f>SUM(H86:H91)</f>
        <v>0</v>
      </c>
      <c r="I92" s="37">
        <f>H92/E92</f>
        <v>0</v>
      </c>
      <c r="J92" s="194"/>
      <c r="K92" s="205">
        <f>E92-H92</f>
        <v>1585</v>
      </c>
      <c r="L92" s="37">
        <f>K92/E92</f>
        <v>1</v>
      </c>
    </row>
    <row r="93" spans="1:12" ht="8.25" customHeight="1" x14ac:dyDescent="0.2">
      <c r="A93" s="48"/>
      <c r="B93" s="54"/>
      <c r="C93" s="48"/>
      <c r="D93" s="201"/>
      <c r="E93" s="120"/>
      <c r="F93" s="36"/>
      <c r="G93" s="54"/>
      <c r="H93" s="31"/>
      <c r="I93" s="37"/>
      <c r="J93" s="194"/>
      <c r="K93" s="205"/>
      <c r="L93" s="37"/>
    </row>
    <row r="94" spans="1:12" x14ac:dyDescent="0.2">
      <c r="A94" s="150" t="s">
        <v>497</v>
      </c>
      <c r="B94" s="150" t="s">
        <v>498</v>
      </c>
      <c r="C94" s="158" t="s">
        <v>499</v>
      </c>
      <c r="D94" s="130">
        <v>1</v>
      </c>
      <c r="E94" s="150">
        <v>244</v>
      </c>
      <c r="F94" s="201"/>
      <c r="G94" s="195" t="s">
        <v>30</v>
      </c>
      <c r="H94" s="30">
        <v>13</v>
      </c>
      <c r="I94" s="177">
        <f t="shared" ref="I94:I98" si="48">H94/E94</f>
        <v>5.3278688524590161E-2</v>
      </c>
      <c r="J94" s="49"/>
      <c r="K94" s="200">
        <f t="shared" ref="K94:K98" si="49">E94-H94</f>
        <v>231</v>
      </c>
      <c r="L94" s="177">
        <f t="shared" ref="L94:L98" si="50">K94/E94</f>
        <v>0.94672131147540983</v>
      </c>
    </row>
    <row r="95" spans="1:12" x14ac:dyDescent="0.2">
      <c r="A95" s="150" t="s">
        <v>497</v>
      </c>
      <c r="B95" s="150" t="s">
        <v>500</v>
      </c>
      <c r="C95" s="158" t="s">
        <v>501</v>
      </c>
      <c r="D95" s="130">
        <v>1</v>
      </c>
      <c r="E95" s="150">
        <v>244</v>
      </c>
      <c r="F95" s="201"/>
      <c r="G95" s="195"/>
      <c r="H95" s="30"/>
      <c r="I95" s="177">
        <f t="shared" si="48"/>
        <v>0</v>
      </c>
      <c r="J95" s="49"/>
      <c r="K95" s="200">
        <f t="shared" si="49"/>
        <v>244</v>
      </c>
      <c r="L95" s="177">
        <f t="shared" si="50"/>
        <v>1</v>
      </c>
    </row>
    <row r="96" spans="1:12" x14ac:dyDescent="0.2">
      <c r="A96" s="150" t="s">
        <v>497</v>
      </c>
      <c r="B96" s="150" t="s">
        <v>502</v>
      </c>
      <c r="C96" s="158" t="s">
        <v>503</v>
      </c>
      <c r="D96" s="130">
        <v>1</v>
      </c>
      <c r="E96" s="150">
        <v>244</v>
      </c>
      <c r="F96" s="201"/>
      <c r="G96" s="30"/>
      <c r="H96" s="30"/>
      <c r="I96" s="177">
        <f t="shared" si="48"/>
        <v>0</v>
      </c>
      <c r="J96" s="49"/>
      <c r="K96" s="200">
        <f t="shared" si="49"/>
        <v>244</v>
      </c>
      <c r="L96" s="177">
        <f t="shared" si="50"/>
        <v>1</v>
      </c>
    </row>
    <row r="97" spans="1:12" x14ac:dyDescent="0.2">
      <c r="A97" s="150" t="s">
        <v>497</v>
      </c>
      <c r="B97" s="150" t="s">
        <v>504</v>
      </c>
      <c r="C97" s="158" t="s">
        <v>505</v>
      </c>
      <c r="D97" s="130">
        <v>1</v>
      </c>
      <c r="E97" s="150">
        <v>244</v>
      </c>
      <c r="F97" s="201"/>
      <c r="G97" s="30"/>
      <c r="H97" s="30"/>
      <c r="I97" s="177">
        <f t="shared" si="48"/>
        <v>0</v>
      </c>
      <c r="J97" s="49"/>
      <c r="K97" s="200">
        <f t="shared" si="49"/>
        <v>244</v>
      </c>
      <c r="L97" s="177">
        <f t="shared" si="50"/>
        <v>1</v>
      </c>
    </row>
    <row r="98" spans="1:12" x14ac:dyDescent="0.2">
      <c r="A98" s="156" t="s">
        <v>497</v>
      </c>
      <c r="B98" s="156" t="s">
        <v>506</v>
      </c>
      <c r="C98" s="62" t="s">
        <v>507</v>
      </c>
      <c r="D98" s="133">
        <v>1</v>
      </c>
      <c r="E98" s="156">
        <v>244</v>
      </c>
      <c r="F98" s="202"/>
      <c r="G98" s="206"/>
      <c r="H98" s="206"/>
      <c r="I98" s="203">
        <f t="shared" si="48"/>
        <v>0</v>
      </c>
      <c r="J98" s="57"/>
      <c r="K98" s="204">
        <f t="shared" si="49"/>
        <v>244</v>
      </c>
      <c r="L98" s="203">
        <f t="shared" si="50"/>
        <v>1</v>
      </c>
    </row>
    <row r="99" spans="1:12" x14ac:dyDescent="0.2">
      <c r="A99" s="48"/>
      <c r="B99" s="54">
        <f>COUNTA(B94:B98)</f>
        <v>5</v>
      </c>
      <c r="C99" s="48"/>
      <c r="D99" s="201"/>
      <c r="E99" s="120">
        <f>SUM(E94:E98)</f>
        <v>1220</v>
      </c>
      <c r="F99" s="36"/>
      <c r="G99" s="54">
        <f>COUNTA(G94:G98)</f>
        <v>1</v>
      </c>
      <c r="H99" s="31">
        <f>SUM(H94:H98)</f>
        <v>13</v>
      </c>
      <c r="I99" s="37">
        <f>H99/E99</f>
        <v>1.0655737704918032E-2</v>
      </c>
      <c r="J99" s="194"/>
      <c r="K99" s="205">
        <f>E99-H99</f>
        <v>1207</v>
      </c>
      <c r="L99" s="37">
        <f>K99/E99</f>
        <v>0.98934426229508199</v>
      </c>
    </row>
    <row r="100" spans="1:12" ht="8.25" customHeight="1" x14ac:dyDescent="0.2">
      <c r="A100" s="48"/>
      <c r="B100" s="54"/>
      <c r="C100" s="48"/>
      <c r="D100" s="201"/>
      <c r="E100" s="120"/>
      <c r="F100" s="36"/>
      <c r="G100" s="54"/>
      <c r="H100" s="31"/>
      <c r="I100" s="37"/>
      <c r="J100" s="194"/>
      <c r="K100" s="205"/>
      <c r="L100" s="37"/>
    </row>
    <row r="101" spans="1:12" x14ac:dyDescent="0.2">
      <c r="A101" s="150" t="s">
        <v>510</v>
      </c>
      <c r="B101" s="150" t="s">
        <v>511</v>
      </c>
      <c r="C101" s="158" t="s">
        <v>512</v>
      </c>
      <c r="D101" s="130">
        <v>1</v>
      </c>
      <c r="E101" s="150">
        <v>244</v>
      </c>
      <c r="F101" s="201"/>
      <c r="G101" s="195" t="s">
        <v>30</v>
      </c>
      <c r="H101" s="195">
        <v>18</v>
      </c>
      <c r="I101" s="177">
        <f t="shared" ref="I101:I106" si="51">H101/E101</f>
        <v>7.3770491803278687E-2</v>
      </c>
      <c r="J101" s="49"/>
      <c r="K101" s="200">
        <f t="shared" ref="K101:K106" si="52">E101-H101</f>
        <v>226</v>
      </c>
      <c r="L101" s="177">
        <f t="shared" ref="L101:L106" si="53">K101/E101</f>
        <v>0.92622950819672134</v>
      </c>
    </row>
    <row r="102" spans="1:12" x14ac:dyDescent="0.2">
      <c r="A102" s="150" t="s">
        <v>510</v>
      </c>
      <c r="B102" s="150" t="s">
        <v>513</v>
      </c>
      <c r="C102" s="158" t="s">
        <v>1285</v>
      </c>
      <c r="D102" s="130">
        <v>1</v>
      </c>
      <c r="E102" s="150">
        <v>244</v>
      </c>
      <c r="F102" s="201"/>
      <c r="G102" s="195"/>
      <c r="H102" s="195"/>
      <c r="I102" s="177">
        <f t="shared" ref="I102" si="54">H102/E102</f>
        <v>0</v>
      </c>
      <c r="J102" s="49"/>
      <c r="K102" s="200">
        <f t="shared" ref="K102" si="55">E102-H102</f>
        <v>244</v>
      </c>
      <c r="L102" s="177">
        <f t="shared" ref="L102" si="56">K102/E102</f>
        <v>1</v>
      </c>
    </row>
    <row r="103" spans="1:12" x14ac:dyDescent="0.2">
      <c r="A103" s="150" t="s">
        <v>510</v>
      </c>
      <c r="B103" s="150" t="s">
        <v>514</v>
      </c>
      <c r="C103" s="158" t="s">
        <v>515</v>
      </c>
      <c r="D103" s="130">
        <v>1</v>
      </c>
      <c r="E103" s="150">
        <v>244</v>
      </c>
      <c r="F103" s="201"/>
      <c r="G103" s="195" t="s">
        <v>30</v>
      </c>
      <c r="H103" s="195">
        <v>71</v>
      </c>
      <c r="I103" s="177">
        <f t="shared" si="51"/>
        <v>0.29098360655737704</v>
      </c>
      <c r="J103" s="49"/>
      <c r="K103" s="200">
        <f t="shared" si="52"/>
        <v>173</v>
      </c>
      <c r="L103" s="177">
        <f t="shared" si="53"/>
        <v>0.70901639344262291</v>
      </c>
    </row>
    <row r="104" spans="1:12" x14ac:dyDescent="0.2">
      <c r="A104" s="150" t="s">
        <v>510</v>
      </c>
      <c r="B104" s="150" t="s">
        <v>518</v>
      </c>
      <c r="C104" s="158" t="s">
        <v>519</v>
      </c>
      <c r="D104" s="130">
        <v>1</v>
      </c>
      <c r="E104" s="150">
        <v>244</v>
      </c>
      <c r="F104" s="201"/>
      <c r="G104" s="195" t="s">
        <v>30</v>
      </c>
      <c r="H104" s="195">
        <v>32</v>
      </c>
      <c r="I104" s="177">
        <f t="shared" si="51"/>
        <v>0.13114754098360656</v>
      </c>
      <c r="J104" s="49"/>
      <c r="K104" s="200">
        <f t="shared" si="52"/>
        <v>212</v>
      </c>
      <c r="L104" s="177">
        <f t="shared" si="53"/>
        <v>0.86885245901639341</v>
      </c>
    </row>
    <row r="105" spans="1:12" x14ac:dyDescent="0.2">
      <c r="A105" s="150" t="s">
        <v>510</v>
      </c>
      <c r="B105" s="150" t="s">
        <v>520</v>
      </c>
      <c r="C105" s="158" t="s">
        <v>521</v>
      </c>
      <c r="D105" s="130">
        <v>1</v>
      </c>
      <c r="E105" s="150">
        <v>244</v>
      </c>
      <c r="F105" s="201"/>
      <c r="G105" s="195" t="s">
        <v>30</v>
      </c>
      <c r="H105" s="195">
        <v>171</v>
      </c>
      <c r="I105" s="177">
        <f t="shared" si="51"/>
        <v>0.70081967213114749</v>
      </c>
      <c r="J105" s="49"/>
      <c r="K105" s="200">
        <f t="shared" si="52"/>
        <v>73</v>
      </c>
      <c r="L105" s="177">
        <f t="shared" si="53"/>
        <v>0.29918032786885246</v>
      </c>
    </row>
    <row r="106" spans="1:12" x14ac:dyDescent="0.2">
      <c r="A106" s="156" t="s">
        <v>510</v>
      </c>
      <c r="B106" s="156" t="s">
        <v>522</v>
      </c>
      <c r="C106" s="62" t="s">
        <v>523</v>
      </c>
      <c r="D106" s="133">
        <v>1</v>
      </c>
      <c r="E106" s="156">
        <v>244</v>
      </c>
      <c r="F106" s="202"/>
      <c r="G106" s="57" t="s">
        <v>30</v>
      </c>
      <c r="H106" s="57">
        <v>60</v>
      </c>
      <c r="I106" s="203">
        <f t="shared" si="51"/>
        <v>0.24590163934426229</v>
      </c>
      <c r="J106" s="57"/>
      <c r="K106" s="204">
        <f t="shared" si="52"/>
        <v>184</v>
      </c>
      <c r="L106" s="203">
        <f t="shared" si="53"/>
        <v>0.75409836065573765</v>
      </c>
    </row>
    <row r="107" spans="1:12" x14ac:dyDescent="0.2">
      <c r="A107" s="48"/>
      <c r="B107" s="54">
        <f>COUNTA(B101:B106)</f>
        <v>6</v>
      </c>
      <c r="C107" s="48"/>
      <c r="D107" s="201"/>
      <c r="E107" s="120">
        <f>SUM(E101:E106)</f>
        <v>1464</v>
      </c>
      <c r="F107" s="36"/>
      <c r="G107" s="54">
        <f>COUNTA(G101:G106)</f>
        <v>5</v>
      </c>
      <c r="H107" s="31">
        <f>SUM(H101:H106)</f>
        <v>352</v>
      </c>
      <c r="I107" s="37">
        <f>H107/E107</f>
        <v>0.24043715846994534</v>
      </c>
      <c r="J107" s="194"/>
      <c r="K107" s="205">
        <f>E107-H107</f>
        <v>1112</v>
      </c>
      <c r="L107" s="37">
        <f>K107/E107</f>
        <v>0.7595628415300546</v>
      </c>
    </row>
    <row r="108" spans="1:12" x14ac:dyDescent="0.2">
      <c r="A108" s="48"/>
      <c r="B108" s="54"/>
      <c r="C108" s="48"/>
      <c r="D108" s="201"/>
      <c r="E108" s="120"/>
      <c r="F108" s="36"/>
      <c r="G108" s="54"/>
      <c r="H108" s="31"/>
      <c r="I108" s="37"/>
      <c r="J108" s="194"/>
      <c r="K108" s="205"/>
      <c r="L108" s="37"/>
    </row>
    <row r="109" spans="1:12" x14ac:dyDescent="0.2">
      <c r="A109" s="150" t="s">
        <v>527</v>
      </c>
      <c r="B109" s="150" t="s">
        <v>528</v>
      </c>
      <c r="C109" s="158" t="s">
        <v>529</v>
      </c>
      <c r="D109" s="130">
        <v>1</v>
      </c>
      <c r="E109" s="121">
        <v>365</v>
      </c>
      <c r="F109" s="201"/>
      <c r="G109" s="195" t="s">
        <v>30</v>
      </c>
      <c r="H109" s="195">
        <v>19</v>
      </c>
      <c r="I109" s="177">
        <f t="shared" ref="I109:I117" si="57">H109/E109</f>
        <v>5.2054794520547946E-2</v>
      </c>
      <c r="J109" s="49"/>
      <c r="K109" s="200">
        <f t="shared" ref="K109:K117" si="58">E109-H109</f>
        <v>346</v>
      </c>
      <c r="L109" s="177">
        <f t="shared" ref="L109:L117" si="59">K109/E109</f>
        <v>0.94794520547945205</v>
      </c>
    </row>
    <row r="110" spans="1:12" x14ac:dyDescent="0.2">
      <c r="A110" s="150" t="s">
        <v>527</v>
      </c>
      <c r="B110" s="150" t="s">
        <v>530</v>
      </c>
      <c r="C110" s="158" t="s">
        <v>531</v>
      </c>
      <c r="D110" s="130">
        <v>1</v>
      </c>
      <c r="E110" s="121">
        <v>365</v>
      </c>
      <c r="F110" s="201"/>
      <c r="G110" s="195" t="s">
        <v>30</v>
      </c>
      <c r="H110" s="195">
        <v>56</v>
      </c>
      <c r="I110" s="177">
        <f t="shared" si="57"/>
        <v>0.15342465753424658</v>
      </c>
      <c r="J110" s="49"/>
      <c r="K110" s="200">
        <f t="shared" si="58"/>
        <v>309</v>
      </c>
      <c r="L110" s="177">
        <f t="shared" si="59"/>
        <v>0.84657534246575339</v>
      </c>
    </row>
    <row r="111" spans="1:12" x14ac:dyDescent="0.2">
      <c r="A111" s="150" t="s">
        <v>527</v>
      </c>
      <c r="B111" s="150" t="s">
        <v>532</v>
      </c>
      <c r="C111" s="158" t="s">
        <v>533</v>
      </c>
      <c r="D111" s="130">
        <v>1</v>
      </c>
      <c r="E111" s="121">
        <v>365</v>
      </c>
      <c r="F111" s="201"/>
      <c r="G111" s="195" t="s">
        <v>30</v>
      </c>
      <c r="H111" s="195">
        <v>63</v>
      </c>
      <c r="I111" s="177">
        <f t="shared" si="57"/>
        <v>0.17260273972602741</v>
      </c>
      <c r="J111" s="49"/>
      <c r="K111" s="200">
        <f t="shared" si="58"/>
        <v>302</v>
      </c>
      <c r="L111" s="177">
        <f t="shared" si="59"/>
        <v>0.82739726027397265</v>
      </c>
    </row>
    <row r="112" spans="1:12" x14ac:dyDescent="0.2">
      <c r="A112" s="150" t="s">
        <v>527</v>
      </c>
      <c r="B112" s="150" t="s">
        <v>534</v>
      </c>
      <c r="C112" s="158" t="s">
        <v>535</v>
      </c>
      <c r="D112" s="130">
        <v>1</v>
      </c>
      <c r="E112" s="121">
        <v>365</v>
      </c>
      <c r="F112" s="201"/>
      <c r="G112" s="195" t="s">
        <v>30</v>
      </c>
      <c r="H112" s="195">
        <v>28</v>
      </c>
      <c r="I112" s="177">
        <f t="shared" si="57"/>
        <v>7.6712328767123292E-2</v>
      </c>
      <c r="J112" s="49"/>
      <c r="K112" s="200">
        <f t="shared" si="58"/>
        <v>337</v>
      </c>
      <c r="L112" s="177">
        <f t="shared" si="59"/>
        <v>0.92328767123287669</v>
      </c>
    </row>
    <row r="113" spans="1:12" x14ac:dyDescent="0.2">
      <c r="A113" s="150" t="s">
        <v>527</v>
      </c>
      <c r="B113" s="150" t="s">
        <v>536</v>
      </c>
      <c r="C113" s="158" t="s">
        <v>537</v>
      </c>
      <c r="D113" s="130">
        <v>1</v>
      </c>
      <c r="E113" s="121">
        <v>365</v>
      </c>
      <c r="F113" s="201"/>
      <c r="G113" s="195" t="s">
        <v>30</v>
      </c>
      <c r="H113" s="195">
        <v>28</v>
      </c>
      <c r="I113" s="177">
        <f t="shared" si="57"/>
        <v>7.6712328767123292E-2</v>
      </c>
      <c r="J113" s="49"/>
      <c r="K113" s="200">
        <f t="shared" si="58"/>
        <v>337</v>
      </c>
      <c r="L113" s="177">
        <f t="shared" si="59"/>
        <v>0.92328767123287669</v>
      </c>
    </row>
    <row r="114" spans="1:12" x14ac:dyDescent="0.2">
      <c r="A114" s="150" t="s">
        <v>527</v>
      </c>
      <c r="B114" s="150" t="s">
        <v>538</v>
      </c>
      <c r="C114" s="158" t="s">
        <v>539</v>
      </c>
      <c r="D114" s="130">
        <v>1</v>
      </c>
      <c r="E114" s="121">
        <v>365</v>
      </c>
      <c r="F114" s="201"/>
      <c r="G114" s="195" t="s">
        <v>30</v>
      </c>
      <c r="H114" s="195">
        <v>27</v>
      </c>
      <c r="I114" s="177">
        <f t="shared" si="57"/>
        <v>7.3972602739726029E-2</v>
      </c>
      <c r="J114" s="49"/>
      <c r="K114" s="200">
        <f t="shared" si="58"/>
        <v>338</v>
      </c>
      <c r="L114" s="177">
        <f t="shared" si="59"/>
        <v>0.92602739726027394</v>
      </c>
    </row>
    <row r="115" spans="1:12" x14ac:dyDescent="0.2">
      <c r="A115" s="150" t="s">
        <v>527</v>
      </c>
      <c r="B115" s="150" t="s">
        <v>540</v>
      </c>
      <c r="C115" s="158" t="s">
        <v>541</v>
      </c>
      <c r="D115" s="130">
        <v>1</v>
      </c>
      <c r="E115" s="121">
        <v>365</v>
      </c>
      <c r="F115" s="201"/>
      <c r="G115" s="195" t="s">
        <v>30</v>
      </c>
      <c r="H115" s="195">
        <v>36</v>
      </c>
      <c r="I115" s="177">
        <f t="shared" si="57"/>
        <v>9.8630136986301367E-2</v>
      </c>
      <c r="J115" s="49"/>
      <c r="K115" s="200">
        <f t="shared" si="58"/>
        <v>329</v>
      </c>
      <c r="L115" s="177">
        <f t="shared" si="59"/>
        <v>0.90136986301369859</v>
      </c>
    </row>
    <row r="116" spans="1:12" x14ac:dyDescent="0.2">
      <c r="A116" s="150" t="s">
        <v>527</v>
      </c>
      <c r="B116" s="150" t="s">
        <v>542</v>
      </c>
      <c r="C116" s="158" t="s">
        <v>543</v>
      </c>
      <c r="D116" s="130">
        <v>1</v>
      </c>
      <c r="E116" s="121">
        <v>365</v>
      </c>
      <c r="F116" s="201"/>
      <c r="G116" s="195" t="s">
        <v>30</v>
      </c>
      <c r="H116" s="195">
        <v>29</v>
      </c>
      <c r="I116" s="177">
        <f t="shared" si="57"/>
        <v>7.9452054794520555E-2</v>
      </c>
      <c r="J116" s="49"/>
      <c r="K116" s="200">
        <f t="shared" si="58"/>
        <v>336</v>
      </c>
      <c r="L116" s="177">
        <f t="shared" si="59"/>
        <v>0.92054794520547945</v>
      </c>
    </row>
    <row r="117" spans="1:12" x14ac:dyDescent="0.2">
      <c r="A117" s="156" t="s">
        <v>527</v>
      </c>
      <c r="B117" s="156" t="s">
        <v>544</v>
      </c>
      <c r="C117" s="62" t="s">
        <v>545</v>
      </c>
      <c r="D117" s="133">
        <v>1</v>
      </c>
      <c r="E117" s="122">
        <v>365</v>
      </c>
      <c r="F117" s="202"/>
      <c r="G117" s="57" t="s">
        <v>30</v>
      </c>
      <c r="H117" s="57">
        <v>14</v>
      </c>
      <c r="I117" s="203">
        <f t="shared" si="57"/>
        <v>3.8356164383561646E-2</v>
      </c>
      <c r="J117" s="57"/>
      <c r="K117" s="204">
        <f t="shared" si="58"/>
        <v>351</v>
      </c>
      <c r="L117" s="203">
        <f t="shared" si="59"/>
        <v>0.9616438356164384</v>
      </c>
    </row>
    <row r="118" spans="1:12" x14ac:dyDescent="0.2">
      <c r="A118" s="48"/>
      <c r="B118" s="54">
        <f>COUNTA(B109:B117)</f>
        <v>9</v>
      </c>
      <c r="C118" s="48"/>
      <c r="D118" s="201"/>
      <c r="E118" s="120">
        <f>SUM(E109:E117)</f>
        <v>3285</v>
      </c>
      <c r="F118" s="36"/>
      <c r="G118" s="54">
        <f>COUNTA(G109:G117)</f>
        <v>9</v>
      </c>
      <c r="H118" s="31">
        <f>SUM(H109:H117)</f>
        <v>300</v>
      </c>
      <c r="I118" s="37">
        <f>H118/E118</f>
        <v>9.1324200913242004E-2</v>
      </c>
      <c r="J118" s="194"/>
      <c r="K118" s="205">
        <f>E118-H118</f>
        <v>2985</v>
      </c>
      <c r="L118" s="37">
        <f>K118/E118</f>
        <v>0.908675799086758</v>
      </c>
    </row>
    <row r="119" spans="1:12" x14ac:dyDescent="0.2">
      <c r="A119" s="48"/>
      <c r="B119" s="54"/>
      <c r="C119" s="48"/>
      <c r="D119" s="201"/>
      <c r="E119" s="120"/>
      <c r="F119" s="36"/>
      <c r="G119" s="54"/>
      <c r="H119" s="31"/>
      <c r="I119" s="37"/>
      <c r="J119" s="194"/>
      <c r="K119" s="205"/>
      <c r="L119" s="37"/>
    </row>
    <row r="120" spans="1:12" x14ac:dyDescent="0.2">
      <c r="A120" s="150" t="s">
        <v>546</v>
      </c>
      <c r="B120" s="150" t="s">
        <v>549</v>
      </c>
      <c r="C120" s="158" t="s">
        <v>550</v>
      </c>
      <c r="D120" s="130">
        <v>1</v>
      </c>
      <c r="E120" s="121">
        <v>365</v>
      </c>
      <c r="F120" s="201"/>
      <c r="G120" s="30"/>
      <c r="H120" s="30"/>
      <c r="I120" s="177">
        <f t="shared" ref="I120:I125" si="60">H120/E120</f>
        <v>0</v>
      </c>
      <c r="J120" s="49"/>
      <c r="K120" s="200">
        <f t="shared" ref="K120:K125" si="61">E120-H120</f>
        <v>365</v>
      </c>
      <c r="L120" s="177">
        <f t="shared" ref="L120:L125" si="62">K120/E120</f>
        <v>1</v>
      </c>
    </row>
    <row r="121" spans="1:12" x14ac:dyDescent="0.2">
      <c r="A121" s="150" t="s">
        <v>546</v>
      </c>
      <c r="B121" s="150" t="s">
        <v>557</v>
      </c>
      <c r="C121" s="158" t="s">
        <v>558</v>
      </c>
      <c r="D121" s="130">
        <v>1</v>
      </c>
      <c r="E121" s="121">
        <v>365</v>
      </c>
      <c r="F121" s="201"/>
      <c r="G121" s="30"/>
      <c r="H121" s="30"/>
      <c r="I121" s="177">
        <f t="shared" si="60"/>
        <v>0</v>
      </c>
      <c r="J121" s="49"/>
      <c r="K121" s="200">
        <f t="shared" si="61"/>
        <v>365</v>
      </c>
      <c r="L121" s="177">
        <f t="shared" si="62"/>
        <v>1</v>
      </c>
    </row>
    <row r="122" spans="1:12" x14ac:dyDescent="0.2">
      <c r="A122" s="150" t="s">
        <v>546</v>
      </c>
      <c r="B122" s="150" t="s">
        <v>563</v>
      </c>
      <c r="C122" s="158" t="s">
        <v>564</v>
      </c>
      <c r="D122" s="130">
        <v>1</v>
      </c>
      <c r="E122" s="121">
        <v>365</v>
      </c>
      <c r="F122" s="201"/>
      <c r="G122" s="30"/>
      <c r="H122" s="30"/>
      <c r="I122" s="177">
        <f t="shared" si="60"/>
        <v>0</v>
      </c>
      <c r="J122" s="49"/>
      <c r="K122" s="200">
        <f t="shared" si="61"/>
        <v>365</v>
      </c>
      <c r="L122" s="177">
        <f t="shared" si="62"/>
        <v>1</v>
      </c>
    </row>
    <row r="123" spans="1:12" x14ac:dyDescent="0.2">
      <c r="A123" s="150" t="s">
        <v>546</v>
      </c>
      <c r="B123" s="150" t="s">
        <v>567</v>
      </c>
      <c r="C123" s="158" t="s">
        <v>568</v>
      </c>
      <c r="D123" s="130">
        <v>1</v>
      </c>
      <c r="E123" s="121">
        <v>365</v>
      </c>
      <c r="F123" s="201"/>
      <c r="G123" s="195"/>
      <c r="H123" s="30"/>
      <c r="I123" s="177">
        <f t="shared" si="60"/>
        <v>0</v>
      </c>
      <c r="J123" s="49"/>
      <c r="K123" s="200">
        <f t="shared" si="61"/>
        <v>365</v>
      </c>
      <c r="L123" s="177">
        <f t="shared" si="62"/>
        <v>1</v>
      </c>
    </row>
    <row r="124" spans="1:12" x14ac:dyDescent="0.2">
      <c r="A124" s="150" t="s">
        <v>546</v>
      </c>
      <c r="B124" s="150" t="s">
        <v>569</v>
      </c>
      <c r="C124" s="158" t="s">
        <v>570</v>
      </c>
      <c r="D124" s="130">
        <v>1</v>
      </c>
      <c r="E124" s="121">
        <v>365</v>
      </c>
      <c r="F124" s="201"/>
      <c r="G124" s="30"/>
      <c r="H124" s="30"/>
      <c r="I124" s="177">
        <f t="shared" si="60"/>
        <v>0</v>
      </c>
      <c r="J124" s="49"/>
      <c r="K124" s="200">
        <f t="shared" si="61"/>
        <v>365</v>
      </c>
      <c r="L124" s="177">
        <f t="shared" si="62"/>
        <v>1</v>
      </c>
    </row>
    <row r="125" spans="1:12" x14ac:dyDescent="0.2">
      <c r="A125" s="156" t="s">
        <v>546</v>
      </c>
      <c r="B125" s="156" t="s">
        <v>577</v>
      </c>
      <c r="C125" s="62" t="s">
        <v>578</v>
      </c>
      <c r="D125" s="133">
        <v>1</v>
      </c>
      <c r="E125" s="122">
        <v>365</v>
      </c>
      <c r="F125" s="202"/>
      <c r="G125" s="206"/>
      <c r="H125" s="206"/>
      <c r="I125" s="203">
        <f t="shared" si="60"/>
        <v>0</v>
      </c>
      <c r="J125" s="57"/>
      <c r="K125" s="204">
        <f t="shared" si="61"/>
        <v>365</v>
      </c>
      <c r="L125" s="203">
        <f t="shared" si="62"/>
        <v>1</v>
      </c>
    </row>
    <row r="126" spans="1:12" x14ac:dyDescent="0.2">
      <c r="A126" s="48"/>
      <c r="B126" s="54">
        <f>COUNTA(B120:B125)</f>
        <v>6</v>
      </c>
      <c r="C126" s="48"/>
      <c r="D126" s="201"/>
      <c r="E126" s="120">
        <f>SUM(E120:E125)</f>
        <v>2190</v>
      </c>
      <c r="F126" s="36"/>
      <c r="G126" s="54">
        <f>COUNTA(G120:G125)</f>
        <v>0</v>
      </c>
      <c r="H126" s="31">
        <f>SUM(H120:H125)</f>
        <v>0</v>
      </c>
      <c r="I126" s="37">
        <f>H126/E126</f>
        <v>0</v>
      </c>
      <c r="J126" s="194"/>
      <c r="K126" s="205">
        <f>E126-H126</f>
        <v>2190</v>
      </c>
      <c r="L126" s="37">
        <f>K126/E126</f>
        <v>1</v>
      </c>
    </row>
    <row r="127" spans="1:12" x14ac:dyDescent="0.2">
      <c r="A127" s="48"/>
      <c r="B127" s="54"/>
      <c r="C127" s="48"/>
      <c r="D127" s="201"/>
      <c r="E127" s="120"/>
      <c r="F127" s="36"/>
      <c r="G127" s="54"/>
      <c r="H127" s="31"/>
      <c r="I127" s="37"/>
      <c r="J127" s="194"/>
      <c r="K127" s="205"/>
      <c r="L127" s="37"/>
    </row>
    <row r="128" spans="1:12" x14ac:dyDescent="0.2">
      <c r="A128" s="150" t="s">
        <v>579</v>
      </c>
      <c r="B128" s="150" t="s">
        <v>580</v>
      </c>
      <c r="C128" s="158" t="s">
        <v>581</v>
      </c>
      <c r="D128" s="130">
        <v>1</v>
      </c>
      <c r="E128" s="121">
        <v>365</v>
      </c>
      <c r="F128" s="201"/>
      <c r="G128" s="195"/>
      <c r="H128" s="30"/>
      <c r="I128" s="177">
        <f t="shared" ref="I128:I140" si="63">H128/E128</f>
        <v>0</v>
      </c>
      <c r="J128" s="49"/>
      <c r="K128" s="200">
        <f t="shared" ref="K128:K140" si="64">E128-H128</f>
        <v>365</v>
      </c>
      <c r="L128" s="177">
        <f t="shared" ref="L128:L140" si="65">K128/E128</f>
        <v>1</v>
      </c>
    </row>
    <row r="129" spans="1:12" x14ac:dyDescent="0.2">
      <c r="A129" s="150" t="s">
        <v>579</v>
      </c>
      <c r="B129" s="150" t="s">
        <v>582</v>
      </c>
      <c r="C129" s="158" t="s">
        <v>583</v>
      </c>
      <c r="D129" s="130">
        <v>1</v>
      </c>
      <c r="E129" s="121">
        <v>365</v>
      </c>
      <c r="F129" s="201"/>
      <c r="G129" s="195"/>
      <c r="H129" s="61"/>
      <c r="I129" s="177">
        <f t="shared" si="63"/>
        <v>0</v>
      </c>
      <c r="J129" s="49"/>
      <c r="K129" s="200">
        <f t="shared" si="64"/>
        <v>365</v>
      </c>
      <c r="L129" s="177">
        <f t="shared" si="65"/>
        <v>1</v>
      </c>
    </row>
    <row r="130" spans="1:12" x14ac:dyDescent="0.2">
      <c r="A130" s="150" t="s">
        <v>579</v>
      </c>
      <c r="B130" s="150" t="s">
        <v>584</v>
      </c>
      <c r="C130" s="158" t="s">
        <v>585</v>
      </c>
      <c r="D130" s="130">
        <v>1</v>
      </c>
      <c r="E130" s="121">
        <v>365</v>
      </c>
      <c r="F130" s="201"/>
      <c r="G130" s="195"/>
      <c r="H130" s="61"/>
      <c r="I130" s="177">
        <f t="shared" si="63"/>
        <v>0</v>
      </c>
      <c r="J130" s="49"/>
      <c r="K130" s="200">
        <f t="shared" si="64"/>
        <v>365</v>
      </c>
      <c r="L130" s="177">
        <f t="shared" si="65"/>
        <v>1</v>
      </c>
    </row>
    <row r="131" spans="1:12" x14ac:dyDescent="0.2">
      <c r="A131" s="150" t="s">
        <v>579</v>
      </c>
      <c r="B131" s="150" t="s">
        <v>586</v>
      </c>
      <c r="C131" s="158" t="s">
        <v>587</v>
      </c>
      <c r="D131" s="130">
        <v>1</v>
      </c>
      <c r="E131" s="121">
        <v>365</v>
      </c>
      <c r="F131" s="201"/>
      <c r="G131" s="30"/>
      <c r="H131" s="30"/>
      <c r="I131" s="177">
        <f t="shared" si="63"/>
        <v>0</v>
      </c>
      <c r="J131" s="49"/>
      <c r="K131" s="200">
        <f t="shared" si="64"/>
        <v>365</v>
      </c>
      <c r="L131" s="177">
        <f t="shared" si="65"/>
        <v>1</v>
      </c>
    </row>
    <row r="132" spans="1:12" x14ac:dyDescent="0.2">
      <c r="A132" s="150" t="s">
        <v>579</v>
      </c>
      <c r="B132" s="150" t="s">
        <v>588</v>
      </c>
      <c r="C132" s="158" t="s">
        <v>589</v>
      </c>
      <c r="D132" s="130">
        <v>1</v>
      </c>
      <c r="E132" s="121">
        <v>365</v>
      </c>
      <c r="F132" s="201"/>
      <c r="G132" s="195"/>
      <c r="H132" s="61"/>
      <c r="I132" s="177">
        <f t="shared" si="63"/>
        <v>0</v>
      </c>
      <c r="J132" s="49"/>
      <c r="K132" s="200">
        <f t="shared" si="64"/>
        <v>365</v>
      </c>
      <c r="L132" s="177">
        <f t="shared" si="65"/>
        <v>1</v>
      </c>
    </row>
    <row r="133" spans="1:12" x14ac:dyDescent="0.2">
      <c r="A133" s="150" t="s">
        <v>579</v>
      </c>
      <c r="B133" s="150" t="s">
        <v>594</v>
      </c>
      <c r="C133" s="158" t="s">
        <v>595</v>
      </c>
      <c r="D133" s="130">
        <v>1</v>
      </c>
      <c r="E133" s="121">
        <v>365</v>
      </c>
      <c r="F133" s="201"/>
      <c r="G133" s="30"/>
      <c r="H133" s="30"/>
      <c r="I133" s="177">
        <f t="shared" si="63"/>
        <v>0</v>
      </c>
      <c r="J133" s="49"/>
      <c r="K133" s="200">
        <f t="shared" si="64"/>
        <v>365</v>
      </c>
      <c r="L133" s="177">
        <f t="shared" si="65"/>
        <v>1</v>
      </c>
    </row>
    <row r="134" spans="1:12" x14ac:dyDescent="0.2">
      <c r="A134" s="150" t="s">
        <v>579</v>
      </c>
      <c r="B134" s="150" t="s">
        <v>596</v>
      </c>
      <c r="C134" s="158" t="s">
        <v>597</v>
      </c>
      <c r="D134" s="130">
        <v>1</v>
      </c>
      <c r="E134" s="121">
        <v>365</v>
      </c>
      <c r="F134" s="201"/>
      <c r="G134" s="30"/>
      <c r="H134" s="30"/>
      <c r="I134" s="177">
        <f t="shared" si="63"/>
        <v>0</v>
      </c>
      <c r="J134" s="49"/>
      <c r="K134" s="200">
        <f t="shared" si="64"/>
        <v>365</v>
      </c>
      <c r="L134" s="177">
        <f t="shared" si="65"/>
        <v>1</v>
      </c>
    </row>
    <row r="135" spans="1:12" x14ac:dyDescent="0.2">
      <c r="A135" s="150" t="s">
        <v>579</v>
      </c>
      <c r="B135" s="150" t="s">
        <v>598</v>
      </c>
      <c r="C135" s="158" t="s">
        <v>599</v>
      </c>
      <c r="D135" s="130">
        <v>1</v>
      </c>
      <c r="E135" s="121">
        <v>365</v>
      </c>
      <c r="F135" s="201"/>
      <c r="G135" s="195"/>
      <c r="H135" s="30"/>
      <c r="I135" s="177">
        <f t="shared" si="63"/>
        <v>0</v>
      </c>
      <c r="J135" s="49"/>
      <c r="K135" s="200">
        <f t="shared" si="64"/>
        <v>365</v>
      </c>
      <c r="L135" s="177">
        <f t="shared" si="65"/>
        <v>1</v>
      </c>
    </row>
    <row r="136" spans="1:12" x14ac:dyDescent="0.2">
      <c r="A136" s="150" t="s">
        <v>579</v>
      </c>
      <c r="B136" s="150" t="s">
        <v>606</v>
      </c>
      <c r="C136" s="158" t="s">
        <v>607</v>
      </c>
      <c r="D136" s="130">
        <v>1</v>
      </c>
      <c r="E136" s="121">
        <v>365</v>
      </c>
      <c r="F136" s="201"/>
      <c r="G136" s="30"/>
      <c r="H136" s="30"/>
      <c r="I136" s="177">
        <f t="shared" si="63"/>
        <v>0</v>
      </c>
      <c r="J136" s="49"/>
      <c r="K136" s="200">
        <f t="shared" si="64"/>
        <v>365</v>
      </c>
      <c r="L136" s="177">
        <f t="shared" si="65"/>
        <v>1</v>
      </c>
    </row>
    <row r="137" spans="1:12" x14ac:dyDescent="0.2">
      <c r="A137" s="150" t="s">
        <v>579</v>
      </c>
      <c r="B137" s="150" t="s">
        <v>608</v>
      </c>
      <c r="C137" s="158" t="s">
        <v>609</v>
      </c>
      <c r="D137" s="130">
        <v>1</v>
      </c>
      <c r="E137" s="121">
        <v>365</v>
      </c>
      <c r="F137" s="201"/>
      <c r="G137" s="30"/>
      <c r="H137" s="30"/>
      <c r="I137" s="177">
        <f t="shared" si="63"/>
        <v>0</v>
      </c>
      <c r="J137" s="49"/>
      <c r="K137" s="200">
        <f t="shared" si="64"/>
        <v>365</v>
      </c>
      <c r="L137" s="177">
        <f t="shared" si="65"/>
        <v>1</v>
      </c>
    </row>
    <row r="138" spans="1:12" x14ac:dyDescent="0.2">
      <c r="A138" s="150" t="s">
        <v>579</v>
      </c>
      <c r="B138" s="150" t="s">
        <v>610</v>
      </c>
      <c r="C138" s="158" t="s">
        <v>611</v>
      </c>
      <c r="D138" s="130">
        <v>1</v>
      </c>
      <c r="E138" s="121">
        <v>365</v>
      </c>
      <c r="F138" s="201"/>
      <c r="G138" s="30"/>
      <c r="H138" s="30"/>
      <c r="I138" s="177">
        <f t="shared" si="63"/>
        <v>0</v>
      </c>
      <c r="J138" s="49"/>
      <c r="K138" s="200">
        <f t="shared" si="64"/>
        <v>365</v>
      </c>
      <c r="L138" s="177">
        <f t="shared" si="65"/>
        <v>1</v>
      </c>
    </row>
    <row r="139" spans="1:12" x14ac:dyDescent="0.2">
      <c r="A139" s="150" t="s">
        <v>579</v>
      </c>
      <c r="B139" s="150" t="s">
        <v>614</v>
      </c>
      <c r="C139" s="158" t="s">
        <v>615</v>
      </c>
      <c r="D139" s="130">
        <v>1</v>
      </c>
      <c r="E139" s="121">
        <v>365</v>
      </c>
      <c r="F139" s="201"/>
      <c r="G139" s="30"/>
      <c r="H139" s="30"/>
      <c r="I139" s="177">
        <f t="shared" si="63"/>
        <v>0</v>
      </c>
      <c r="J139" s="49"/>
      <c r="K139" s="200">
        <f t="shared" si="64"/>
        <v>365</v>
      </c>
      <c r="L139" s="177">
        <f t="shared" si="65"/>
        <v>1</v>
      </c>
    </row>
    <row r="140" spans="1:12" x14ac:dyDescent="0.2">
      <c r="A140" s="156" t="s">
        <v>579</v>
      </c>
      <c r="B140" s="156" t="s">
        <v>616</v>
      </c>
      <c r="C140" s="62" t="s">
        <v>617</v>
      </c>
      <c r="D140" s="133">
        <v>1</v>
      </c>
      <c r="E140" s="122">
        <v>365</v>
      </c>
      <c r="F140" s="202"/>
      <c r="G140" s="206"/>
      <c r="H140" s="206"/>
      <c r="I140" s="203">
        <f t="shared" si="63"/>
        <v>0</v>
      </c>
      <c r="J140" s="57"/>
      <c r="K140" s="204">
        <f t="shared" si="64"/>
        <v>365</v>
      </c>
      <c r="L140" s="203">
        <f t="shared" si="65"/>
        <v>1</v>
      </c>
    </row>
    <row r="141" spans="1:12" x14ac:dyDescent="0.2">
      <c r="A141" s="48"/>
      <c r="B141" s="54">
        <f>COUNTA(B128:B140)</f>
        <v>13</v>
      </c>
      <c r="C141" s="48"/>
      <c r="D141" s="201"/>
      <c r="E141" s="120">
        <f>SUM(E128:E140)</f>
        <v>4745</v>
      </c>
      <c r="F141" s="36"/>
      <c r="G141" s="54">
        <f>COUNTA(G128:G140)</f>
        <v>0</v>
      </c>
      <c r="H141" s="31">
        <f>SUM(H128:H140)</f>
        <v>0</v>
      </c>
      <c r="I141" s="37">
        <f>H141/E141</f>
        <v>0</v>
      </c>
      <c r="J141" s="194"/>
      <c r="K141" s="205">
        <f>E141-H141</f>
        <v>4745</v>
      </c>
      <c r="L141" s="37">
        <f>K141/E141</f>
        <v>1</v>
      </c>
    </row>
    <row r="142" spans="1:12" x14ac:dyDescent="0.2">
      <c r="A142" s="48"/>
      <c r="B142" s="54"/>
      <c r="C142" s="48"/>
      <c r="D142" s="201"/>
      <c r="E142" s="120"/>
      <c r="F142" s="36"/>
      <c r="G142" s="54"/>
      <c r="H142" s="31"/>
      <c r="I142" s="37"/>
      <c r="J142" s="194"/>
      <c r="K142" s="205"/>
      <c r="L142" s="37"/>
    </row>
    <row r="143" spans="1:12" x14ac:dyDescent="0.2">
      <c r="A143" s="150" t="s">
        <v>623</v>
      </c>
      <c r="B143" s="150" t="s">
        <v>624</v>
      </c>
      <c r="C143" s="158" t="s">
        <v>625</v>
      </c>
      <c r="D143" s="130">
        <v>1</v>
      </c>
      <c r="E143" s="121">
        <v>365</v>
      </c>
      <c r="F143" s="201"/>
      <c r="G143" s="195"/>
      <c r="H143" s="26"/>
      <c r="I143" s="177">
        <f t="shared" ref="I143:I149" si="66">H143/E143</f>
        <v>0</v>
      </c>
      <c r="J143" s="49"/>
      <c r="K143" s="200">
        <f t="shared" ref="K143:K149" si="67">E143-H143</f>
        <v>365</v>
      </c>
      <c r="L143" s="177">
        <f t="shared" ref="L143:L149" si="68">K143/E143</f>
        <v>1</v>
      </c>
    </row>
    <row r="144" spans="1:12" x14ac:dyDescent="0.2">
      <c r="A144" s="150" t="s">
        <v>623</v>
      </c>
      <c r="B144" s="150" t="s">
        <v>628</v>
      </c>
      <c r="C144" s="158" t="s">
        <v>629</v>
      </c>
      <c r="D144" s="130">
        <v>1</v>
      </c>
      <c r="E144" s="121">
        <v>365</v>
      </c>
      <c r="F144" s="201"/>
      <c r="G144" s="30"/>
      <c r="H144" s="30"/>
      <c r="I144" s="177">
        <f t="shared" si="66"/>
        <v>0</v>
      </c>
      <c r="J144" s="49"/>
      <c r="K144" s="200">
        <f t="shared" si="67"/>
        <v>365</v>
      </c>
      <c r="L144" s="177">
        <f t="shared" si="68"/>
        <v>1</v>
      </c>
    </row>
    <row r="145" spans="1:12" x14ac:dyDescent="0.2">
      <c r="A145" s="150" t="s">
        <v>623</v>
      </c>
      <c r="B145" s="150" t="s">
        <v>632</v>
      </c>
      <c r="C145" s="158" t="s">
        <v>633</v>
      </c>
      <c r="D145" s="130">
        <v>1</v>
      </c>
      <c r="E145" s="121">
        <v>365</v>
      </c>
      <c r="F145" s="201"/>
      <c r="G145" s="30"/>
      <c r="H145" s="30"/>
      <c r="I145" s="177">
        <f t="shared" si="66"/>
        <v>0</v>
      </c>
      <c r="J145" s="49"/>
      <c r="K145" s="200">
        <f t="shared" si="67"/>
        <v>365</v>
      </c>
      <c r="L145" s="177">
        <f t="shared" si="68"/>
        <v>1</v>
      </c>
    </row>
    <row r="146" spans="1:12" x14ac:dyDescent="0.2">
      <c r="A146" s="150" t="s">
        <v>623</v>
      </c>
      <c r="B146" s="150" t="s">
        <v>634</v>
      </c>
      <c r="C146" s="158" t="s">
        <v>635</v>
      </c>
      <c r="D146" s="130">
        <v>1</v>
      </c>
      <c r="E146" s="121">
        <v>365</v>
      </c>
      <c r="F146" s="201"/>
      <c r="G146" s="195"/>
      <c r="H146" s="26"/>
      <c r="I146" s="177">
        <f t="shared" si="66"/>
        <v>0</v>
      </c>
      <c r="J146" s="49"/>
      <c r="K146" s="200">
        <f t="shared" si="67"/>
        <v>365</v>
      </c>
      <c r="L146" s="177">
        <f t="shared" si="68"/>
        <v>1</v>
      </c>
    </row>
    <row r="147" spans="1:12" x14ac:dyDescent="0.2">
      <c r="A147" s="150" t="s">
        <v>623</v>
      </c>
      <c r="B147" s="150" t="s">
        <v>636</v>
      </c>
      <c r="C147" s="158" t="s">
        <v>637</v>
      </c>
      <c r="D147" s="130">
        <v>1</v>
      </c>
      <c r="E147" s="121">
        <v>365</v>
      </c>
      <c r="F147" s="201"/>
      <c r="G147" s="30"/>
      <c r="H147" s="30"/>
      <c r="I147" s="177">
        <f t="shared" si="66"/>
        <v>0</v>
      </c>
      <c r="J147" s="49"/>
      <c r="K147" s="200">
        <f t="shared" si="67"/>
        <v>365</v>
      </c>
      <c r="L147" s="177">
        <f t="shared" si="68"/>
        <v>1</v>
      </c>
    </row>
    <row r="148" spans="1:12" x14ac:dyDescent="0.2">
      <c r="A148" s="150" t="s">
        <v>623</v>
      </c>
      <c r="B148" s="150" t="s">
        <v>642</v>
      </c>
      <c r="C148" s="158" t="s">
        <v>643</v>
      </c>
      <c r="D148" s="130">
        <v>1</v>
      </c>
      <c r="E148" s="121">
        <v>365</v>
      </c>
      <c r="F148" s="201"/>
      <c r="G148" s="195" t="s">
        <v>30</v>
      </c>
      <c r="H148" s="30">
        <v>5</v>
      </c>
      <c r="I148" s="177">
        <f t="shared" si="66"/>
        <v>1.3698630136986301E-2</v>
      </c>
      <c r="J148" s="49"/>
      <c r="K148" s="200">
        <f t="shared" si="67"/>
        <v>360</v>
      </c>
      <c r="L148" s="177">
        <f t="shared" si="68"/>
        <v>0.98630136986301364</v>
      </c>
    </row>
    <row r="149" spans="1:12" x14ac:dyDescent="0.2">
      <c r="A149" s="156" t="s">
        <v>623</v>
      </c>
      <c r="B149" s="156" t="s">
        <v>644</v>
      </c>
      <c r="C149" s="62" t="s">
        <v>645</v>
      </c>
      <c r="D149" s="133">
        <v>1</v>
      </c>
      <c r="E149" s="122">
        <v>365</v>
      </c>
      <c r="F149" s="202"/>
      <c r="G149" s="206"/>
      <c r="H149" s="206"/>
      <c r="I149" s="203">
        <f t="shared" si="66"/>
        <v>0</v>
      </c>
      <c r="J149" s="57"/>
      <c r="K149" s="204">
        <f t="shared" si="67"/>
        <v>365</v>
      </c>
      <c r="L149" s="203">
        <f t="shared" si="68"/>
        <v>1</v>
      </c>
    </row>
    <row r="150" spans="1:12" x14ac:dyDescent="0.2">
      <c r="A150" s="48"/>
      <c r="B150" s="54">
        <f>COUNTA(B143:B149)</f>
        <v>7</v>
      </c>
      <c r="C150" s="48"/>
      <c r="D150" s="201"/>
      <c r="E150" s="120">
        <f>SUM(E143:E149)</f>
        <v>2555</v>
      </c>
      <c r="F150" s="36"/>
      <c r="G150" s="54">
        <f>COUNTA(G143:G149)</f>
        <v>1</v>
      </c>
      <c r="H150" s="31">
        <f>SUM(H143:H149)</f>
        <v>5</v>
      </c>
      <c r="I150" s="37">
        <f>H150/E150</f>
        <v>1.9569471624266144E-3</v>
      </c>
      <c r="J150" s="194"/>
      <c r="K150" s="205">
        <f>E150-H150</f>
        <v>2550</v>
      </c>
      <c r="L150" s="37">
        <f>K150/E150</f>
        <v>0.99804305283757333</v>
      </c>
    </row>
    <row r="151" spans="1:12" x14ac:dyDescent="0.2">
      <c r="A151" s="48"/>
      <c r="B151" s="54"/>
      <c r="C151" s="48"/>
      <c r="D151" s="201"/>
      <c r="E151" s="120"/>
      <c r="F151" s="36"/>
      <c r="G151" s="54"/>
      <c r="H151" s="31"/>
      <c r="I151" s="37"/>
      <c r="J151" s="194"/>
      <c r="K151" s="205"/>
      <c r="L151" s="37"/>
    </row>
    <row r="152" spans="1:12" x14ac:dyDescent="0.2">
      <c r="A152" s="150" t="s">
        <v>646</v>
      </c>
      <c r="B152" s="150" t="s">
        <v>649</v>
      </c>
      <c r="C152" s="158" t="s">
        <v>650</v>
      </c>
      <c r="D152" s="130">
        <v>1</v>
      </c>
      <c r="E152" s="121">
        <v>365</v>
      </c>
      <c r="F152" s="201"/>
      <c r="G152" s="30"/>
      <c r="H152" s="30"/>
      <c r="I152" s="177">
        <f t="shared" ref="I152:I159" si="69">H152/E152</f>
        <v>0</v>
      </c>
      <c r="J152" s="49"/>
      <c r="K152" s="200">
        <f t="shared" ref="K152:K159" si="70">E152-H152</f>
        <v>365</v>
      </c>
      <c r="L152" s="177">
        <f t="shared" ref="L152:L159" si="71">K152/E152</f>
        <v>1</v>
      </c>
    </row>
    <row r="153" spans="1:12" x14ac:dyDescent="0.2">
      <c r="A153" s="150" t="s">
        <v>646</v>
      </c>
      <c r="B153" s="150" t="s">
        <v>663</v>
      </c>
      <c r="C153" s="158" t="s">
        <v>664</v>
      </c>
      <c r="D153" s="130">
        <v>1</v>
      </c>
      <c r="E153" s="121">
        <v>365</v>
      </c>
      <c r="F153" s="201"/>
      <c r="G153" s="30"/>
      <c r="H153" s="30"/>
      <c r="I153" s="177">
        <f t="shared" si="69"/>
        <v>0</v>
      </c>
      <c r="J153" s="49"/>
      <c r="K153" s="200">
        <f t="shared" si="70"/>
        <v>365</v>
      </c>
      <c r="L153" s="177">
        <f t="shared" si="71"/>
        <v>1</v>
      </c>
    </row>
    <row r="154" spans="1:12" x14ac:dyDescent="0.2">
      <c r="A154" s="150" t="s">
        <v>646</v>
      </c>
      <c r="B154" s="150" t="s">
        <v>665</v>
      </c>
      <c r="C154" s="158" t="s">
        <v>666</v>
      </c>
      <c r="D154" s="130">
        <v>1</v>
      </c>
      <c r="E154" s="121">
        <v>365</v>
      </c>
      <c r="F154" s="201"/>
      <c r="G154" s="30"/>
      <c r="H154" s="30"/>
      <c r="I154" s="177">
        <f t="shared" si="69"/>
        <v>0</v>
      </c>
      <c r="J154" s="49"/>
      <c r="K154" s="200">
        <f t="shared" si="70"/>
        <v>365</v>
      </c>
      <c r="L154" s="177">
        <f t="shared" si="71"/>
        <v>1</v>
      </c>
    </row>
    <row r="155" spans="1:12" x14ac:dyDescent="0.2">
      <c r="A155" s="150" t="s">
        <v>646</v>
      </c>
      <c r="B155" s="150" t="s">
        <v>671</v>
      </c>
      <c r="C155" s="158" t="s">
        <v>672</v>
      </c>
      <c r="D155" s="130">
        <v>1</v>
      </c>
      <c r="E155" s="121">
        <v>365</v>
      </c>
      <c r="F155" s="201"/>
      <c r="G155" s="30"/>
      <c r="H155" s="30"/>
      <c r="I155" s="177">
        <f t="shared" si="69"/>
        <v>0</v>
      </c>
      <c r="J155" s="49"/>
      <c r="K155" s="200">
        <f t="shared" si="70"/>
        <v>365</v>
      </c>
      <c r="L155" s="177">
        <f t="shared" si="71"/>
        <v>1</v>
      </c>
    </row>
    <row r="156" spans="1:12" x14ac:dyDescent="0.2">
      <c r="A156" s="150" t="s">
        <v>646</v>
      </c>
      <c r="B156" s="150" t="s">
        <v>673</v>
      </c>
      <c r="C156" s="158" t="s">
        <v>674</v>
      </c>
      <c r="D156" s="130">
        <v>1</v>
      </c>
      <c r="E156" s="121">
        <v>365</v>
      </c>
      <c r="F156" s="201"/>
      <c r="G156" s="30"/>
      <c r="H156" s="30"/>
      <c r="I156" s="177">
        <f t="shared" si="69"/>
        <v>0</v>
      </c>
      <c r="J156" s="49"/>
      <c r="K156" s="200">
        <f t="shared" si="70"/>
        <v>365</v>
      </c>
      <c r="L156" s="177">
        <f t="shared" si="71"/>
        <v>1</v>
      </c>
    </row>
    <row r="157" spans="1:12" x14ac:dyDescent="0.2">
      <c r="A157" s="150" t="s">
        <v>646</v>
      </c>
      <c r="B157" s="150" t="s">
        <v>675</v>
      </c>
      <c r="C157" s="158" t="s">
        <v>676</v>
      </c>
      <c r="D157" s="130">
        <v>1</v>
      </c>
      <c r="E157" s="121">
        <v>365</v>
      </c>
      <c r="F157" s="201"/>
      <c r="G157" s="195" t="s">
        <v>30</v>
      </c>
      <c r="H157" s="30">
        <v>84</v>
      </c>
      <c r="I157" s="177">
        <f t="shared" si="69"/>
        <v>0.23013698630136986</v>
      </c>
      <c r="J157" s="49"/>
      <c r="K157" s="200">
        <f t="shared" si="70"/>
        <v>281</v>
      </c>
      <c r="L157" s="177">
        <f t="shared" si="71"/>
        <v>0.76986301369863008</v>
      </c>
    </row>
    <row r="158" spans="1:12" x14ac:dyDescent="0.2">
      <c r="A158" s="150" t="s">
        <v>646</v>
      </c>
      <c r="B158" s="150" t="s">
        <v>681</v>
      </c>
      <c r="C158" s="158" t="s">
        <v>682</v>
      </c>
      <c r="D158" s="130">
        <v>1</v>
      </c>
      <c r="E158" s="121">
        <v>365</v>
      </c>
      <c r="F158" s="201"/>
      <c r="G158" s="195"/>
      <c r="H158" s="30"/>
      <c r="I158" s="177">
        <f t="shared" si="69"/>
        <v>0</v>
      </c>
      <c r="J158" s="49"/>
      <c r="K158" s="200">
        <f t="shared" si="70"/>
        <v>365</v>
      </c>
      <c r="L158" s="177">
        <f t="shared" si="71"/>
        <v>1</v>
      </c>
    </row>
    <row r="159" spans="1:12" x14ac:dyDescent="0.2">
      <c r="A159" s="156" t="s">
        <v>646</v>
      </c>
      <c r="B159" s="156" t="s">
        <v>683</v>
      </c>
      <c r="C159" s="62" t="s">
        <v>684</v>
      </c>
      <c r="D159" s="133">
        <v>1</v>
      </c>
      <c r="E159" s="122">
        <v>365</v>
      </c>
      <c r="F159" s="202"/>
      <c r="G159" s="57"/>
      <c r="H159" s="206"/>
      <c r="I159" s="203">
        <f t="shared" si="69"/>
        <v>0</v>
      </c>
      <c r="J159" s="57"/>
      <c r="K159" s="204">
        <f t="shared" si="70"/>
        <v>365</v>
      </c>
      <c r="L159" s="203">
        <f t="shared" si="71"/>
        <v>1</v>
      </c>
    </row>
    <row r="160" spans="1:12" x14ac:dyDescent="0.2">
      <c r="A160" s="48"/>
      <c r="B160" s="54">
        <f>COUNTA(B152:B159)</f>
        <v>8</v>
      </c>
      <c r="C160" s="48"/>
      <c r="D160" s="201"/>
      <c r="E160" s="120">
        <f>SUM(E152:E159)</f>
        <v>2920</v>
      </c>
      <c r="F160" s="36"/>
      <c r="G160" s="54">
        <f>COUNTA(G152:G159)</f>
        <v>1</v>
      </c>
      <c r="H160" s="31">
        <f>SUM(H152:H159)</f>
        <v>84</v>
      </c>
      <c r="I160" s="37">
        <f>H160/E160</f>
        <v>2.8767123287671233E-2</v>
      </c>
      <c r="J160" s="194"/>
      <c r="K160" s="205">
        <f>E160-H160</f>
        <v>2836</v>
      </c>
      <c r="L160" s="37">
        <f>K160/E160</f>
        <v>0.97123287671232872</v>
      </c>
    </row>
    <row r="161" spans="1:12" x14ac:dyDescent="0.2">
      <c r="A161" s="48"/>
      <c r="B161" s="54"/>
      <c r="C161" s="48"/>
      <c r="D161" s="201"/>
      <c r="E161" s="120"/>
      <c r="F161" s="36"/>
      <c r="G161" s="54"/>
      <c r="H161" s="31"/>
      <c r="I161" s="37"/>
      <c r="J161" s="194"/>
      <c r="K161" s="205"/>
      <c r="L161" s="37"/>
    </row>
    <row r="162" spans="1:12" x14ac:dyDescent="0.2">
      <c r="A162" s="150" t="s">
        <v>689</v>
      </c>
      <c r="B162" s="150" t="s">
        <v>690</v>
      </c>
      <c r="C162" s="158" t="s">
        <v>691</v>
      </c>
      <c r="D162" s="130">
        <v>1</v>
      </c>
      <c r="E162" s="121">
        <v>365</v>
      </c>
      <c r="F162" s="201"/>
      <c r="G162" s="30"/>
      <c r="H162" s="30"/>
      <c r="I162" s="177">
        <f t="shared" ref="I162:I178" si="72">H162/E162</f>
        <v>0</v>
      </c>
      <c r="J162" s="49"/>
      <c r="K162" s="200">
        <f t="shared" ref="K162:K178" si="73">E162-H162</f>
        <v>365</v>
      </c>
      <c r="L162" s="177">
        <f t="shared" ref="L162:L178" si="74">K162/E162</f>
        <v>1</v>
      </c>
    </row>
    <row r="163" spans="1:12" x14ac:dyDescent="0.2">
      <c r="A163" s="150" t="s">
        <v>689</v>
      </c>
      <c r="B163" s="150" t="s">
        <v>692</v>
      </c>
      <c r="C163" s="158" t="s">
        <v>693</v>
      </c>
      <c r="D163" s="130">
        <v>1</v>
      </c>
      <c r="E163" s="121">
        <v>365</v>
      </c>
      <c r="F163" s="201"/>
      <c r="G163" s="30"/>
      <c r="H163" s="30"/>
      <c r="I163" s="177">
        <f t="shared" si="72"/>
        <v>0</v>
      </c>
      <c r="J163" s="49"/>
      <c r="K163" s="200">
        <f t="shared" si="73"/>
        <v>365</v>
      </c>
      <c r="L163" s="177">
        <f t="shared" si="74"/>
        <v>1</v>
      </c>
    </row>
    <row r="164" spans="1:12" x14ac:dyDescent="0.2">
      <c r="A164" s="150" t="s">
        <v>689</v>
      </c>
      <c r="B164" s="150" t="s">
        <v>694</v>
      </c>
      <c r="C164" s="158" t="s">
        <v>695</v>
      </c>
      <c r="D164" s="130">
        <v>1</v>
      </c>
      <c r="E164" s="121">
        <v>365</v>
      </c>
      <c r="F164" s="201"/>
      <c r="G164" s="30"/>
      <c r="H164" s="30"/>
      <c r="I164" s="177">
        <f t="shared" si="72"/>
        <v>0</v>
      </c>
      <c r="J164" s="49"/>
      <c r="K164" s="200">
        <f t="shared" si="73"/>
        <v>365</v>
      </c>
      <c r="L164" s="177">
        <f t="shared" si="74"/>
        <v>1</v>
      </c>
    </row>
    <row r="165" spans="1:12" x14ac:dyDescent="0.2">
      <c r="A165" s="150" t="s">
        <v>689</v>
      </c>
      <c r="B165" s="150" t="s">
        <v>696</v>
      </c>
      <c r="C165" s="158" t="s">
        <v>1286</v>
      </c>
      <c r="D165" s="130">
        <v>1</v>
      </c>
      <c r="E165" s="121">
        <v>365</v>
      </c>
      <c r="F165" s="201"/>
      <c r="G165" s="30"/>
      <c r="H165" s="30"/>
      <c r="I165" s="177">
        <f t="shared" si="72"/>
        <v>0</v>
      </c>
      <c r="J165" s="49"/>
      <c r="K165" s="200">
        <f t="shared" si="73"/>
        <v>365</v>
      </c>
      <c r="L165" s="177">
        <f t="shared" si="74"/>
        <v>1</v>
      </c>
    </row>
    <row r="166" spans="1:12" x14ac:dyDescent="0.2">
      <c r="A166" s="150" t="s">
        <v>689</v>
      </c>
      <c r="B166" s="150" t="s">
        <v>1293</v>
      </c>
      <c r="C166" s="158" t="s">
        <v>1294</v>
      </c>
      <c r="D166" s="130">
        <v>1</v>
      </c>
      <c r="E166" s="121">
        <v>365</v>
      </c>
      <c r="F166" s="201"/>
      <c r="G166" s="195"/>
      <c r="H166" s="61"/>
      <c r="I166" s="177">
        <f t="shared" si="72"/>
        <v>0</v>
      </c>
      <c r="J166" s="49"/>
      <c r="K166" s="200">
        <f t="shared" si="73"/>
        <v>365</v>
      </c>
      <c r="L166" s="177">
        <f t="shared" si="74"/>
        <v>1</v>
      </c>
    </row>
    <row r="167" spans="1:12" x14ac:dyDescent="0.2">
      <c r="A167" s="150" t="s">
        <v>689</v>
      </c>
      <c r="B167" s="150" t="s">
        <v>697</v>
      </c>
      <c r="C167" s="158" t="s">
        <v>698</v>
      </c>
      <c r="D167" s="130">
        <v>1</v>
      </c>
      <c r="E167" s="121">
        <v>365</v>
      </c>
      <c r="F167" s="201"/>
      <c r="G167" s="30"/>
      <c r="H167" s="30"/>
      <c r="I167" s="177">
        <f t="shared" si="72"/>
        <v>0</v>
      </c>
      <c r="J167" s="49"/>
      <c r="K167" s="200">
        <f t="shared" si="73"/>
        <v>365</v>
      </c>
      <c r="L167" s="177">
        <f t="shared" si="74"/>
        <v>1</v>
      </c>
    </row>
    <row r="168" spans="1:12" x14ac:dyDescent="0.2">
      <c r="A168" s="150" t="s">
        <v>689</v>
      </c>
      <c r="B168" s="150" t="s">
        <v>699</v>
      </c>
      <c r="C168" s="158" t="s">
        <v>700</v>
      </c>
      <c r="D168" s="130">
        <v>1</v>
      </c>
      <c r="E168" s="121">
        <v>365</v>
      </c>
      <c r="F168" s="201"/>
      <c r="G168" s="30"/>
      <c r="H168" s="30"/>
      <c r="I168" s="177">
        <f t="shared" si="72"/>
        <v>0</v>
      </c>
      <c r="J168" s="49"/>
      <c r="K168" s="200">
        <f t="shared" si="73"/>
        <v>365</v>
      </c>
      <c r="L168" s="177">
        <f t="shared" si="74"/>
        <v>1</v>
      </c>
    </row>
    <row r="169" spans="1:12" x14ac:dyDescent="0.2">
      <c r="A169" s="150" t="s">
        <v>689</v>
      </c>
      <c r="B169" s="150" t="s">
        <v>701</v>
      </c>
      <c r="C169" s="158" t="s">
        <v>702</v>
      </c>
      <c r="D169" s="130">
        <v>1</v>
      </c>
      <c r="E169" s="150">
        <v>244</v>
      </c>
      <c r="F169" s="201"/>
      <c r="G169" s="195"/>
      <c r="H169" s="61"/>
      <c r="I169" s="177">
        <f t="shared" si="72"/>
        <v>0</v>
      </c>
      <c r="J169" s="49"/>
      <c r="K169" s="200">
        <f t="shared" si="73"/>
        <v>244</v>
      </c>
      <c r="L169" s="177">
        <f t="shared" si="74"/>
        <v>1</v>
      </c>
    </row>
    <row r="170" spans="1:12" x14ac:dyDescent="0.2">
      <c r="A170" s="150" t="s">
        <v>689</v>
      </c>
      <c r="B170" s="150" t="s">
        <v>1295</v>
      </c>
      <c r="C170" s="158" t="s">
        <v>1296</v>
      </c>
      <c r="D170" s="130">
        <v>1</v>
      </c>
      <c r="E170" s="121">
        <v>365</v>
      </c>
      <c r="F170" s="201"/>
      <c r="G170" s="30"/>
      <c r="H170" s="30"/>
      <c r="I170" s="177">
        <f t="shared" si="72"/>
        <v>0</v>
      </c>
      <c r="J170" s="49"/>
      <c r="K170" s="200">
        <f t="shared" si="73"/>
        <v>365</v>
      </c>
      <c r="L170" s="177">
        <f t="shared" si="74"/>
        <v>1</v>
      </c>
    </row>
    <row r="171" spans="1:12" x14ac:dyDescent="0.2">
      <c r="A171" s="150" t="s">
        <v>689</v>
      </c>
      <c r="B171" s="186" t="s">
        <v>703</v>
      </c>
      <c r="C171" s="186" t="s">
        <v>704</v>
      </c>
      <c r="D171" s="150">
        <v>1</v>
      </c>
      <c r="E171" s="121">
        <v>365</v>
      </c>
      <c r="F171" s="201"/>
      <c r="G171" s="30"/>
      <c r="H171" s="30"/>
      <c r="I171" s="177">
        <f t="shared" ref="I171" si="75">H171/E171</f>
        <v>0</v>
      </c>
      <c r="J171" s="49"/>
      <c r="K171" s="200">
        <f t="shared" ref="K171" si="76">E171-H171</f>
        <v>365</v>
      </c>
      <c r="L171" s="177">
        <f t="shared" ref="L171" si="77">K171/E171</f>
        <v>1</v>
      </c>
    </row>
    <row r="172" spans="1:12" x14ac:dyDescent="0.2">
      <c r="A172" s="150" t="s">
        <v>689</v>
      </c>
      <c r="B172" s="150" t="s">
        <v>707</v>
      </c>
      <c r="C172" s="158" t="s">
        <v>708</v>
      </c>
      <c r="D172" s="130">
        <v>1</v>
      </c>
      <c r="E172" s="121">
        <v>365</v>
      </c>
      <c r="F172" s="201"/>
      <c r="G172" s="195"/>
      <c r="H172" s="61"/>
      <c r="I172" s="177">
        <f t="shared" si="72"/>
        <v>0</v>
      </c>
      <c r="J172" s="49"/>
      <c r="K172" s="200">
        <f t="shared" si="73"/>
        <v>365</v>
      </c>
      <c r="L172" s="177">
        <f t="shared" si="74"/>
        <v>1</v>
      </c>
    </row>
    <row r="173" spans="1:12" x14ac:dyDescent="0.2">
      <c r="A173" s="150" t="s">
        <v>689</v>
      </c>
      <c r="B173" s="150" t="s">
        <v>709</v>
      </c>
      <c r="C173" s="158" t="s">
        <v>710</v>
      </c>
      <c r="D173" s="130">
        <v>1</v>
      </c>
      <c r="E173" s="121">
        <v>365</v>
      </c>
      <c r="F173" s="201"/>
      <c r="G173" s="195"/>
      <c r="H173" s="30"/>
      <c r="I173" s="177">
        <f t="shared" si="72"/>
        <v>0</v>
      </c>
      <c r="J173" s="49"/>
      <c r="K173" s="200">
        <f t="shared" si="73"/>
        <v>365</v>
      </c>
      <c r="L173" s="177">
        <f t="shared" si="74"/>
        <v>1</v>
      </c>
    </row>
    <row r="174" spans="1:12" x14ac:dyDescent="0.2">
      <c r="A174" s="150" t="s">
        <v>689</v>
      </c>
      <c r="B174" s="150" t="s">
        <v>711</v>
      </c>
      <c r="C174" s="158" t="s">
        <v>570</v>
      </c>
      <c r="D174" s="130">
        <v>1</v>
      </c>
      <c r="E174" s="121">
        <v>365</v>
      </c>
      <c r="F174" s="201"/>
      <c r="G174" s="30"/>
      <c r="H174" s="30"/>
      <c r="I174" s="177">
        <f t="shared" si="72"/>
        <v>0</v>
      </c>
      <c r="J174" s="49"/>
      <c r="K174" s="200">
        <f t="shared" si="73"/>
        <v>365</v>
      </c>
      <c r="L174" s="177">
        <f t="shared" si="74"/>
        <v>1</v>
      </c>
    </row>
    <row r="175" spans="1:12" x14ac:dyDescent="0.2">
      <c r="A175" s="150" t="s">
        <v>689</v>
      </c>
      <c r="B175" s="150" t="s">
        <v>714</v>
      </c>
      <c r="C175" s="158" t="s">
        <v>715</v>
      </c>
      <c r="D175" s="130">
        <v>1</v>
      </c>
      <c r="E175" s="121">
        <v>365</v>
      </c>
      <c r="F175" s="201"/>
      <c r="G175" s="195"/>
      <c r="H175" s="30"/>
      <c r="I175" s="177">
        <f t="shared" si="72"/>
        <v>0</v>
      </c>
      <c r="J175" s="49"/>
      <c r="K175" s="200">
        <f t="shared" si="73"/>
        <v>365</v>
      </c>
      <c r="L175" s="177">
        <f t="shared" si="74"/>
        <v>1</v>
      </c>
    </row>
    <row r="176" spans="1:12" x14ac:dyDescent="0.2">
      <c r="A176" s="150" t="s">
        <v>689</v>
      </c>
      <c r="B176" s="150" t="s">
        <v>1297</v>
      </c>
      <c r="C176" s="158" t="s">
        <v>1298</v>
      </c>
      <c r="D176" s="130">
        <v>1</v>
      </c>
      <c r="E176" s="121">
        <v>365</v>
      </c>
      <c r="F176" s="201"/>
      <c r="G176" s="195"/>
      <c r="H176" s="30"/>
      <c r="I176" s="177">
        <f t="shared" si="72"/>
        <v>0</v>
      </c>
      <c r="J176" s="49"/>
      <c r="K176" s="200">
        <f t="shared" si="73"/>
        <v>365</v>
      </c>
      <c r="L176" s="177">
        <f t="shared" si="74"/>
        <v>1</v>
      </c>
    </row>
    <row r="177" spans="1:12" x14ac:dyDescent="0.2">
      <c r="A177" s="156" t="s">
        <v>689</v>
      </c>
      <c r="B177" s="156" t="s">
        <v>716</v>
      </c>
      <c r="C177" s="62" t="s">
        <v>717</v>
      </c>
      <c r="D177" s="133">
        <v>1</v>
      </c>
      <c r="E177" s="122">
        <v>365</v>
      </c>
      <c r="F177" s="202"/>
      <c r="G177" s="206"/>
      <c r="H177" s="206"/>
      <c r="I177" s="203">
        <f t="shared" si="72"/>
        <v>0</v>
      </c>
      <c r="J177" s="57"/>
      <c r="K177" s="204">
        <f t="shared" si="73"/>
        <v>365</v>
      </c>
      <c r="L177" s="203">
        <f t="shared" si="74"/>
        <v>1</v>
      </c>
    </row>
    <row r="178" spans="1:12" x14ac:dyDescent="0.2">
      <c r="A178" s="48"/>
      <c r="B178" s="54">
        <f>COUNTA(B162:B177)</f>
        <v>16</v>
      </c>
      <c r="C178" s="48"/>
      <c r="D178" s="201"/>
      <c r="E178" s="120">
        <f>SUM(E162:E177)</f>
        <v>5719</v>
      </c>
      <c r="F178" s="36"/>
      <c r="G178" s="54">
        <f>COUNTA(G162:G177)</f>
        <v>0</v>
      </c>
      <c r="H178" s="31">
        <f>SUM(H162:H177)</f>
        <v>0</v>
      </c>
      <c r="I178" s="37">
        <f t="shared" si="72"/>
        <v>0</v>
      </c>
      <c r="J178" s="194"/>
      <c r="K178" s="205">
        <f t="shared" si="73"/>
        <v>5719</v>
      </c>
      <c r="L178" s="37">
        <f t="shared" si="74"/>
        <v>1</v>
      </c>
    </row>
    <row r="179" spans="1:12" x14ac:dyDescent="0.2">
      <c r="A179" s="48"/>
      <c r="B179" s="54"/>
      <c r="C179" s="48"/>
      <c r="D179" s="201"/>
      <c r="E179" s="120"/>
      <c r="F179" s="36"/>
      <c r="G179" s="54"/>
      <c r="H179" s="31"/>
      <c r="I179" s="37"/>
      <c r="J179" s="194"/>
      <c r="K179" s="205"/>
      <c r="L179" s="37"/>
    </row>
    <row r="180" spans="1:12" x14ac:dyDescent="0.2">
      <c r="A180" s="150" t="s">
        <v>143</v>
      </c>
      <c r="B180" s="150" t="s">
        <v>724</v>
      </c>
      <c r="C180" s="158" t="s">
        <v>725</v>
      </c>
      <c r="D180" s="130">
        <v>1</v>
      </c>
      <c r="E180" s="121">
        <v>365</v>
      </c>
      <c r="F180" s="201"/>
      <c r="G180" s="30"/>
      <c r="H180" s="30"/>
      <c r="I180" s="177">
        <f t="shared" ref="I180:I190" si="78">H180/E180</f>
        <v>0</v>
      </c>
      <c r="J180" s="49"/>
      <c r="K180" s="200">
        <f t="shared" ref="K180:K190" si="79">E180-H180</f>
        <v>365</v>
      </c>
      <c r="L180" s="177">
        <f t="shared" ref="L180:L190" si="80">K180/E180</f>
        <v>1</v>
      </c>
    </row>
    <row r="181" spans="1:12" x14ac:dyDescent="0.2">
      <c r="A181" s="150" t="s">
        <v>143</v>
      </c>
      <c r="B181" s="150" t="s">
        <v>726</v>
      </c>
      <c r="C181" s="158" t="s">
        <v>727</v>
      </c>
      <c r="D181" s="130">
        <v>1</v>
      </c>
      <c r="E181" s="121">
        <v>365</v>
      </c>
      <c r="F181" s="201"/>
      <c r="G181" s="195"/>
      <c r="H181" s="195"/>
      <c r="I181" s="177">
        <f t="shared" si="78"/>
        <v>0</v>
      </c>
      <c r="J181" s="49"/>
      <c r="K181" s="200">
        <f t="shared" si="79"/>
        <v>365</v>
      </c>
      <c r="L181" s="177">
        <f t="shared" si="80"/>
        <v>1</v>
      </c>
    </row>
    <row r="182" spans="1:12" x14ac:dyDescent="0.2">
      <c r="A182" s="150" t="s">
        <v>143</v>
      </c>
      <c r="B182" s="150" t="s">
        <v>728</v>
      </c>
      <c r="C182" s="158" t="s">
        <v>729</v>
      </c>
      <c r="D182" s="130">
        <v>1</v>
      </c>
      <c r="E182" s="121">
        <v>365</v>
      </c>
      <c r="F182" s="201"/>
      <c r="G182" s="195" t="s">
        <v>30</v>
      </c>
      <c r="H182" s="195">
        <v>13</v>
      </c>
      <c r="I182" s="177">
        <f t="shared" si="78"/>
        <v>3.5616438356164383E-2</v>
      </c>
      <c r="J182" s="49"/>
      <c r="K182" s="200">
        <f t="shared" si="79"/>
        <v>352</v>
      </c>
      <c r="L182" s="177">
        <f t="shared" si="80"/>
        <v>0.96438356164383565</v>
      </c>
    </row>
    <row r="183" spans="1:12" x14ac:dyDescent="0.2">
      <c r="A183" s="150" t="s">
        <v>143</v>
      </c>
      <c r="B183" s="150" t="s">
        <v>750</v>
      </c>
      <c r="C183" s="158" t="s">
        <v>751</v>
      </c>
      <c r="D183" s="130">
        <v>1</v>
      </c>
      <c r="E183" s="121">
        <v>365</v>
      </c>
      <c r="F183" s="201"/>
      <c r="G183" s="195" t="s">
        <v>30</v>
      </c>
      <c r="H183" s="195">
        <v>14</v>
      </c>
      <c r="I183" s="177">
        <f t="shared" si="78"/>
        <v>3.8356164383561646E-2</v>
      </c>
      <c r="J183" s="49"/>
      <c r="K183" s="200">
        <f t="shared" si="79"/>
        <v>351</v>
      </c>
      <c r="L183" s="177">
        <f t="shared" si="80"/>
        <v>0.9616438356164384</v>
      </c>
    </row>
    <row r="184" spans="1:12" x14ac:dyDescent="0.2">
      <c r="A184" s="150" t="s">
        <v>143</v>
      </c>
      <c r="B184" s="150" t="s">
        <v>752</v>
      </c>
      <c r="C184" s="158" t="s">
        <v>753</v>
      </c>
      <c r="D184" s="130">
        <v>1</v>
      </c>
      <c r="E184" s="121">
        <v>365</v>
      </c>
      <c r="F184" s="201"/>
      <c r="G184" s="195"/>
      <c r="H184" s="195"/>
      <c r="I184" s="177">
        <f t="shared" si="78"/>
        <v>0</v>
      </c>
      <c r="J184" s="49"/>
      <c r="K184" s="200">
        <f t="shared" si="79"/>
        <v>365</v>
      </c>
      <c r="L184" s="177">
        <f t="shared" si="80"/>
        <v>1</v>
      </c>
    </row>
    <row r="185" spans="1:12" x14ac:dyDescent="0.2">
      <c r="A185" s="150" t="s">
        <v>143</v>
      </c>
      <c r="B185" s="150" t="s">
        <v>754</v>
      </c>
      <c r="C185" s="158" t="s">
        <v>755</v>
      </c>
      <c r="D185" s="130">
        <v>1</v>
      </c>
      <c r="E185" s="121">
        <v>365</v>
      </c>
      <c r="F185" s="201"/>
      <c r="G185" s="195" t="s">
        <v>30</v>
      </c>
      <c r="H185" s="195">
        <v>27</v>
      </c>
      <c r="I185" s="177">
        <f t="shared" si="78"/>
        <v>7.3972602739726029E-2</v>
      </c>
      <c r="J185" s="49"/>
      <c r="K185" s="200">
        <f t="shared" si="79"/>
        <v>338</v>
      </c>
      <c r="L185" s="177">
        <f t="shared" si="80"/>
        <v>0.92602739726027394</v>
      </c>
    </row>
    <row r="186" spans="1:12" x14ac:dyDescent="0.2">
      <c r="A186" s="150" t="s">
        <v>143</v>
      </c>
      <c r="B186" s="150" t="s">
        <v>756</v>
      </c>
      <c r="C186" s="158" t="s">
        <v>757</v>
      </c>
      <c r="D186" s="130">
        <v>1</v>
      </c>
      <c r="E186" s="121">
        <v>365</v>
      </c>
      <c r="F186" s="201"/>
      <c r="G186" s="195" t="s">
        <v>30</v>
      </c>
      <c r="H186" s="195">
        <v>12</v>
      </c>
      <c r="I186" s="177">
        <f t="shared" si="78"/>
        <v>3.287671232876712E-2</v>
      </c>
      <c r="J186" s="49"/>
      <c r="K186" s="200">
        <f t="shared" si="79"/>
        <v>353</v>
      </c>
      <c r="L186" s="177">
        <f t="shared" si="80"/>
        <v>0.9671232876712329</v>
      </c>
    </row>
    <row r="187" spans="1:12" x14ac:dyDescent="0.2">
      <c r="A187" s="150" t="s">
        <v>143</v>
      </c>
      <c r="B187" s="150" t="s">
        <v>762</v>
      </c>
      <c r="C187" s="158" t="s">
        <v>763</v>
      </c>
      <c r="D187" s="130">
        <v>1</v>
      </c>
      <c r="E187" s="121">
        <v>365</v>
      </c>
      <c r="F187" s="201"/>
      <c r="G187" s="195" t="s">
        <v>30</v>
      </c>
      <c r="H187" s="30">
        <v>31</v>
      </c>
      <c r="I187" s="177">
        <f t="shared" si="78"/>
        <v>8.4931506849315067E-2</v>
      </c>
      <c r="J187" s="49"/>
      <c r="K187" s="200">
        <f t="shared" si="79"/>
        <v>334</v>
      </c>
      <c r="L187" s="177">
        <f t="shared" si="80"/>
        <v>0.91506849315068495</v>
      </c>
    </row>
    <row r="188" spans="1:12" x14ac:dyDescent="0.2">
      <c r="A188" s="150" t="s">
        <v>143</v>
      </c>
      <c r="B188" s="150" t="s">
        <v>780</v>
      </c>
      <c r="C188" s="158" t="s">
        <v>781</v>
      </c>
      <c r="D188" s="130">
        <v>1</v>
      </c>
      <c r="E188" s="121">
        <v>365</v>
      </c>
      <c r="F188" s="201"/>
      <c r="G188" s="195" t="s">
        <v>30</v>
      </c>
      <c r="H188" s="195">
        <v>40</v>
      </c>
      <c r="I188" s="177">
        <f t="shared" si="78"/>
        <v>0.1095890410958904</v>
      </c>
      <c r="J188" s="49"/>
      <c r="K188" s="200">
        <f t="shared" si="79"/>
        <v>325</v>
      </c>
      <c r="L188" s="177">
        <f t="shared" si="80"/>
        <v>0.8904109589041096</v>
      </c>
    </row>
    <row r="189" spans="1:12" x14ac:dyDescent="0.2">
      <c r="A189" s="150" t="s">
        <v>143</v>
      </c>
      <c r="B189" s="150" t="s">
        <v>784</v>
      </c>
      <c r="C189" s="158" t="s">
        <v>785</v>
      </c>
      <c r="D189" s="130">
        <v>1</v>
      </c>
      <c r="E189" s="121">
        <v>365</v>
      </c>
      <c r="F189" s="201"/>
      <c r="G189" s="195" t="s">
        <v>30</v>
      </c>
      <c r="H189" s="195">
        <v>26</v>
      </c>
      <c r="I189" s="177">
        <f t="shared" si="78"/>
        <v>7.1232876712328766E-2</v>
      </c>
      <c r="J189" s="49"/>
      <c r="K189" s="200">
        <f t="shared" si="79"/>
        <v>339</v>
      </c>
      <c r="L189" s="177">
        <f t="shared" si="80"/>
        <v>0.92876712328767119</v>
      </c>
    </row>
    <row r="190" spans="1:12" x14ac:dyDescent="0.2">
      <c r="A190" s="156" t="s">
        <v>143</v>
      </c>
      <c r="B190" s="156" t="s">
        <v>786</v>
      </c>
      <c r="C190" s="62" t="s">
        <v>490</v>
      </c>
      <c r="D190" s="133">
        <v>1</v>
      </c>
      <c r="E190" s="156">
        <v>244</v>
      </c>
      <c r="F190" s="202"/>
      <c r="G190" s="57" t="s">
        <v>30</v>
      </c>
      <c r="H190" s="57">
        <v>26</v>
      </c>
      <c r="I190" s="203">
        <f t="shared" si="78"/>
        <v>0.10655737704918032</v>
      </c>
      <c r="J190" s="57"/>
      <c r="K190" s="204">
        <f t="shared" si="79"/>
        <v>218</v>
      </c>
      <c r="L190" s="203">
        <f t="shared" si="80"/>
        <v>0.89344262295081966</v>
      </c>
    </row>
    <row r="191" spans="1:12" x14ac:dyDescent="0.2">
      <c r="A191" s="48"/>
      <c r="B191" s="54">
        <f>COUNTA(B180:B190)</f>
        <v>11</v>
      </c>
      <c r="C191" s="48"/>
      <c r="D191" s="201"/>
      <c r="E191" s="120">
        <f>SUM(E180:E190)</f>
        <v>3894</v>
      </c>
      <c r="F191" s="36"/>
      <c r="G191" s="54">
        <f>COUNTA(G180:G190)</f>
        <v>8</v>
      </c>
      <c r="H191" s="31">
        <f>SUM(H180:H190)</f>
        <v>189</v>
      </c>
      <c r="I191" s="37">
        <f>H191/E191</f>
        <v>4.8536209553158703E-2</v>
      </c>
      <c r="J191" s="194"/>
      <c r="K191" s="205">
        <f>E191-H191</f>
        <v>3705</v>
      </c>
      <c r="L191" s="37">
        <f>K191/E191</f>
        <v>0.95146379044684126</v>
      </c>
    </row>
    <row r="192" spans="1:12" x14ac:dyDescent="0.2">
      <c r="A192" s="48"/>
      <c r="B192" s="54"/>
      <c r="C192" s="48"/>
      <c r="D192" s="201"/>
      <c r="E192" s="120"/>
      <c r="F192" s="36"/>
      <c r="G192" s="54"/>
      <c r="H192" s="31"/>
      <c r="I192" s="37"/>
      <c r="J192" s="194"/>
      <c r="K192" s="205"/>
      <c r="L192" s="37"/>
    </row>
    <row r="193" spans="1:12" x14ac:dyDescent="0.2">
      <c r="A193" s="150" t="s">
        <v>795</v>
      </c>
      <c r="B193" s="150" t="s">
        <v>800</v>
      </c>
      <c r="C193" s="158" t="s">
        <v>801</v>
      </c>
      <c r="D193" s="130">
        <v>1</v>
      </c>
      <c r="E193" s="150">
        <v>244</v>
      </c>
      <c r="F193" s="150">
        <v>244</v>
      </c>
      <c r="G193" s="30"/>
      <c r="H193" s="30"/>
      <c r="I193" s="177">
        <f t="shared" ref="I193:I202" si="81">H193/E193</f>
        <v>0</v>
      </c>
      <c r="J193" s="49"/>
      <c r="K193" s="200">
        <f t="shared" ref="K193:K202" si="82">E193-H193</f>
        <v>244</v>
      </c>
      <c r="L193" s="177">
        <f t="shared" ref="L193:L202" si="83">K193/E193</f>
        <v>1</v>
      </c>
    </row>
    <row r="194" spans="1:12" x14ac:dyDescent="0.2">
      <c r="A194" s="150" t="s">
        <v>795</v>
      </c>
      <c r="B194" s="150" t="s">
        <v>802</v>
      </c>
      <c r="C194" s="158" t="s">
        <v>803</v>
      </c>
      <c r="D194" s="130">
        <v>1</v>
      </c>
      <c r="E194" s="150">
        <v>244</v>
      </c>
      <c r="F194" s="150">
        <v>244</v>
      </c>
      <c r="G194" s="30"/>
      <c r="H194" s="30"/>
      <c r="I194" s="177">
        <f t="shared" si="81"/>
        <v>0</v>
      </c>
      <c r="J194" s="49"/>
      <c r="K194" s="200">
        <f t="shared" si="82"/>
        <v>244</v>
      </c>
      <c r="L194" s="177">
        <f t="shared" si="83"/>
        <v>1</v>
      </c>
    </row>
    <row r="195" spans="1:12" x14ac:dyDescent="0.2">
      <c r="A195" s="150" t="s">
        <v>795</v>
      </c>
      <c r="B195" s="150" t="s">
        <v>808</v>
      </c>
      <c r="C195" s="158" t="s">
        <v>809</v>
      </c>
      <c r="D195" s="130">
        <v>1</v>
      </c>
      <c r="E195" s="150">
        <v>244</v>
      </c>
      <c r="F195" s="150">
        <v>244</v>
      </c>
      <c r="G195" s="30"/>
      <c r="H195" s="30"/>
      <c r="I195" s="177">
        <f t="shared" si="81"/>
        <v>0</v>
      </c>
      <c r="J195" s="49"/>
      <c r="K195" s="200">
        <f t="shared" si="82"/>
        <v>244</v>
      </c>
      <c r="L195" s="177">
        <f t="shared" si="83"/>
        <v>1</v>
      </c>
    </row>
    <row r="196" spans="1:12" x14ac:dyDescent="0.2">
      <c r="A196" s="150" t="s">
        <v>795</v>
      </c>
      <c r="B196" s="150" t="s">
        <v>814</v>
      </c>
      <c r="C196" s="158" t="s">
        <v>815</v>
      </c>
      <c r="D196" s="130">
        <v>1</v>
      </c>
      <c r="E196" s="150">
        <v>244</v>
      </c>
      <c r="F196" s="150">
        <v>244</v>
      </c>
      <c r="G196" s="195"/>
      <c r="H196" s="30"/>
      <c r="I196" s="177">
        <f t="shared" si="81"/>
        <v>0</v>
      </c>
      <c r="J196" s="49"/>
      <c r="K196" s="200">
        <f t="shared" si="82"/>
        <v>244</v>
      </c>
      <c r="L196" s="177">
        <f t="shared" si="83"/>
        <v>1</v>
      </c>
    </row>
    <row r="197" spans="1:12" x14ac:dyDescent="0.2">
      <c r="A197" s="150" t="s">
        <v>795</v>
      </c>
      <c r="B197" s="150" t="s">
        <v>820</v>
      </c>
      <c r="C197" s="158" t="s">
        <v>821</v>
      </c>
      <c r="D197" s="130">
        <v>1</v>
      </c>
      <c r="E197" s="150">
        <v>244</v>
      </c>
      <c r="F197" s="150">
        <v>244</v>
      </c>
      <c r="G197" s="30"/>
      <c r="H197" s="30"/>
      <c r="I197" s="177">
        <f t="shared" si="81"/>
        <v>0</v>
      </c>
      <c r="J197" s="49"/>
      <c r="K197" s="200">
        <f t="shared" si="82"/>
        <v>244</v>
      </c>
      <c r="L197" s="177">
        <f t="shared" si="83"/>
        <v>1</v>
      </c>
    </row>
    <row r="198" spans="1:12" x14ac:dyDescent="0.2">
      <c r="A198" s="150" t="s">
        <v>795</v>
      </c>
      <c r="B198" s="150" t="s">
        <v>830</v>
      </c>
      <c r="C198" s="158" t="s">
        <v>831</v>
      </c>
      <c r="D198" s="130">
        <v>1</v>
      </c>
      <c r="E198" s="150">
        <v>244</v>
      </c>
      <c r="F198" s="150">
        <v>244</v>
      </c>
      <c r="G198" s="30"/>
      <c r="H198" s="30"/>
      <c r="I198" s="177">
        <f t="shared" si="81"/>
        <v>0</v>
      </c>
      <c r="J198" s="49"/>
      <c r="K198" s="200">
        <f t="shared" si="82"/>
        <v>244</v>
      </c>
      <c r="L198" s="177">
        <f t="shared" si="83"/>
        <v>1</v>
      </c>
    </row>
    <row r="199" spans="1:12" x14ac:dyDescent="0.2">
      <c r="A199" s="150" t="s">
        <v>795</v>
      </c>
      <c r="B199" s="150" t="s">
        <v>834</v>
      </c>
      <c r="C199" s="158" t="s">
        <v>835</v>
      </c>
      <c r="D199" s="130">
        <v>1</v>
      </c>
      <c r="E199" s="150">
        <v>244</v>
      </c>
      <c r="F199" s="150">
        <v>244</v>
      </c>
      <c r="G199" s="30"/>
      <c r="H199" s="30"/>
      <c r="I199" s="177">
        <f t="shared" si="81"/>
        <v>0</v>
      </c>
      <c r="J199" s="49"/>
      <c r="K199" s="200">
        <f t="shared" si="82"/>
        <v>244</v>
      </c>
      <c r="L199" s="177">
        <f t="shared" si="83"/>
        <v>1</v>
      </c>
    </row>
    <row r="200" spans="1:12" x14ac:dyDescent="0.2">
      <c r="A200" s="150" t="s">
        <v>795</v>
      </c>
      <c r="B200" s="150" t="s">
        <v>836</v>
      </c>
      <c r="C200" s="158" t="s">
        <v>837</v>
      </c>
      <c r="D200" s="130">
        <v>1</v>
      </c>
      <c r="E200" s="150">
        <v>244</v>
      </c>
      <c r="F200" s="150">
        <v>244</v>
      </c>
      <c r="G200" s="195"/>
      <c r="H200" s="30"/>
      <c r="I200" s="177">
        <f t="shared" si="81"/>
        <v>0</v>
      </c>
      <c r="J200" s="49"/>
      <c r="K200" s="200">
        <f t="shared" si="82"/>
        <v>244</v>
      </c>
      <c r="L200" s="177">
        <f t="shared" si="83"/>
        <v>1</v>
      </c>
    </row>
    <row r="201" spans="1:12" x14ac:dyDescent="0.2">
      <c r="A201" s="150" t="s">
        <v>795</v>
      </c>
      <c r="B201" s="150" t="s">
        <v>840</v>
      </c>
      <c r="C201" s="158" t="s">
        <v>841</v>
      </c>
      <c r="D201" s="130">
        <v>1</v>
      </c>
      <c r="E201" s="150">
        <v>244</v>
      </c>
      <c r="F201" s="150">
        <v>244</v>
      </c>
      <c r="G201" s="30"/>
      <c r="H201" s="30"/>
      <c r="I201" s="177">
        <f t="shared" si="81"/>
        <v>0</v>
      </c>
      <c r="J201" s="49"/>
      <c r="K201" s="200">
        <f t="shared" si="82"/>
        <v>244</v>
      </c>
      <c r="L201" s="177">
        <f t="shared" si="83"/>
        <v>1</v>
      </c>
    </row>
    <row r="202" spans="1:12" x14ac:dyDescent="0.2">
      <c r="A202" s="156" t="s">
        <v>795</v>
      </c>
      <c r="B202" s="156" t="s">
        <v>844</v>
      </c>
      <c r="C202" s="62" t="s">
        <v>845</v>
      </c>
      <c r="D202" s="133">
        <v>1</v>
      </c>
      <c r="E202" s="156">
        <v>244</v>
      </c>
      <c r="F202" s="156">
        <v>244</v>
      </c>
      <c r="G202" s="206"/>
      <c r="H202" s="206"/>
      <c r="I202" s="203">
        <f t="shared" si="81"/>
        <v>0</v>
      </c>
      <c r="J202" s="57"/>
      <c r="K202" s="204">
        <f t="shared" si="82"/>
        <v>244</v>
      </c>
      <c r="L202" s="203">
        <f t="shared" si="83"/>
        <v>1</v>
      </c>
    </row>
    <row r="203" spans="1:12" x14ac:dyDescent="0.2">
      <c r="A203" s="48"/>
      <c r="B203" s="54">
        <f>COUNTA(B193:B202)</f>
        <v>10</v>
      </c>
      <c r="C203" s="48"/>
      <c r="D203" s="201"/>
      <c r="E203" s="120">
        <f>SUM(E193:E202)</f>
        <v>2440</v>
      </c>
      <c r="F203" s="36"/>
      <c r="G203" s="54">
        <f>COUNTA(G193:G202)</f>
        <v>0</v>
      </c>
      <c r="H203" s="31">
        <f>SUM(H193:H202)</f>
        <v>0</v>
      </c>
      <c r="I203" s="37">
        <f>H203/E203</f>
        <v>0</v>
      </c>
      <c r="J203" s="194"/>
      <c r="K203" s="205">
        <f>E203-H203</f>
        <v>2440</v>
      </c>
      <c r="L203" s="37">
        <f>K203/E203</f>
        <v>1</v>
      </c>
    </row>
    <row r="204" spans="1:12" x14ac:dyDescent="0.2">
      <c r="A204" s="48"/>
      <c r="B204" s="54"/>
      <c r="C204" s="48"/>
      <c r="D204" s="201"/>
      <c r="E204" s="120"/>
      <c r="F204" s="36"/>
      <c r="G204" s="54"/>
      <c r="H204" s="31"/>
      <c r="I204" s="37"/>
      <c r="J204" s="194"/>
      <c r="K204" s="205"/>
      <c r="L204" s="37"/>
    </row>
    <row r="205" spans="1:12" x14ac:dyDescent="0.2">
      <c r="A205" s="150" t="s">
        <v>854</v>
      </c>
      <c r="B205" s="150" t="s">
        <v>855</v>
      </c>
      <c r="C205" s="158" t="s">
        <v>856</v>
      </c>
      <c r="D205" s="130">
        <v>1</v>
      </c>
      <c r="E205" s="150">
        <v>244</v>
      </c>
      <c r="F205" s="201"/>
      <c r="G205" s="195" t="s">
        <v>30</v>
      </c>
      <c r="H205" s="195">
        <v>55</v>
      </c>
      <c r="I205" s="177">
        <f t="shared" ref="I205:I219" si="84">H205/E205</f>
        <v>0.22540983606557377</v>
      </c>
      <c r="J205" s="49"/>
      <c r="K205" s="200">
        <f t="shared" ref="K205:K219" si="85">E205-H205</f>
        <v>189</v>
      </c>
      <c r="L205" s="177">
        <f t="shared" ref="L205:L218" si="86">K205/E205</f>
        <v>0.77459016393442626</v>
      </c>
    </row>
    <row r="206" spans="1:12" x14ac:dyDescent="0.2">
      <c r="A206" s="150" t="s">
        <v>854</v>
      </c>
      <c r="B206" s="192" t="s">
        <v>857</v>
      </c>
      <c r="C206" s="199" t="s">
        <v>858</v>
      </c>
      <c r="D206" s="130">
        <v>1</v>
      </c>
      <c r="E206" s="150">
        <v>244</v>
      </c>
      <c r="F206" s="201"/>
      <c r="G206" s="195" t="s">
        <v>30</v>
      </c>
      <c r="H206" s="195">
        <v>35</v>
      </c>
      <c r="I206" s="177">
        <f t="shared" si="84"/>
        <v>0.14344262295081966</v>
      </c>
      <c r="J206" s="49"/>
      <c r="K206" s="200">
        <f t="shared" si="85"/>
        <v>209</v>
      </c>
      <c r="L206" s="177">
        <f t="shared" si="86"/>
        <v>0.85655737704918034</v>
      </c>
    </row>
    <row r="207" spans="1:12" x14ac:dyDescent="0.2">
      <c r="A207" s="150" t="s">
        <v>854</v>
      </c>
      <c r="B207" s="150" t="s">
        <v>1358</v>
      </c>
      <c r="C207" s="158" t="s">
        <v>1359</v>
      </c>
      <c r="D207" s="130"/>
      <c r="E207" s="150">
        <v>244</v>
      </c>
      <c r="F207" s="201"/>
      <c r="G207" s="195" t="s">
        <v>30</v>
      </c>
      <c r="H207" s="195">
        <v>35</v>
      </c>
      <c r="I207" s="177">
        <f t="shared" ref="I207:I208" si="87">H207/E207</f>
        <v>0.14344262295081966</v>
      </c>
      <c r="J207" s="49"/>
      <c r="K207" s="200">
        <f t="shared" ref="K207:K208" si="88">E207-H207</f>
        <v>209</v>
      </c>
      <c r="L207" s="177">
        <f t="shared" ref="L207:L208" si="89">K207/E207</f>
        <v>0.85655737704918034</v>
      </c>
    </row>
    <row r="208" spans="1:12" x14ac:dyDescent="0.2">
      <c r="A208" s="150" t="s">
        <v>854</v>
      </c>
      <c r="B208" s="150" t="s">
        <v>859</v>
      </c>
      <c r="C208" s="158" t="s">
        <v>860</v>
      </c>
      <c r="D208" s="130"/>
      <c r="E208" s="150">
        <v>244</v>
      </c>
      <c r="F208" s="201"/>
      <c r="G208" s="195" t="s">
        <v>30</v>
      </c>
      <c r="H208" s="195">
        <v>64</v>
      </c>
      <c r="I208" s="177">
        <f t="shared" si="87"/>
        <v>0.26229508196721313</v>
      </c>
      <c r="J208" s="49"/>
      <c r="K208" s="200">
        <f t="shared" si="88"/>
        <v>180</v>
      </c>
      <c r="L208" s="177">
        <f t="shared" si="89"/>
        <v>0.73770491803278693</v>
      </c>
    </row>
    <row r="209" spans="1:12" x14ac:dyDescent="0.2">
      <c r="A209" s="150" t="s">
        <v>854</v>
      </c>
      <c r="B209" s="150" t="s">
        <v>895</v>
      </c>
      <c r="C209" s="158" t="s">
        <v>1360</v>
      </c>
      <c r="D209" s="130">
        <v>1</v>
      </c>
      <c r="E209" s="150">
        <v>244</v>
      </c>
      <c r="F209" s="201"/>
      <c r="G209" s="195" t="s">
        <v>30</v>
      </c>
      <c r="H209" s="195">
        <v>28</v>
      </c>
      <c r="I209" s="177">
        <f t="shared" si="84"/>
        <v>0.11475409836065574</v>
      </c>
      <c r="J209" s="49"/>
      <c r="K209" s="200">
        <f t="shared" si="85"/>
        <v>216</v>
      </c>
      <c r="L209" s="177">
        <f t="shared" si="86"/>
        <v>0.88524590163934425</v>
      </c>
    </row>
    <row r="210" spans="1:12" x14ac:dyDescent="0.2">
      <c r="A210" s="150" t="s">
        <v>854</v>
      </c>
      <c r="B210" s="150" t="s">
        <v>865</v>
      </c>
      <c r="C210" s="158" t="s">
        <v>866</v>
      </c>
      <c r="D210" s="130">
        <v>1</v>
      </c>
      <c r="E210" s="150">
        <v>244</v>
      </c>
      <c r="F210" s="201"/>
      <c r="G210" s="195" t="s">
        <v>30</v>
      </c>
      <c r="H210" s="195">
        <v>194</v>
      </c>
      <c r="I210" s="177">
        <f t="shared" si="84"/>
        <v>0.79508196721311475</v>
      </c>
      <c r="J210" s="49"/>
      <c r="K210" s="200">
        <f t="shared" si="85"/>
        <v>50</v>
      </c>
      <c r="L210" s="177">
        <f t="shared" si="86"/>
        <v>0.20491803278688525</v>
      </c>
    </row>
    <row r="211" spans="1:12" x14ac:dyDescent="0.2">
      <c r="A211" s="150" t="s">
        <v>854</v>
      </c>
      <c r="B211" s="150" t="s">
        <v>867</v>
      </c>
      <c r="C211" s="158" t="s">
        <v>868</v>
      </c>
      <c r="D211" s="130">
        <v>1</v>
      </c>
      <c r="E211" s="150">
        <v>244</v>
      </c>
      <c r="F211" s="201"/>
      <c r="G211" s="195" t="s">
        <v>30</v>
      </c>
      <c r="H211" s="195">
        <v>91</v>
      </c>
      <c r="I211" s="177">
        <f t="shared" si="84"/>
        <v>0.37295081967213117</v>
      </c>
      <c r="J211" s="49"/>
      <c r="K211" s="200">
        <f t="shared" si="85"/>
        <v>153</v>
      </c>
      <c r="L211" s="177">
        <f t="shared" si="86"/>
        <v>0.62704918032786883</v>
      </c>
    </row>
    <row r="212" spans="1:12" x14ac:dyDescent="0.2">
      <c r="A212" s="150" t="s">
        <v>854</v>
      </c>
      <c r="B212" s="150" t="s">
        <v>869</v>
      </c>
      <c r="C212" s="158" t="s">
        <v>870</v>
      </c>
      <c r="D212" s="130">
        <v>1</v>
      </c>
      <c r="E212" s="150">
        <v>244</v>
      </c>
      <c r="F212" s="201"/>
      <c r="G212" s="195" t="s">
        <v>30</v>
      </c>
      <c r="H212" s="195">
        <v>41</v>
      </c>
      <c r="I212" s="177">
        <f t="shared" si="84"/>
        <v>0.16803278688524589</v>
      </c>
      <c r="J212" s="49"/>
      <c r="K212" s="200">
        <f t="shared" si="85"/>
        <v>203</v>
      </c>
      <c r="L212" s="177">
        <f t="shared" si="86"/>
        <v>0.83196721311475408</v>
      </c>
    </row>
    <row r="213" spans="1:12" x14ac:dyDescent="0.2">
      <c r="A213" s="150" t="s">
        <v>854</v>
      </c>
      <c r="B213" s="150" t="s">
        <v>873</v>
      </c>
      <c r="C213" s="158" t="s">
        <v>874</v>
      </c>
      <c r="D213" s="130">
        <v>1</v>
      </c>
      <c r="E213" s="150">
        <v>244</v>
      </c>
      <c r="F213" s="201"/>
      <c r="G213" s="195" t="s">
        <v>30</v>
      </c>
      <c r="H213" s="195">
        <v>55</v>
      </c>
      <c r="I213" s="177">
        <f t="shared" si="84"/>
        <v>0.22540983606557377</v>
      </c>
      <c r="J213" s="49"/>
      <c r="K213" s="200">
        <f t="shared" si="85"/>
        <v>189</v>
      </c>
      <c r="L213" s="177">
        <f t="shared" si="86"/>
        <v>0.77459016393442626</v>
      </c>
    </row>
    <row r="214" spans="1:12" x14ac:dyDescent="0.2">
      <c r="A214" s="150" t="s">
        <v>854</v>
      </c>
      <c r="B214" s="150" t="s">
        <v>875</v>
      </c>
      <c r="C214" s="158" t="s">
        <v>876</v>
      </c>
      <c r="D214" s="130">
        <v>1</v>
      </c>
      <c r="E214" s="150">
        <v>244</v>
      </c>
      <c r="F214" s="201"/>
      <c r="G214" s="195" t="s">
        <v>30</v>
      </c>
      <c r="H214" s="195">
        <v>119</v>
      </c>
      <c r="I214" s="177">
        <f t="shared" si="84"/>
        <v>0.48770491803278687</v>
      </c>
      <c r="J214" s="49"/>
      <c r="K214" s="200">
        <f t="shared" si="85"/>
        <v>125</v>
      </c>
      <c r="L214" s="177">
        <f t="shared" si="86"/>
        <v>0.51229508196721307</v>
      </c>
    </row>
    <row r="215" spans="1:12" x14ac:dyDescent="0.2">
      <c r="A215" s="150" t="s">
        <v>854</v>
      </c>
      <c r="B215" s="150" t="s">
        <v>877</v>
      </c>
      <c r="C215" s="158" t="s">
        <v>878</v>
      </c>
      <c r="D215" s="130">
        <v>1</v>
      </c>
      <c r="E215" s="150">
        <v>244</v>
      </c>
      <c r="F215" s="201"/>
      <c r="G215" s="195" t="s">
        <v>30</v>
      </c>
      <c r="H215" s="195">
        <v>121</v>
      </c>
      <c r="I215" s="177">
        <f t="shared" si="84"/>
        <v>0.49590163934426229</v>
      </c>
      <c r="J215" s="49"/>
      <c r="K215" s="200">
        <f t="shared" si="85"/>
        <v>123</v>
      </c>
      <c r="L215" s="177">
        <f t="shared" si="86"/>
        <v>0.50409836065573765</v>
      </c>
    </row>
    <row r="216" spans="1:12" x14ac:dyDescent="0.2">
      <c r="A216" s="150" t="s">
        <v>854</v>
      </c>
      <c r="B216" s="150" t="s">
        <v>879</v>
      </c>
      <c r="C216" s="158" t="s">
        <v>880</v>
      </c>
      <c r="D216" s="130">
        <v>1</v>
      </c>
      <c r="E216" s="150">
        <v>244</v>
      </c>
      <c r="F216" s="201"/>
      <c r="G216" s="195" t="s">
        <v>30</v>
      </c>
      <c r="H216" s="195">
        <v>62</v>
      </c>
      <c r="I216" s="177">
        <f t="shared" si="84"/>
        <v>0.25409836065573771</v>
      </c>
      <c r="J216" s="49"/>
      <c r="K216" s="200">
        <f t="shared" si="85"/>
        <v>182</v>
      </c>
      <c r="L216" s="177">
        <f t="shared" si="86"/>
        <v>0.74590163934426235</v>
      </c>
    </row>
    <row r="217" spans="1:12" x14ac:dyDescent="0.2">
      <c r="A217" s="150" t="s">
        <v>854</v>
      </c>
      <c r="B217" s="150" t="s">
        <v>896</v>
      </c>
      <c r="C217" s="158" t="s">
        <v>897</v>
      </c>
      <c r="D217" s="130">
        <v>1</v>
      </c>
      <c r="E217" s="150">
        <v>244</v>
      </c>
      <c r="F217" s="201"/>
      <c r="G217" s="195" t="s">
        <v>30</v>
      </c>
      <c r="H217" s="195">
        <v>99</v>
      </c>
      <c r="I217" s="177">
        <f t="shared" si="84"/>
        <v>0.40573770491803279</v>
      </c>
      <c r="J217" s="49"/>
      <c r="K217" s="200">
        <f t="shared" si="85"/>
        <v>145</v>
      </c>
      <c r="L217" s="177">
        <f t="shared" si="86"/>
        <v>0.59426229508196726</v>
      </c>
    </row>
    <row r="218" spans="1:12" x14ac:dyDescent="0.2">
      <c r="A218" s="156" t="s">
        <v>854</v>
      </c>
      <c r="B218" s="156" t="s">
        <v>898</v>
      </c>
      <c r="C218" s="62" t="s">
        <v>899</v>
      </c>
      <c r="D218" s="133">
        <v>1</v>
      </c>
      <c r="E218" s="156">
        <v>244</v>
      </c>
      <c r="F218" s="202"/>
      <c r="G218" s="57" t="s">
        <v>30</v>
      </c>
      <c r="H218" s="57">
        <v>161</v>
      </c>
      <c r="I218" s="203">
        <f t="shared" si="84"/>
        <v>0.6598360655737705</v>
      </c>
      <c r="J218" s="57"/>
      <c r="K218" s="204">
        <f t="shared" si="85"/>
        <v>83</v>
      </c>
      <c r="L218" s="203">
        <f t="shared" si="86"/>
        <v>0.3401639344262295</v>
      </c>
    </row>
    <row r="219" spans="1:12" x14ac:dyDescent="0.2">
      <c r="A219" s="48"/>
      <c r="B219" s="54">
        <f>COUNTA(B205:B218)</f>
        <v>14</v>
      </c>
      <c r="C219" s="48"/>
      <c r="D219" s="201"/>
      <c r="E219" s="120">
        <f>SUM(E205:E218)</f>
        <v>3416</v>
      </c>
      <c r="F219" s="36"/>
      <c r="G219" s="54">
        <f>COUNTA(G205:G218)</f>
        <v>14</v>
      </c>
      <c r="H219" s="31">
        <f>SUM(H205:H218)</f>
        <v>1160</v>
      </c>
      <c r="I219" s="37">
        <f t="shared" si="84"/>
        <v>0.33957845433255268</v>
      </c>
      <c r="J219" s="194"/>
      <c r="K219" s="205">
        <f t="shared" si="85"/>
        <v>2256</v>
      </c>
      <c r="L219" s="37">
        <f>K219/E219</f>
        <v>0.66042154566744726</v>
      </c>
    </row>
    <row r="220" spans="1:12" x14ac:dyDescent="0.2">
      <c r="A220" s="48"/>
      <c r="B220" s="54"/>
      <c r="C220" s="48"/>
      <c r="D220" s="201"/>
      <c r="E220" s="120"/>
      <c r="F220" s="36"/>
      <c r="G220" s="54"/>
      <c r="H220" s="31"/>
      <c r="I220" s="37"/>
      <c r="J220" s="194"/>
      <c r="K220" s="205"/>
      <c r="L220" s="37"/>
    </row>
    <row r="221" spans="1:12" x14ac:dyDescent="0.2">
      <c r="A221" s="150" t="s">
        <v>906</v>
      </c>
      <c r="B221" s="150" t="s">
        <v>907</v>
      </c>
      <c r="C221" s="158" t="s">
        <v>908</v>
      </c>
      <c r="D221" s="130">
        <v>1</v>
      </c>
      <c r="E221" s="121">
        <v>365</v>
      </c>
      <c r="F221" s="201"/>
      <c r="G221" s="30"/>
      <c r="H221" s="30"/>
      <c r="I221" s="177">
        <f t="shared" ref="I221:I233" si="90">H221/E221</f>
        <v>0</v>
      </c>
      <c r="J221" s="49"/>
      <c r="K221" s="200">
        <f t="shared" ref="K221:K233" si="91">E221-H221</f>
        <v>365</v>
      </c>
      <c r="L221" s="177">
        <f t="shared" ref="L221:L233" si="92">K221/E221</f>
        <v>1</v>
      </c>
    </row>
    <row r="222" spans="1:12" x14ac:dyDescent="0.2">
      <c r="A222" s="150" t="s">
        <v>906</v>
      </c>
      <c r="B222" s="150" t="s">
        <v>909</v>
      </c>
      <c r="C222" s="158" t="s">
        <v>910</v>
      </c>
      <c r="D222" s="130">
        <v>1</v>
      </c>
      <c r="E222" s="121">
        <v>365</v>
      </c>
      <c r="F222" s="201"/>
      <c r="G222" s="30"/>
      <c r="H222" s="30"/>
      <c r="I222" s="177">
        <f t="shared" si="90"/>
        <v>0</v>
      </c>
      <c r="J222" s="49"/>
      <c r="K222" s="200">
        <f t="shared" si="91"/>
        <v>365</v>
      </c>
      <c r="L222" s="177">
        <f t="shared" si="92"/>
        <v>1</v>
      </c>
    </row>
    <row r="223" spans="1:12" x14ac:dyDescent="0.2">
      <c r="A223" s="150" t="s">
        <v>906</v>
      </c>
      <c r="B223" s="150" t="s">
        <v>913</v>
      </c>
      <c r="C223" s="158" t="s">
        <v>914</v>
      </c>
      <c r="D223" s="130">
        <v>1</v>
      </c>
      <c r="E223" s="121">
        <v>365</v>
      </c>
      <c r="F223" s="201"/>
      <c r="G223" s="30"/>
      <c r="H223" s="30"/>
      <c r="I223" s="177">
        <f t="shared" si="90"/>
        <v>0</v>
      </c>
      <c r="J223" s="49"/>
      <c r="K223" s="200">
        <f t="shared" si="91"/>
        <v>365</v>
      </c>
      <c r="L223" s="177">
        <f t="shared" si="92"/>
        <v>1</v>
      </c>
    </row>
    <row r="224" spans="1:12" x14ac:dyDescent="0.2">
      <c r="A224" s="150" t="s">
        <v>906</v>
      </c>
      <c r="B224" s="150" t="s">
        <v>915</v>
      </c>
      <c r="C224" s="158" t="s">
        <v>916</v>
      </c>
      <c r="D224" s="130">
        <v>1</v>
      </c>
      <c r="E224" s="121">
        <v>365</v>
      </c>
      <c r="F224" s="201"/>
      <c r="G224" s="195" t="s">
        <v>30</v>
      </c>
      <c r="H224" s="30">
        <v>2</v>
      </c>
      <c r="I224" s="177">
        <f t="shared" si="90"/>
        <v>5.4794520547945206E-3</v>
      </c>
      <c r="J224" s="49"/>
      <c r="K224" s="200">
        <f t="shared" si="91"/>
        <v>363</v>
      </c>
      <c r="L224" s="177">
        <f t="shared" si="92"/>
        <v>0.9945205479452055</v>
      </c>
    </row>
    <row r="225" spans="1:12" x14ac:dyDescent="0.2">
      <c r="A225" s="150" t="s">
        <v>906</v>
      </c>
      <c r="B225" s="150" t="s">
        <v>923</v>
      </c>
      <c r="C225" s="158" t="s">
        <v>924</v>
      </c>
      <c r="D225" s="130">
        <v>1</v>
      </c>
      <c r="E225" s="121">
        <v>365</v>
      </c>
      <c r="F225" s="201"/>
      <c r="G225" s="30"/>
      <c r="H225" s="30"/>
      <c r="I225" s="177">
        <f t="shared" si="90"/>
        <v>0</v>
      </c>
      <c r="J225" s="49"/>
      <c r="K225" s="200">
        <f t="shared" si="91"/>
        <v>365</v>
      </c>
      <c r="L225" s="177">
        <f t="shared" si="92"/>
        <v>1</v>
      </c>
    </row>
    <row r="226" spans="1:12" x14ac:dyDescent="0.2">
      <c r="A226" s="150" t="s">
        <v>906</v>
      </c>
      <c r="B226" s="150" t="s">
        <v>925</v>
      </c>
      <c r="C226" s="158" t="s">
        <v>926</v>
      </c>
      <c r="D226" s="130">
        <v>1</v>
      </c>
      <c r="E226" s="121">
        <v>365</v>
      </c>
      <c r="F226" s="201"/>
      <c r="G226" s="30"/>
      <c r="H226" s="30"/>
      <c r="I226" s="177">
        <f t="shared" si="90"/>
        <v>0</v>
      </c>
      <c r="J226" s="49"/>
      <c r="K226" s="200">
        <f t="shared" si="91"/>
        <v>365</v>
      </c>
      <c r="L226" s="177">
        <f t="shared" si="92"/>
        <v>1</v>
      </c>
    </row>
    <row r="227" spans="1:12" x14ac:dyDescent="0.2">
      <c r="A227" s="150" t="s">
        <v>906</v>
      </c>
      <c r="B227" s="150" t="s">
        <v>927</v>
      </c>
      <c r="C227" s="158" t="s">
        <v>928</v>
      </c>
      <c r="D227" s="130">
        <v>1</v>
      </c>
      <c r="E227" s="121">
        <v>365</v>
      </c>
      <c r="F227" s="201"/>
      <c r="G227" s="195"/>
      <c r="H227" s="30"/>
      <c r="I227" s="177">
        <f t="shared" si="90"/>
        <v>0</v>
      </c>
      <c r="J227" s="49"/>
      <c r="K227" s="200">
        <f t="shared" si="91"/>
        <v>365</v>
      </c>
      <c r="L227" s="177">
        <f t="shared" si="92"/>
        <v>1</v>
      </c>
    </row>
    <row r="228" spans="1:12" x14ac:dyDescent="0.2">
      <c r="A228" s="150" t="s">
        <v>906</v>
      </c>
      <c r="B228" s="150" t="s">
        <v>931</v>
      </c>
      <c r="C228" s="158" t="s">
        <v>932</v>
      </c>
      <c r="D228" s="130">
        <v>1</v>
      </c>
      <c r="E228" s="121">
        <v>365</v>
      </c>
      <c r="F228" s="201"/>
      <c r="G228" s="30"/>
      <c r="H228" s="30"/>
      <c r="I228" s="177">
        <f t="shared" si="90"/>
        <v>0</v>
      </c>
      <c r="J228" s="49"/>
      <c r="K228" s="200">
        <f t="shared" si="91"/>
        <v>365</v>
      </c>
      <c r="L228" s="177">
        <f t="shared" si="92"/>
        <v>1</v>
      </c>
    </row>
    <row r="229" spans="1:12" x14ac:dyDescent="0.2">
      <c r="A229" s="150" t="s">
        <v>906</v>
      </c>
      <c r="B229" s="150" t="s">
        <v>935</v>
      </c>
      <c r="C229" s="158" t="s">
        <v>906</v>
      </c>
      <c r="D229" s="130">
        <v>1</v>
      </c>
      <c r="E229" s="121">
        <v>365</v>
      </c>
      <c r="F229" s="201"/>
      <c r="G229" s="30"/>
      <c r="H229" s="30"/>
      <c r="I229" s="177">
        <f t="shared" si="90"/>
        <v>0</v>
      </c>
      <c r="J229" s="49"/>
      <c r="K229" s="200">
        <f t="shared" si="91"/>
        <v>365</v>
      </c>
      <c r="L229" s="177">
        <f t="shared" si="92"/>
        <v>1</v>
      </c>
    </row>
    <row r="230" spans="1:12" x14ac:dyDescent="0.2">
      <c r="A230" s="150" t="s">
        <v>906</v>
      </c>
      <c r="B230" s="150" t="s">
        <v>940</v>
      </c>
      <c r="C230" s="158" t="s">
        <v>941</v>
      </c>
      <c r="D230" s="130">
        <v>1</v>
      </c>
      <c r="E230" s="121">
        <v>365</v>
      </c>
      <c r="F230" s="201"/>
      <c r="G230" s="195" t="s">
        <v>30</v>
      </c>
      <c r="H230" s="30">
        <v>2</v>
      </c>
      <c r="I230" s="177">
        <f t="shared" si="90"/>
        <v>5.4794520547945206E-3</v>
      </c>
      <c r="J230" s="49"/>
      <c r="K230" s="200">
        <f t="shared" si="91"/>
        <v>363</v>
      </c>
      <c r="L230" s="177">
        <f t="shared" si="92"/>
        <v>0.9945205479452055</v>
      </c>
    </row>
    <row r="231" spans="1:12" x14ac:dyDescent="0.2">
      <c r="A231" s="150" t="s">
        <v>906</v>
      </c>
      <c r="B231" s="150" t="s">
        <v>946</v>
      </c>
      <c r="C231" s="158" t="s">
        <v>947</v>
      </c>
      <c r="D231" s="130">
        <v>1</v>
      </c>
      <c r="E231" s="150">
        <v>244</v>
      </c>
      <c r="F231" s="201"/>
      <c r="G231" s="195"/>
      <c r="H231" s="30"/>
      <c r="I231" s="177">
        <f t="shared" si="90"/>
        <v>0</v>
      </c>
      <c r="J231" s="49"/>
      <c r="K231" s="200">
        <f t="shared" si="91"/>
        <v>244</v>
      </c>
      <c r="L231" s="177">
        <f t="shared" si="92"/>
        <v>1</v>
      </c>
    </row>
    <row r="232" spans="1:12" x14ac:dyDescent="0.2">
      <c r="A232" s="150" t="s">
        <v>906</v>
      </c>
      <c r="B232" s="150" t="s">
        <v>949</v>
      </c>
      <c r="C232" s="158" t="s">
        <v>950</v>
      </c>
      <c r="D232" s="130">
        <v>1</v>
      </c>
      <c r="E232" s="121">
        <v>365</v>
      </c>
      <c r="F232" s="201"/>
      <c r="G232" s="30"/>
      <c r="H232" s="30"/>
      <c r="I232" s="177">
        <f t="shared" si="90"/>
        <v>0</v>
      </c>
      <c r="J232" s="49"/>
      <c r="K232" s="200">
        <f t="shared" si="91"/>
        <v>365</v>
      </c>
      <c r="L232" s="177">
        <f t="shared" si="92"/>
        <v>1</v>
      </c>
    </row>
    <row r="233" spans="1:12" x14ac:dyDescent="0.2">
      <c r="A233" s="156" t="s">
        <v>906</v>
      </c>
      <c r="B233" s="156" t="s">
        <v>951</v>
      </c>
      <c r="C233" s="62" t="s">
        <v>952</v>
      </c>
      <c r="D233" s="133">
        <v>1</v>
      </c>
      <c r="E233" s="122">
        <v>365</v>
      </c>
      <c r="F233" s="202"/>
      <c r="G233" s="206"/>
      <c r="H233" s="206"/>
      <c r="I233" s="203">
        <f t="shared" si="90"/>
        <v>0</v>
      </c>
      <c r="J233" s="57"/>
      <c r="K233" s="204">
        <f t="shared" si="91"/>
        <v>365</v>
      </c>
      <c r="L233" s="203">
        <f t="shared" si="92"/>
        <v>1</v>
      </c>
    </row>
    <row r="234" spans="1:12" x14ac:dyDescent="0.2">
      <c r="A234" s="48"/>
      <c r="B234" s="54">
        <f>COUNTA(B221:B233)</f>
        <v>13</v>
      </c>
      <c r="C234" s="48"/>
      <c r="D234" s="201"/>
      <c r="E234" s="120">
        <f>SUM(E221:E233)</f>
        <v>4624</v>
      </c>
      <c r="F234" s="36"/>
      <c r="G234" s="54">
        <f>COUNTA(G221:G233)</f>
        <v>2</v>
      </c>
      <c r="H234" s="31">
        <f>SUM(H221:H233)</f>
        <v>4</v>
      </c>
      <c r="I234" s="37">
        <f>H234/E234</f>
        <v>8.6505190311418688E-4</v>
      </c>
      <c r="J234" s="194"/>
      <c r="K234" s="205">
        <f>E234-H234</f>
        <v>4620</v>
      </c>
      <c r="L234" s="37">
        <f>K234/E234</f>
        <v>0.99913494809688586</v>
      </c>
    </row>
    <row r="235" spans="1:12" x14ac:dyDescent="0.2">
      <c r="A235" s="48"/>
      <c r="B235" s="54"/>
      <c r="C235" s="48"/>
      <c r="D235" s="201"/>
      <c r="E235" s="120"/>
      <c r="F235" s="36"/>
      <c r="G235" s="54"/>
      <c r="H235" s="31"/>
      <c r="I235" s="37"/>
      <c r="J235" s="194"/>
      <c r="K235" s="205"/>
      <c r="L235" s="37"/>
    </row>
    <row r="236" spans="1:12" x14ac:dyDescent="0.2">
      <c r="A236" s="150" t="s">
        <v>953</v>
      </c>
      <c r="B236" s="150" t="s">
        <v>954</v>
      </c>
      <c r="C236" s="158" t="s">
        <v>955</v>
      </c>
      <c r="D236" s="130">
        <v>1</v>
      </c>
      <c r="E236" s="150">
        <v>244</v>
      </c>
      <c r="F236" s="201"/>
      <c r="G236" s="195" t="s">
        <v>30</v>
      </c>
      <c r="H236" s="30">
        <v>5</v>
      </c>
      <c r="I236" s="177">
        <f t="shared" ref="I236:I240" si="93">H236/E236</f>
        <v>2.0491803278688523E-2</v>
      </c>
      <c r="J236" s="49"/>
      <c r="K236" s="200">
        <f t="shared" ref="K236:K240" si="94">E236-H236</f>
        <v>239</v>
      </c>
      <c r="L236" s="177">
        <f t="shared" ref="L236:L240" si="95">K236/E236</f>
        <v>0.97950819672131151</v>
      </c>
    </row>
    <row r="237" spans="1:12" x14ac:dyDescent="0.2">
      <c r="A237" s="150" t="s">
        <v>953</v>
      </c>
      <c r="B237" s="150" t="s">
        <v>956</v>
      </c>
      <c r="C237" s="158" t="s">
        <v>957</v>
      </c>
      <c r="D237" s="130">
        <v>1</v>
      </c>
      <c r="E237" s="150">
        <v>244</v>
      </c>
      <c r="F237" s="201"/>
      <c r="G237" s="195"/>
      <c r="H237" s="195"/>
      <c r="I237" s="177">
        <f t="shared" si="93"/>
        <v>0</v>
      </c>
      <c r="J237" s="49"/>
      <c r="K237" s="200">
        <f t="shared" si="94"/>
        <v>244</v>
      </c>
      <c r="L237" s="177">
        <f t="shared" si="95"/>
        <v>1</v>
      </c>
    </row>
    <row r="238" spans="1:12" x14ac:dyDescent="0.2">
      <c r="A238" s="150" t="s">
        <v>953</v>
      </c>
      <c r="B238" s="150" t="s">
        <v>960</v>
      </c>
      <c r="C238" s="158" t="s">
        <v>961</v>
      </c>
      <c r="D238" s="130">
        <v>1</v>
      </c>
      <c r="E238" s="150">
        <v>244</v>
      </c>
      <c r="F238" s="201"/>
      <c r="G238" s="195" t="s">
        <v>30</v>
      </c>
      <c r="H238" s="195">
        <v>13</v>
      </c>
      <c r="I238" s="177">
        <f t="shared" si="93"/>
        <v>5.3278688524590161E-2</v>
      </c>
      <c r="J238" s="49"/>
      <c r="K238" s="200">
        <f t="shared" si="94"/>
        <v>231</v>
      </c>
      <c r="L238" s="177">
        <f t="shared" si="95"/>
        <v>0.94672131147540983</v>
      </c>
    </row>
    <row r="239" spans="1:12" x14ac:dyDescent="0.2">
      <c r="A239" s="150" t="s">
        <v>953</v>
      </c>
      <c r="B239" s="150" t="s">
        <v>964</v>
      </c>
      <c r="C239" s="158" t="s">
        <v>965</v>
      </c>
      <c r="D239" s="130">
        <v>1</v>
      </c>
      <c r="E239" s="150">
        <v>244</v>
      </c>
      <c r="F239" s="201"/>
      <c r="G239" s="195" t="s">
        <v>30</v>
      </c>
      <c r="H239" s="195">
        <v>13</v>
      </c>
      <c r="I239" s="177">
        <f t="shared" si="93"/>
        <v>5.3278688524590161E-2</v>
      </c>
      <c r="J239" s="49"/>
      <c r="K239" s="200">
        <f t="shared" si="94"/>
        <v>231</v>
      </c>
      <c r="L239" s="177">
        <f t="shared" si="95"/>
        <v>0.94672131147540983</v>
      </c>
    </row>
    <row r="240" spans="1:12" x14ac:dyDescent="0.2">
      <c r="A240" s="156" t="s">
        <v>953</v>
      </c>
      <c r="B240" s="156" t="s">
        <v>966</v>
      </c>
      <c r="C240" s="62" t="s">
        <v>967</v>
      </c>
      <c r="D240" s="133">
        <v>1</v>
      </c>
      <c r="E240" s="156">
        <v>244</v>
      </c>
      <c r="F240" s="202"/>
      <c r="G240" s="57" t="s">
        <v>30</v>
      </c>
      <c r="H240" s="57">
        <v>13</v>
      </c>
      <c r="I240" s="203">
        <f t="shared" si="93"/>
        <v>5.3278688524590161E-2</v>
      </c>
      <c r="J240" s="57"/>
      <c r="K240" s="204">
        <f t="shared" si="94"/>
        <v>231</v>
      </c>
      <c r="L240" s="203">
        <f t="shared" si="95"/>
        <v>0.94672131147540983</v>
      </c>
    </row>
    <row r="241" spans="1:12" x14ac:dyDescent="0.2">
      <c r="A241" s="48"/>
      <c r="B241" s="54">
        <f>COUNTA(B236:B240)</f>
        <v>5</v>
      </c>
      <c r="C241" s="48"/>
      <c r="D241" s="201"/>
      <c r="E241" s="120">
        <f>SUM(E236:E240)</f>
        <v>1220</v>
      </c>
      <c r="F241" s="36"/>
      <c r="G241" s="54">
        <f>COUNTA(G236:G240)</f>
        <v>4</v>
      </c>
      <c r="H241" s="31">
        <f>SUM(H236:H240)</f>
        <v>44</v>
      </c>
      <c r="I241" s="37">
        <f>H241/E241</f>
        <v>3.6065573770491806E-2</v>
      </c>
      <c r="J241" s="194"/>
      <c r="K241" s="205">
        <f>E241-H241</f>
        <v>1176</v>
      </c>
      <c r="L241" s="37">
        <f>K241/E241</f>
        <v>0.9639344262295082</v>
      </c>
    </row>
    <row r="242" spans="1:12" x14ac:dyDescent="0.2">
      <c r="A242" s="48"/>
      <c r="B242" s="54"/>
      <c r="C242" s="48"/>
      <c r="D242" s="201"/>
      <c r="E242" s="120"/>
      <c r="F242" s="36"/>
      <c r="G242" s="54"/>
      <c r="H242" s="31"/>
      <c r="I242" s="37"/>
      <c r="J242" s="194"/>
      <c r="K242" s="205"/>
      <c r="L242" s="37"/>
    </row>
    <row r="243" spans="1:12" x14ac:dyDescent="0.2">
      <c r="A243" s="150" t="s">
        <v>968</v>
      </c>
      <c r="B243" s="150" t="s">
        <v>979</v>
      </c>
      <c r="C243" s="158" t="s">
        <v>980</v>
      </c>
      <c r="D243" s="130">
        <v>1</v>
      </c>
      <c r="E243" s="121">
        <v>365</v>
      </c>
      <c r="F243" s="201"/>
      <c r="G243" s="195" t="s">
        <v>30</v>
      </c>
      <c r="H243" s="30">
        <v>13</v>
      </c>
      <c r="I243" s="177">
        <f t="shared" ref="I243:I252" si="96">H243/E243</f>
        <v>3.5616438356164383E-2</v>
      </c>
      <c r="J243" s="49"/>
      <c r="K243" s="200">
        <f t="shared" ref="K243:K252" si="97">E243-H243</f>
        <v>352</v>
      </c>
      <c r="L243" s="177">
        <f t="shared" ref="L243:L252" si="98">K243/E243</f>
        <v>0.96438356164383565</v>
      </c>
    </row>
    <row r="244" spans="1:12" x14ac:dyDescent="0.2">
      <c r="A244" s="150" t="s">
        <v>968</v>
      </c>
      <c r="B244" s="150" t="s">
        <v>993</v>
      </c>
      <c r="C244" s="158" t="s">
        <v>994</v>
      </c>
      <c r="D244" s="130">
        <v>1</v>
      </c>
      <c r="E244" s="121">
        <v>365</v>
      </c>
      <c r="F244" s="201"/>
      <c r="G244" s="30"/>
      <c r="H244" s="30"/>
      <c r="I244" s="177">
        <f t="shared" si="96"/>
        <v>0</v>
      </c>
      <c r="J244" s="49"/>
      <c r="K244" s="200">
        <f t="shared" si="97"/>
        <v>365</v>
      </c>
      <c r="L244" s="177">
        <f t="shared" si="98"/>
        <v>1</v>
      </c>
    </row>
    <row r="245" spans="1:12" x14ac:dyDescent="0.2">
      <c r="A245" s="150" t="s">
        <v>968</v>
      </c>
      <c r="B245" s="150" t="s">
        <v>1003</v>
      </c>
      <c r="C245" s="158" t="s">
        <v>1004</v>
      </c>
      <c r="D245" s="130">
        <v>1</v>
      </c>
      <c r="E245" s="121">
        <v>365</v>
      </c>
      <c r="F245" s="201"/>
      <c r="G245" s="195" t="s">
        <v>30</v>
      </c>
      <c r="H245" s="30">
        <v>3</v>
      </c>
      <c r="I245" s="177">
        <f t="shared" si="96"/>
        <v>8.21917808219178E-3</v>
      </c>
      <c r="J245" s="49"/>
      <c r="K245" s="200">
        <f t="shared" si="97"/>
        <v>362</v>
      </c>
      <c r="L245" s="177">
        <f t="shared" si="98"/>
        <v>0.99178082191780825</v>
      </c>
    </row>
    <row r="246" spans="1:12" x14ac:dyDescent="0.2">
      <c r="A246" s="150" t="s">
        <v>968</v>
      </c>
      <c r="B246" s="150" t="s">
        <v>1007</v>
      </c>
      <c r="C246" s="158" t="s">
        <v>1008</v>
      </c>
      <c r="D246" s="130">
        <v>1</v>
      </c>
      <c r="E246" s="121">
        <v>365</v>
      </c>
      <c r="F246" s="201"/>
      <c r="G246" s="195" t="s">
        <v>30</v>
      </c>
      <c r="H246" s="30">
        <v>3</v>
      </c>
      <c r="I246" s="177">
        <f t="shared" si="96"/>
        <v>8.21917808219178E-3</v>
      </c>
      <c r="J246" s="49"/>
      <c r="K246" s="200">
        <f t="shared" si="97"/>
        <v>362</v>
      </c>
      <c r="L246" s="177">
        <f t="shared" si="98"/>
        <v>0.99178082191780825</v>
      </c>
    </row>
    <row r="247" spans="1:12" x14ac:dyDescent="0.2">
      <c r="A247" s="150" t="s">
        <v>968</v>
      </c>
      <c r="B247" s="150" t="s">
        <v>1013</v>
      </c>
      <c r="C247" s="158" t="s">
        <v>1014</v>
      </c>
      <c r="D247" s="130">
        <v>1</v>
      </c>
      <c r="E247" s="121">
        <v>365</v>
      </c>
      <c r="F247" s="201"/>
      <c r="G247" s="195" t="s">
        <v>30</v>
      </c>
      <c r="H247" s="30">
        <v>3</v>
      </c>
      <c r="I247" s="177">
        <f t="shared" si="96"/>
        <v>8.21917808219178E-3</v>
      </c>
      <c r="J247" s="49"/>
      <c r="K247" s="200">
        <f t="shared" si="97"/>
        <v>362</v>
      </c>
      <c r="L247" s="177">
        <f t="shared" si="98"/>
        <v>0.99178082191780825</v>
      </c>
    </row>
    <row r="248" spans="1:12" x14ac:dyDescent="0.2">
      <c r="A248" s="150" t="s">
        <v>968</v>
      </c>
      <c r="B248" s="150" t="s">
        <v>1025</v>
      </c>
      <c r="C248" s="158" t="s">
        <v>1026</v>
      </c>
      <c r="D248" s="130">
        <v>1</v>
      </c>
      <c r="E248" s="121">
        <v>365</v>
      </c>
      <c r="F248" s="201"/>
      <c r="G248" s="195"/>
      <c r="H248" s="30"/>
      <c r="I248" s="177">
        <f t="shared" si="96"/>
        <v>0</v>
      </c>
      <c r="J248" s="49"/>
      <c r="K248" s="200">
        <f t="shared" si="97"/>
        <v>365</v>
      </c>
      <c r="L248" s="177">
        <f t="shared" si="98"/>
        <v>1</v>
      </c>
    </row>
    <row r="249" spans="1:12" x14ac:dyDescent="0.2">
      <c r="A249" s="150" t="s">
        <v>968</v>
      </c>
      <c r="B249" s="150" t="s">
        <v>1033</v>
      </c>
      <c r="C249" s="158" t="s">
        <v>1034</v>
      </c>
      <c r="D249" s="130">
        <v>1</v>
      </c>
      <c r="E249" s="121">
        <v>365</v>
      </c>
      <c r="F249" s="201"/>
      <c r="G249" s="195" t="s">
        <v>30</v>
      </c>
      <c r="H249" s="30">
        <v>3</v>
      </c>
      <c r="I249" s="177">
        <f t="shared" si="96"/>
        <v>8.21917808219178E-3</v>
      </c>
      <c r="J249" s="49"/>
      <c r="K249" s="200">
        <f t="shared" si="97"/>
        <v>362</v>
      </c>
      <c r="L249" s="177">
        <f t="shared" si="98"/>
        <v>0.99178082191780825</v>
      </c>
    </row>
    <row r="250" spans="1:12" x14ac:dyDescent="0.2">
      <c r="A250" s="150" t="s">
        <v>968</v>
      </c>
      <c r="B250" s="150" t="s">
        <v>1037</v>
      </c>
      <c r="C250" s="158" t="s">
        <v>1038</v>
      </c>
      <c r="D250" s="130">
        <v>1</v>
      </c>
      <c r="E250" s="121">
        <v>365</v>
      </c>
      <c r="F250" s="201"/>
      <c r="G250" s="195" t="s">
        <v>30</v>
      </c>
      <c r="H250" s="30">
        <v>3</v>
      </c>
      <c r="I250" s="177">
        <f t="shared" si="96"/>
        <v>8.21917808219178E-3</v>
      </c>
      <c r="J250" s="49"/>
      <c r="K250" s="200">
        <f t="shared" si="97"/>
        <v>362</v>
      </c>
      <c r="L250" s="177">
        <f t="shared" si="98"/>
        <v>0.99178082191780825</v>
      </c>
    </row>
    <row r="251" spans="1:12" x14ac:dyDescent="0.2">
      <c r="A251" s="150" t="s">
        <v>968</v>
      </c>
      <c r="B251" s="150" t="s">
        <v>1047</v>
      </c>
      <c r="C251" s="158" t="s">
        <v>1048</v>
      </c>
      <c r="D251" s="130">
        <v>1</v>
      </c>
      <c r="E251" s="121">
        <v>365</v>
      </c>
      <c r="F251" s="201"/>
      <c r="G251" s="195"/>
      <c r="H251" s="30"/>
      <c r="I251" s="177">
        <f t="shared" si="96"/>
        <v>0</v>
      </c>
      <c r="J251" s="49"/>
      <c r="K251" s="200">
        <f t="shared" si="97"/>
        <v>365</v>
      </c>
      <c r="L251" s="177">
        <f t="shared" si="98"/>
        <v>1</v>
      </c>
    </row>
    <row r="252" spans="1:12" x14ac:dyDescent="0.2">
      <c r="A252" s="156" t="s">
        <v>968</v>
      </c>
      <c r="B252" s="156" t="s">
        <v>1051</v>
      </c>
      <c r="C252" s="62" t="s">
        <v>1052</v>
      </c>
      <c r="D252" s="133">
        <v>1</v>
      </c>
      <c r="E252" s="122">
        <v>365</v>
      </c>
      <c r="F252" s="202"/>
      <c r="G252" s="206"/>
      <c r="H252" s="206"/>
      <c r="I252" s="203">
        <f t="shared" si="96"/>
        <v>0</v>
      </c>
      <c r="J252" s="57"/>
      <c r="K252" s="204">
        <f t="shared" si="97"/>
        <v>365</v>
      </c>
      <c r="L252" s="203">
        <f t="shared" si="98"/>
        <v>1</v>
      </c>
    </row>
    <row r="253" spans="1:12" x14ac:dyDescent="0.2">
      <c r="A253" s="48"/>
      <c r="B253" s="54">
        <f>COUNTA(B243:B252)</f>
        <v>10</v>
      </c>
      <c r="C253" s="48"/>
      <c r="D253" s="201"/>
      <c r="E253" s="120">
        <f>SUM(E243:E252)</f>
        <v>3650</v>
      </c>
      <c r="F253" s="36"/>
      <c r="G253" s="54">
        <f>COUNTA(G243:G252)</f>
        <v>6</v>
      </c>
      <c r="H253" s="31">
        <f>SUM(H243:H252)</f>
        <v>28</v>
      </c>
      <c r="I253" s="37">
        <f>H253/E253</f>
        <v>7.6712328767123287E-3</v>
      </c>
      <c r="J253" s="194"/>
      <c r="K253" s="205">
        <f>E253-H253</f>
        <v>3622</v>
      </c>
      <c r="L253" s="37">
        <f>K253/E253</f>
        <v>0.99232876712328766</v>
      </c>
    </row>
    <row r="254" spans="1:12" x14ac:dyDescent="0.2">
      <c r="A254" s="48"/>
      <c r="B254" s="54"/>
      <c r="C254" s="48"/>
      <c r="D254" s="201"/>
      <c r="E254" s="120"/>
      <c r="F254" s="36"/>
      <c r="G254" s="54"/>
      <c r="H254" s="31"/>
      <c r="I254" s="37"/>
      <c r="J254" s="194"/>
      <c r="K254" s="205"/>
      <c r="L254" s="37"/>
    </row>
    <row r="255" spans="1:12" x14ac:dyDescent="0.2">
      <c r="A255" s="150" t="s">
        <v>1053</v>
      </c>
      <c r="B255" s="150" t="s">
        <v>1060</v>
      </c>
      <c r="C255" s="158" t="s">
        <v>1061</v>
      </c>
      <c r="D255" s="130">
        <v>1</v>
      </c>
      <c r="E255" s="150">
        <v>244</v>
      </c>
      <c r="F255" s="201"/>
      <c r="G255" s="30"/>
      <c r="H255" s="30"/>
      <c r="I255" s="177">
        <f t="shared" ref="I255:I259" si="99">H255/E255</f>
        <v>0</v>
      </c>
      <c r="J255" s="49"/>
      <c r="K255" s="200">
        <f t="shared" ref="K255:K259" si="100">E255-H255</f>
        <v>244</v>
      </c>
      <c r="L255" s="177">
        <f t="shared" ref="L255:L259" si="101">K255/E255</f>
        <v>1</v>
      </c>
    </row>
    <row r="256" spans="1:12" x14ac:dyDescent="0.2">
      <c r="A256" s="150" t="s">
        <v>1053</v>
      </c>
      <c r="B256" s="150" t="s">
        <v>1062</v>
      </c>
      <c r="C256" s="158" t="s">
        <v>1063</v>
      </c>
      <c r="D256" s="130">
        <v>1</v>
      </c>
      <c r="E256" s="150">
        <v>244</v>
      </c>
      <c r="F256" s="201"/>
      <c r="G256" s="30"/>
      <c r="H256" s="30"/>
      <c r="I256" s="177">
        <f t="shared" si="99"/>
        <v>0</v>
      </c>
      <c r="J256" s="49"/>
      <c r="K256" s="200">
        <f t="shared" si="100"/>
        <v>244</v>
      </c>
      <c r="L256" s="177">
        <f t="shared" si="101"/>
        <v>1</v>
      </c>
    </row>
    <row r="257" spans="1:12" x14ac:dyDescent="0.2">
      <c r="A257" s="150" t="s">
        <v>1053</v>
      </c>
      <c r="B257" s="150" t="s">
        <v>1064</v>
      </c>
      <c r="C257" s="158" t="s">
        <v>1065</v>
      </c>
      <c r="D257" s="130">
        <v>1</v>
      </c>
      <c r="E257" s="150">
        <v>244</v>
      </c>
      <c r="F257" s="201"/>
      <c r="G257" s="30"/>
      <c r="H257" s="30"/>
      <c r="I257" s="177">
        <f t="shared" si="99"/>
        <v>0</v>
      </c>
      <c r="J257" s="49"/>
      <c r="K257" s="200">
        <f t="shared" si="100"/>
        <v>244</v>
      </c>
      <c r="L257" s="177">
        <f t="shared" si="101"/>
        <v>1</v>
      </c>
    </row>
    <row r="258" spans="1:12" x14ac:dyDescent="0.2">
      <c r="A258" s="150" t="s">
        <v>1053</v>
      </c>
      <c r="B258" s="150" t="s">
        <v>1066</v>
      </c>
      <c r="C258" s="158" t="s">
        <v>1067</v>
      </c>
      <c r="D258" s="130">
        <v>1</v>
      </c>
      <c r="E258" s="150">
        <v>244</v>
      </c>
      <c r="F258" s="201"/>
      <c r="G258" s="195"/>
      <c r="H258" s="30"/>
      <c r="I258" s="177">
        <f t="shared" si="99"/>
        <v>0</v>
      </c>
      <c r="J258" s="49"/>
      <c r="K258" s="200">
        <f t="shared" si="100"/>
        <v>244</v>
      </c>
      <c r="L258" s="177">
        <f t="shared" si="101"/>
        <v>1</v>
      </c>
    </row>
    <row r="259" spans="1:12" x14ac:dyDescent="0.2">
      <c r="A259" s="156" t="s">
        <v>1053</v>
      </c>
      <c r="B259" s="156" t="s">
        <v>1070</v>
      </c>
      <c r="C259" s="62" t="s">
        <v>1071</v>
      </c>
      <c r="D259" s="133">
        <v>1</v>
      </c>
      <c r="E259" s="156">
        <v>244</v>
      </c>
      <c r="F259" s="202"/>
      <c r="G259" s="57"/>
      <c r="H259" s="206"/>
      <c r="I259" s="203">
        <f t="shared" si="99"/>
        <v>0</v>
      </c>
      <c r="J259" s="57"/>
      <c r="K259" s="204">
        <f t="shared" si="100"/>
        <v>244</v>
      </c>
      <c r="L259" s="203">
        <f t="shared" si="101"/>
        <v>1</v>
      </c>
    </row>
    <row r="260" spans="1:12" x14ac:dyDescent="0.2">
      <c r="A260" s="48"/>
      <c r="B260" s="54">
        <f>COUNTA(B255:B259)</f>
        <v>5</v>
      </c>
      <c r="C260" s="48"/>
      <c r="D260" s="201"/>
      <c r="E260" s="120">
        <f>SUM(E255:E259)</f>
        <v>1220</v>
      </c>
      <c r="F260" s="36"/>
      <c r="G260" s="54">
        <f>COUNTA(G255:G259)</f>
        <v>0</v>
      </c>
      <c r="H260" s="31">
        <f>SUM(H255:H259)</f>
        <v>0</v>
      </c>
      <c r="I260" s="37">
        <f>H260/E260</f>
        <v>0</v>
      </c>
      <c r="J260" s="194"/>
      <c r="K260" s="205">
        <f>E260-H260</f>
        <v>1220</v>
      </c>
      <c r="L260" s="37">
        <f>K260/E260</f>
        <v>1</v>
      </c>
    </row>
    <row r="261" spans="1:12" x14ac:dyDescent="0.2">
      <c r="A261" s="48"/>
      <c r="B261" s="54"/>
      <c r="C261" s="48"/>
      <c r="D261" s="201"/>
      <c r="E261" s="120"/>
      <c r="F261" s="36"/>
      <c r="G261" s="54"/>
      <c r="H261" s="31"/>
      <c r="I261" s="37"/>
      <c r="J261" s="194"/>
      <c r="K261" s="205"/>
      <c r="L261" s="37"/>
    </row>
    <row r="262" spans="1:12" x14ac:dyDescent="0.2">
      <c r="A262" s="61" t="s">
        <v>1074</v>
      </c>
      <c r="B262" s="61" t="s">
        <v>1083</v>
      </c>
      <c r="C262" s="61" t="s">
        <v>1084</v>
      </c>
      <c r="D262" s="130">
        <v>1</v>
      </c>
      <c r="E262" s="121">
        <v>365</v>
      </c>
      <c r="F262" s="201"/>
      <c r="G262" s="30"/>
      <c r="H262" s="30"/>
      <c r="I262" s="177">
        <f t="shared" ref="I262:I277" si="102">H262/E262</f>
        <v>0</v>
      </c>
      <c r="J262" s="49"/>
      <c r="K262" s="200">
        <f t="shared" ref="K262:K277" si="103">E262-H262</f>
        <v>365</v>
      </c>
      <c r="L262" s="177">
        <f t="shared" ref="L262:L277" si="104">K262/E262</f>
        <v>1</v>
      </c>
    </row>
    <row r="263" spans="1:12" x14ac:dyDescent="0.2">
      <c r="A263" s="61" t="s">
        <v>1074</v>
      </c>
      <c r="B263" s="61" t="s">
        <v>1085</v>
      </c>
      <c r="C263" s="61" t="s">
        <v>1086</v>
      </c>
      <c r="D263" s="130">
        <v>1</v>
      </c>
      <c r="E263" s="121">
        <v>365</v>
      </c>
      <c r="F263" s="201"/>
      <c r="G263" s="30"/>
      <c r="H263" s="30"/>
      <c r="I263" s="177">
        <f t="shared" si="102"/>
        <v>0</v>
      </c>
      <c r="J263" s="49"/>
      <c r="K263" s="200">
        <f t="shared" si="103"/>
        <v>365</v>
      </c>
      <c r="L263" s="177">
        <f t="shared" si="104"/>
        <v>1</v>
      </c>
    </row>
    <row r="264" spans="1:12" x14ac:dyDescent="0.2">
      <c r="A264" s="61" t="s">
        <v>1074</v>
      </c>
      <c r="B264" s="61" t="s">
        <v>1091</v>
      </c>
      <c r="C264" s="61" t="s">
        <v>1092</v>
      </c>
      <c r="D264" s="130">
        <v>1</v>
      </c>
      <c r="E264" s="121">
        <v>365</v>
      </c>
      <c r="F264" s="201"/>
      <c r="G264" s="30"/>
      <c r="H264" s="30"/>
      <c r="I264" s="177">
        <f t="shared" si="102"/>
        <v>0</v>
      </c>
      <c r="J264" s="49"/>
      <c r="K264" s="200">
        <f t="shared" si="103"/>
        <v>365</v>
      </c>
      <c r="L264" s="177">
        <f t="shared" si="104"/>
        <v>1</v>
      </c>
    </row>
    <row r="265" spans="1:12" x14ac:dyDescent="0.2">
      <c r="A265" s="61" t="s">
        <v>1074</v>
      </c>
      <c r="B265" s="61" t="s">
        <v>1093</v>
      </c>
      <c r="C265" s="61" t="s">
        <v>1094</v>
      </c>
      <c r="D265" s="130">
        <v>1</v>
      </c>
      <c r="E265" s="121">
        <v>365</v>
      </c>
      <c r="F265" s="201"/>
      <c r="G265" s="195" t="s">
        <v>30</v>
      </c>
      <c r="H265" s="30">
        <v>9</v>
      </c>
      <c r="I265" s="177">
        <f t="shared" si="102"/>
        <v>2.4657534246575342E-2</v>
      </c>
      <c r="J265" s="49"/>
      <c r="K265" s="200">
        <f t="shared" si="103"/>
        <v>356</v>
      </c>
      <c r="L265" s="177">
        <f t="shared" si="104"/>
        <v>0.97534246575342465</v>
      </c>
    </row>
    <row r="266" spans="1:12" x14ac:dyDescent="0.2">
      <c r="A266" s="61" t="s">
        <v>1074</v>
      </c>
      <c r="B266" s="61" t="s">
        <v>1101</v>
      </c>
      <c r="C266" s="61" t="s">
        <v>1102</v>
      </c>
      <c r="D266" s="130">
        <v>1</v>
      </c>
      <c r="E266" s="121">
        <v>365</v>
      </c>
      <c r="F266" s="201"/>
      <c r="G266" s="30"/>
      <c r="H266" s="30"/>
      <c r="I266" s="177">
        <f t="shared" si="102"/>
        <v>0</v>
      </c>
      <c r="J266" s="49"/>
      <c r="K266" s="200">
        <f t="shared" si="103"/>
        <v>365</v>
      </c>
      <c r="L266" s="177">
        <f t="shared" si="104"/>
        <v>1</v>
      </c>
    </row>
    <row r="267" spans="1:12" x14ac:dyDescent="0.2">
      <c r="A267" s="61" t="s">
        <v>1074</v>
      </c>
      <c r="B267" s="61" t="s">
        <v>1103</v>
      </c>
      <c r="C267" s="61" t="s">
        <v>1104</v>
      </c>
      <c r="D267" s="130">
        <v>1</v>
      </c>
      <c r="E267" s="121">
        <v>365</v>
      </c>
      <c r="F267" s="201"/>
      <c r="G267" s="30"/>
      <c r="H267" s="30"/>
      <c r="I267" s="177">
        <f t="shared" si="102"/>
        <v>0</v>
      </c>
      <c r="J267" s="49"/>
      <c r="K267" s="200">
        <f t="shared" si="103"/>
        <v>365</v>
      </c>
      <c r="L267" s="177">
        <f t="shared" si="104"/>
        <v>1</v>
      </c>
    </row>
    <row r="268" spans="1:12" x14ac:dyDescent="0.2">
      <c r="A268" s="61" t="s">
        <v>1074</v>
      </c>
      <c r="B268" s="61" t="s">
        <v>1105</v>
      </c>
      <c r="C268" s="61" t="s">
        <v>1106</v>
      </c>
      <c r="D268" s="130">
        <v>1</v>
      </c>
      <c r="E268" s="121">
        <v>365</v>
      </c>
      <c r="F268" s="201"/>
      <c r="G268" s="30"/>
      <c r="H268" s="30"/>
      <c r="I268" s="177">
        <f t="shared" si="102"/>
        <v>0</v>
      </c>
      <c r="J268" s="49"/>
      <c r="K268" s="200">
        <f t="shared" si="103"/>
        <v>365</v>
      </c>
      <c r="L268" s="177">
        <f t="shared" si="104"/>
        <v>1</v>
      </c>
    </row>
    <row r="269" spans="1:12" x14ac:dyDescent="0.2">
      <c r="A269" s="61" t="s">
        <v>1074</v>
      </c>
      <c r="B269" s="61" t="s">
        <v>1107</v>
      </c>
      <c r="C269" s="61" t="s">
        <v>1108</v>
      </c>
      <c r="D269" s="130">
        <v>1</v>
      </c>
      <c r="E269" s="121">
        <v>365</v>
      </c>
      <c r="F269" s="201"/>
      <c r="G269" s="195" t="s">
        <v>30</v>
      </c>
      <c r="H269" s="30">
        <v>2</v>
      </c>
      <c r="I269" s="177">
        <f t="shared" si="102"/>
        <v>5.4794520547945206E-3</v>
      </c>
      <c r="J269" s="49"/>
      <c r="K269" s="200">
        <f t="shared" si="103"/>
        <v>363</v>
      </c>
      <c r="L269" s="177">
        <f t="shared" si="104"/>
        <v>0.9945205479452055</v>
      </c>
    </row>
    <row r="270" spans="1:12" x14ac:dyDescent="0.2">
      <c r="A270" s="61" t="s">
        <v>1074</v>
      </c>
      <c r="B270" s="61" t="s">
        <v>1109</v>
      </c>
      <c r="C270" s="61" t="s">
        <v>1110</v>
      </c>
      <c r="D270" s="130">
        <v>1</v>
      </c>
      <c r="E270" s="121">
        <v>365</v>
      </c>
      <c r="F270" s="201"/>
      <c r="G270" s="30"/>
      <c r="H270" s="30"/>
      <c r="I270" s="177">
        <f t="shared" si="102"/>
        <v>0</v>
      </c>
      <c r="J270" s="49"/>
      <c r="K270" s="200">
        <f t="shared" si="103"/>
        <v>365</v>
      </c>
      <c r="L270" s="177">
        <f t="shared" si="104"/>
        <v>1</v>
      </c>
    </row>
    <row r="271" spans="1:12" x14ac:dyDescent="0.2">
      <c r="A271" s="61" t="s">
        <v>1074</v>
      </c>
      <c r="B271" s="61" t="s">
        <v>1121</v>
      </c>
      <c r="C271" s="61" t="s">
        <v>1122</v>
      </c>
      <c r="D271" s="130">
        <v>1</v>
      </c>
      <c r="E271" s="121">
        <v>365</v>
      </c>
      <c r="F271" s="201"/>
      <c r="G271" s="195" t="s">
        <v>30</v>
      </c>
      <c r="H271" s="30">
        <v>2</v>
      </c>
      <c r="I271" s="177">
        <f t="shared" si="102"/>
        <v>5.4794520547945206E-3</v>
      </c>
      <c r="J271" s="49"/>
      <c r="K271" s="200">
        <f t="shared" si="103"/>
        <v>363</v>
      </c>
      <c r="L271" s="177">
        <f t="shared" si="104"/>
        <v>0.9945205479452055</v>
      </c>
    </row>
    <row r="272" spans="1:12" x14ac:dyDescent="0.2">
      <c r="A272" s="61" t="s">
        <v>1074</v>
      </c>
      <c r="B272" s="61" t="s">
        <v>1123</v>
      </c>
      <c r="C272" s="61" t="s">
        <v>1124</v>
      </c>
      <c r="D272" s="130">
        <v>1</v>
      </c>
      <c r="E272" s="121">
        <v>365</v>
      </c>
      <c r="F272" s="201"/>
      <c r="G272" s="30"/>
      <c r="H272" s="30"/>
      <c r="I272" s="177">
        <f t="shared" si="102"/>
        <v>0</v>
      </c>
      <c r="J272" s="49"/>
      <c r="K272" s="200">
        <f t="shared" si="103"/>
        <v>365</v>
      </c>
      <c r="L272" s="177">
        <f t="shared" si="104"/>
        <v>1</v>
      </c>
    </row>
    <row r="273" spans="1:12" x14ac:dyDescent="0.2">
      <c r="A273" s="61" t="s">
        <v>1074</v>
      </c>
      <c r="B273" s="61" t="s">
        <v>1127</v>
      </c>
      <c r="C273" s="61" t="s">
        <v>1128</v>
      </c>
      <c r="D273" s="130">
        <v>1</v>
      </c>
      <c r="E273" s="121">
        <v>365</v>
      </c>
      <c r="F273" s="201"/>
      <c r="G273" s="30"/>
      <c r="H273" s="30"/>
      <c r="I273" s="177">
        <f t="shared" si="102"/>
        <v>0</v>
      </c>
      <c r="J273" s="49"/>
      <c r="K273" s="200">
        <f t="shared" si="103"/>
        <v>365</v>
      </c>
      <c r="L273" s="177">
        <f t="shared" si="104"/>
        <v>1</v>
      </c>
    </row>
    <row r="274" spans="1:12" x14ac:dyDescent="0.2">
      <c r="A274" s="61" t="s">
        <v>1074</v>
      </c>
      <c r="B274" s="61" t="s">
        <v>1131</v>
      </c>
      <c r="C274" s="61" t="s">
        <v>1132</v>
      </c>
      <c r="D274" s="130">
        <v>1</v>
      </c>
      <c r="E274" s="121">
        <v>365</v>
      </c>
      <c r="F274" s="201"/>
      <c r="G274" s="30"/>
      <c r="H274" s="30"/>
      <c r="I274" s="177">
        <f t="shared" si="102"/>
        <v>0</v>
      </c>
      <c r="J274" s="49"/>
      <c r="K274" s="200">
        <f t="shared" si="103"/>
        <v>365</v>
      </c>
      <c r="L274" s="177">
        <f t="shared" si="104"/>
        <v>1</v>
      </c>
    </row>
    <row r="275" spans="1:12" x14ac:dyDescent="0.2">
      <c r="A275" s="61" t="s">
        <v>1074</v>
      </c>
      <c r="B275" s="61" t="s">
        <v>1135</v>
      </c>
      <c r="C275" s="61" t="s">
        <v>1136</v>
      </c>
      <c r="D275" s="130">
        <v>1</v>
      </c>
      <c r="E275" s="121">
        <v>365</v>
      </c>
      <c r="F275" s="201"/>
      <c r="G275" s="195" t="s">
        <v>30</v>
      </c>
      <c r="H275" s="30">
        <v>2</v>
      </c>
      <c r="I275" s="177">
        <f t="shared" si="102"/>
        <v>5.4794520547945206E-3</v>
      </c>
      <c r="J275" s="49"/>
      <c r="K275" s="200">
        <f t="shared" si="103"/>
        <v>363</v>
      </c>
      <c r="L275" s="177">
        <f t="shared" si="104"/>
        <v>0.9945205479452055</v>
      </c>
    </row>
    <row r="276" spans="1:12" x14ac:dyDescent="0.2">
      <c r="A276" s="61" t="s">
        <v>1074</v>
      </c>
      <c r="B276" s="61" t="s">
        <v>1137</v>
      </c>
      <c r="C276" s="61" t="s">
        <v>1138</v>
      </c>
      <c r="D276" s="130">
        <v>1</v>
      </c>
      <c r="E276" s="121">
        <v>365</v>
      </c>
      <c r="F276" s="201"/>
      <c r="G276" s="30"/>
      <c r="H276" s="30"/>
      <c r="I276" s="177">
        <f t="shared" si="102"/>
        <v>0</v>
      </c>
      <c r="J276" s="49"/>
      <c r="K276" s="200">
        <f t="shared" si="103"/>
        <v>365</v>
      </c>
      <c r="L276" s="177">
        <f t="shared" si="104"/>
        <v>1</v>
      </c>
    </row>
    <row r="277" spans="1:12" x14ac:dyDescent="0.2">
      <c r="A277" s="62" t="s">
        <v>1074</v>
      </c>
      <c r="B277" s="62" t="s">
        <v>1139</v>
      </c>
      <c r="C277" s="62" t="s">
        <v>1140</v>
      </c>
      <c r="D277" s="133">
        <v>1</v>
      </c>
      <c r="E277" s="122">
        <v>365</v>
      </c>
      <c r="F277" s="202"/>
      <c r="G277" s="57" t="s">
        <v>30</v>
      </c>
      <c r="H277" s="206">
        <v>5</v>
      </c>
      <c r="I277" s="203">
        <f t="shared" si="102"/>
        <v>1.3698630136986301E-2</v>
      </c>
      <c r="J277" s="57"/>
      <c r="K277" s="204">
        <f t="shared" si="103"/>
        <v>360</v>
      </c>
      <c r="L277" s="203">
        <f t="shared" si="104"/>
        <v>0.98630136986301364</v>
      </c>
    </row>
    <row r="278" spans="1:12" x14ac:dyDescent="0.2">
      <c r="A278" s="48"/>
      <c r="B278" s="54">
        <f>COUNTA(B262:B277)</f>
        <v>16</v>
      </c>
      <c r="C278" s="48"/>
      <c r="D278" s="201"/>
      <c r="E278" s="120">
        <f>SUM(E262:E277)</f>
        <v>5840</v>
      </c>
      <c r="F278" s="36"/>
      <c r="G278" s="54">
        <f>COUNTA(G262:G277)</f>
        <v>5</v>
      </c>
      <c r="H278" s="31">
        <f>SUM(H262:H277)</f>
        <v>20</v>
      </c>
      <c r="I278" s="37">
        <f>H278/E278</f>
        <v>3.4246575342465752E-3</v>
      </c>
      <c r="J278" s="194"/>
      <c r="K278" s="205">
        <f>E278-H278</f>
        <v>5820</v>
      </c>
      <c r="L278" s="37">
        <f>K278/E278</f>
        <v>0.99657534246575341</v>
      </c>
    </row>
    <row r="279" spans="1:12" x14ac:dyDescent="0.2">
      <c r="A279" s="48"/>
      <c r="B279" s="54"/>
      <c r="C279" s="48"/>
      <c r="D279" s="201"/>
      <c r="E279" s="120"/>
      <c r="F279" s="36"/>
      <c r="G279" s="54"/>
      <c r="H279" s="31"/>
      <c r="I279" s="37"/>
      <c r="J279" s="194"/>
      <c r="K279" s="205"/>
      <c r="L279" s="37"/>
    </row>
    <row r="280" spans="1:12" x14ac:dyDescent="0.2">
      <c r="A280" s="61" t="s">
        <v>1141</v>
      </c>
      <c r="B280" s="61" t="s">
        <v>1142</v>
      </c>
      <c r="C280" s="61" t="s">
        <v>1143</v>
      </c>
      <c r="D280" s="130">
        <v>1</v>
      </c>
      <c r="E280" s="150">
        <v>244</v>
      </c>
      <c r="F280" s="201"/>
      <c r="G280" s="30"/>
      <c r="H280" s="30"/>
      <c r="I280" s="177">
        <f t="shared" ref="I280:I285" si="105">H280/E280</f>
        <v>0</v>
      </c>
      <c r="J280" s="49"/>
      <c r="K280" s="200">
        <f t="shared" ref="K280:K285" si="106">E280-H280</f>
        <v>244</v>
      </c>
      <c r="L280" s="177">
        <f t="shared" ref="L280:L285" si="107">K280/E280</f>
        <v>1</v>
      </c>
    </row>
    <row r="281" spans="1:12" x14ac:dyDescent="0.2">
      <c r="A281" s="61" t="s">
        <v>1141</v>
      </c>
      <c r="B281" s="61" t="s">
        <v>1144</v>
      </c>
      <c r="C281" s="61" t="s">
        <v>1145</v>
      </c>
      <c r="D281" s="130">
        <v>1</v>
      </c>
      <c r="E281" s="150">
        <v>244</v>
      </c>
      <c r="F281" s="201"/>
      <c r="G281" s="30"/>
      <c r="H281" s="30"/>
      <c r="I281" s="177">
        <f t="shared" si="105"/>
        <v>0</v>
      </c>
      <c r="J281" s="49"/>
      <c r="K281" s="200">
        <f t="shared" si="106"/>
        <v>244</v>
      </c>
      <c r="L281" s="177">
        <f t="shared" si="107"/>
        <v>1</v>
      </c>
    </row>
    <row r="282" spans="1:12" x14ac:dyDescent="0.2">
      <c r="A282" s="61" t="s">
        <v>1141</v>
      </c>
      <c r="B282" s="61" t="s">
        <v>1148</v>
      </c>
      <c r="C282" s="61" t="s">
        <v>1149</v>
      </c>
      <c r="D282" s="130">
        <v>1</v>
      </c>
      <c r="E282" s="150">
        <v>244</v>
      </c>
      <c r="F282" s="201"/>
      <c r="G282" s="30"/>
      <c r="H282" s="30"/>
      <c r="I282" s="177">
        <f t="shared" si="105"/>
        <v>0</v>
      </c>
      <c r="J282" s="49"/>
      <c r="K282" s="200">
        <f t="shared" si="106"/>
        <v>244</v>
      </c>
      <c r="L282" s="177">
        <f t="shared" si="107"/>
        <v>1</v>
      </c>
    </row>
    <row r="283" spans="1:12" x14ac:dyDescent="0.2">
      <c r="A283" s="61" t="s">
        <v>1141</v>
      </c>
      <c r="B283" s="61" t="s">
        <v>1152</v>
      </c>
      <c r="C283" s="61" t="s">
        <v>1153</v>
      </c>
      <c r="D283" s="130">
        <v>1</v>
      </c>
      <c r="E283" s="150">
        <v>244</v>
      </c>
      <c r="F283" s="201"/>
      <c r="G283" s="30"/>
      <c r="H283" s="30"/>
      <c r="I283" s="177">
        <f t="shared" si="105"/>
        <v>0</v>
      </c>
      <c r="J283" s="49"/>
      <c r="K283" s="200">
        <f t="shared" si="106"/>
        <v>244</v>
      </c>
      <c r="L283" s="177">
        <f t="shared" si="107"/>
        <v>1</v>
      </c>
    </row>
    <row r="284" spans="1:12" x14ac:dyDescent="0.2">
      <c r="A284" s="61" t="s">
        <v>1141</v>
      </c>
      <c r="B284" s="61" t="s">
        <v>1154</v>
      </c>
      <c r="C284" s="61" t="s">
        <v>1155</v>
      </c>
      <c r="D284" s="130">
        <v>1</v>
      </c>
      <c r="E284" s="150">
        <v>244</v>
      </c>
      <c r="F284" s="201"/>
      <c r="G284" s="30"/>
      <c r="H284" s="30"/>
      <c r="I284" s="177">
        <f t="shared" si="105"/>
        <v>0</v>
      </c>
      <c r="J284" s="49"/>
      <c r="K284" s="200">
        <f t="shared" si="106"/>
        <v>244</v>
      </c>
      <c r="L284" s="177">
        <f t="shared" si="107"/>
        <v>1</v>
      </c>
    </row>
    <row r="285" spans="1:12" x14ac:dyDescent="0.2">
      <c r="A285" s="62" t="s">
        <v>1141</v>
      </c>
      <c r="B285" s="62" t="s">
        <v>1156</v>
      </c>
      <c r="C285" s="62" t="s">
        <v>1157</v>
      </c>
      <c r="D285" s="133">
        <v>1</v>
      </c>
      <c r="E285" s="156">
        <v>244</v>
      </c>
      <c r="F285" s="202"/>
      <c r="G285" s="206"/>
      <c r="H285" s="206"/>
      <c r="I285" s="203">
        <f t="shared" si="105"/>
        <v>0</v>
      </c>
      <c r="J285" s="57"/>
      <c r="K285" s="204">
        <f t="shared" si="106"/>
        <v>244</v>
      </c>
      <c r="L285" s="203">
        <f t="shared" si="107"/>
        <v>1</v>
      </c>
    </row>
    <row r="286" spans="1:12" x14ac:dyDescent="0.2">
      <c r="A286" s="48"/>
      <c r="B286" s="54">
        <f>COUNTA(B280:B285)</f>
        <v>6</v>
      </c>
      <c r="C286" s="48"/>
      <c r="D286" s="201"/>
      <c r="E286" s="120">
        <f>SUM(E280:E285)</f>
        <v>1464</v>
      </c>
      <c r="F286" s="36"/>
      <c r="G286" s="54">
        <f>COUNTA(G280:G285)</f>
        <v>0</v>
      </c>
      <c r="H286" s="31">
        <f>SUM(H280:H285)</f>
        <v>0</v>
      </c>
      <c r="I286" s="37">
        <f>H286/E286</f>
        <v>0</v>
      </c>
      <c r="J286" s="194"/>
      <c r="K286" s="205">
        <f>E286-H286</f>
        <v>1464</v>
      </c>
      <c r="L286" s="37">
        <f>K286/E286</f>
        <v>1</v>
      </c>
    </row>
    <row r="287" spans="1:12" x14ac:dyDescent="0.2">
      <c r="A287" s="48"/>
      <c r="B287" s="54"/>
      <c r="C287" s="48"/>
      <c r="D287" s="201"/>
      <c r="E287" s="120"/>
      <c r="F287" s="36"/>
      <c r="G287" s="54"/>
      <c r="H287" s="31"/>
      <c r="I287" s="37"/>
      <c r="J287" s="194"/>
      <c r="K287" s="205"/>
      <c r="L287" s="37"/>
    </row>
    <row r="288" spans="1:12" x14ac:dyDescent="0.2">
      <c r="A288" s="150" t="s">
        <v>1158</v>
      </c>
      <c r="B288" s="150" t="s">
        <v>1169</v>
      </c>
      <c r="C288" s="158" t="s">
        <v>1170</v>
      </c>
      <c r="D288" s="130">
        <v>1</v>
      </c>
      <c r="E288" s="121">
        <v>365</v>
      </c>
      <c r="F288" s="201"/>
      <c r="G288" s="30"/>
      <c r="H288" s="30"/>
      <c r="I288" s="177">
        <f t="shared" ref="I288:I291" si="108">H288/E288</f>
        <v>0</v>
      </c>
      <c r="J288" s="49"/>
      <c r="K288" s="200">
        <f t="shared" ref="K288:K291" si="109">E288-H288</f>
        <v>365</v>
      </c>
      <c r="L288" s="177">
        <f t="shared" ref="L288:L291" si="110">K288/E288</f>
        <v>1</v>
      </c>
    </row>
    <row r="289" spans="1:12" x14ac:dyDescent="0.2">
      <c r="A289" s="150" t="s">
        <v>1158</v>
      </c>
      <c r="B289" s="150" t="s">
        <v>1193</v>
      </c>
      <c r="C289" s="158" t="s">
        <v>1194</v>
      </c>
      <c r="D289" s="130">
        <v>1</v>
      </c>
      <c r="E289" s="121">
        <v>365</v>
      </c>
      <c r="F289" s="201"/>
      <c r="G289" s="30"/>
      <c r="H289" s="30"/>
      <c r="I289" s="177">
        <f t="shared" si="108"/>
        <v>0</v>
      </c>
      <c r="J289" s="49"/>
      <c r="K289" s="200">
        <f t="shared" si="109"/>
        <v>365</v>
      </c>
      <c r="L289" s="177">
        <f t="shared" si="110"/>
        <v>1</v>
      </c>
    </row>
    <row r="290" spans="1:12" x14ac:dyDescent="0.2">
      <c r="A290" s="150" t="s">
        <v>1158</v>
      </c>
      <c r="B290" s="150" t="s">
        <v>1201</v>
      </c>
      <c r="C290" s="158" t="s">
        <v>1202</v>
      </c>
      <c r="D290" s="130">
        <v>1</v>
      </c>
      <c r="E290" s="121">
        <v>365</v>
      </c>
      <c r="F290" s="201"/>
      <c r="G290" s="195"/>
      <c r="H290" s="30"/>
      <c r="I290" s="177">
        <f t="shared" si="108"/>
        <v>0</v>
      </c>
      <c r="J290" s="49"/>
      <c r="K290" s="200">
        <f t="shared" si="109"/>
        <v>365</v>
      </c>
      <c r="L290" s="177">
        <f t="shared" si="110"/>
        <v>1</v>
      </c>
    </row>
    <row r="291" spans="1:12" x14ac:dyDescent="0.2">
      <c r="A291" s="156" t="s">
        <v>1158</v>
      </c>
      <c r="B291" s="156" t="s">
        <v>1205</v>
      </c>
      <c r="C291" s="62" t="s">
        <v>1206</v>
      </c>
      <c r="D291" s="133">
        <v>1</v>
      </c>
      <c r="E291" s="122">
        <v>365</v>
      </c>
      <c r="F291" s="202"/>
      <c r="G291" s="206"/>
      <c r="H291" s="206"/>
      <c r="I291" s="203">
        <f t="shared" si="108"/>
        <v>0</v>
      </c>
      <c r="J291" s="57"/>
      <c r="K291" s="204">
        <f t="shared" si="109"/>
        <v>365</v>
      </c>
      <c r="L291" s="203">
        <f t="shared" si="110"/>
        <v>1</v>
      </c>
    </row>
    <row r="292" spans="1:12" x14ac:dyDescent="0.2">
      <c r="A292" s="48"/>
      <c r="B292" s="54">
        <f>COUNTA(B288:B291)</f>
        <v>4</v>
      </c>
      <c r="C292" s="48"/>
      <c r="D292" s="201"/>
      <c r="E292" s="120">
        <f>SUM(E288:E291)</f>
        <v>1460</v>
      </c>
      <c r="F292" s="36"/>
      <c r="G292" s="54">
        <f>COUNTA(G288:G291)</f>
        <v>0</v>
      </c>
      <c r="H292" s="31">
        <f>SUM(H288:H291)</f>
        <v>0</v>
      </c>
      <c r="I292" s="37">
        <f>H292/E292</f>
        <v>0</v>
      </c>
      <c r="J292" s="194"/>
      <c r="K292" s="205">
        <f>E292-H292</f>
        <v>1460</v>
      </c>
      <c r="L292" s="37">
        <f>K292/E292</f>
        <v>1</v>
      </c>
    </row>
    <row r="293" spans="1:12" x14ac:dyDescent="0.2">
      <c r="A293" s="48"/>
      <c r="B293" s="54"/>
      <c r="C293" s="48"/>
      <c r="D293" s="201"/>
      <c r="E293" s="120"/>
      <c r="F293" s="36"/>
      <c r="G293" s="54"/>
      <c r="H293" s="31"/>
      <c r="I293" s="37"/>
      <c r="J293" s="194"/>
      <c r="K293" s="205"/>
      <c r="L293" s="37"/>
    </row>
    <row r="294" spans="1:12" x14ac:dyDescent="0.2">
      <c r="A294" s="150" t="s">
        <v>1220</v>
      </c>
      <c r="B294" s="150" t="s">
        <v>1221</v>
      </c>
      <c r="C294" s="158" t="s">
        <v>1222</v>
      </c>
      <c r="D294" s="130">
        <v>1</v>
      </c>
      <c r="E294" s="121">
        <v>365</v>
      </c>
      <c r="F294" s="201"/>
      <c r="G294" s="30"/>
      <c r="H294" s="30"/>
      <c r="I294" s="177">
        <f t="shared" ref="I294:I306" si="111">H294/E294</f>
        <v>0</v>
      </c>
      <c r="J294" s="49"/>
      <c r="K294" s="200">
        <f t="shared" ref="K294:K306" si="112">E294-H294</f>
        <v>365</v>
      </c>
      <c r="L294" s="177">
        <f t="shared" ref="L294:L306" si="113">K294/E294</f>
        <v>1</v>
      </c>
    </row>
    <row r="295" spans="1:12" x14ac:dyDescent="0.2">
      <c r="A295" s="150" t="s">
        <v>1220</v>
      </c>
      <c r="B295" s="150" t="s">
        <v>1225</v>
      </c>
      <c r="C295" s="158" t="s">
        <v>1226</v>
      </c>
      <c r="D295" s="130">
        <v>1</v>
      </c>
      <c r="E295" s="121">
        <v>365</v>
      </c>
      <c r="F295" s="201"/>
      <c r="G295" s="30"/>
      <c r="H295" s="30"/>
      <c r="I295" s="177">
        <f t="shared" si="111"/>
        <v>0</v>
      </c>
      <c r="J295" s="49"/>
      <c r="K295" s="200">
        <f t="shared" si="112"/>
        <v>365</v>
      </c>
      <c r="L295" s="177">
        <f t="shared" si="113"/>
        <v>1</v>
      </c>
    </row>
    <row r="296" spans="1:12" x14ac:dyDescent="0.2">
      <c r="A296" s="150" t="s">
        <v>1220</v>
      </c>
      <c r="B296" s="150" t="s">
        <v>1227</v>
      </c>
      <c r="C296" s="158" t="s">
        <v>1228</v>
      </c>
      <c r="D296" s="130">
        <v>1</v>
      </c>
      <c r="E296" s="121">
        <v>365</v>
      </c>
      <c r="F296" s="201"/>
      <c r="G296" s="195"/>
      <c r="H296" s="195"/>
      <c r="I296" s="177">
        <f t="shared" si="111"/>
        <v>0</v>
      </c>
      <c r="J296" s="49"/>
      <c r="K296" s="200">
        <f t="shared" si="112"/>
        <v>365</v>
      </c>
      <c r="L296" s="177">
        <f t="shared" si="113"/>
        <v>1</v>
      </c>
    </row>
    <row r="297" spans="1:12" x14ac:dyDescent="0.2">
      <c r="A297" s="150" t="s">
        <v>1220</v>
      </c>
      <c r="B297" s="150" t="s">
        <v>1231</v>
      </c>
      <c r="C297" s="158" t="s">
        <v>1232</v>
      </c>
      <c r="D297" s="130">
        <v>1</v>
      </c>
      <c r="E297" s="121">
        <v>365</v>
      </c>
      <c r="F297" s="201"/>
      <c r="G297" s="195"/>
      <c r="H297" s="195"/>
      <c r="I297" s="177">
        <f t="shared" si="111"/>
        <v>0</v>
      </c>
      <c r="J297" s="49"/>
      <c r="K297" s="200">
        <f t="shared" si="112"/>
        <v>365</v>
      </c>
      <c r="L297" s="177">
        <f t="shared" si="113"/>
        <v>1</v>
      </c>
    </row>
    <row r="298" spans="1:12" x14ac:dyDescent="0.2">
      <c r="A298" s="150" t="s">
        <v>1220</v>
      </c>
      <c r="B298" s="150" t="s">
        <v>1233</v>
      </c>
      <c r="C298" s="158" t="s">
        <v>1234</v>
      </c>
      <c r="D298" s="130">
        <v>1</v>
      </c>
      <c r="E298" s="121">
        <v>365</v>
      </c>
      <c r="F298" s="201"/>
      <c r="G298" s="195"/>
      <c r="H298" s="195"/>
      <c r="I298" s="177">
        <f t="shared" si="111"/>
        <v>0</v>
      </c>
      <c r="J298" s="49"/>
      <c r="K298" s="200">
        <f t="shared" si="112"/>
        <v>365</v>
      </c>
      <c r="L298" s="177">
        <f t="shared" si="113"/>
        <v>1</v>
      </c>
    </row>
    <row r="299" spans="1:12" x14ac:dyDescent="0.2">
      <c r="A299" s="150" t="s">
        <v>1220</v>
      </c>
      <c r="B299" s="150" t="s">
        <v>1235</v>
      </c>
      <c r="C299" s="158" t="s">
        <v>1236</v>
      </c>
      <c r="D299" s="130">
        <v>1</v>
      </c>
      <c r="E299" s="121">
        <v>365</v>
      </c>
      <c r="F299" s="201"/>
      <c r="G299" s="195"/>
      <c r="H299" s="195"/>
      <c r="I299" s="177">
        <f t="shared" si="111"/>
        <v>0</v>
      </c>
      <c r="J299" s="49"/>
      <c r="K299" s="200">
        <f t="shared" si="112"/>
        <v>365</v>
      </c>
      <c r="L299" s="177">
        <f t="shared" si="113"/>
        <v>1</v>
      </c>
    </row>
    <row r="300" spans="1:12" x14ac:dyDescent="0.2">
      <c r="A300" s="150" t="s">
        <v>1220</v>
      </c>
      <c r="B300" s="150" t="s">
        <v>1237</v>
      </c>
      <c r="C300" s="158" t="s">
        <v>1238</v>
      </c>
      <c r="D300" s="130">
        <v>1</v>
      </c>
      <c r="E300" s="121">
        <v>365</v>
      </c>
      <c r="F300" s="201"/>
      <c r="G300" s="195"/>
      <c r="H300" s="195"/>
      <c r="I300" s="177">
        <f t="shared" si="111"/>
        <v>0</v>
      </c>
      <c r="J300" s="49"/>
      <c r="K300" s="200">
        <f t="shared" si="112"/>
        <v>365</v>
      </c>
      <c r="L300" s="177">
        <f t="shared" si="113"/>
        <v>1</v>
      </c>
    </row>
    <row r="301" spans="1:12" x14ac:dyDescent="0.2">
      <c r="A301" s="150" t="s">
        <v>1220</v>
      </c>
      <c r="B301" s="150" t="s">
        <v>1239</v>
      </c>
      <c r="C301" s="158" t="s">
        <v>1240</v>
      </c>
      <c r="D301" s="130">
        <v>1</v>
      </c>
      <c r="E301" s="121">
        <v>365</v>
      </c>
      <c r="F301" s="201"/>
      <c r="G301" s="30"/>
      <c r="H301" s="30"/>
      <c r="I301" s="177">
        <f t="shared" si="111"/>
        <v>0</v>
      </c>
      <c r="J301" s="49"/>
      <c r="K301" s="200">
        <f t="shared" si="112"/>
        <v>365</v>
      </c>
      <c r="L301" s="177">
        <f t="shared" si="113"/>
        <v>1</v>
      </c>
    </row>
    <row r="302" spans="1:12" x14ac:dyDescent="0.2">
      <c r="A302" s="150" t="s">
        <v>1220</v>
      </c>
      <c r="B302" s="150" t="s">
        <v>1241</v>
      </c>
      <c r="C302" s="158" t="s">
        <v>1242</v>
      </c>
      <c r="D302" s="130">
        <v>1</v>
      </c>
      <c r="E302" s="121">
        <v>365</v>
      </c>
      <c r="F302" s="201"/>
      <c r="G302" s="30"/>
      <c r="H302" s="30"/>
      <c r="I302" s="177">
        <f t="shared" si="111"/>
        <v>0</v>
      </c>
      <c r="J302" s="49"/>
      <c r="K302" s="200">
        <f t="shared" si="112"/>
        <v>365</v>
      </c>
      <c r="L302" s="177">
        <f t="shared" si="113"/>
        <v>1</v>
      </c>
    </row>
    <row r="303" spans="1:12" x14ac:dyDescent="0.2">
      <c r="A303" s="150" t="s">
        <v>1220</v>
      </c>
      <c r="B303" s="150" t="s">
        <v>1243</v>
      </c>
      <c r="C303" s="158" t="s">
        <v>1244</v>
      </c>
      <c r="D303" s="130">
        <v>1</v>
      </c>
      <c r="E303" s="121">
        <v>365</v>
      </c>
      <c r="F303" s="201"/>
      <c r="G303" s="30"/>
      <c r="H303" s="30"/>
      <c r="I303" s="177">
        <f t="shared" si="111"/>
        <v>0</v>
      </c>
      <c r="J303" s="49"/>
      <c r="K303" s="200">
        <f t="shared" si="112"/>
        <v>365</v>
      </c>
      <c r="L303" s="177">
        <f t="shared" si="113"/>
        <v>1</v>
      </c>
    </row>
    <row r="304" spans="1:12" x14ac:dyDescent="0.2">
      <c r="A304" s="150" t="s">
        <v>1220</v>
      </c>
      <c r="B304" s="150" t="s">
        <v>1245</v>
      </c>
      <c r="C304" s="158" t="s">
        <v>1246</v>
      </c>
      <c r="D304" s="130">
        <v>1</v>
      </c>
      <c r="E304" s="121">
        <v>365</v>
      </c>
      <c r="F304" s="201"/>
      <c r="G304" s="195"/>
      <c r="H304" s="195"/>
      <c r="I304" s="177">
        <f t="shared" si="111"/>
        <v>0</v>
      </c>
      <c r="J304" s="49"/>
      <c r="K304" s="200">
        <f t="shared" si="112"/>
        <v>365</v>
      </c>
      <c r="L304" s="177">
        <f t="shared" si="113"/>
        <v>1</v>
      </c>
    </row>
    <row r="305" spans="1:12" x14ac:dyDescent="0.2">
      <c r="A305" s="150" t="s">
        <v>1220</v>
      </c>
      <c r="B305" s="150" t="s">
        <v>1247</v>
      </c>
      <c r="C305" s="158" t="s">
        <v>1248</v>
      </c>
      <c r="D305" s="130">
        <v>1</v>
      </c>
      <c r="E305" s="121">
        <v>365</v>
      </c>
      <c r="F305" s="201"/>
      <c r="G305" s="195"/>
      <c r="H305" s="30"/>
      <c r="I305" s="177">
        <f t="shared" si="111"/>
        <v>0</v>
      </c>
      <c r="J305" s="49"/>
      <c r="K305" s="200">
        <f t="shared" si="112"/>
        <v>365</v>
      </c>
      <c r="L305" s="177">
        <f t="shared" si="113"/>
        <v>1</v>
      </c>
    </row>
    <row r="306" spans="1:12" x14ac:dyDescent="0.2">
      <c r="A306" s="156" t="s">
        <v>1220</v>
      </c>
      <c r="B306" s="156" t="s">
        <v>1249</v>
      </c>
      <c r="C306" s="62" t="s">
        <v>1250</v>
      </c>
      <c r="D306" s="133">
        <v>1</v>
      </c>
      <c r="E306" s="122">
        <v>365</v>
      </c>
      <c r="F306" s="202"/>
      <c r="G306" s="206"/>
      <c r="H306" s="206"/>
      <c r="I306" s="203">
        <f t="shared" si="111"/>
        <v>0</v>
      </c>
      <c r="J306" s="57"/>
      <c r="K306" s="204">
        <f t="shared" si="112"/>
        <v>365</v>
      </c>
      <c r="L306" s="203">
        <f t="shared" si="113"/>
        <v>1</v>
      </c>
    </row>
    <row r="307" spans="1:12" x14ac:dyDescent="0.2">
      <c r="A307" s="48"/>
      <c r="B307" s="54">
        <f>COUNTA(B294:B306)</f>
        <v>13</v>
      </c>
      <c r="C307" s="48"/>
      <c r="D307" s="201"/>
      <c r="E307" s="120">
        <f>SUM(E294:E306)</f>
        <v>4745</v>
      </c>
      <c r="F307" s="36"/>
      <c r="G307" s="54">
        <f>COUNTA(G294:G306)</f>
        <v>0</v>
      </c>
      <c r="H307" s="31">
        <f>SUM(H294:H306)</f>
        <v>0</v>
      </c>
      <c r="I307" s="37">
        <f>H307/E307</f>
        <v>0</v>
      </c>
      <c r="J307" s="194"/>
      <c r="K307" s="205">
        <f>E307-H307</f>
        <v>4745</v>
      </c>
      <c r="L307" s="37">
        <f>K307/E307</f>
        <v>1</v>
      </c>
    </row>
    <row r="308" spans="1:12" x14ac:dyDescent="0.2">
      <c r="A308" s="48"/>
      <c r="B308" s="54"/>
      <c r="C308" s="48"/>
      <c r="D308" s="201"/>
      <c r="E308" s="120"/>
      <c r="F308" s="36"/>
      <c r="G308" s="54"/>
      <c r="H308" s="31"/>
      <c r="I308" s="37"/>
      <c r="J308" s="194"/>
      <c r="K308" s="205"/>
      <c r="L308" s="37"/>
    </row>
    <row r="309" spans="1:12" x14ac:dyDescent="0.2">
      <c r="A309" s="150" t="s">
        <v>1253</v>
      </c>
      <c r="B309" s="150" t="s">
        <v>1254</v>
      </c>
      <c r="C309" s="158" t="s">
        <v>1255</v>
      </c>
      <c r="D309" s="130">
        <v>1</v>
      </c>
      <c r="E309" s="150">
        <v>244</v>
      </c>
      <c r="F309" s="201"/>
      <c r="G309" s="195"/>
      <c r="H309" s="195"/>
      <c r="I309" s="177">
        <f t="shared" ref="I309:I310" si="114">H309/E309</f>
        <v>0</v>
      </c>
      <c r="J309" s="49"/>
      <c r="K309" s="200">
        <f t="shared" ref="K309:K310" si="115">E309-H309</f>
        <v>244</v>
      </c>
      <c r="L309" s="177">
        <f t="shared" ref="L309:L310" si="116">K309/E309</f>
        <v>1</v>
      </c>
    </row>
    <row r="310" spans="1:12" x14ac:dyDescent="0.2">
      <c r="A310" s="156" t="s">
        <v>1253</v>
      </c>
      <c r="B310" s="156" t="s">
        <v>1256</v>
      </c>
      <c r="C310" s="62" t="s">
        <v>1257</v>
      </c>
      <c r="D310" s="133">
        <v>1</v>
      </c>
      <c r="E310" s="156">
        <v>244</v>
      </c>
      <c r="F310" s="202"/>
      <c r="G310" s="57"/>
      <c r="H310" s="57"/>
      <c r="I310" s="203">
        <f t="shared" si="114"/>
        <v>0</v>
      </c>
      <c r="J310" s="57"/>
      <c r="K310" s="204">
        <f t="shared" si="115"/>
        <v>244</v>
      </c>
      <c r="L310" s="203">
        <f t="shared" si="116"/>
        <v>1</v>
      </c>
    </row>
    <row r="311" spans="1:12" x14ac:dyDescent="0.2">
      <c r="A311" s="48"/>
      <c r="B311" s="54">
        <f>COUNTA(B309:B310)</f>
        <v>2</v>
      </c>
      <c r="C311" s="48"/>
      <c r="D311" s="201"/>
      <c r="E311" s="120">
        <f>SUM(E309:E310)</f>
        <v>488</v>
      </c>
      <c r="F311" s="36"/>
      <c r="G311" s="54">
        <f>COUNTA(G309:G310)</f>
        <v>0</v>
      </c>
      <c r="H311" s="31">
        <f>SUM(H309:H310)</f>
        <v>0</v>
      </c>
      <c r="I311" s="37">
        <f>H311/E311</f>
        <v>0</v>
      </c>
      <c r="J311" s="194"/>
      <c r="K311" s="205">
        <f>E311-H311</f>
        <v>488</v>
      </c>
      <c r="L311" s="37">
        <f>K311/E311</f>
        <v>1</v>
      </c>
    </row>
    <row r="312" spans="1:12" x14ac:dyDescent="0.2">
      <c r="A312" s="48"/>
      <c r="B312" s="54"/>
      <c r="C312" s="48"/>
      <c r="D312" s="201"/>
      <c r="E312" s="120"/>
      <c r="F312" s="36"/>
      <c r="G312" s="54"/>
      <c r="H312" s="31"/>
      <c r="I312" s="37"/>
      <c r="J312" s="194"/>
      <c r="K312" s="205"/>
      <c r="L312" s="37"/>
    </row>
    <row r="313" spans="1:12" x14ac:dyDescent="0.2">
      <c r="A313" s="150" t="s">
        <v>1258</v>
      </c>
      <c r="B313" s="150" t="s">
        <v>1259</v>
      </c>
      <c r="C313" s="158" t="s">
        <v>1260</v>
      </c>
      <c r="D313" s="130">
        <v>1</v>
      </c>
      <c r="E313" s="150">
        <v>244</v>
      </c>
      <c r="F313" s="201"/>
      <c r="G313" s="195" t="s">
        <v>30</v>
      </c>
      <c r="H313" s="195">
        <v>29</v>
      </c>
      <c r="I313" s="177">
        <f t="shared" ref="I313:I318" si="117">H313/E313</f>
        <v>0.11885245901639344</v>
      </c>
      <c r="J313" s="49"/>
      <c r="K313" s="200">
        <f t="shared" ref="K313:K318" si="118">E313-H313</f>
        <v>215</v>
      </c>
      <c r="L313" s="177">
        <f t="shared" ref="L313:L318" si="119">K313/E313</f>
        <v>0.88114754098360659</v>
      </c>
    </row>
    <row r="314" spans="1:12" x14ac:dyDescent="0.2">
      <c r="A314" s="150" t="s">
        <v>1258</v>
      </c>
      <c r="B314" s="150" t="s">
        <v>1263</v>
      </c>
      <c r="C314" s="158" t="s">
        <v>1264</v>
      </c>
      <c r="D314" s="130">
        <v>1</v>
      </c>
      <c r="E314" s="150">
        <v>244</v>
      </c>
      <c r="F314" s="201"/>
      <c r="G314" s="195" t="s">
        <v>30</v>
      </c>
      <c r="H314" s="195">
        <v>9</v>
      </c>
      <c r="I314" s="177">
        <f t="shared" si="117"/>
        <v>3.6885245901639344E-2</v>
      </c>
      <c r="J314" s="49"/>
      <c r="K314" s="200">
        <f t="shared" si="118"/>
        <v>235</v>
      </c>
      <c r="L314" s="177">
        <f t="shared" si="119"/>
        <v>0.96311475409836067</v>
      </c>
    </row>
    <row r="315" spans="1:12" x14ac:dyDescent="0.2">
      <c r="A315" s="150" t="s">
        <v>1258</v>
      </c>
      <c r="B315" s="150" t="s">
        <v>1265</v>
      </c>
      <c r="C315" s="158" t="s">
        <v>1266</v>
      </c>
      <c r="D315" s="130">
        <v>1</v>
      </c>
      <c r="E315" s="150">
        <v>244</v>
      </c>
      <c r="F315" s="201"/>
      <c r="G315" s="195" t="s">
        <v>30</v>
      </c>
      <c r="H315" s="195">
        <v>9</v>
      </c>
      <c r="I315" s="177">
        <f t="shared" si="117"/>
        <v>3.6885245901639344E-2</v>
      </c>
      <c r="J315" s="49"/>
      <c r="K315" s="200">
        <f t="shared" si="118"/>
        <v>235</v>
      </c>
      <c r="L315" s="177">
        <f t="shared" si="119"/>
        <v>0.96311475409836067</v>
      </c>
    </row>
    <row r="316" spans="1:12" x14ac:dyDescent="0.2">
      <c r="A316" s="150" t="s">
        <v>1258</v>
      </c>
      <c r="B316" s="150" t="s">
        <v>1267</v>
      </c>
      <c r="C316" s="158" t="s">
        <v>1268</v>
      </c>
      <c r="D316" s="130">
        <v>1</v>
      </c>
      <c r="E316" s="150">
        <v>244</v>
      </c>
      <c r="F316" s="201"/>
      <c r="G316" s="195" t="s">
        <v>30</v>
      </c>
      <c r="H316" s="195">
        <v>9</v>
      </c>
      <c r="I316" s="177">
        <f t="shared" si="117"/>
        <v>3.6885245901639344E-2</v>
      </c>
      <c r="J316" s="49"/>
      <c r="K316" s="200">
        <f t="shared" si="118"/>
        <v>235</v>
      </c>
      <c r="L316" s="177">
        <f t="shared" si="119"/>
        <v>0.96311475409836067</v>
      </c>
    </row>
    <row r="317" spans="1:12" x14ac:dyDescent="0.2">
      <c r="A317" s="150" t="s">
        <v>1258</v>
      </c>
      <c r="B317" s="150" t="s">
        <v>1271</v>
      </c>
      <c r="C317" s="158" t="s">
        <v>1272</v>
      </c>
      <c r="D317" s="130">
        <v>1</v>
      </c>
      <c r="E317" s="150">
        <v>244</v>
      </c>
      <c r="F317" s="201"/>
      <c r="G317" s="195" t="s">
        <v>30</v>
      </c>
      <c r="H317" s="195">
        <v>38</v>
      </c>
      <c r="I317" s="177">
        <f t="shared" si="117"/>
        <v>0.15573770491803279</v>
      </c>
      <c r="J317" s="49"/>
      <c r="K317" s="200">
        <f t="shared" si="118"/>
        <v>206</v>
      </c>
      <c r="L317" s="177">
        <f t="shared" si="119"/>
        <v>0.84426229508196726</v>
      </c>
    </row>
    <row r="318" spans="1:12" x14ac:dyDescent="0.2">
      <c r="A318" s="150" t="s">
        <v>1258</v>
      </c>
      <c r="B318" s="150" t="s">
        <v>1275</v>
      </c>
      <c r="C318" s="158" t="s">
        <v>1276</v>
      </c>
      <c r="D318" s="130">
        <v>1</v>
      </c>
      <c r="E318" s="150">
        <v>244</v>
      </c>
      <c r="F318" s="201"/>
      <c r="G318" s="195" t="s">
        <v>30</v>
      </c>
      <c r="H318" s="195">
        <v>36</v>
      </c>
      <c r="I318" s="177">
        <f t="shared" si="117"/>
        <v>0.14754098360655737</v>
      </c>
      <c r="J318" s="49"/>
      <c r="K318" s="200">
        <f t="shared" si="118"/>
        <v>208</v>
      </c>
      <c r="L318" s="177">
        <f t="shared" si="119"/>
        <v>0.85245901639344257</v>
      </c>
    </row>
    <row r="319" spans="1:12" x14ac:dyDescent="0.2">
      <c r="A319" s="156" t="s">
        <v>1258</v>
      </c>
      <c r="B319" s="156" t="s">
        <v>1277</v>
      </c>
      <c r="C319" s="62" t="s">
        <v>1278</v>
      </c>
      <c r="D319" s="133">
        <v>1</v>
      </c>
      <c r="E319" s="156">
        <v>244</v>
      </c>
      <c r="F319" s="202"/>
      <c r="G319" s="57" t="s">
        <v>30</v>
      </c>
      <c r="H319" s="57">
        <v>13</v>
      </c>
      <c r="I319" s="203">
        <f t="shared" ref="I319" si="120">H319/E319</f>
        <v>5.3278688524590161E-2</v>
      </c>
      <c r="J319" s="57"/>
      <c r="K319" s="204">
        <f t="shared" ref="K319" si="121">E319-H319</f>
        <v>231</v>
      </c>
      <c r="L319" s="203">
        <f t="shared" ref="L319" si="122">K319/E319</f>
        <v>0.94672131147540983</v>
      </c>
    </row>
    <row r="320" spans="1:12" x14ac:dyDescent="0.2">
      <c r="A320" s="48"/>
      <c r="B320" s="54">
        <f>COUNTA(B313:B319)</f>
        <v>7</v>
      </c>
      <c r="C320" s="48"/>
      <c r="D320" s="201"/>
      <c r="E320" s="120">
        <f>SUM(E313:E319)</f>
        <v>1708</v>
      </c>
      <c r="F320" s="36"/>
      <c r="G320" s="54">
        <f>COUNTA(G313:G319)</f>
        <v>7</v>
      </c>
      <c r="H320" s="31">
        <f>SUM(H313:H319)</f>
        <v>143</v>
      </c>
      <c r="I320" s="37">
        <f>H320/E320</f>
        <v>8.3723653395784539E-2</v>
      </c>
      <c r="J320" s="194"/>
      <c r="K320" s="205">
        <f>E320-H320</f>
        <v>1565</v>
      </c>
      <c r="L320" s="37">
        <f>K320/E320</f>
        <v>0.91627634660421542</v>
      </c>
    </row>
    <row r="321" spans="1:12" x14ac:dyDescent="0.2">
      <c r="A321" s="48"/>
      <c r="B321" s="54"/>
      <c r="C321" s="48"/>
      <c r="E321" s="120"/>
      <c r="F321" s="36"/>
      <c r="G321" s="54"/>
      <c r="H321" s="31"/>
      <c r="I321" s="37"/>
      <c r="J321" s="110"/>
      <c r="K321" s="46"/>
      <c r="L321" s="37"/>
    </row>
    <row r="322" spans="1:12" x14ac:dyDescent="0.2">
      <c r="A322" s="48"/>
      <c r="B322" s="145"/>
      <c r="C322" s="146" t="s">
        <v>1353</v>
      </c>
      <c r="E322" s="120"/>
      <c r="F322" s="36"/>
      <c r="G322" s="54"/>
      <c r="H322" s="31"/>
      <c r="I322" s="37"/>
      <c r="J322" s="144"/>
      <c r="K322" s="46"/>
      <c r="L322" s="37"/>
    </row>
    <row r="323" spans="1:12" x14ac:dyDescent="0.2">
      <c r="A323" s="26"/>
      <c r="B323" s="27"/>
      <c r="C323" s="26"/>
      <c r="E323" s="31"/>
      <c r="F323" s="36"/>
      <c r="G323" s="27"/>
      <c r="H323" s="31"/>
      <c r="I323" s="37"/>
      <c r="J323" s="64"/>
      <c r="K323" s="46"/>
      <c r="L323" s="37"/>
    </row>
    <row r="324" spans="1:12" x14ac:dyDescent="0.2">
      <c r="C324" s="93"/>
      <c r="D324" s="97" t="s">
        <v>1352</v>
      </c>
      <c r="G324" s="32"/>
      <c r="H324" s="32"/>
    </row>
    <row r="325" spans="1:12" x14ac:dyDescent="0.2">
      <c r="B325" s="78"/>
      <c r="D325" s="96" t="s">
        <v>97</v>
      </c>
      <c r="E325" s="77">
        <f>SUM(B13+B23+B38+B48+B60+B72+B84+B92+B99+B107+B118+B126+B141+B150+B160+B178+B191+B203+B219+B234+B241+B253+B260+B278+B286+B292+B307+B311+B320)</f>
        <v>261</v>
      </c>
      <c r="G325" s="32"/>
      <c r="H325" s="32"/>
    </row>
    <row r="326" spans="1:12" x14ac:dyDescent="0.2">
      <c r="B326" s="78"/>
      <c r="D326" s="96" t="s">
        <v>136</v>
      </c>
      <c r="E326" s="76">
        <f>SUM(E13+E23+E38+E48+E60+E72+E84+E92+E99+E107+E118+E126+E141+E150+E160+E178+E191+E203+E219+E234+E241+E253+E260+E278+E286+E292+E307+E311+E320)</f>
        <v>82318</v>
      </c>
      <c r="G326" s="32"/>
      <c r="H326" s="32"/>
    </row>
    <row r="327" spans="1:12" x14ac:dyDescent="0.2">
      <c r="B327" s="95"/>
      <c r="D327" s="96" t="s">
        <v>127</v>
      </c>
      <c r="E327" s="77">
        <f>SUM(G13+G23+G38+G48+G60+G72+G84+G92+G99+G107+G118+G126+G141+G150+G160+G178+G191+G203+G219+G234+G241+G253+G260+G278+G286+G292+G307+G311+G320)</f>
        <v>82</v>
      </c>
      <c r="G327" s="32"/>
      <c r="H327" s="32"/>
    </row>
    <row r="328" spans="1:12" x14ac:dyDescent="0.2">
      <c r="B328" s="95"/>
      <c r="D328" s="96" t="s">
        <v>137</v>
      </c>
      <c r="E328" s="76">
        <f>SUM(H13+H23+H38+H48+H60+H72+H84+H92+H99+H107+H118+H126+H141+H150+H160+H178+H191+H203+H219+H234+H241+H253+H260+H278+H286+H292+H307+H311+H320)</f>
        <v>2819</v>
      </c>
      <c r="G328" s="32"/>
      <c r="H328" s="32"/>
    </row>
    <row r="329" spans="1:12" x14ac:dyDescent="0.2">
      <c r="B329" s="95"/>
      <c r="D329" s="96" t="s">
        <v>138</v>
      </c>
      <c r="E329" s="101">
        <f>E328/E326</f>
        <v>3.4245244053548438E-2</v>
      </c>
      <c r="G329" s="32"/>
      <c r="H329" s="32"/>
    </row>
    <row r="330" spans="1:12" x14ac:dyDescent="0.2">
      <c r="D330" s="96" t="s">
        <v>139</v>
      </c>
      <c r="E330" s="76">
        <f>SUM(K13+K23+K38+K48+K60+K72+K84+K92+K99+K107+K118+K126+K141+K150+K160+K178+K191+K203+K219+K234+K241+K253+K260+K278+K286+K292+K307+K311+K320)</f>
        <v>79499</v>
      </c>
      <c r="G330" s="32"/>
      <c r="H330" s="32"/>
    </row>
    <row r="331" spans="1:12" x14ac:dyDescent="0.2">
      <c r="D331" s="96" t="s">
        <v>140</v>
      </c>
      <c r="E331" s="101">
        <f>E330/E326</f>
        <v>0.96575475594645155</v>
      </c>
      <c r="G331" s="32"/>
      <c r="H331" s="32"/>
    </row>
    <row r="332" spans="1:12" x14ac:dyDescent="0.2">
      <c r="G332" s="32"/>
      <c r="H332" s="32"/>
    </row>
    <row r="333" spans="1:12" x14ac:dyDescent="0.2">
      <c r="G333" s="32"/>
      <c r="H333" s="32"/>
    </row>
    <row r="334" spans="1:12" x14ac:dyDescent="0.2">
      <c r="G334" s="32"/>
      <c r="H334" s="32"/>
    </row>
    <row r="335" spans="1:12" x14ac:dyDescent="0.2">
      <c r="G335" s="32"/>
      <c r="H335" s="32"/>
    </row>
    <row r="336" spans="1:12" x14ac:dyDescent="0.2">
      <c r="G336" s="32"/>
      <c r="H336" s="32"/>
    </row>
  </sheetData>
  <sortState ref="A191:L208">
    <sortCondition ref="C191:C208"/>
  </sortState>
  <mergeCells count="3">
    <mergeCell ref="G1:I1"/>
    <mergeCell ref="K1:L1"/>
    <mergeCell ref="B1:C1"/>
  </mergeCells>
  <phoneticPr fontId="3" type="noConversion"/>
  <printOptions horizontalCentered="1" gridLines="1"/>
  <pageMargins left="0.5" right="0.5" top="1.5" bottom="0.75" header="0.5" footer="0.5"/>
  <pageSetup scale="80" orientation="landscape" r:id="rId1"/>
  <headerFooter alignWithMargins="0">
    <oddHeader>&amp;C&amp;"Arial,Bold"&amp;16 2012 Swimming Season
Florida Beach Days at Monitored Beaches</oddHeader>
    <oddFooter>&amp;R&amp;P of &amp;N</oddFooter>
  </headerFooter>
  <rowBreaks count="1" manualBreakCount="1">
    <brk id="32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Summary</vt:lpstr>
      <vt:lpstr>Attributes</vt:lpstr>
      <vt:lpstr>Monitoring</vt:lpstr>
      <vt:lpstr>Pollution Sources</vt:lpstr>
      <vt:lpstr>2012 Actions</vt:lpstr>
      <vt:lpstr>Action Durations</vt:lpstr>
      <vt:lpstr>Beach Days</vt:lpstr>
      <vt:lpstr>'2012 Actions'!Print_Area</vt:lpstr>
      <vt:lpstr>'Action Durations'!Print_Area</vt:lpstr>
      <vt:lpstr>Attributes!Print_Area</vt:lpstr>
      <vt:lpstr>'Beach Days'!Print_Area</vt:lpstr>
      <vt:lpstr>Monitoring!Print_Area</vt:lpstr>
      <vt:lpstr>'Pollution Sources'!Print_Area</vt:lpstr>
      <vt:lpstr>Summary!Print_Area</vt:lpstr>
      <vt:lpstr>'2012 Actions'!Print_Titles</vt:lpstr>
      <vt:lpstr>'Action Durations'!Print_Titles</vt:lpstr>
      <vt:lpstr>Attributes!Print_Titles</vt:lpstr>
      <vt:lpstr>'Beach Days'!Print_Titles</vt:lpstr>
      <vt:lpstr>Monitoring!Print_Titles</vt:lpstr>
      <vt:lpstr>'Pollution Sources'!Print_Titles</vt:lpstr>
      <vt:lpstr>Summary!Print_Titles</vt:lpstr>
    </vt:vector>
  </TitlesOfParts>
  <Company>Tetra Tech, Inc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Simpson, Jonathan</cp:lastModifiedBy>
  <cp:lastPrinted>2013-09-16T18:17:27Z</cp:lastPrinted>
  <dcterms:created xsi:type="dcterms:W3CDTF">2006-12-12T20:37:17Z</dcterms:created>
  <dcterms:modified xsi:type="dcterms:W3CDTF">2013-09-16T18:18:22Z</dcterms:modified>
</cp:coreProperties>
</file>