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0" yWindow="30" windowWidth="17895" windowHeight="7125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Actions'!$A$1:$K$40</definedName>
    <definedName name="_xlnm.Print_Area" localSheetId="5">'Action Durations'!$A$1:$L$27</definedName>
    <definedName name="_xlnm.Print_Area" localSheetId="1">Attributes!$A$1:$J$34</definedName>
    <definedName name="_xlnm.Print_Area" localSheetId="6">'Beach Days'!$A$1:$L$40</definedName>
    <definedName name="_xlnm.Print_Area" localSheetId="2">Monitoring!$A$1:$H$47</definedName>
    <definedName name="_xlnm.Print_Area" localSheetId="3">'Pollution Sources'!$A$1:$S$52</definedName>
    <definedName name="_xlnm.Print_Area" localSheetId="0">Summary!$A$1:$U$20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Q4" i="8" l="1"/>
  <c r="P4" i="8"/>
  <c r="O4" i="8"/>
  <c r="N4" i="8"/>
  <c r="M4" i="8"/>
  <c r="L4" i="8"/>
  <c r="H4" i="8"/>
  <c r="L14" i="9" l="1"/>
  <c r="K14" i="9"/>
  <c r="J14" i="9"/>
  <c r="I14" i="9"/>
  <c r="H14" i="9"/>
  <c r="F14" i="9"/>
  <c r="E14" i="9"/>
  <c r="B14" i="9"/>
  <c r="E38" i="4"/>
  <c r="E35" i="4"/>
  <c r="E32" i="4"/>
  <c r="H19" i="4"/>
  <c r="E19" i="4"/>
  <c r="B19" i="4"/>
  <c r="F29" i="10" l="1"/>
  <c r="D4" i="8" s="1"/>
  <c r="F23" i="10"/>
  <c r="D3" i="8" s="1"/>
  <c r="E33" i="10" l="1"/>
  <c r="E46" i="10" l="1"/>
  <c r="E45" i="10"/>
  <c r="E44" i="10"/>
  <c r="E43" i="10"/>
  <c r="E42" i="10"/>
  <c r="E41" i="10"/>
  <c r="E40" i="10"/>
  <c r="E39" i="10"/>
  <c r="E38" i="10"/>
  <c r="K29" i="7" l="1"/>
  <c r="L29" i="7" s="1"/>
  <c r="I29" i="7"/>
  <c r="K28" i="7"/>
  <c r="L28" i="7" s="1"/>
  <c r="I28" i="7"/>
  <c r="K27" i="7"/>
  <c r="L27" i="7" s="1"/>
  <c r="I27" i="7"/>
  <c r="K26" i="7"/>
  <c r="L26" i="7" s="1"/>
  <c r="I26" i="7"/>
  <c r="K23" i="7"/>
  <c r="L23" i="7" s="1"/>
  <c r="I23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K3" i="7"/>
  <c r="L3" i="7" s="1"/>
  <c r="I3" i="7"/>
  <c r="F35" i="4"/>
  <c r="E15" i="4"/>
  <c r="E26" i="4" s="1"/>
  <c r="E36" i="4" l="1"/>
  <c r="E33" i="4"/>
  <c r="E39" i="4"/>
  <c r="H29" i="10"/>
  <c r="F4" i="8" s="1"/>
  <c r="H23" i="10"/>
  <c r="F29" i="2"/>
  <c r="F23" i="2"/>
  <c r="E24" i="7"/>
  <c r="E30" i="7"/>
  <c r="S4" i="8" s="1"/>
  <c r="F30" i="11"/>
  <c r="F24" i="11"/>
  <c r="B15" i="4"/>
  <c r="E25" i="4" s="1"/>
  <c r="H15" i="4"/>
  <c r="E27" i="4" s="1"/>
  <c r="S24" i="11"/>
  <c r="S30" i="11"/>
  <c r="R24" i="11"/>
  <c r="R30" i="11"/>
  <c r="E24" i="11"/>
  <c r="E30" i="11"/>
  <c r="Q24" i="11"/>
  <c r="Q30" i="11"/>
  <c r="P24" i="11"/>
  <c r="P30" i="11"/>
  <c r="O24" i="11"/>
  <c r="O30" i="11"/>
  <c r="N24" i="11"/>
  <c r="N30" i="11"/>
  <c r="M24" i="11"/>
  <c r="M30" i="11"/>
  <c r="L24" i="11"/>
  <c r="L30" i="11"/>
  <c r="K24" i="11"/>
  <c r="K30" i="11"/>
  <c r="J24" i="11"/>
  <c r="J30" i="11"/>
  <c r="I24" i="11"/>
  <c r="I30" i="11"/>
  <c r="H24" i="11"/>
  <c r="H30" i="11"/>
  <c r="G24" i="11"/>
  <c r="G30" i="11"/>
  <c r="B24" i="11"/>
  <c r="B30" i="11"/>
  <c r="H24" i="7"/>
  <c r="B30" i="7"/>
  <c r="H30" i="7"/>
  <c r="T4" i="8" s="1"/>
  <c r="G30" i="7"/>
  <c r="G24" i="7"/>
  <c r="B24" i="7"/>
  <c r="E34" i="7" s="1"/>
  <c r="H11" i="9"/>
  <c r="H22" i="9" s="1"/>
  <c r="F11" i="9"/>
  <c r="E19" i="9" s="1"/>
  <c r="E11" i="9"/>
  <c r="E18" i="9" s="1"/>
  <c r="B11" i="9"/>
  <c r="E17" i="9" s="1"/>
  <c r="B29" i="10"/>
  <c r="C4" i="8" s="1"/>
  <c r="S3" i="8"/>
  <c r="I11" i="9"/>
  <c r="H23" i="9" s="1"/>
  <c r="J11" i="9"/>
  <c r="H24" i="9" s="1"/>
  <c r="K11" i="9"/>
  <c r="H25" i="9" s="1"/>
  <c r="L11" i="9"/>
  <c r="H26" i="9" s="1"/>
  <c r="B23" i="10"/>
  <c r="B23" i="2"/>
  <c r="B29" i="2"/>
  <c r="H36" i="11" l="1"/>
  <c r="E36" i="7"/>
  <c r="H34" i="11"/>
  <c r="H40" i="11"/>
  <c r="E35" i="7"/>
  <c r="D33" i="2"/>
  <c r="F3" i="8"/>
  <c r="E35" i="10"/>
  <c r="F43" i="10"/>
  <c r="F45" i="10"/>
  <c r="F40" i="10"/>
  <c r="F39" i="10"/>
  <c r="F38" i="10"/>
  <c r="F42" i="10"/>
  <c r="F44" i="10"/>
  <c r="F41" i="10"/>
  <c r="F46" i="10"/>
  <c r="C3" i="8"/>
  <c r="E32" i="10"/>
  <c r="D34" i="2"/>
  <c r="H42" i="11"/>
  <c r="H44" i="11"/>
  <c r="H46" i="11"/>
  <c r="H48" i="11"/>
  <c r="H35" i="11"/>
  <c r="H51" i="11"/>
  <c r="H39" i="11"/>
  <c r="H41" i="11"/>
  <c r="H43" i="11"/>
  <c r="H45" i="11"/>
  <c r="H47" i="11"/>
  <c r="H49" i="11"/>
  <c r="H50" i="11"/>
  <c r="E37" i="7"/>
  <c r="I24" i="7"/>
  <c r="T3" i="8"/>
  <c r="U3" i="8" s="1"/>
  <c r="F32" i="4"/>
  <c r="F33" i="4" s="1"/>
  <c r="F36" i="4"/>
  <c r="Q3" i="8"/>
  <c r="Q5" i="8" s="1"/>
  <c r="M3" i="8"/>
  <c r="M5" i="8" s="1"/>
  <c r="N3" i="8"/>
  <c r="N5" i="8" s="1"/>
  <c r="L3" i="8"/>
  <c r="L5" i="8" s="1"/>
  <c r="F38" i="4"/>
  <c r="E34" i="10"/>
  <c r="F5" i="8"/>
  <c r="S5" i="8"/>
  <c r="O3" i="8"/>
  <c r="O5" i="8" s="1"/>
  <c r="K24" i="7"/>
  <c r="K30" i="7"/>
  <c r="L30" i="7" s="1"/>
  <c r="I30" i="7"/>
  <c r="I4" i="8"/>
  <c r="J4" i="8"/>
  <c r="E4" i="8"/>
  <c r="U4" i="8"/>
  <c r="H3" i="8"/>
  <c r="P3" i="8"/>
  <c r="P5" i="8" s="1"/>
  <c r="T5" i="8" l="1"/>
  <c r="E3" i="8"/>
  <c r="E39" i="7"/>
  <c r="E40" i="7" s="1"/>
  <c r="F39" i="4"/>
  <c r="C5" i="8"/>
  <c r="E38" i="7"/>
  <c r="L24" i="7"/>
  <c r="H52" i="11"/>
  <c r="H27" i="9"/>
  <c r="I26" i="9" s="1"/>
  <c r="U5" i="8"/>
  <c r="D5" i="8"/>
  <c r="H5" i="8"/>
  <c r="J3" i="8"/>
  <c r="I3" i="8"/>
  <c r="E5" i="8" l="1"/>
  <c r="I23" i="9"/>
  <c r="I25" i="9"/>
  <c r="I24" i="9"/>
  <c r="I22" i="9"/>
  <c r="J5" i="8"/>
  <c r="I5" i="8"/>
  <c r="I27" i="9" l="1"/>
</calcChain>
</file>

<file path=xl/sharedStrings.xml><?xml version="1.0" encoding="utf-8"?>
<sst xmlns="http://schemas.openxmlformats.org/spreadsheetml/2006/main" count="756" uniqueCount="220">
  <si>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</si>
  <si>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</si>
  <si>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</si>
  <si>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</si>
  <si>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</si>
  <si>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</si>
  <si>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</si>
  <si>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</si>
  <si>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</si>
  <si>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</si>
  <si>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</si>
  <si>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</si>
  <si>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</si>
  <si>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</si>
  <si>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</si>
  <si>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</si>
  <si>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</si>
  <si>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</si>
  <si>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</si>
  <si>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</si>
  <si>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</si>
  <si>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</si>
  <si>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</si>
  <si>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</si>
  <si>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</si>
  <si>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</si>
  <si>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</si>
  <si>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</si>
  <si>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</si>
  <si>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</si>
  <si>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</si>
  <si>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</si>
  <si>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</si>
  <si>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</si>
  <si>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</si>
  <si>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</si>
  <si>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</si>
  <si>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</si>
  <si>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</si>
  <si>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</si>
  <si>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</si>
  <si>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</si>
  <si>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</si>
  <si>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</si>
  <si>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</si>
  <si>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</si>
  <si>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</si>
  <si>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</si>
  <si>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</si>
  <si>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</si>
  <si>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</si>
  <si>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</si>
  <si>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</si>
  <si>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</si>
  <si>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</si>
  <si>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</si>
  <si>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</si>
  <si>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</si>
  <si>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</si>
  <si>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</si>
  <si>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</si>
  <si>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</si>
  <si>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</si>
  <si>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</si>
  <si>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</si>
  <si>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</si>
  <si>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</si>
  <si>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</si>
  <si>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</si>
  <si>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</si>
  <si>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</si>
  <si>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</si>
  <si>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</si>
  <si>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</si>
  <si>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</si>
  <si>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</si>
  <si>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</si>
  <si>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</si>
  <si>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</si>
  <si>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</si>
  <si>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</si>
  <si>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</si>
  <si>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</si>
  <si>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</si>
  <si>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</si>
  <si>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</si>
  <si>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</si>
  <si>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</si>
  <si>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</si>
  <si>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</si>
  <si>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</si>
  <si>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</si>
  <si>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</si>
  <si>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</si>
  <si>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</si>
  <si>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</si>
  <si>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</si>
  <si>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</si>
  <si>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</si>
  <si>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</si>
  <si>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</si>
  <si>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</si>
  <si>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</si>
  <si>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</si>
  <si>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</si>
  <si>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</si>
  <si>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</si>
  <si>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</si>
  <si>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</si>
  <si>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</si>
  <si>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</si>
  <si>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</si>
  <si>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</si>
  <si>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</si>
  <si>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</si>
  <si>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</si>
  <si>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</si>
  <si>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</si>
  <si>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</si>
  <si>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</si>
  <si>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</si>
  <si>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</si>
  <si>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</si>
  <si>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</si>
  <si>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</si>
  <si>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</si>
  <si>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</si>
  <si>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</si>
  <si>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</si>
  <si>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</si>
  <si>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</si>
  <si>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</si>
  <si>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</si>
  <si>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</si>
  <si>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</si>
  <si>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</si>
  <si>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</si>
  <si>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</si>
  <si>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</si>
  <si>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</si>
  <si>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</si>
  <si>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BALDWIN</t>
  </si>
  <si>
    <t>AL769933</t>
  </si>
  <si>
    <t>ALABAMA POINT (GULF OF MEXICO)</t>
  </si>
  <si>
    <t>AL656449</t>
  </si>
  <si>
    <t>BEAR POINT CIVIC ASSOCIATION</t>
  </si>
  <si>
    <t>AL300816</t>
  </si>
  <si>
    <t>BON SECOUR NATIONAL WILDLIFE REFUGE</t>
  </si>
  <si>
    <t>AL854232</t>
  </si>
  <si>
    <t>CAMP BECKWITH</t>
  </si>
  <si>
    <t>AL497694</t>
  </si>
  <si>
    <t>CAMP DIXIE</t>
  </si>
  <si>
    <t>AL711135</t>
  </si>
  <si>
    <t>COTTON BAYOU</t>
  </si>
  <si>
    <t>AL432101</t>
  </si>
  <si>
    <t>ESCAMBIA AVENUE</t>
  </si>
  <si>
    <t>AL824748</t>
  </si>
  <si>
    <t>FAIRHOPE PUBLIC BEACH</t>
  </si>
  <si>
    <t>AL548743</t>
  </si>
  <si>
    <t>FLORIDA POINT</t>
  </si>
  <si>
    <t>AL069764</t>
  </si>
  <si>
    <t>FORT MORGAN PUBLIC BEACH</t>
  </si>
  <si>
    <t>AL368349</t>
  </si>
  <si>
    <t>GULF SHORES PUBLIC BEACH</t>
  </si>
  <si>
    <t>AL726329</t>
  </si>
  <si>
    <t>GULF STATE PARK - PAVILION</t>
  </si>
  <si>
    <t>AL261419</t>
  </si>
  <si>
    <t>KEE AVENUE</t>
  </si>
  <si>
    <t>AL496284</t>
  </si>
  <si>
    <t>LITTLE LAGOON PASS BEACH</t>
  </si>
  <si>
    <t>AL112942</t>
  </si>
  <si>
    <t>MARY ANN NELSON BEACH</t>
  </si>
  <si>
    <t>AL216753</t>
  </si>
  <si>
    <t>MAY DAY PARK</t>
  </si>
  <si>
    <t>AL436981</t>
  </si>
  <si>
    <t>ORANGE BEACH WATERFRONT PARK</t>
  </si>
  <si>
    <t>AL477431</t>
  </si>
  <si>
    <t>ORANGE STREET PIER/BEACH</t>
  </si>
  <si>
    <t>AL304641</t>
  </si>
  <si>
    <t>PIRATE'S COVE</t>
  </si>
  <si>
    <t>AL890020</t>
  </si>
  <si>
    <t>SPANISH COVE</t>
  </si>
  <si>
    <t>AL819426</t>
  </si>
  <si>
    <t>VOLANTA AVENUE</t>
  </si>
  <si>
    <t>Private/Private</t>
  </si>
  <si>
    <t>Beach length (MI)</t>
  </si>
  <si>
    <t>MOBILE</t>
  </si>
  <si>
    <t>AL150939</t>
  </si>
  <si>
    <t>DAUPHIN ISLAND EAST END</t>
  </si>
  <si>
    <t>AL525441</t>
  </si>
  <si>
    <t>DAUPHIN ISLAND PUBLIC BEACH</t>
  </si>
  <si>
    <t>AL574749</t>
  </si>
  <si>
    <t>DOG RIVER, ALBA CLUB</t>
  </si>
  <si>
    <t>AL197202</t>
  </si>
  <si>
    <t>FOWL RIVER @ HW 193</t>
  </si>
  <si>
    <t>Miles</t>
  </si>
  <si>
    <t>Total length of monitored beaches (MI)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</si>
  <si>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</si>
  <si>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</si>
  <si>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</si>
  <si>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</si>
  <si>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</si>
  <si>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</si>
  <si>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</si>
  <si>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</si>
  <si>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</si>
  <si>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</si>
  <si>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seven times a week</t>
  </si>
  <si>
    <t>Swim season monitoring frequency (per week)</t>
  </si>
  <si>
    <t>Off season monitoring frequency (per week)</t>
  </si>
  <si>
    <t>Monitored beach length (miles)</t>
  </si>
  <si>
    <t>Public/Private</t>
  </si>
  <si>
    <t>Swim season length (days)</t>
  </si>
  <si>
    <t>N/A</t>
  </si>
  <si>
    <t>-</t>
  </si>
  <si>
    <t>Beach action in 2012?</t>
  </si>
  <si>
    <t>2012 BEACH DAYS SUMMARY</t>
  </si>
  <si>
    <t>2012 ACTIONS SUMMARY</t>
  </si>
  <si>
    <t>2012 ACTIONS DURATION SUMMARY</t>
  </si>
  <si>
    <t xml:space="preserve">Beach-specific advisories or closings issued by the reporting state or local governments. An action is recorded for a beach even if only a portion of the beach is affected. See "2012 Actions" tab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</si>
</sst>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[$-409]mmmm\ d\,\ yyyy;@"/>
  </numFmts>
  <fonts count="2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3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164" fontId="17" fillId="0" borderId="0" xfId="0" quotePrefix="1" applyNumberFormat="1" applyFont="1" applyAlignment="1">
      <alignment horizontal="center" vertical="center"/>
    </xf>
    <xf numFmtId="164" fontId="17" fillId="0" borderId="1" xfId="0" quotePrefix="1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1" fontId="5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9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59" t="s">
        <v>36</v>
      </c>
      <c r="D1" s="161"/>
      <c r="E1" s="161"/>
      <c r="F1" s="160"/>
      <c r="G1" s="72"/>
      <c r="H1" s="159" t="s">
        <v>38</v>
      </c>
      <c r="I1" s="159"/>
      <c r="J1" s="159"/>
      <c r="K1" s="60"/>
      <c r="L1" s="159" t="s">
        <v>42</v>
      </c>
      <c r="M1" s="160"/>
      <c r="N1" s="160"/>
      <c r="O1" s="160"/>
      <c r="P1" s="160"/>
      <c r="Q1" s="160"/>
      <c r="R1" s="60"/>
      <c r="S1" s="159" t="s">
        <v>41</v>
      </c>
      <c r="T1" s="160"/>
      <c r="U1" s="160"/>
    </row>
    <row r="2" spans="1:21" ht="88.5" customHeight="1" x14ac:dyDescent="0.2">
      <c r="A2" s="4" t="s">
        <v>12</v>
      </c>
      <c r="B2" s="4"/>
      <c r="C2" s="3" t="s">
        <v>40</v>
      </c>
      <c r="D2" s="3" t="s">
        <v>44</v>
      </c>
      <c r="E2" s="3" t="s">
        <v>45</v>
      </c>
      <c r="F2" s="3" t="s">
        <v>196</v>
      </c>
      <c r="G2" s="3"/>
      <c r="H2" s="3" t="s">
        <v>0</v>
      </c>
      <c r="I2" s="3" t="s">
        <v>1</v>
      </c>
      <c r="J2" s="3" t="s">
        <v>2</v>
      </c>
      <c r="K2" s="3"/>
      <c r="L2" s="14" t="s">
        <v>43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70" t="s">
        <v>141</v>
      </c>
      <c r="B3" s="16"/>
      <c r="C3" s="33">
        <f>Monitoring!$B$23</f>
        <v>21</v>
      </c>
      <c r="D3" s="146">
        <f>Monitoring!F23</f>
        <v>21</v>
      </c>
      <c r="E3" s="50">
        <f>D3/C3</f>
        <v>1</v>
      </c>
      <c r="F3" s="137">
        <f>Monitoring!$H$23</f>
        <v>8.6500000000000021</v>
      </c>
      <c r="G3" s="13"/>
      <c r="H3" s="49">
        <f>'2012 Actions'!$B$15</f>
        <v>8</v>
      </c>
      <c r="I3" s="49">
        <f>D3-H3</f>
        <v>13</v>
      </c>
      <c r="J3" s="50">
        <f>H3/D3</f>
        <v>0.38095238095238093</v>
      </c>
      <c r="K3" s="13"/>
      <c r="L3" s="60">
        <f>'Action Durations'!$E$11</f>
        <v>13</v>
      </c>
      <c r="M3" s="49">
        <f>'Action Durations'!H11</f>
        <v>12</v>
      </c>
      <c r="N3" s="49">
        <f>'Action Durations'!I11</f>
        <v>0</v>
      </c>
      <c r="O3" s="49">
        <f>'Action Durations'!J11</f>
        <v>1</v>
      </c>
      <c r="P3" s="49">
        <f>'Action Durations'!K11</f>
        <v>0</v>
      </c>
      <c r="Q3" s="49">
        <f>'Action Durations'!L11</f>
        <v>0</v>
      </c>
      <c r="R3" s="13"/>
      <c r="S3" s="51">
        <f>'Beach Days'!$E$24</f>
        <v>3213</v>
      </c>
      <c r="T3" s="51">
        <f>'Beach Days'!$H$24</f>
        <v>16</v>
      </c>
      <c r="U3" s="41">
        <f>T3/S3</f>
        <v>4.9797696856520388E-3</v>
      </c>
    </row>
    <row r="4" spans="1:21" x14ac:dyDescent="0.2">
      <c r="A4" s="71" t="s">
        <v>186</v>
      </c>
      <c r="B4" s="140"/>
      <c r="C4" s="135">
        <f>Monitoring!$B$29</f>
        <v>4</v>
      </c>
      <c r="D4" s="31">
        <f>Monitoring!F29</f>
        <v>4</v>
      </c>
      <c r="E4" s="42">
        <f>D4/C4</f>
        <v>1</v>
      </c>
      <c r="F4" s="138">
        <f>Monitoring!$H$29</f>
        <v>2.5</v>
      </c>
      <c r="G4" s="64"/>
      <c r="H4" s="65">
        <f>'2012 Actions'!$B$19</f>
        <v>1</v>
      </c>
      <c r="I4" s="65">
        <f>D4-H4</f>
        <v>3</v>
      </c>
      <c r="J4" s="42">
        <f>H4/D4</f>
        <v>0.25</v>
      </c>
      <c r="K4" s="64"/>
      <c r="L4" s="66">
        <f>'Action Durations'!$E$14</f>
        <v>2</v>
      </c>
      <c r="M4" s="65">
        <f>'Action Durations'!H14</f>
        <v>1</v>
      </c>
      <c r="N4" s="65">
        <f>'Action Durations'!I14</f>
        <v>0</v>
      </c>
      <c r="O4" s="65">
        <f>'Action Durations'!J14</f>
        <v>1</v>
      </c>
      <c r="P4" s="65">
        <f>'Action Durations'!K14</f>
        <v>0</v>
      </c>
      <c r="Q4" s="65">
        <f>'Action Durations'!L14</f>
        <v>0</v>
      </c>
      <c r="R4" s="64"/>
      <c r="S4" s="43">
        <f>'Beach Days'!$E$30</f>
        <v>612</v>
      </c>
      <c r="T4" s="43">
        <f>'Beach Days'!$H$30</f>
        <v>5</v>
      </c>
      <c r="U4" s="42">
        <f>T4/S4</f>
        <v>8.1699346405228763E-3</v>
      </c>
    </row>
    <row r="5" spans="1:21" x14ac:dyDescent="0.2">
      <c r="C5" s="12">
        <f>SUM(C3:C4)</f>
        <v>25</v>
      </c>
      <c r="D5" s="12">
        <f>SUM(D3:D4)</f>
        <v>25</v>
      </c>
      <c r="E5" s="18">
        <f>D5/C5</f>
        <v>1</v>
      </c>
      <c r="F5" s="139">
        <f>SUM(F3:F4)</f>
        <v>11.150000000000002</v>
      </c>
      <c r="G5" s="12"/>
      <c r="H5" s="12">
        <f>SUM(H3:H4)</f>
        <v>9</v>
      </c>
      <c r="I5" s="17">
        <f>D5-H5</f>
        <v>16</v>
      </c>
      <c r="J5" s="18">
        <f>H5/D5</f>
        <v>0.36</v>
      </c>
      <c r="K5" s="12"/>
      <c r="L5" s="12">
        <f t="shared" ref="L5:Q5" si="0">SUM(L3:L4)</f>
        <v>15</v>
      </c>
      <c r="M5" s="12">
        <f t="shared" si="0"/>
        <v>13</v>
      </c>
      <c r="N5" s="12">
        <f t="shared" si="0"/>
        <v>0</v>
      </c>
      <c r="O5" s="12">
        <f t="shared" si="0"/>
        <v>2</v>
      </c>
      <c r="P5" s="12">
        <f t="shared" si="0"/>
        <v>0</v>
      </c>
      <c r="Q5" s="12">
        <f t="shared" si="0"/>
        <v>0</v>
      </c>
      <c r="R5" s="12"/>
      <c r="S5" s="10">
        <f>SUM(S3:S4)</f>
        <v>3825</v>
      </c>
      <c r="T5" s="10">
        <f>SUM(T3:T4)</f>
        <v>21</v>
      </c>
      <c r="U5" s="53">
        <f>T5/S5</f>
        <v>5.4901960784313726E-3</v>
      </c>
    </row>
    <row r="6" spans="1:21" x14ac:dyDescent="0.2">
      <c r="C6" s="12"/>
      <c r="D6" s="12"/>
      <c r="E6" s="18"/>
      <c r="F6" s="10"/>
      <c r="G6" s="12"/>
      <c r="H6" s="12"/>
      <c r="I6" s="17"/>
      <c r="J6" s="18"/>
      <c r="K6" s="12"/>
      <c r="L6" s="12"/>
      <c r="M6" s="12"/>
      <c r="N6" s="12"/>
      <c r="O6" s="12"/>
      <c r="P6" s="12"/>
      <c r="Q6" s="12"/>
      <c r="R6" s="12"/>
      <c r="S6" s="10"/>
      <c r="T6" s="10"/>
      <c r="U6" s="53"/>
    </row>
    <row r="7" spans="1:21" x14ac:dyDescent="0.2">
      <c r="T7" s="19"/>
    </row>
    <row r="8" spans="1:21" x14ac:dyDescent="0.2">
      <c r="A8" s="141" t="s">
        <v>49</v>
      </c>
      <c r="T8" s="19"/>
    </row>
    <row r="9" spans="1:21" x14ac:dyDescent="0.2">
      <c r="C9" s="83" t="s">
        <v>46</v>
      </c>
      <c r="D9" s="77" t="s">
        <v>57</v>
      </c>
    </row>
    <row r="10" spans="1:21" x14ac:dyDescent="0.2">
      <c r="C10" s="83"/>
      <c r="D10" s="77" t="s">
        <v>58</v>
      </c>
    </row>
    <row r="11" spans="1:21" x14ac:dyDescent="0.2">
      <c r="C11" s="83" t="s">
        <v>50</v>
      </c>
      <c r="D11" s="76" t="s">
        <v>56</v>
      </c>
    </row>
    <row r="12" spans="1:21" x14ac:dyDescent="0.2">
      <c r="C12" s="83" t="s">
        <v>47</v>
      </c>
      <c r="D12" s="77" t="s">
        <v>59</v>
      </c>
    </row>
    <row r="13" spans="1:21" x14ac:dyDescent="0.2">
      <c r="C13" s="83"/>
      <c r="D13" s="77" t="s">
        <v>60</v>
      </c>
    </row>
    <row r="14" spans="1:21" x14ac:dyDescent="0.2">
      <c r="C14" s="83" t="s">
        <v>48</v>
      </c>
      <c r="D14" s="76" t="s">
        <v>219</v>
      </c>
    </row>
    <row r="15" spans="1:21" x14ac:dyDescent="0.2">
      <c r="C15" s="83"/>
      <c r="D15" s="76" t="s">
        <v>61</v>
      </c>
    </row>
    <row r="16" spans="1:21" x14ac:dyDescent="0.2">
      <c r="C16" s="83" t="s">
        <v>52</v>
      </c>
      <c r="D16" s="76" t="s">
        <v>62</v>
      </c>
    </row>
    <row r="17" spans="3:4" x14ac:dyDescent="0.2">
      <c r="C17" s="84"/>
      <c r="D17" s="76" t="s">
        <v>63</v>
      </c>
    </row>
    <row r="18" spans="3:4" x14ac:dyDescent="0.2">
      <c r="C18" s="83" t="s">
        <v>51</v>
      </c>
      <c r="D18" s="76" t="s">
        <v>54</v>
      </c>
    </row>
    <row r="19" spans="3:4" x14ac:dyDescent="0.2">
      <c r="C19" s="83" t="s">
        <v>53</v>
      </c>
      <c r="D19" s="76" t="s">
        <v>55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Alabama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4"/>
  <sheetViews>
    <sheetView zoomScaleNormal="100" workbookViewId="0">
      <selection activeCell="E34" sqref="E34"/>
    </sheetView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8.28515625" style="55" customWidth="1"/>
    <col min="5" max="5" width="12.5703125" style="28" customWidth="1"/>
    <col min="6" max="6" width="9.140625" style="24"/>
    <col min="7" max="10" width="9.7109375" style="28" customWidth="1"/>
    <col min="12" max="16384" width="9.140625" style="24"/>
  </cols>
  <sheetData>
    <row r="1" spans="1:11" ht="33.75" customHeight="1" x14ac:dyDescent="0.2">
      <c r="A1" s="25" t="s">
        <v>12</v>
      </c>
      <c r="B1" s="25" t="s">
        <v>13</v>
      </c>
      <c r="C1" s="25" t="s">
        <v>66</v>
      </c>
      <c r="D1" s="3" t="s">
        <v>68</v>
      </c>
      <c r="E1" s="25" t="s">
        <v>67</v>
      </c>
      <c r="F1" s="75" t="s">
        <v>185</v>
      </c>
      <c r="G1" s="25" t="s">
        <v>69</v>
      </c>
      <c r="H1" s="25" t="s">
        <v>70</v>
      </c>
      <c r="I1" s="25" t="s">
        <v>71</v>
      </c>
      <c r="J1" s="25" t="s">
        <v>72</v>
      </c>
    </row>
    <row r="2" spans="1:11" ht="12.75" customHeight="1" x14ac:dyDescent="0.15">
      <c r="A2" s="152" t="s">
        <v>141</v>
      </c>
      <c r="B2" s="152" t="s">
        <v>142</v>
      </c>
      <c r="C2" s="152" t="s">
        <v>143</v>
      </c>
      <c r="D2" s="152">
        <v>2</v>
      </c>
      <c r="E2" s="152" t="s">
        <v>30</v>
      </c>
      <c r="F2" s="153">
        <v>1</v>
      </c>
      <c r="G2" s="152">
        <v>30.275580999999999</v>
      </c>
      <c r="H2" s="152">
        <v>87.542128000000005</v>
      </c>
      <c r="I2" s="152">
        <v>30.282278000000002</v>
      </c>
      <c r="J2" s="152">
        <v>87.509106000000003</v>
      </c>
      <c r="K2" s="152"/>
    </row>
    <row r="3" spans="1:11" ht="12.75" customHeight="1" x14ac:dyDescent="0.15">
      <c r="A3" s="152" t="s">
        <v>141</v>
      </c>
      <c r="B3" s="152" t="s">
        <v>144</v>
      </c>
      <c r="C3" s="152" t="s">
        <v>145</v>
      </c>
      <c r="D3" s="152">
        <v>3</v>
      </c>
      <c r="E3" s="152" t="s">
        <v>184</v>
      </c>
      <c r="F3" s="153">
        <v>0.1</v>
      </c>
      <c r="G3" s="152">
        <v>30.308513999999999</v>
      </c>
      <c r="H3" s="152">
        <v>87.526793999999995</v>
      </c>
      <c r="I3" s="152">
        <v>30.309850000000001</v>
      </c>
      <c r="J3" s="152">
        <v>87.526843999999997</v>
      </c>
      <c r="K3" s="152"/>
    </row>
    <row r="4" spans="1:11" ht="12.75" customHeight="1" x14ac:dyDescent="0.15">
      <c r="A4" s="152" t="s">
        <v>141</v>
      </c>
      <c r="B4" s="152" t="s">
        <v>146</v>
      </c>
      <c r="C4" s="152" t="s">
        <v>147</v>
      </c>
      <c r="D4" s="152">
        <v>3</v>
      </c>
      <c r="E4" s="152" t="s">
        <v>30</v>
      </c>
      <c r="F4" s="153">
        <v>1</v>
      </c>
      <c r="G4" s="152">
        <v>30.228961000000002</v>
      </c>
      <c r="H4" s="152">
        <v>87.855718999999993</v>
      </c>
      <c r="I4" s="152">
        <v>30.231033</v>
      </c>
      <c r="J4" s="152">
        <v>87.801333</v>
      </c>
      <c r="K4" s="152"/>
    </row>
    <row r="5" spans="1:11" ht="12.75" customHeight="1" x14ac:dyDescent="0.15">
      <c r="A5" s="152" t="s">
        <v>141</v>
      </c>
      <c r="B5" s="152" t="s">
        <v>148</v>
      </c>
      <c r="C5" s="152" t="s">
        <v>149</v>
      </c>
      <c r="D5" s="152">
        <v>1</v>
      </c>
      <c r="E5" s="152" t="s">
        <v>184</v>
      </c>
      <c r="F5" s="153">
        <v>0.25</v>
      </c>
      <c r="G5" s="152">
        <v>30.389918999999999</v>
      </c>
      <c r="H5" s="152">
        <v>87.844722000000004</v>
      </c>
      <c r="I5" s="152">
        <v>30.385636000000002</v>
      </c>
      <c r="J5" s="152">
        <v>87.841588999999999</v>
      </c>
      <c r="K5" s="152"/>
    </row>
    <row r="6" spans="1:11" ht="12.75" customHeight="1" x14ac:dyDescent="0.15">
      <c r="A6" s="152" t="s">
        <v>141</v>
      </c>
      <c r="B6" s="152" t="s">
        <v>150</v>
      </c>
      <c r="C6" s="152" t="s">
        <v>151</v>
      </c>
      <c r="D6" s="152">
        <v>1</v>
      </c>
      <c r="E6" s="152" t="s">
        <v>30</v>
      </c>
      <c r="F6" s="153">
        <v>0.25</v>
      </c>
      <c r="G6" s="152">
        <v>30.325714000000001</v>
      </c>
      <c r="H6" s="152">
        <v>87.516525000000001</v>
      </c>
      <c r="I6" s="152">
        <v>30.327347</v>
      </c>
      <c r="J6" s="152">
        <v>87.515952999999996</v>
      </c>
      <c r="K6" s="152"/>
    </row>
    <row r="7" spans="1:11" ht="12.75" customHeight="1" x14ac:dyDescent="0.15">
      <c r="A7" s="152" t="s">
        <v>141</v>
      </c>
      <c r="B7" s="152" t="s">
        <v>152</v>
      </c>
      <c r="C7" s="152" t="s">
        <v>153</v>
      </c>
      <c r="D7" s="152">
        <v>1</v>
      </c>
      <c r="E7" s="152" t="s">
        <v>30</v>
      </c>
      <c r="F7" s="153">
        <v>0.2</v>
      </c>
      <c r="G7" s="152">
        <v>30.268031000000001</v>
      </c>
      <c r="H7" s="152">
        <v>87.585228000000001</v>
      </c>
      <c r="I7" s="152">
        <v>30.271757999999998</v>
      </c>
      <c r="J7" s="152">
        <v>87.559089</v>
      </c>
      <c r="K7" s="152"/>
    </row>
    <row r="8" spans="1:11" ht="12.75" customHeight="1" x14ac:dyDescent="0.15">
      <c r="A8" s="152" t="s">
        <v>141</v>
      </c>
      <c r="B8" s="152" t="s">
        <v>154</v>
      </c>
      <c r="C8" s="152" t="s">
        <v>155</v>
      </c>
      <c r="D8" s="152">
        <v>3</v>
      </c>
      <c r="E8" s="152" t="s">
        <v>30</v>
      </c>
      <c r="F8" s="153">
        <v>0.01</v>
      </c>
      <c r="G8" s="152">
        <v>30.340924999999999</v>
      </c>
      <c r="H8" s="152">
        <v>87.502606</v>
      </c>
      <c r="I8" s="152">
        <v>30.341453000000001</v>
      </c>
      <c r="J8" s="152">
        <v>87.501581000000002</v>
      </c>
      <c r="K8" s="152"/>
    </row>
    <row r="9" spans="1:11" ht="12.75" customHeight="1" x14ac:dyDescent="0.15">
      <c r="A9" s="152" t="s">
        <v>141</v>
      </c>
      <c r="B9" s="152" t="s">
        <v>156</v>
      </c>
      <c r="C9" s="152" t="s">
        <v>157</v>
      </c>
      <c r="D9" s="152">
        <v>1</v>
      </c>
      <c r="E9" s="152" t="s">
        <v>30</v>
      </c>
      <c r="F9" s="153">
        <v>0.25</v>
      </c>
      <c r="G9" s="152">
        <v>30.522611000000001</v>
      </c>
      <c r="H9" s="152">
        <v>87.913272000000006</v>
      </c>
      <c r="I9" s="152">
        <v>30.531407999999999</v>
      </c>
      <c r="J9" s="152">
        <v>87.908360999999999</v>
      </c>
      <c r="K9" s="152"/>
    </row>
    <row r="10" spans="1:11" ht="12.75" customHeight="1" x14ac:dyDescent="0.15">
      <c r="A10" s="152" t="s">
        <v>141</v>
      </c>
      <c r="B10" s="152" t="s">
        <v>158</v>
      </c>
      <c r="C10" s="152" t="s">
        <v>159</v>
      </c>
      <c r="D10" s="152">
        <v>1</v>
      </c>
      <c r="E10" s="152" t="s">
        <v>30</v>
      </c>
      <c r="F10" s="153">
        <v>0.75</v>
      </c>
      <c r="G10" s="152">
        <v>30.277941999999999</v>
      </c>
      <c r="H10" s="152">
        <v>87.267244000000005</v>
      </c>
      <c r="I10" s="152">
        <v>30.274332999999999</v>
      </c>
      <c r="J10" s="152">
        <v>87.279381000000001</v>
      </c>
      <c r="K10" s="152"/>
    </row>
    <row r="11" spans="1:11" ht="12.75" customHeight="1" x14ac:dyDescent="0.15">
      <c r="A11" s="152" t="s">
        <v>141</v>
      </c>
      <c r="B11" s="152" t="s">
        <v>160</v>
      </c>
      <c r="C11" s="152" t="s">
        <v>161</v>
      </c>
      <c r="D11" s="152">
        <v>3</v>
      </c>
      <c r="E11" s="152" t="s">
        <v>30</v>
      </c>
      <c r="F11" s="153">
        <v>1</v>
      </c>
      <c r="G11" s="152">
        <v>30.230471999999999</v>
      </c>
      <c r="H11" s="152">
        <v>88.023882999999998</v>
      </c>
      <c r="I11" s="152">
        <v>30.231874999999999</v>
      </c>
      <c r="J11" s="152">
        <v>87.927839000000006</v>
      </c>
      <c r="K11" s="152"/>
    </row>
    <row r="12" spans="1:11" ht="12.75" customHeight="1" x14ac:dyDescent="0.15">
      <c r="A12" s="152" t="s">
        <v>141</v>
      </c>
      <c r="B12" s="152" t="s">
        <v>162</v>
      </c>
      <c r="C12" s="152" t="s">
        <v>163</v>
      </c>
      <c r="D12" s="152">
        <v>1</v>
      </c>
      <c r="E12" s="152" t="s">
        <v>30</v>
      </c>
      <c r="F12" s="153">
        <v>1</v>
      </c>
      <c r="G12" s="152">
        <v>30.243300000000001</v>
      </c>
      <c r="H12" s="152">
        <v>87.717366999999996</v>
      </c>
      <c r="I12" s="152">
        <v>30.249635999999999</v>
      </c>
      <c r="J12" s="152">
        <v>87.667277999999996</v>
      </c>
      <c r="K12" s="152"/>
    </row>
    <row r="13" spans="1:11" ht="12.75" customHeight="1" x14ac:dyDescent="0.15">
      <c r="A13" s="152" t="s">
        <v>141</v>
      </c>
      <c r="B13" s="152" t="s">
        <v>164</v>
      </c>
      <c r="C13" s="152" t="s">
        <v>165</v>
      </c>
      <c r="D13" s="152">
        <v>1</v>
      </c>
      <c r="E13" s="152" t="s">
        <v>30</v>
      </c>
      <c r="F13" s="153">
        <v>1</v>
      </c>
      <c r="G13" s="152">
        <v>30.249808000000002</v>
      </c>
      <c r="H13" s="152">
        <v>87.667253000000002</v>
      </c>
      <c r="I13" s="152">
        <v>30.261064000000001</v>
      </c>
      <c r="J13" s="152">
        <v>87.615307999999999</v>
      </c>
      <c r="K13" s="152"/>
    </row>
    <row r="14" spans="1:11" ht="12.75" customHeight="1" x14ac:dyDescent="0.15">
      <c r="A14" s="152" t="s">
        <v>141</v>
      </c>
      <c r="B14" s="152" t="s">
        <v>166</v>
      </c>
      <c r="C14" s="152" t="s">
        <v>167</v>
      </c>
      <c r="D14" s="152">
        <v>2</v>
      </c>
      <c r="E14" s="152" t="s">
        <v>30</v>
      </c>
      <c r="F14" s="153">
        <v>0.04</v>
      </c>
      <c r="G14" s="152">
        <v>30.415918999999999</v>
      </c>
      <c r="H14" s="152">
        <v>87.432197000000002</v>
      </c>
      <c r="I14" s="152">
        <v>30.417266999999999</v>
      </c>
      <c r="J14" s="152">
        <v>87.430741999999995</v>
      </c>
      <c r="K14" s="152"/>
    </row>
    <row r="15" spans="1:11" ht="12.75" customHeight="1" x14ac:dyDescent="0.15">
      <c r="A15" s="152" t="s">
        <v>141</v>
      </c>
      <c r="B15" s="152" t="s">
        <v>168</v>
      </c>
      <c r="C15" s="152" t="s">
        <v>169</v>
      </c>
      <c r="D15" s="152">
        <v>2</v>
      </c>
      <c r="E15" s="152" t="s">
        <v>30</v>
      </c>
      <c r="F15" s="153">
        <v>1</v>
      </c>
      <c r="G15" s="152">
        <v>30.239288999999999</v>
      </c>
      <c r="H15" s="152">
        <v>87.749775</v>
      </c>
      <c r="I15" s="152">
        <v>30.242585999999999</v>
      </c>
      <c r="J15" s="152">
        <v>87.717347000000004</v>
      </c>
      <c r="K15" s="152"/>
    </row>
    <row r="16" spans="1:11" ht="12.75" customHeight="1" x14ac:dyDescent="0.15">
      <c r="A16" s="152" t="s">
        <v>141</v>
      </c>
      <c r="B16" s="152" t="s">
        <v>170</v>
      </c>
      <c r="C16" s="152" t="s">
        <v>171</v>
      </c>
      <c r="D16" s="152">
        <v>3</v>
      </c>
      <c r="E16" s="152" t="s">
        <v>30</v>
      </c>
      <c r="F16" s="153">
        <v>0.05</v>
      </c>
      <c r="G16" s="152">
        <v>30.378903000000001</v>
      </c>
      <c r="H16" s="152">
        <v>87.854275000000001</v>
      </c>
      <c r="I16" s="152">
        <v>30.378357999999999</v>
      </c>
      <c r="J16" s="152">
        <v>87.851485999999994</v>
      </c>
      <c r="K16" s="152"/>
    </row>
    <row r="17" spans="1:11" ht="12.75" customHeight="1" x14ac:dyDescent="0.15">
      <c r="A17" s="152" t="s">
        <v>141</v>
      </c>
      <c r="B17" s="152" t="s">
        <v>172</v>
      </c>
      <c r="C17" s="152" t="s">
        <v>173</v>
      </c>
      <c r="D17" s="152">
        <v>2</v>
      </c>
      <c r="E17" s="152" t="s">
        <v>30</v>
      </c>
      <c r="F17" s="153">
        <v>7.0000000000000007E-2</v>
      </c>
      <c r="G17" s="152">
        <v>30.598078000000001</v>
      </c>
      <c r="H17" s="152">
        <v>87.913994000000002</v>
      </c>
      <c r="I17" s="152">
        <v>30.601011</v>
      </c>
      <c r="J17" s="152">
        <v>87.913471999999999</v>
      </c>
      <c r="K17" s="152"/>
    </row>
    <row r="18" spans="1:11" ht="12.75" customHeight="1" x14ac:dyDescent="0.15">
      <c r="A18" s="152" t="s">
        <v>141</v>
      </c>
      <c r="B18" s="152" t="s">
        <v>174</v>
      </c>
      <c r="C18" s="152" t="s">
        <v>175</v>
      </c>
      <c r="D18" s="152">
        <v>2</v>
      </c>
      <c r="E18" s="152" t="s">
        <v>30</v>
      </c>
      <c r="F18" s="153">
        <v>0.08</v>
      </c>
      <c r="G18" s="152">
        <v>30.294394</v>
      </c>
      <c r="H18" s="152">
        <v>87.576196999999993</v>
      </c>
      <c r="I18" s="152">
        <v>30.295435999999999</v>
      </c>
      <c r="J18" s="152">
        <v>87.573438999999993</v>
      </c>
      <c r="K18" s="152"/>
    </row>
    <row r="19" spans="1:11" ht="12.75" customHeight="1" x14ac:dyDescent="0.15">
      <c r="A19" s="152" t="s">
        <v>141</v>
      </c>
      <c r="B19" s="152" t="s">
        <v>176</v>
      </c>
      <c r="C19" s="152" t="s">
        <v>177</v>
      </c>
      <c r="D19" s="152">
        <v>2</v>
      </c>
      <c r="E19" s="152" t="s">
        <v>30</v>
      </c>
      <c r="F19" s="153">
        <v>0.31</v>
      </c>
      <c r="G19" s="152">
        <v>30.513953000000001</v>
      </c>
      <c r="H19" s="152">
        <v>87.919272000000007</v>
      </c>
      <c r="I19" s="152">
        <v>30.517005999999999</v>
      </c>
      <c r="J19" s="152">
        <v>87.916306000000006</v>
      </c>
      <c r="K19" s="152"/>
    </row>
    <row r="20" spans="1:11" ht="12.75" customHeight="1" x14ac:dyDescent="0.15">
      <c r="A20" s="152" t="s">
        <v>141</v>
      </c>
      <c r="B20" s="152" t="s">
        <v>178</v>
      </c>
      <c r="C20" s="152" t="s">
        <v>179</v>
      </c>
      <c r="D20" s="152">
        <v>1</v>
      </c>
      <c r="E20" s="152" t="s">
        <v>211</v>
      </c>
      <c r="F20" s="153">
        <v>0.08</v>
      </c>
      <c r="G20" s="152">
        <v>30.320727999999999</v>
      </c>
      <c r="H20" s="152">
        <v>87.534193999999999</v>
      </c>
      <c r="I20" s="152">
        <v>30.322181</v>
      </c>
      <c r="J20" s="152">
        <v>87.534741999999994</v>
      </c>
      <c r="K20" s="152"/>
    </row>
    <row r="21" spans="1:11" ht="12.75" customHeight="1" x14ac:dyDescent="0.15">
      <c r="A21" s="152" t="s">
        <v>141</v>
      </c>
      <c r="B21" s="152" t="s">
        <v>180</v>
      </c>
      <c r="C21" s="152" t="s">
        <v>181</v>
      </c>
      <c r="D21" s="152">
        <v>2</v>
      </c>
      <c r="E21" s="152" t="s">
        <v>184</v>
      </c>
      <c r="F21" s="153">
        <v>0.06</v>
      </c>
      <c r="G21" s="152">
        <v>30.386011</v>
      </c>
      <c r="H21" s="152">
        <v>87.453121999999993</v>
      </c>
      <c r="I21" s="152">
        <v>30.387978</v>
      </c>
      <c r="J21" s="152">
        <v>87.452650000000006</v>
      </c>
      <c r="K21" s="152"/>
    </row>
    <row r="22" spans="1:11" ht="12.75" customHeight="1" x14ac:dyDescent="0.15">
      <c r="A22" s="154" t="s">
        <v>141</v>
      </c>
      <c r="B22" s="154" t="s">
        <v>182</v>
      </c>
      <c r="C22" s="154" t="s">
        <v>183</v>
      </c>
      <c r="D22" s="154">
        <v>2</v>
      </c>
      <c r="E22" s="154" t="s">
        <v>30</v>
      </c>
      <c r="F22" s="155">
        <v>0.15</v>
      </c>
      <c r="G22" s="154">
        <v>30.539344</v>
      </c>
      <c r="H22" s="154">
        <v>87.904403000000002</v>
      </c>
      <c r="I22" s="154">
        <v>30.543244000000001</v>
      </c>
      <c r="J22" s="154">
        <v>87.904419000000004</v>
      </c>
      <c r="K22" s="152"/>
    </row>
    <row r="23" spans="1:11" ht="12.75" customHeight="1" x14ac:dyDescent="0.2">
      <c r="A23" s="33"/>
      <c r="B23" s="34">
        <f>COUNTA(B2:B22)</f>
        <v>21</v>
      </c>
      <c r="C23" s="33"/>
      <c r="D23" s="74"/>
      <c r="E23" s="33"/>
      <c r="F23" s="125">
        <f>SUM(F2:F22)</f>
        <v>8.6500000000000021</v>
      </c>
      <c r="G23" s="33"/>
      <c r="H23" s="33"/>
      <c r="I23" s="33"/>
      <c r="J23" s="33"/>
    </row>
    <row r="24" spans="1:11" ht="12.75" customHeight="1" x14ac:dyDescent="0.2">
      <c r="A24" s="33"/>
      <c r="B24" s="33"/>
      <c r="C24" s="33"/>
      <c r="D24" s="56"/>
      <c r="E24" s="33"/>
      <c r="G24" s="33"/>
      <c r="H24" s="33"/>
      <c r="I24" s="33"/>
      <c r="J24" s="33"/>
    </row>
    <row r="25" spans="1:11" ht="12.75" customHeight="1" x14ac:dyDescent="0.2">
      <c r="A25" s="152" t="s">
        <v>186</v>
      </c>
      <c r="B25" s="152" t="s">
        <v>187</v>
      </c>
      <c r="C25" s="152" t="s">
        <v>188</v>
      </c>
      <c r="D25" s="152">
        <v>2</v>
      </c>
      <c r="E25" s="152" t="s">
        <v>30</v>
      </c>
      <c r="F25" s="153">
        <v>1</v>
      </c>
      <c r="G25" s="152">
        <v>30.244097</v>
      </c>
      <c r="H25" s="152">
        <v>88.090913999999998</v>
      </c>
      <c r="I25" s="152">
        <v>30.247171999999999</v>
      </c>
      <c r="J25" s="152">
        <v>88.074710999999994</v>
      </c>
    </row>
    <row r="26" spans="1:11" ht="12.75" customHeight="1" x14ac:dyDescent="0.2">
      <c r="A26" s="152" t="s">
        <v>186</v>
      </c>
      <c r="B26" s="152" t="s">
        <v>189</v>
      </c>
      <c r="C26" s="152" t="s">
        <v>190</v>
      </c>
      <c r="D26" s="152">
        <v>2</v>
      </c>
      <c r="E26" s="152" t="s">
        <v>30</v>
      </c>
      <c r="F26" s="153">
        <v>1</v>
      </c>
      <c r="G26" s="152">
        <v>30.248542</v>
      </c>
      <c r="H26" s="152">
        <v>88.191666999999995</v>
      </c>
      <c r="I26" s="152">
        <v>30.244364000000001</v>
      </c>
      <c r="J26" s="152">
        <v>88.112622000000002</v>
      </c>
    </row>
    <row r="27" spans="1:11" ht="12.75" customHeight="1" x14ac:dyDescent="0.2">
      <c r="A27" s="152" t="s">
        <v>186</v>
      </c>
      <c r="B27" s="152" t="s">
        <v>191</v>
      </c>
      <c r="C27" s="152" t="s">
        <v>192</v>
      </c>
      <c r="D27" s="152">
        <v>2</v>
      </c>
      <c r="E27" s="152" t="s">
        <v>30</v>
      </c>
      <c r="F27" s="153">
        <v>0.25</v>
      </c>
      <c r="G27" s="152">
        <v>30.589428000000002</v>
      </c>
      <c r="H27" s="152">
        <v>88.108581000000001</v>
      </c>
      <c r="I27" s="152">
        <v>30.586189000000001</v>
      </c>
      <c r="J27" s="152">
        <v>88.106136000000006</v>
      </c>
    </row>
    <row r="28" spans="1:11" ht="12.75" customHeight="1" x14ac:dyDescent="0.2">
      <c r="A28" s="154" t="s">
        <v>186</v>
      </c>
      <c r="B28" s="154" t="s">
        <v>193</v>
      </c>
      <c r="C28" s="154" t="s">
        <v>194</v>
      </c>
      <c r="D28" s="154">
        <v>2</v>
      </c>
      <c r="E28" s="154" t="s">
        <v>30</v>
      </c>
      <c r="F28" s="155">
        <v>0.25</v>
      </c>
      <c r="G28" s="154">
        <v>30.443019</v>
      </c>
      <c r="H28" s="154">
        <v>88.115274999999997</v>
      </c>
      <c r="I28" s="154">
        <v>30.445385999999999</v>
      </c>
      <c r="J28" s="154">
        <v>88.111427000000006</v>
      </c>
    </row>
    <row r="29" spans="1:11" ht="12.75" customHeight="1" x14ac:dyDescent="0.2">
      <c r="A29" s="33"/>
      <c r="B29" s="34">
        <f>COUNTA(B25:B28)</f>
        <v>4</v>
      </c>
      <c r="C29" s="33"/>
      <c r="D29" s="74"/>
      <c r="E29" s="33"/>
      <c r="F29" s="125">
        <f>SUM(F25:F28)</f>
        <v>2.5</v>
      </c>
      <c r="G29" s="33"/>
      <c r="H29" s="33"/>
      <c r="I29" s="33"/>
      <c r="J29" s="33"/>
    </row>
    <row r="30" spans="1:11" ht="12.75" customHeight="1" x14ac:dyDescent="0.2">
      <c r="A30" s="33"/>
      <c r="B30" s="33"/>
      <c r="C30" s="33"/>
      <c r="D30" s="56"/>
      <c r="E30" s="33"/>
      <c r="G30" s="33"/>
      <c r="H30" s="33"/>
      <c r="I30" s="33"/>
      <c r="J30" s="33"/>
    </row>
    <row r="31" spans="1:11" ht="12.75" customHeight="1" x14ac:dyDescent="0.2">
      <c r="A31" s="33"/>
      <c r="B31" s="34"/>
      <c r="C31" s="33"/>
      <c r="D31" s="74"/>
      <c r="E31" s="33"/>
      <c r="F31" s="54"/>
      <c r="G31" s="33"/>
      <c r="H31" s="33"/>
      <c r="I31" s="33"/>
      <c r="J31" s="33"/>
    </row>
    <row r="32" spans="1:11" ht="12.75" customHeight="1" x14ac:dyDescent="0.2">
      <c r="A32" s="33"/>
      <c r="C32" s="97" t="s">
        <v>97</v>
      </c>
      <c r="D32" s="99"/>
      <c r="E32" s="98"/>
      <c r="G32" s="33"/>
      <c r="H32" s="33"/>
      <c r="I32" s="33"/>
      <c r="J32" s="33"/>
    </row>
    <row r="33" spans="1:10" s="2" customFormat="1" ht="12.75" customHeight="1" x14ac:dyDescent="0.15">
      <c r="C33" s="93" t="s">
        <v>95</v>
      </c>
      <c r="D33" s="94">
        <f>SUM(B23+B29)</f>
        <v>25</v>
      </c>
      <c r="G33" s="55"/>
      <c r="H33" s="55"/>
      <c r="I33" s="55"/>
      <c r="J33" s="55"/>
    </row>
    <row r="34" spans="1:10" ht="12.75" customHeight="1" x14ac:dyDescent="0.2">
      <c r="A34" s="48"/>
      <c r="B34" s="48"/>
      <c r="C34" s="93" t="s">
        <v>96</v>
      </c>
      <c r="D34" s="136">
        <f>SUM(F23+F29)</f>
        <v>11.150000000000002</v>
      </c>
      <c r="E34" s="96" t="s">
        <v>195</v>
      </c>
      <c r="G34" s="47"/>
      <c r="H34" s="47"/>
      <c r="I34" s="47"/>
      <c r="J34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Alabama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7"/>
  <sheetViews>
    <sheetView zoomScaleNormal="100"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8" width="9.28515625" style="5" customWidth="1"/>
    <col min="9" max="16384" width="9.140625" style="5"/>
  </cols>
  <sheetData>
    <row r="1" spans="1:8" s="2" customFormat="1" ht="55.5" customHeight="1" x14ac:dyDescent="0.15">
      <c r="A1" s="25" t="s">
        <v>12</v>
      </c>
      <c r="B1" s="25" t="s">
        <v>13</v>
      </c>
      <c r="C1" s="25" t="s">
        <v>66</v>
      </c>
      <c r="D1" s="3" t="s">
        <v>68</v>
      </c>
      <c r="E1" s="3" t="s">
        <v>212</v>
      </c>
      <c r="F1" s="3" t="s">
        <v>208</v>
      </c>
      <c r="G1" s="3" t="s">
        <v>209</v>
      </c>
      <c r="H1" s="75" t="s">
        <v>210</v>
      </c>
    </row>
    <row r="2" spans="1:8" ht="12.75" customHeight="1" x14ac:dyDescent="0.2">
      <c r="A2" s="70" t="s">
        <v>141</v>
      </c>
      <c r="B2" s="70" t="s">
        <v>142</v>
      </c>
      <c r="C2" s="70" t="s">
        <v>143</v>
      </c>
      <c r="D2" s="70">
        <v>2</v>
      </c>
      <c r="E2" s="152">
        <v>152</v>
      </c>
      <c r="F2" s="70">
        <v>1</v>
      </c>
      <c r="G2" s="70">
        <v>0.25</v>
      </c>
      <c r="H2" s="123">
        <v>1</v>
      </c>
    </row>
    <row r="3" spans="1:8" ht="12.75" customHeight="1" x14ac:dyDescent="0.2">
      <c r="A3" s="70" t="s">
        <v>141</v>
      </c>
      <c r="B3" s="70" t="s">
        <v>144</v>
      </c>
      <c r="C3" s="70" t="s">
        <v>145</v>
      </c>
      <c r="D3" s="70">
        <v>3</v>
      </c>
      <c r="E3" s="152">
        <v>152</v>
      </c>
      <c r="F3" s="70">
        <v>0.5</v>
      </c>
      <c r="G3" s="70">
        <v>0.25</v>
      </c>
      <c r="H3" s="123">
        <v>0.1</v>
      </c>
    </row>
    <row r="4" spans="1:8" ht="12.75" customHeight="1" x14ac:dyDescent="0.2">
      <c r="A4" s="70" t="s">
        <v>141</v>
      </c>
      <c r="B4" s="70" t="s">
        <v>146</v>
      </c>
      <c r="C4" s="70" t="s">
        <v>147</v>
      </c>
      <c r="D4" s="70">
        <v>3</v>
      </c>
      <c r="E4" s="152">
        <v>152</v>
      </c>
      <c r="F4" s="70">
        <v>0.5</v>
      </c>
      <c r="G4" s="70">
        <v>0.25</v>
      </c>
      <c r="H4" s="123">
        <v>1</v>
      </c>
    </row>
    <row r="5" spans="1:8" ht="12.75" customHeight="1" x14ac:dyDescent="0.2">
      <c r="A5" s="70" t="s">
        <v>141</v>
      </c>
      <c r="B5" s="70" t="s">
        <v>148</v>
      </c>
      <c r="C5" s="70" t="s">
        <v>149</v>
      </c>
      <c r="D5" s="70">
        <v>1</v>
      </c>
      <c r="E5" s="152">
        <v>152</v>
      </c>
      <c r="F5" s="70">
        <v>2</v>
      </c>
      <c r="G5" s="70">
        <v>0.25</v>
      </c>
      <c r="H5" s="123">
        <v>0.25</v>
      </c>
    </row>
    <row r="6" spans="1:8" ht="12.75" customHeight="1" x14ac:dyDescent="0.2">
      <c r="A6" s="70" t="s">
        <v>141</v>
      </c>
      <c r="B6" s="70" t="s">
        <v>150</v>
      </c>
      <c r="C6" s="70" t="s">
        <v>151</v>
      </c>
      <c r="D6" s="70">
        <v>1</v>
      </c>
      <c r="E6" s="152">
        <v>152</v>
      </c>
      <c r="F6" s="70">
        <v>2</v>
      </c>
      <c r="G6" s="70">
        <v>0.25</v>
      </c>
      <c r="H6" s="123">
        <v>0.25</v>
      </c>
    </row>
    <row r="7" spans="1:8" ht="12.75" customHeight="1" x14ac:dyDescent="0.2">
      <c r="A7" s="70" t="s">
        <v>141</v>
      </c>
      <c r="B7" s="70" t="s">
        <v>152</v>
      </c>
      <c r="C7" s="70" t="s">
        <v>153</v>
      </c>
      <c r="D7" s="70">
        <v>1</v>
      </c>
      <c r="E7" s="152">
        <v>152</v>
      </c>
      <c r="F7" s="70">
        <v>2</v>
      </c>
      <c r="G7" s="70">
        <v>0.25</v>
      </c>
      <c r="H7" s="123">
        <v>0.2</v>
      </c>
    </row>
    <row r="8" spans="1:8" ht="12.75" customHeight="1" x14ac:dyDescent="0.2">
      <c r="A8" s="70" t="s">
        <v>141</v>
      </c>
      <c r="B8" s="70" t="s">
        <v>154</v>
      </c>
      <c r="C8" s="70" t="s">
        <v>155</v>
      </c>
      <c r="D8" s="70">
        <v>3</v>
      </c>
      <c r="E8" s="152">
        <v>152</v>
      </c>
      <c r="F8" s="70">
        <v>0.5</v>
      </c>
      <c r="G8" s="70">
        <v>0.25</v>
      </c>
      <c r="H8" s="123">
        <v>0.01</v>
      </c>
    </row>
    <row r="9" spans="1:8" ht="12.75" customHeight="1" x14ac:dyDescent="0.2">
      <c r="A9" s="70" t="s">
        <v>141</v>
      </c>
      <c r="B9" s="70" t="s">
        <v>156</v>
      </c>
      <c r="C9" s="70" t="s">
        <v>157</v>
      </c>
      <c r="D9" s="70">
        <v>1</v>
      </c>
      <c r="E9" s="152">
        <v>152</v>
      </c>
      <c r="F9" s="70">
        <v>2</v>
      </c>
      <c r="G9" s="70">
        <v>0.25</v>
      </c>
      <c r="H9" s="123">
        <v>0.25</v>
      </c>
    </row>
    <row r="10" spans="1:8" ht="12.75" customHeight="1" x14ac:dyDescent="0.2">
      <c r="A10" s="70" t="s">
        <v>141</v>
      </c>
      <c r="B10" s="70" t="s">
        <v>158</v>
      </c>
      <c r="C10" s="70" t="s">
        <v>159</v>
      </c>
      <c r="D10" s="70">
        <v>1</v>
      </c>
      <c r="E10" s="152">
        <v>152</v>
      </c>
      <c r="F10" s="70">
        <v>2</v>
      </c>
      <c r="G10" s="70">
        <v>0.25</v>
      </c>
      <c r="H10" s="123">
        <v>0.75</v>
      </c>
    </row>
    <row r="11" spans="1:8" ht="12.75" customHeight="1" x14ac:dyDescent="0.2">
      <c r="A11" s="70" t="s">
        <v>141</v>
      </c>
      <c r="B11" s="70" t="s">
        <v>160</v>
      </c>
      <c r="C11" s="70" t="s">
        <v>161</v>
      </c>
      <c r="D11" s="70">
        <v>3</v>
      </c>
      <c r="E11" s="152">
        <v>152</v>
      </c>
      <c r="F11" s="70">
        <v>0.5</v>
      </c>
      <c r="G11" s="70">
        <v>0.25</v>
      </c>
      <c r="H11" s="123">
        <v>1</v>
      </c>
    </row>
    <row r="12" spans="1:8" ht="12.75" customHeight="1" x14ac:dyDescent="0.2">
      <c r="A12" s="70" t="s">
        <v>141</v>
      </c>
      <c r="B12" s="70" t="s">
        <v>162</v>
      </c>
      <c r="C12" s="70" t="s">
        <v>163</v>
      </c>
      <c r="D12" s="70">
        <v>1</v>
      </c>
      <c r="E12" s="152">
        <v>152</v>
      </c>
      <c r="F12" s="70">
        <v>2</v>
      </c>
      <c r="G12" s="70">
        <v>0.25</v>
      </c>
      <c r="H12" s="123">
        <v>1</v>
      </c>
    </row>
    <row r="13" spans="1:8" ht="12.75" customHeight="1" x14ac:dyDescent="0.2">
      <c r="A13" s="70" t="s">
        <v>141</v>
      </c>
      <c r="B13" s="70" t="s">
        <v>164</v>
      </c>
      <c r="C13" s="70" t="s">
        <v>165</v>
      </c>
      <c r="D13" s="70">
        <v>1</v>
      </c>
      <c r="E13" s="152">
        <v>152</v>
      </c>
      <c r="F13" s="70">
        <v>2</v>
      </c>
      <c r="G13" s="70">
        <v>0.25</v>
      </c>
      <c r="H13" s="123">
        <v>1</v>
      </c>
    </row>
    <row r="14" spans="1:8" ht="12.75" customHeight="1" x14ac:dyDescent="0.2">
      <c r="A14" s="70" t="s">
        <v>141</v>
      </c>
      <c r="B14" s="70" t="s">
        <v>166</v>
      </c>
      <c r="C14" s="70" t="s">
        <v>167</v>
      </c>
      <c r="D14" s="70">
        <v>2</v>
      </c>
      <c r="E14" s="152">
        <v>152</v>
      </c>
      <c r="F14" s="70">
        <v>1</v>
      </c>
      <c r="G14" s="70">
        <v>0.25</v>
      </c>
      <c r="H14" s="123">
        <v>0.04</v>
      </c>
    </row>
    <row r="15" spans="1:8" ht="12.75" customHeight="1" x14ac:dyDescent="0.2">
      <c r="A15" s="70" t="s">
        <v>141</v>
      </c>
      <c r="B15" s="70" t="s">
        <v>168</v>
      </c>
      <c r="C15" s="70" t="s">
        <v>169</v>
      </c>
      <c r="D15" s="70">
        <v>2</v>
      </c>
      <c r="E15" s="152">
        <v>152</v>
      </c>
      <c r="F15" s="70">
        <v>1</v>
      </c>
      <c r="G15" s="70">
        <v>0.25</v>
      </c>
      <c r="H15" s="123">
        <v>1</v>
      </c>
    </row>
    <row r="16" spans="1:8" ht="12.75" customHeight="1" x14ac:dyDescent="0.2">
      <c r="A16" s="70" t="s">
        <v>141</v>
      </c>
      <c r="B16" s="70" t="s">
        <v>170</v>
      </c>
      <c r="C16" s="70" t="s">
        <v>171</v>
      </c>
      <c r="D16" s="70">
        <v>3</v>
      </c>
      <c r="E16" s="152">
        <v>152</v>
      </c>
      <c r="F16" s="70">
        <v>0.5</v>
      </c>
      <c r="G16" s="70">
        <v>0.25</v>
      </c>
      <c r="H16" s="123">
        <v>0.05</v>
      </c>
    </row>
    <row r="17" spans="1:9" ht="12.75" customHeight="1" x14ac:dyDescent="0.2">
      <c r="A17" s="70" t="s">
        <v>141</v>
      </c>
      <c r="B17" s="70" t="s">
        <v>172</v>
      </c>
      <c r="C17" s="70" t="s">
        <v>173</v>
      </c>
      <c r="D17" s="70">
        <v>2</v>
      </c>
      <c r="E17" s="152">
        <v>152</v>
      </c>
      <c r="F17" s="70">
        <v>1</v>
      </c>
      <c r="G17" s="70">
        <v>0.25</v>
      </c>
      <c r="H17" s="123">
        <v>7.0000000000000007E-2</v>
      </c>
    </row>
    <row r="18" spans="1:9" ht="12.75" customHeight="1" x14ac:dyDescent="0.2">
      <c r="A18" s="70" t="s">
        <v>141</v>
      </c>
      <c r="B18" s="70" t="s">
        <v>174</v>
      </c>
      <c r="C18" s="70" t="s">
        <v>175</v>
      </c>
      <c r="D18" s="70">
        <v>2</v>
      </c>
      <c r="E18" s="152">
        <v>152</v>
      </c>
      <c r="F18" s="70">
        <v>1</v>
      </c>
      <c r="G18" s="70">
        <v>0.25</v>
      </c>
      <c r="H18" s="123">
        <v>0.08</v>
      </c>
    </row>
    <row r="19" spans="1:9" ht="12.75" customHeight="1" x14ac:dyDescent="0.2">
      <c r="A19" s="70" t="s">
        <v>141</v>
      </c>
      <c r="B19" s="70" t="s">
        <v>176</v>
      </c>
      <c r="C19" s="70" t="s">
        <v>177</v>
      </c>
      <c r="D19" s="70">
        <v>2</v>
      </c>
      <c r="E19" s="152">
        <v>152</v>
      </c>
      <c r="F19" s="70">
        <v>1</v>
      </c>
      <c r="G19" s="70">
        <v>0.25</v>
      </c>
      <c r="H19" s="123">
        <v>0.31</v>
      </c>
    </row>
    <row r="20" spans="1:9" ht="12.75" customHeight="1" x14ac:dyDescent="0.2">
      <c r="A20" s="70" t="s">
        <v>141</v>
      </c>
      <c r="B20" s="70" t="s">
        <v>178</v>
      </c>
      <c r="C20" s="70" t="s">
        <v>179</v>
      </c>
      <c r="D20" s="70">
        <v>1</v>
      </c>
      <c r="E20" s="152">
        <v>152</v>
      </c>
      <c r="F20" s="70">
        <v>2</v>
      </c>
      <c r="G20" s="70">
        <v>0.25</v>
      </c>
      <c r="H20" s="123">
        <v>0.08</v>
      </c>
    </row>
    <row r="21" spans="1:9" ht="12.75" customHeight="1" x14ac:dyDescent="0.2">
      <c r="A21" s="70" t="s">
        <v>141</v>
      </c>
      <c r="B21" s="70" t="s">
        <v>180</v>
      </c>
      <c r="C21" s="70" t="s">
        <v>181</v>
      </c>
      <c r="D21" s="70">
        <v>2</v>
      </c>
      <c r="E21" s="152">
        <v>152</v>
      </c>
      <c r="F21" s="70">
        <v>1</v>
      </c>
      <c r="G21" s="70">
        <v>0.25</v>
      </c>
      <c r="H21" s="123">
        <v>0.06</v>
      </c>
    </row>
    <row r="22" spans="1:9" ht="12.75" customHeight="1" x14ac:dyDescent="0.2">
      <c r="A22" s="71" t="s">
        <v>141</v>
      </c>
      <c r="B22" s="71" t="s">
        <v>182</v>
      </c>
      <c r="C22" s="71" t="s">
        <v>183</v>
      </c>
      <c r="D22" s="71">
        <v>2</v>
      </c>
      <c r="E22" s="154">
        <v>152</v>
      </c>
      <c r="F22" s="71">
        <v>1</v>
      </c>
      <c r="G22" s="71">
        <v>0.25</v>
      </c>
      <c r="H22" s="124">
        <v>0.15</v>
      </c>
    </row>
    <row r="23" spans="1:9" ht="12.75" customHeight="1" x14ac:dyDescent="0.2">
      <c r="A23" s="32"/>
      <c r="B23" s="62">
        <f>COUNTA(B2:B22)</f>
        <v>21</v>
      </c>
      <c r="C23" s="20"/>
      <c r="D23" s="74"/>
      <c r="E23" s="20"/>
      <c r="F23" s="29">
        <f>COUNTIF(F2:F22, "&gt;0")</f>
        <v>21</v>
      </c>
      <c r="G23" s="29"/>
      <c r="H23" s="125">
        <f>SUM(H2:H22)</f>
        <v>8.6500000000000021</v>
      </c>
    </row>
    <row r="24" spans="1:9" ht="12.75" customHeight="1" x14ac:dyDescent="0.2">
      <c r="A24" s="32"/>
      <c r="B24" s="56"/>
      <c r="C24" s="32"/>
      <c r="D24" s="56"/>
      <c r="E24" s="32"/>
      <c r="F24" s="32"/>
      <c r="G24" s="32"/>
      <c r="H24" s="24"/>
    </row>
    <row r="25" spans="1:9" ht="12.75" customHeight="1" x14ac:dyDescent="0.2">
      <c r="A25" s="70" t="s">
        <v>186</v>
      </c>
      <c r="B25" s="70" t="s">
        <v>187</v>
      </c>
      <c r="C25" s="70" t="s">
        <v>188</v>
      </c>
      <c r="D25" s="70">
        <v>2</v>
      </c>
      <c r="E25" s="152">
        <v>152</v>
      </c>
      <c r="F25" s="70">
        <v>1</v>
      </c>
      <c r="G25" s="70">
        <v>0.25</v>
      </c>
      <c r="H25" s="123">
        <v>1</v>
      </c>
    </row>
    <row r="26" spans="1:9" ht="12.75" customHeight="1" x14ac:dyDescent="0.2">
      <c r="A26" s="70" t="s">
        <v>186</v>
      </c>
      <c r="B26" s="70" t="s">
        <v>189</v>
      </c>
      <c r="C26" s="70" t="s">
        <v>190</v>
      </c>
      <c r="D26" s="70">
        <v>2</v>
      </c>
      <c r="E26" s="152">
        <v>152</v>
      </c>
      <c r="F26" s="70">
        <v>1</v>
      </c>
      <c r="G26" s="70">
        <v>0.25</v>
      </c>
      <c r="H26" s="123">
        <v>1</v>
      </c>
    </row>
    <row r="27" spans="1:9" ht="12.75" customHeight="1" x14ac:dyDescent="0.2">
      <c r="A27" s="70" t="s">
        <v>186</v>
      </c>
      <c r="B27" s="70" t="s">
        <v>191</v>
      </c>
      <c r="C27" s="70" t="s">
        <v>192</v>
      </c>
      <c r="D27" s="70">
        <v>2</v>
      </c>
      <c r="E27" s="152">
        <v>152</v>
      </c>
      <c r="F27" s="70">
        <v>1</v>
      </c>
      <c r="G27" s="70">
        <v>0.25</v>
      </c>
      <c r="H27" s="123">
        <v>0.25</v>
      </c>
    </row>
    <row r="28" spans="1:9" ht="12.75" customHeight="1" x14ac:dyDescent="0.2">
      <c r="A28" s="71" t="s">
        <v>186</v>
      </c>
      <c r="B28" s="71" t="s">
        <v>193</v>
      </c>
      <c r="C28" s="71" t="s">
        <v>194</v>
      </c>
      <c r="D28" s="71">
        <v>2</v>
      </c>
      <c r="E28" s="154">
        <v>152</v>
      </c>
      <c r="F28" s="71">
        <v>1</v>
      </c>
      <c r="G28" s="71">
        <v>0.25</v>
      </c>
      <c r="H28" s="124">
        <v>0.25</v>
      </c>
    </row>
    <row r="29" spans="1:9" ht="12.75" customHeight="1" x14ac:dyDescent="0.2">
      <c r="A29" s="32"/>
      <c r="B29" s="62">
        <f>COUNTA(B25:B28)</f>
        <v>4</v>
      </c>
      <c r="C29" s="20"/>
      <c r="D29" s="20"/>
      <c r="E29" s="20"/>
      <c r="F29" s="29">
        <f>COUNTIF(F25:F28, "&gt;0")</f>
        <v>4</v>
      </c>
      <c r="G29" s="20"/>
      <c r="H29" s="125">
        <f>SUM(H25:H28)</f>
        <v>2.5</v>
      </c>
    </row>
    <row r="30" spans="1:9" x14ac:dyDescent="0.2">
      <c r="A30" s="30"/>
      <c r="B30" s="29"/>
      <c r="C30" s="29"/>
      <c r="D30" s="29"/>
      <c r="E30" s="30"/>
      <c r="F30" s="30"/>
      <c r="G30" s="30"/>
      <c r="H30" s="29"/>
      <c r="I30" s="24"/>
    </row>
    <row r="31" spans="1:9" x14ac:dyDescent="0.2">
      <c r="A31" s="67"/>
      <c r="B31" s="67"/>
      <c r="C31" s="91"/>
      <c r="D31" s="116" t="s">
        <v>100</v>
      </c>
      <c r="E31" s="92"/>
      <c r="F31" s="92"/>
      <c r="G31" s="67"/>
      <c r="H31" s="67"/>
      <c r="I31" s="67"/>
    </row>
    <row r="32" spans="1:9" x14ac:dyDescent="0.2">
      <c r="A32" s="67"/>
      <c r="B32" s="67"/>
      <c r="C32" s="93"/>
      <c r="D32" s="105" t="s">
        <v>95</v>
      </c>
      <c r="E32" s="94">
        <f>SUM(B23+B29)</f>
        <v>25</v>
      </c>
      <c r="F32" s="92"/>
      <c r="G32" s="67"/>
      <c r="H32" s="67"/>
      <c r="I32" s="67"/>
    </row>
    <row r="33" spans="3:6" x14ac:dyDescent="0.2">
      <c r="C33" s="93"/>
      <c r="D33" s="105" t="s">
        <v>98</v>
      </c>
      <c r="E33" s="94">
        <f>SUM(F23+F29)</f>
        <v>25</v>
      </c>
      <c r="F33" s="92"/>
    </row>
    <row r="34" spans="3:6" x14ac:dyDescent="0.2">
      <c r="C34" s="105"/>
      <c r="D34" s="105" t="s">
        <v>139</v>
      </c>
      <c r="E34" s="122">
        <f>E33/E32</f>
        <v>1</v>
      </c>
      <c r="F34" s="92"/>
    </row>
    <row r="35" spans="3:6" x14ac:dyDescent="0.2">
      <c r="C35" s="93"/>
      <c r="D35" s="105" t="s">
        <v>99</v>
      </c>
      <c r="E35" s="136">
        <f>SUM(H23+H29)</f>
        <v>11.150000000000002</v>
      </c>
      <c r="F35" s="96" t="s">
        <v>195</v>
      </c>
    </row>
    <row r="37" spans="3:6" x14ac:dyDescent="0.2">
      <c r="D37" s="116" t="s">
        <v>197</v>
      </c>
      <c r="E37" s="143" t="s">
        <v>198</v>
      </c>
      <c r="F37" s="143" t="s">
        <v>104</v>
      </c>
    </row>
    <row r="38" spans="3:6" x14ac:dyDescent="0.2">
      <c r="D38" s="105" t="s">
        <v>199</v>
      </c>
      <c r="E38" s="144">
        <f>COUNTIF(F2:F28, "0.25")</f>
        <v>0</v>
      </c>
      <c r="F38" s="145">
        <f>E38/E33</f>
        <v>0</v>
      </c>
    </row>
    <row r="39" spans="3:6" x14ac:dyDescent="0.2">
      <c r="D39" s="105" t="s">
        <v>200</v>
      </c>
      <c r="E39" s="144">
        <f>COUNTIF(F2:F28, "0.5")</f>
        <v>5</v>
      </c>
      <c r="F39" s="145">
        <f>E39/E33</f>
        <v>0.2</v>
      </c>
    </row>
    <row r="40" spans="3:6" x14ac:dyDescent="0.2">
      <c r="D40" s="105" t="s">
        <v>201</v>
      </c>
      <c r="E40" s="144">
        <f>COUNTIF(F2:F28, "1")</f>
        <v>12</v>
      </c>
      <c r="F40" s="145">
        <f>E40/E33</f>
        <v>0.48</v>
      </c>
    </row>
    <row r="41" spans="3:6" x14ac:dyDescent="0.2">
      <c r="D41" s="105" t="s">
        <v>202</v>
      </c>
      <c r="E41" s="144">
        <f>COUNTIF(F2:F28, "1.25")</f>
        <v>0</v>
      </c>
      <c r="F41" s="145">
        <f>E41/E33</f>
        <v>0</v>
      </c>
    </row>
    <row r="42" spans="3:6" x14ac:dyDescent="0.2">
      <c r="D42" s="105" t="s">
        <v>203</v>
      </c>
      <c r="E42" s="144">
        <f>COUNTIF(F2:F28, "1.50")</f>
        <v>0</v>
      </c>
      <c r="F42" s="145">
        <f>E42/E33</f>
        <v>0</v>
      </c>
    </row>
    <row r="43" spans="3:6" x14ac:dyDescent="0.2">
      <c r="D43" s="105" t="s">
        <v>204</v>
      </c>
      <c r="E43" s="144">
        <f>COUNTIF(F2:F28, "2")</f>
        <v>8</v>
      </c>
      <c r="F43" s="145">
        <f>E43/E33</f>
        <v>0.32</v>
      </c>
    </row>
    <row r="44" spans="3:6" x14ac:dyDescent="0.2">
      <c r="D44" s="105" t="s">
        <v>205</v>
      </c>
      <c r="E44" s="144">
        <f>COUNTIF(F2:F28, "2.5")</f>
        <v>0</v>
      </c>
      <c r="F44" s="145">
        <f>E44/E33</f>
        <v>0</v>
      </c>
    </row>
    <row r="45" spans="3:6" x14ac:dyDescent="0.2">
      <c r="D45" s="105" t="s">
        <v>206</v>
      </c>
      <c r="E45" s="144">
        <f>COUNTIF(F2:F28, "3")</f>
        <v>0</v>
      </c>
      <c r="F45" s="145">
        <f>E45/E33</f>
        <v>0</v>
      </c>
    </row>
    <row r="46" spans="3:6" x14ac:dyDescent="0.2">
      <c r="D46" s="105" t="s">
        <v>207</v>
      </c>
      <c r="E46" s="144">
        <f>COUNTIF(F2:F28, "7")</f>
        <v>0</v>
      </c>
      <c r="F46" s="145">
        <f>E46/E33</f>
        <v>0</v>
      </c>
    </row>
    <row r="47" spans="3:6" x14ac:dyDescent="0.2">
      <c r="D47" s="35"/>
      <c r="F47" s="14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Alabama Beach Monitoring</oddHeader>
    <oddFooter>&amp;R&amp;P of &amp;N</oddFooter>
  </headerFooter>
  <rowBreaks count="1" manualBreakCount="1">
    <brk id="3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52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.5703125" customWidth="1"/>
    <col min="2" max="2" width="7.28515625" customWidth="1"/>
    <col min="3" max="3" width="24.42578125" customWidth="1"/>
    <col min="4" max="4" width="6.7109375" customWidth="1"/>
    <col min="5" max="5" width="8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34" x14ac:dyDescent="0.2">
      <c r="A1" s="61"/>
      <c r="B1" s="162" t="s">
        <v>37</v>
      </c>
      <c r="C1" s="162"/>
      <c r="E1" s="61"/>
      <c r="F1" s="61"/>
      <c r="G1" s="163" t="s">
        <v>140</v>
      </c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34" s="24" customFormat="1" ht="39" customHeight="1" x14ac:dyDescent="0.15">
      <c r="A2" s="25" t="s">
        <v>12</v>
      </c>
      <c r="B2" s="25" t="s">
        <v>13</v>
      </c>
      <c r="C2" s="25" t="s">
        <v>66</v>
      </c>
      <c r="D2" s="3" t="s">
        <v>68</v>
      </c>
      <c r="E2" s="25" t="s">
        <v>73</v>
      </c>
      <c r="F2" s="25" t="s">
        <v>74</v>
      </c>
      <c r="G2" s="25" t="s">
        <v>75</v>
      </c>
      <c r="H2" s="25" t="s">
        <v>76</v>
      </c>
      <c r="I2" s="3" t="s">
        <v>77</v>
      </c>
      <c r="J2" s="25" t="s">
        <v>78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79</v>
      </c>
      <c r="P2" s="25" t="s">
        <v>80</v>
      </c>
      <c r="Q2" s="25" t="s">
        <v>81</v>
      </c>
      <c r="R2" s="25" t="s">
        <v>82</v>
      </c>
      <c r="S2" s="25" t="s">
        <v>83</v>
      </c>
    </row>
    <row r="3" spans="1:34" ht="18" x14ac:dyDescent="0.2">
      <c r="A3" s="70" t="s">
        <v>141</v>
      </c>
      <c r="B3" s="70" t="s">
        <v>142</v>
      </c>
      <c r="C3" s="70" t="s">
        <v>143</v>
      </c>
      <c r="D3" s="70">
        <v>2</v>
      </c>
      <c r="E3" s="33" t="s">
        <v>35</v>
      </c>
      <c r="F3" s="33" t="s">
        <v>213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0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x14ac:dyDescent="0.2">
      <c r="A4" s="70" t="s">
        <v>141</v>
      </c>
      <c r="B4" s="70" t="s">
        <v>144</v>
      </c>
      <c r="C4" s="70" t="s">
        <v>145</v>
      </c>
      <c r="D4" s="70">
        <v>3</v>
      </c>
      <c r="E4" s="33" t="s">
        <v>35</v>
      </c>
      <c r="F4" s="33" t="s">
        <v>213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0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ht="18" x14ac:dyDescent="0.2">
      <c r="A5" s="70" t="s">
        <v>141</v>
      </c>
      <c r="B5" s="70" t="s">
        <v>146</v>
      </c>
      <c r="C5" s="70" t="s">
        <v>147</v>
      </c>
      <c r="D5" s="70">
        <v>3</v>
      </c>
      <c r="E5" s="33" t="s">
        <v>35</v>
      </c>
      <c r="F5" s="33" t="s">
        <v>213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0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x14ac:dyDescent="0.2">
      <c r="A6" s="70" t="s">
        <v>141</v>
      </c>
      <c r="B6" s="70" t="s">
        <v>148</v>
      </c>
      <c r="C6" s="70" t="s">
        <v>149</v>
      </c>
      <c r="D6" s="70">
        <v>1</v>
      </c>
      <c r="E6" s="33" t="s">
        <v>35</v>
      </c>
      <c r="F6" s="33" t="s">
        <v>213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0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x14ac:dyDescent="0.2">
      <c r="A7" s="70" t="s">
        <v>141</v>
      </c>
      <c r="B7" s="70" t="s">
        <v>150</v>
      </c>
      <c r="C7" s="70" t="s">
        <v>151</v>
      </c>
      <c r="D7" s="70">
        <v>1</v>
      </c>
      <c r="E7" s="33" t="s">
        <v>35</v>
      </c>
      <c r="F7" s="33" t="s">
        <v>213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0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">
      <c r="A8" s="70" t="s">
        <v>141</v>
      </c>
      <c r="B8" s="70" t="s">
        <v>152</v>
      </c>
      <c r="C8" s="70" t="s">
        <v>153</v>
      </c>
      <c r="D8" s="70">
        <v>1</v>
      </c>
      <c r="E8" s="33" t="s">
        <v>35</v>
      </c>
      <c r="F8" s="33" t="s">
        <v>213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0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1:34" x14ac:dyDescent="0.2">
      <c r="A9" s="70" t="s">
        <v>141</v>
      </c>
      <c r="B9" s="70" t="s">
        <v>154</v>
      </c>
      <c r="C9" s="70" t="s">
        <v>155</v>
      </c>
      <c r="D9" s="70">
        <v>3</v>
      </c>
      <c r="E9" s="33" t="s">
        <v>35</v>
      </c>
      <c r="F9" s="33" t="s">
        <v>213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0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x14ac:dyDescent="0.2">
      <c r="A10" s="70" t="s">
        <v>141</v>
      </c>
      <c r="B10" s="70" t="s">
        <v>156</v>
      </c>
      <c r="C10" s="70" t="s">
        <v>157</v>
      </c>
      <c r="D10" s="70">
        <v>1</v>
      </c>
      <c r="E10" s="33" t="s">
        <v>35</v>
      </c>
      <c r="F10" s="33" t="s">
        <v>213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0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x14ac:dyDescent="0.2">
      <c r="A11" s="70" t="s">
        <v>141</v>
      </c>
      <c r="B11" s="70" t="s">
        <v>158</v>
      </c>
      <c r="C11" s="70" t="s">
        <v>159</v>
      </c>
      <c r="D11" s="70">
        <v>1</v>
      </c>
      <c r="E11" s="33" t="s">
        <v>35</v>
      </c>
      <c r="F11" s="33" t="s">
        <v>213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0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x14ac:dyDescent="0.2">
      <c r="A12" s="70" t="s">
        <v>141</v>
      </c>
      <c r="B12" s="70" t="s">
        <v>160</v>
      </c>
      <c r="C12" s="70" t="s">
        <v>161</v>
      </c>
      <c r="D12" s="70">
        <v>3</v>
      </c>
      <c r="E12" s="33" t="s">
        <v>35</v>
      </c>
      <c r="F12" s="33" t="s">
        <v>213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0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x14ac:dyDescent="0.2">
      <c r="A13" s="70" t="s">
        <v>141</v>
      </c>
      <c r="B13" s="70" t="s">
        <v>162</v>
      </c>
      <c r="C13" s="70" t="s">
        <v>163</v>
      </c>
      <c r="D13" s="70">
        <v>1</v>
      </c>
      <c r="E13" s="33" t="s">
        <v>35</v>
      </c>
      <c r="F13" s="33" t="s">
        <v>213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0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x14ac:dyDescent="0.2">
      <c r="A14" s="70" t="s">
        <v>141</v>
      </c>
      <c r="B14" s="70" t="s">
        <v>164</v>
      </c>
      <c r="C14" s="70" t="s">
        <v>165</v>
      </c>
      <c r="D14" s="70">
        <v>1</v>
      </c>
      <c r="E14" s="33" t="s">
        <v>35</v>
      </c>
      <c r="F14" s="33" t="s">
        <v>213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0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x14ac:dyDescent="0.2">
      <c r="A15" s="70" t="s">
        <v>141</v>
      </c>
      <c r="B15" s="70" t="s">
        <v>166</v>
      </c>
      <c r="C15" s="70" t="s">
        <v>167</v>
      </c>
      <c r="D15" s="70">
        <v>2</v>
      </c>
      <c r="E15" s="33" t="s">
        <v>35</v>
      </c>
      <c r="F15" s="33" t="s">
        <v>213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0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x14ac:dyDescent="0.2">
      <c r="A16" s="70" t="s">
        <v>141</v>
      </c>
      <c r="B16" s="70" t="s">
        <v>168</v>
      </c>
      <c r="C16" s="70" t="s">
        <v>169</v>
      </c>
      <c r="D16" s="70">
        <v>2</v>
      </c>
      <c r="E16" s="33" t="s">
        <v>35</v>
      </c>
      <c r="F16" s="33" t="s">
        <v>213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0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x14ac:dyDescent="0.2">
      <c r="A17" s="70" t="s">
        <v>141</v>
      </c>
      <c r="B17" s="70" t="s">
        <v>170</v>
      </c>
      <c r="C17" s="70" t="s">
        <v>171</v>
      </c>
      <c r="D17" s="70">
        <v>3</v>
      </c>
      <c r="E17" s="33" t="s">
        <v>35</v>
      </c>
      <c r="F17" s="33" t="s">
        <v>213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0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x14ac:dyDescent="0.2">
      <c r="A18" s="70" t="s">
        <v>141</v>
      </c>
      <c r="B18" s="70" t="s">
        <v>172</v>
      </c>
      <c r="C18" s="70" t="s">
        <v>173</v>
      </c>
      <c r="D18" s="70">
        <v>2</v>
      </c>
      <c r="E18" s="33" t="s">
        <v>35</v>
      </c>
      <c r="F18" s="33" t="s">
        <v>213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0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ht="18" x14ac:dyDescent="0.2">
      <c r="A19" s="70" t="s">
        <v>141</v>
      </c>
      <c r="B19" s="70" t="s">
        <v>174</v>
      </c>
      <c r="C19" s="70" t="s">
        <v>175</v>
      </c>
      <c r="D19" s="70">
        <v>2</v>
      </c>
      <c r="E19" s="33" t="s">
        <v>35</v>
      </c>
      <c r="F19" s="33" t="s">
        <v>213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0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x14ac:dyDescent="0.2">
      <c r="A20" s="70" t="s">
        <v>141</v>
      </c>
      <c r="B20" s="70" t="s">
        <v>176</v>
      </c>
      <c r="C20" s="70" t="s">
        <v>177</v>
      </c>
      <c r="D20" s="70">
        <v>2</v>
      </c>
      <c r="E20" s="33" t="s">
        <v>35</v>
      </c>
      <c r="F20" s="33" t="s">
        <v>213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0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x14ac:dyDescent="0.2">
      <c r="A21" s="70" t="s">
        <v>141</v>
      </c>
      <c r="B21" s="70" t="s">
        <v>178</v>
      </c>
      <c r="C21" s="70" t="s">
        <v>179</v>
      </c>
      <c r="D21" s="70">
        <v>1</v>
      </c>
      <c r="E21" s="33" t="s">
        <v>35</v>
      </c>
      <c r="F21" s="33" t="s">
        <v>213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0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x14ac:dyDescent="0.2">
      <c r="A22" s="70" t="s">
        <v>141</v>
      </c>
      <c r="B22" s="70" t="s">
        <v>180</v>
      </c>
      <c r="C22" s="70" t="s">
        <v>181</v>
      </c>
      <c r="D22" s="70">
        <v>2</v>
      </c>
      <c r="E22" s="33" t="s">
        <v>35</v>
      </c>
      <c r="F22" s="33" t="s">
        <v>213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0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x14ac:dyDescent="0.2">
      <c r="A23" s="71" t="s">
        <v>141</v>
      </c>
      <c r="B23" s="71" t="s">
        <v>182</v>
      </c>
      <c r="C23" s="71" t="s">
        <v>183</v>
      </c>
      <c r="D23" s="71">
        <v>2</v>
      </c>
      <c r="E23" s="36" t="s">
        <v>35</v>
      </c>
      <c r="F23" s="36" t="s">
        <v>213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0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x14ac:dyDescent="0.2">
      <c r="A24" s="33"/>
      <c r="B24" s="34">
        <f>COUNTA(B3:B23)</f>
        <v>21</v>
      </c>
      <c r="C24" s="61"/>
      <c r="D24" s="74"/>
      <c r="E24" s="34">
        <f t="shared" ref="E24:S24" si="0">COUNTIF(E3:E23,"Yes")</f>
        <v>0</v>
      </c>
      <c r="F24" s="34">
        <f t="shared" si="0"/>
        <v>0</v>
      </c>
      <c r="G24" s="34">
        <f t="shared" si="0"/>
        <v>0</v>
      </c>
      <c r="H24" s="34">
        <f t="shared" si="0"/>
        <v>0</v>
      </c>
      <c r="I24" s="34">
        <f t="shared" si="0"/>
        <v>0</v>
      </c>
      <c r="J24" s="34">
        <f t="shared" si="0"/>
        <v>0</v>
      </c>
      <c r="K24" s="34">
        <f t="shared" si="0"/>
        <v>0</v>
      </c>
      <c r="L24" s="34">
        <f t="shared" si="0"/>
        <v>0</v>
      </c>
      <c r="M24" s="34">
        <f t="shared" si="0"/>
        <v>0</v>
      </c>
      <c r="N24" s="34">
        <f t="shared" si="0"/>
        <v>0</v>
      </c>
      <c r="O24" s="34">
        <f t="shared" si="0"/>
        <v>0</v>
      </c>
      <c r="P24" s="34">
        <f t="shared" si="0"/>
        <v>0</v>
      </c>
      <c r="Q24" s="34">
        <f t="shared" si="0"/>
        <v>0</v>
      </c>
      <c r="R24" s="34">
        <f t="shared" si="0"/>
        <v>0</v>
      </c>
      <c r="S24" s="34">
        <f t="shared" si="0"/>
        <v>0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x14ac:dyDescent="0.2">
      <c r="A25" s="33"/>
      <c r="B25" s="33"/>
      <c r="C25" s="33"/>
      <c r="D25" s="56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x14ac:dyDescent="0.2">
      <c r="A26" s="33" t="s">
        <v>186</v>
      </c>
      <c r="B26" s="33" t="s">
        <v>187</v>
      </c>
      <c r="C26" s="33" t="s">
        <v>188</v>
      </c>
      <c r="D26" s="70">
        <v>2</v>
      </c>
      <c r="E26" s="33" t="s">
        <v>35</v>
      </c>
      <c r="F26" s="33" t="s">
        <v>213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34" x14ac:dyDescent="0.2">
      <c r="A27" s="33" t="s">
        <v>186</v>
      </c>
      <c r="B27" s="33" t="s">
        <v>189</v>
      </c>
      <c r="C27" s="33" t="s">
        <v>190</v>
      </c>
      <c r="D27" s="70">
        <v>2</v>
      </c>
      <c r="E27" s="33" t="s">
        <v>35</v>
      </c>
      <c r="F27" s="33" t="s">
        <v>213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34" x14ac:dyDescent="0.2">
      <c r="A28" s="33" t="s">
        <v>186</v>
      </c>
      <c r="B28" s="33" t="s">
        <v>191</v>
      </c>
      <c r="C28" s="33" t="s">
        <v>192</v>
      </c>
      <c r="D28" s="70">
        <v>2</v>
      </c>
      <c r="E28" s="33" t="s">
        <v>35</v>
      </c>
      <c r="F28" s="33" t="s">
        <v>213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34" x14ac:dyDescent="0.2">
      <c r="A29" s="36" t="s">
        <v>186</v>
      </c>
      <c r="B29" s="36" t="s">
        <v>193</v>
      </c>
      <c r="C29" s="36" t="s">
        <v>194</v>
      </c>
      <c r="D29" s="71">
        <v>2</v>
      </c>
      <c r="E29" s="36" t="s">
        <v>35</v>
      </c>
      <c r="F29" s="36" t="s">
        <v>213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34" x14ac:dyDescent="0.2">
      <c r="A30" s="33"/>
      <c r="B30" s="34">
        <f>COUNTA(B26:B29)</f>
        <v>4</v>
      </c>
      <c r="C30" s="61"/>
      <c r="D30" s="142"/>
      <c r="E30" s="34">
        <f t="shared" ref="E30:S30" si="1">COUNTIF(E26:E29,"Yes")</f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 t="shared" si="1"/>
        <v>0</v>
      </c>
      <c r="N30" s="34">
        <f t="shared" si="1"/>
        <v>0</v>
      </c>
      <c r="O30" s="34">
        <f t="shared" si="1"/>
        <v>0</v>
      </c>
      <c r="P30" s="34">
        <f t="shared" si="1"/>
        <v>0</v>
      </c>
      <c r="Q30" s="34">
        <f t="shared" si="1"/>
        <v>0</v>
      </c>
      <c r="R30" s="34">
        <f t="shared" si="1"/>
        <v>0</v>
      </c>
      <c r="S30" s="34">
        <f t="shared" si="1"/>
        <v>0</v>
      </c>
    </row>
    <row r="31" spans="1:34" x14ac:dyDescent="0.2">
      <c r="A31" s="48"/>
      <c r="B31" s="48"/>
      <c r="C31" s="85"/>
      <c r="D31" s="85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34" x14ac:dyDescent="0.2">
      <c r="A32" s="52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9" x14ac:dyDescent="0.2">
      <c r="A33" s="52"/>
      <c r="D33" s="100" t="s">
        <v>64</v>
      </c>
      <c r="E33" s="101"/>
      <c r="F33" s="101"/>
      <c r="G33" s="101"/>
      <c r="H33" s="101"/>
      <c r="I33" s="101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x14ac:dyDescent="0.2">
      <c r="A34" s="52"/>
      <c r="B34" s="90"/>
      <c r="C34" s="102"/>
      <c r="D34" s="102"/>
      <c r="E34" s="103"/>
      <c r="F34" s="104"/>
      <c r="G34" s="105" t="s">
        <v>98</v>
      </c>
      <c r="H34" s="96">
        <f>SUM(B24+B30)</f>
        <v>25</v>
      </c>
      <c r="I34" s="101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x14ac:dyDescent="0.2">
      <c r="B35" s="89"/>
      <c r="C35" s="102"/>
      <c r="D35" s="102"/>
      <c r="E35" s="103"/>
      <c r="F35" s="103"/>
      <c r="G35" s="106" t="s">
        <v>101</v>
      </c>
      <c r="H35" s="96">
        <f>SUM(E24+E30)</f>
        <v>0</v>
      </c>
      <c r="I35" s="102"/>
    </row>
    <row r="36" spans="1:19" x14ac:dyDescent="0.2">
      <c r="B36" s="89"/>
      <c r="C36" s="102"/>
      <c r="D36" s="102"/>
      <c r="E36" s="103"/>
      <c r="F36" s="103"/>
      <c r="G36" s="106" t="s">
        <v>102</v>
      </c>
      <c r="H36" s="96">
        <f>SUM(F24+F30)</f>
        <v>0</v>
      </c>
      <c r="I36" s="102"/>
    </row>
    <row r="37" spans="1:19" x14ac:dyDescent="0.2">
      <c r="B37" s="89"/>
      <c r="C37" s="102"/>
      <c r="D37" s="102"/>
      <c r="E37" s="102"/>
      <c r="F37" s="102"/>
      <c r="G37" s="102"/>
      <c r="H37" s="102"/>
      <c r="I37" s="102"/>
    </row>
    <row r="38" spans="1:19" x14ac:dyDescent="0.2">
      <c r="B38" s="89"/>
      <c r="C38" s="100"/>
      <c r="D38" s="100" t="s">
        <v>103</v>
      </c>
      <c r="E38" s="102"/>
      <c r="F38" s="102"/>
      <c r="G38" s="102"/>
      <c r="H38" s="107" t="s">
        <v>93</v>
      </c>
      <c r="I38" s="107" t="s">
        <v>104</v>
      </c>
    </row>
    <row r="39" spans="1:19" x14ac:dyDescent="0.2">
      <c r="B39" s="89"/>
      <c r="C39" s="102"/>
      <c r="D39" s="102"/>
      <c r="E39" s="102"/>
      <c r="F39" s="102"/>
      <c r="G39" s="108" t="s">
        <v>109</v>
      </c>
      <c r="H39" s="96">
        <f>SUM(G24+G30)</f>
        <v>0</v>
      </c>
      <c r="I39" s="126" t="s">
        <v>39</v>
      </c>
    </row>
    <row r="40" spans="1:19" x14ac:dyDescent="0.2">
      <c r="B40" s="89"/>
      <c r="C40" s="102"/>
      <c r="D40" s="102"/>
      <c r="E40" s="102"/>
      <c r="F40" s="102"/>
      <c r="G40" s="108" t="s">
        <v>110</v>
      </c>
      <c r="H40" s="96">
        <f>SUM(H24+H30)</f>
        <v>0</v>
      </c>
      <c r="I40" s="126" t="s">
        <v>39</v>
      </c>
    </row>
    <row r="41" spans="1:19" x14ac:dyDescent="0.2">
      <c r="B41" s="89"/>
      <c r="C41" s="102"/>
      <c r="D41" s="102"/>
      <c r="E41" s="102"/>
      <c r="F41" s="102"/>
      <c r="G41" s="108" t="s">
        <v>111</v>
      </c>
      <c r="H41" s="96">
        <f>SUM(I24+I30)</f>
        <v>0</v>
      </c>
      <c r="I41" s="126" t="s">
        <v>39</v>
      </c>
    </row>
    <row r="42" spans="1:19" x14ac:dyDescent="0.2">
      <c r="B42" s="89"/>
      <c r="C42" s="102"/>
      <c r="D42" s="102"/>
      <c r="E42" s="102"/>
      <c r="F42" s="102"/>
      <c r="G42" s="108" t="s">
        <v>112</v>
      </c>
      <c r="H42" s="96">
        <f>SUM(J24+J30)</f>
        <v>0</v>
      </c>
      <c r="I42" s="126" t="s">
        <v>39</v>
      </c>
    </row>
    <row r="43" spans="1:19" x14ac:dyDescent="0.2">
      <c r="B43" s="89"/>
      <c r="C43" s="102"/>
      <c r="D43" s="102"/>
      <c r="E43" s="102"/>
      <c r="F43" s="102"/>
      <c r="G43" s="108" t="s">
        <v>113</v>
      </c>
      <c r="H43" s="96">
        <f>SUM(K24+K30)</f>
        <v>0</v>
      </c>
      <c r="I43" s="126" t="s">
        <v>39</v>
      </c>
    </row>
    <row r="44" spans="1:19" x14ac:dyDescent="0.2">
      <c r="B44" s="89"/>
      <c r="C44" s="102"/>
      <c r="D44" s="102"/>
      <c r="E44" s="102"/>
      <c r="F44" s="102"/>
      <c r="G44" s="108" t="s">
        <v>114</v>
      </c>
      <c r="H44" s="96">
        <f>SUM(L24+L30)</f>
        <v>0</v>
      </c>
      <c r="I44" s="126" t="s">
        <v>39</v>
      </c>
    </row>
    <row r="45" spans="1:19" x14ac:dyDescent="0.2">
      <c r="B45" s="89"/>
      <c r="C45" s="102"/>
      <c r="D45" s="102"/>
      <c r="E45" s="102"/>
      <c r="F45" s="102"/>
      <c r="G45" s="108" t="s">
        <v>115</v>
      </c>
      <c r="H45" s="96">
        <f>SUM(M24+M30)</f>
        <v>0</v>
      </c>
      <c r="I45" s="126" t="s">
        <v>39</v>
      </c>
    </row>
    <row r="46" spans="1:19" x14ac:dyDescent="0.2">
      <c r="B46" s="89"/>
      <c r="C46" s="102"/>
      <c r="D46" s="102"/>
      <c r="E46" s="102"/>
      <c r="F46" s="102"/>
      <c r="G46" s="108" t="s">
        <v>116</v>
      </c>
      <c r="H46" s="96">
        <f>SUM(N24+N30)</f>
        <v>0</v>
      </c>
      <c r="I46" s="126" t="s">
        <v>39</v>
      </c>
    </row>
    <row r="47" spans="1:19" x14ac:dyDescent="0.2">
      <c r="B47" s="89"/>
      <c r="C47" s="102"/>
      <c r="D47" s="102"/>
      <c r="E47" s="102"/>
      <c r="F47" s="102"/>
      <c r="G47" s="108" t="s">
        <v>117</v>
      </c>
      <c r="H47" s="96">
        <f>SUM(O24+O30)</f>
        <v>0</v>
      </c>
      <c r="I47" s="126" t="s">
        <v>39</v>
      </c>
    </row>
    <row r="48" spans="1:19" x14ac:dyDescent="0.2">
      <c r="B48" s="89"/>
      <c r="C48" s="102"/>
      <c r="D48" s="102"/>
      <c r="E48" s="102"/>
      <c r="F48" s="102"/>
      <c r="G48" s="108" t="s">
        <v>118</v>
      </c>
      <c r="H48" s="96">
        <f>SUM(P24+P30)</f>
        <v>0</v>
      </c>
      <c r="I48" s="126" t="s">
        <v>39</v>
      </c>
    </row>
    <row r="49" spans="2:9" x14ac:dyDescent="0.2">
      <c r="B49" s="89"/>
      <c r="C49" s="102"/>
      <c r="D49" s="102"/>
      <c r="E49" s="102"/>
      <c r="F49" s="102"/>
      <c r="G49" s="108" t="s">
        <v>119</v>
      </c>
      <c r="H49" s="96">
        <f>SUM(Q24+Q30)</f>
        <v>0</v>
      </c>
      <c r="I49" s="126" t="s">
        <v>39</v>
      </c>
    </row>
    <row r="50" spans="2:9" x14ac:dyDescent="0.2">
      <c r="B50" s="89"/>
      <c r="C50" s="102"/>
      <c r="D50" s="102"/>
      <c r="E50" s="102"/>
      <c r="F50" s="102"/>
      <c r="G50" s="108" t="s">
        <v>120</v>
      </c>
      <c r="H50" s="96">
        <f>SUM(R24+R30)</f>
        <v>0</v>
      </c>
      <c r="I50" s="126" t="s">
        <v>39</v>
      </c>
    </row>
    <row r="51" spans="2:9" x14ac:dyDescent="0.2">
      <c r="B51" s="89"/>
      <c r="C51" s="102"/>
      <c r="D51" s="102"/>
      <c r="E51" s="102"/>
      <c r="F51" s="102"/>
      <c r="G51" s="108" t="s">
        <v>121</v>
      </c>
      <c r="H51" s="119">
        <f>SUM(S24+S30)</f>
        <v>0</v>
      </c>
      <c r="I51" s="127" t="s">
        <v>39</v>
      </c>
    </row>
    <row r="52" spans="2:9" x14ac:dyDescent="0.2">
      <c r="B52" s="89"/>
      <c r="C52" s="102"/>
      <c r="D52" s="102"/>
      <c r="E52" s="102"/>
      <c r="F52" s="102"/>
      <c r="G52" s="108"/>
      <c r="H52" s="118">
        <f>SUM(H39:H51)</f>
        <v>0</v>
      </c>
      <c r="I52" s="126" t="s">
        <v>39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6" orientation="landscape" r:id="rId1"/>
  <headerFooter alignWithMargins="0">
    <oddHeader>&amp;C&amp;"Arial,Bold"&amp;16 2012 Swimming Season
Possible Pollution Sources for Monitored Alabama Beaches</oddHeader>
    <oddFooter>&amp;R&amp;P of &amp;N</oddFooter>
  </headerFooter>
  <rowBreaks count="1" manualBreakCount="1">
    <brk id="3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0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5" t="s">
        <v>12</v>
      </c>
      <c r="B1" s="25" t="s">
        <v>13</v>
      </c>
      <c r="C1" s="25" t="s">
        <v>65</v>
      </c>
      <c r="D1" s="25"/>
      <c r="E1" s="25" t="s">
        <v>84</v>
      </c>
      <c r="F1" s="26" t="s">
        <v>85</v>
      </c>
      <c r="G1" s="26" t="s">
        <v>86</v>
      </c>
      <c r="H1" s="27" t="s">
        <v>87</v>
      </c>
      <c r="I1" s="25" t="s">
        <v>88</v>
      </c>
      <c r="J1" s="25" t="s">
        <v>89</v>
      </c>
      <c r="K1" s="25" t="s">
        <v>90</v>
      </c>
    </row>
    <row r="2" spans="1:11" ht="12.75" customHeight="1" x14ac:dyDescent="0.15">
      <c r="A2" s="152" t="s">
        <v>141</v>
      </c>
      <c r="B2" s="152" t="s">
        <v>150</v>
      </c>
      <c r="C2" s="152" t="s">
        <v>151</v>
      </c>
      <c r="D2" s="152">
        <v>1</v>
      </c>
      <c r="E2" s="152" t="s">
        <v>33</v>
      </c>
      <c r="F2" s="156">
        <v>41080</v>
      </c>
      <c r="G2" s="156">
        <v>41081</v>
      </c>
      <c r="H2" s="152">
        <v>1</v>
      </c>
      <c r="I2" s="152" t="s">
        <v>31</v>
      </c>
      <c r="J2" s="152" t="s">
        <v>32</v>
      </c>
      <c r="K2" s="152" t="s">
        <v>23</v>
      </c>
    </row>
    <row r="3" spans="1:11" ht="12.75" customHeight="1" x14ac:dyDescent="0.15">
      <c r="A3" s="152" t="s">
        <v>141</v>
      </c>
      <c r="B3" s="152" t="s">
        <v>156</v>
      </c>
      <c r="C3" s="152" t="s">
        <v>157</v>
      </c>
      <c r="D3" s="152">
        <v>1</v>
      </c>
      <c r="E3" s="152" t="s">
        <v>33</v>
      </c>
      <c r="F3" s="156">
        <v>41033</v>
      </c>
      <c r="G3" s="156">
        <v>41037</v>
      </c>
      <c r="H3" s="152">
        <v>4</v>
      </c>
      <c r="I3" s="152" t="s">
        <v>31</v>
      </c>
      <c r="J3" s="152" t="s">
        <v>32</v>
      </c>
      <c r="K3" s="152" t="s">
        <v>23</v>
      </c>
    </row>
    <row r="4" spans="1:11" ht="12.75" customHeight="1" x14ac:dyDescent="0.15">
      <c r="A4" s="152" t="s">
        <v>141</v>
      </c>
      <c r="B4" s="152" t="s">
        <v>156</v>
      </c>
      <c r="C4" s="152" t="s">
        <v>157</v>
      </c>
      <c r="D4" s="152">
        <v>1</v>
      </c>
      <c r="E4" s="152" t="s">
        <v>33</v>
      </c>
      <c r="F4" s="156">
        <v>41073</v>
      </c>
      <c r="G4" s="156">
        <v>41074</v>
      </c>
      <c r="H4" s="152">
        <v>1</v>
      </c>
      <c r="I4" s="152" t="s">
        <v>31</v>
      </c>
      <c r="J4" s="152" t="s">
        <v>32</v>
      </c>
      <c r="K4" s="152" t="s">
        <v>23</v>
      </c>
    </row>
    <row r="5" spans="1:11" ht="12.75" customHeight="1" x14ac:dyDescent="0.15">
      <c r="A5" s="152" t="s">
        <v>141</v>
      </c>
      <c r="B5" s="152" t="s">
        <v>156</v>
      </c>
      <c r="C5" s="152" t="s">
        <v>157</v>
      </c>
      <c r="D5" s="152">
        <v>1</v>
      </c>
      <c r="E5" s="152" t="s">
        <v>33</v>
      </c>
      <c r="F5" s="156">
        <v>41185</v>
      </c>
      <c r="G5" s="156">
        <v>41186</v>
      </c>
      <c r="H5" s="152">
        <v>1</v>
      </c>
      <c r="I5" s="152" t="s">
        <v>31</v>
      </c>
      <c r="J5" s="152" t="s">
        <v>32</v>
      </c>
      <c r="K5" s="152" t="s">
        <v>23</v>
      </c>
    </row>
    <row r="6" spans="1:11" ht="12.75" customHeight="1" x14ac:dyDescent="0.15">
      <c r="A6" s="152" t="s">
        <v>141</v>
      </c>
      <c r="B6" s="152" t="s">
        <v>170</v>
      </c>
      <c r="C6" s="152" t="s">
        <v>171</v>
      </c>
      <c r="D6" s="152">
        <v>3</v>
      </c>
      <c r="E6" s="152" t="s">
        <v>33</v>
      </c>
      <c r="F6" s="156">
        <v>41067</v>
      </c>
      <c r="G6" s="156">
        <v>41068</v>
      </c>
      <c r="H6" s="152">
        <v>1</v>
      </c>
      <c r="I6" s="152" t="s">
        <v>31</v>
      </c>
      <c r="J6" s="152" t="s">
        <v>32</v>
      </c>
      <c r="K6" s="152" t="s">
        <v>23</v>
      </c>
    </row>
    <row r="7" spans="1:11" ht="12.75" customHeight="1" x14ac:dyDescent="0.15">
      <c r="A7" s="152" t="s">
        <v>141</v>
      </c>
      <c r="B7" s="152" t="s">
        <v>172</v>
      </c>
      <c r="C7" s="152" t="s">
        <v>173</v>
      </c>
      <c r="D7" s="152">
        <v>2</v>
      </c>
      <c r="E7" s="152" t="s">
        <v>33</v>
      </c>
      <c r="F7" s="156">
        <v>41073</v>
      </c>
      <c r="G7" s="156">
        <v>41074</v>
      </c>
      <c r="H7" s="152">
        <v>1</v>
      </c>
      <c r="I7" s="152" t="s">
        <v>31</v>
      </c>
      <c r="J7" s="152" t="s">
        <v>32</v>
      </c>
      <c r="K7" s="152" t="s">
        <v>23</v>
      </c>
    </row>
    <row r="8" spans="1:11" ht="12.75" customHeight="1" x14ac:dyDescent="0.15">
      <c r="A8" s="152" t="s">
        <v>141</v>
      </c>
      <c r="B8" s="152" t="s">
        <v>172</v>
      </c>
      <c r="C8" s="152" t="s">
        <v>173</v>
      </c>
      <c r="D8" s="152">
        <v>2</v>
      </c>
      <c r="E8" s="152" t="s">
        <v>33</v>
      </c>
      <c r="F8" s="156">
        <v>41185</v>
      </c>
      <c r="G8" s="156">
        <v>41186</v>
      </c>
      <c r="H8" s="152">
        <v>1</v>
      </c>
      <c r="I8" s="152" t="s">
        <v>31</v>
      </c>
      <c r="J8" s="152" t="s">
        <v>32</v>
      </c>
      <c r="K8" s="152" t="s">
        <v>23</v>
      </c>
    </row>
    <row r="9" spans="1:11" ht="12.75" customHeight="1" x14ac:dyDescent="0.15">
      <c r="A9" s="152" t="s">
        <v>141</v>
      </c>
      <c r="B9" s="152" t="s">
        <v>176</v>
      </c>
      <c r="C9" s="152" t="s">
        <v>177</v>
      </c>
      <c r="D9" s="152">
        <v>2</v>
      </c>
      <c r="E9" s="152" t="s">
        <v>33</v>
      </c>
      <c r="F9" s="156">
        <v>41073</v>
      </c>
      <c r="G9" s="156">
        <v>41074</v>
      </c>
      <c r="H9" s="152">
        <v>1</v>
      </c>
      <c r="I9" s="152" t="s">
        <v>31</v>
      </c>
      <c r="J9" s="152" t="s">
        <v>32</v>
      </c>
      <c r="K9" s="152" t="s">
        <v>23</v>
      </c>
    </row>
    <row r="10" spans="1:11" ht="12.75" customHeight="1" x14ac:dyDescent="0.15">
      <c r="A10" s="152" t="s">
        <v>141</v>
      </c>
      <c r="B10" s="152" t="s">
        <v>178</v>
      </c>
      <c r="C10" s="152" t="s">
        <v>179</v>
      </c>
      <c r="D10" s="152">
        <v>1</v>
      </c>
      <c r="E10" s="152" t="s">
        <v>33</v>
      </c>
      <c r="F10" s="156">
        <v>41033</v>
      </c>
      <c r="G10" s="156">
        <v>41034</v>
      </c>
      <c r="H10" s="152">
        <v>1</v>
      </c>
      <c r="I10" s="152" t="s">
        <v>31</v>
      </c>
      <c r="J10" s="152" t="s">
        <v>32</v>
      </c>
      <c r="K10" s="152" t="s">
        <v>23</v>
      </c>
    </row>
    <row r="11" spans="1:11" ht="12.75" customHeight="1" x14ac:dyDescent="0.15">
      <c r="A11" s="152" t="s">
        <v>141</v>
      </c>
      <c r="B11" s="152" t="s">
        <v>180</v>
      </c>
      <c r="C11" s="152" t="s">
        <v>181</v>
      </c>
      <c r="D11" s="152">
        <v>2</v>
      </c>
      <c r="E11" s="152" t="s">
        <v>33</v>
      </c>
      <c r="F11" s="156">
        <v>41124</v>
      </c>
      <c r="G11" s="156">
        <v>41125</v>
      </c>
      <c r="H11" s="152">
        <v>1</v>
      </c>
      <c r="I11" s="152" t="s">
        <v>31</v>
      </c>
      <c r="J11" s="152" t="s">
        <v>32</v>
      </c>
      <c r="K11" s="152" t="s">
        <v>23</v>
      </c>
    </row>
    <row r="12" spans="1:11" ht="12.75" customHeight="1" x14ac:dyDescent="0.15">
      <c r="A12" s="152" t="s">
        <v>141</v>
      </c>
      <c r="B12" s="152" t="s">
        <v>180</v>
      </c>
      <c r="C12" s="152" t="s">
        <v>181</v>
      </c>
      <c r="D12" s="152">
        <v>2</v>
      </c>
      <c r="E12" s="152" t="s">
        <v>33</v>
      </c>
      <c r="F12" s="156">
        <v>41145</v>
      </c>
      <c r="G12" s="156">
        <v>41146</v>
      </c>
      <c r="H12" s="152">
        <v>1</v>
      </c>
      <c r="I12" s="152" t="s">
        <v>31</v>
      </c>
      <c r="J12" s="152" t="s">
        <v>32</v>
      </c>
      <c r="K12" s="152" t="s">
        <v>23</v>
      </c>
    </row>
    <row r="13" spans="1:11" ht="12.75" customHeight="1" x14ac:dyDescent="0.15">
      <c r="A13" s="152" t="s">
        <v>141</v>
      </c>
      <c r="B13" s="152" t="s">
        <v>182</v>
      </c>
      <c r="C13" s="152" t="s">
        <v>183</v>
      </c>
      <c r="D13" s="152">
        <v>2</v>
      </c>
      <c r="E13" s="152" t="s">
        <v>33</v>
      </c>
      <c r="F13" s="156">
        <v>41073</v>
      </c>
      <c r="G13" s="156">
        <v>41074</v>
      </c>
      <c r="H13" s="152">
        <v>1</v>
      </c>
      <c r="I13" s="152" t="s">
        <v>31</v>
      </c>
      <c r="J13" s="152" t="s">
        <v>32</v>
      </c>
      <c r="K13" s="152" t="s">
        <v>23</v>
      </c>
    </row>
    <row r="14" spans="1:11" ht="12.75" customHeight="1" x14ac:dyDescent="0.15">
      <c r="A14" s="154" t="s">
        <v>141</v>
      </c>
      <c r="B14" s="154" t="s">
        <v>182</v>
      </c>
      <c r="C14" s="154" t="s">
        <v>183</v>
      </c>
      <c r="D14" s="154">
        <v>2</v>
      </c>
      <c r="E14" s="154" t="s">
        <v>33</v>
      </c>
      <c r="F14" s="157">
        <v>41185</v>
      </c>
      <c r="G14" s="157">
        <v>41186</v>
      </c>
      <c r="H14" s="154">
        <v>1</v>
      </c>
      <c r="I14" s="154" t="s">
        <v>31</v>
      </c>
      <c r="J14" s="154" t="s">
        <v>32</v>
      </c>
      <c r="K14" s="154" t="s">
        <v>23</v>
      </c>
    </row>
    <row r="15" spans="1:11" ht="12.75" customHeight="1" x14ac:dyDescent="0.15">
      <c r="A15" s="33"/>
      <c r="B15" s="63">
        <f>SUM(IF(FREQUENCY(MATCH(B2:B14,B2:B14,0),MATCH(B2:B14,B2:B14,0))&gt;0,1))</f>
        <v>8</v>
      </c>
      <c r="C15" s="63"/>
      <c r="D15" s="63"/>
      <c r="E15" s="29">
        <f>COUNTA(E2:E14)</f>
        <v>13</v>
      </c>
      <c r="F15" s="29"/>
      <c r="G15" s="29"/>
      <c r="H15" s="29">
        <f>SUM(H2:H14)</f>
        <v>16</v>
      </c>
      <c r="I15" s="33"/>
      <c r="J15" s="33"/>
      <c r="K15" s="33"/>
    </row>
    <row r="16" spans="1:11" ht="12.75" customHeight="1" x14ac:dyDescent="0.15">
      <c r="A16" s="33"/>
      <c r="B16" s="63"/>
      <c r="C16" s="63"/>
      <c r="D16" s="63"/>
      <c r="E16" s="29"/>
      <c r="F16" s="29"/>
      <c r="G16" s="29"/>
      <c r="H16" s="29"/>
      <c r="I16" s="33"/>
      <c r="J16" s="33"/>
      <c r="K16" s="33"/>
    </row>
    <row r="17" spans="1:11" ht="12.75" customHeight="1" x14ac:dyDescent="0.15">
      <c r="A17" s="152" t="s">
        <v>186</v>
      </c>
      <c r="B17" s="152" t="s">
        <v>191</v>
      </c>
      <c r="C17" s="152" t="s">
        <v>192</v>
      </c>
      <c r="D17" s="152">
        <v>2</v>
      </c>
      <c r="E17" s="152" t="s">
        <v>33</v>
      </c>
      <c r="F17" s="156">
        <v>41153</v>
      </c>
      <c r="G17" s="156">
        <v>41157</v>
      </c>
      <c r="H17" s="152">
        <v>4</v>
      </c>
      <c r="I17" s="152" t="s">
        <v>31</v>
      </c>
      <c r="J17" s="152" t="s">
        <v>32</v>
      </c>
      <c r="K17" s="152" t="s">
        <v>23</v>
      </c>
    </row>
    <row r="18" spans="1:11" ht="12.75" customHeight="1" x14ac:dyDescent="0.15">
      <c r="A18" s="154" t="s">
        <v>186</v>
      </c>
      <c r="B18" s="154" t="s">
        <v>191</v>
      </c>
      <c r="C18" s="154" t="s">
        <v>192</v>
      </c>
      <c r="D18" s="154">
        <v>2</v>
      </c>
      <c r="E18" s="154" t="s">
        <v>33</v>
      </c>
      <c r="F18" s="157">
        <v>41185</v>
      </c>
      <c r="G18" s="157">
        <v>41186</v>
      </c>
      <c r="H18" s="154">
        <v>1</v>
      </c>
      <c r="I18" s="154" t="s">
        <v>31</v>
      </c>
      <c r="J18" s="154" t="s">
        <v>32</v>
      </c>
      <c r="K18" s="154" t="s">
        <v>23</v>
      </c>
    </row>
    <row r="19" spans="1:11" ht="12.75" customHeight="1" x14ac:dyDescent="0.15">
      <c r="A19" s="33"/>
      <c r="B19" s="63">
        <f>SUM(IF(FREQUENCY(MATCH(B17:B18,B17:B18,0),MATCH(B17:B18,B17:B18,0))&gt;0,1))</f>
        <v>1</v>
      </c>
      <c r="C19" s="63"/>
      <c r="D19" s="63"/>
      <c r="E19" s="29">
        <f>COUNTA(E17:E18)</f>
        <v>2</v>
      </c>
      <c r="F19" s="29"/>
      <c r="G19" s="29"/>
      <c r="H19" s="29">
        <f>SUM(H17:H18)</f>
        <v>5</v>
      </c>
      <c r="I19" s="33"/>
      <c r="J19" s="33"/>
      <c r="K19" s="33"/>
    </row>
    <row r="20" spans="1:11" ht="12.75" customHeight="1" x14ac:dyDescent="0.15">
      <c r="A20" s="33"/>
      <c r="B20" s="63"/>
      <c r="C20" s="63"/>
      <c r="D20" s="63"/>
      <c r="E20" s="29"/>
      <c r="F20" s="29"/>
      <c r="G20" s="29"/>
      <c r="H20" s="29"/>
      <c r="I20" s="33"/>
      <c r="J20" s="33"/>
      <c r="K20" s="33"/>
    </row>
    <row r="21" spans="1:11" ht="12.75" customHeight="1" x14ac:dyDescent="0.15">
      <c r="A21" s="33"/>
      <c r="B21" s="63"/>
      <c r="C21" s="63"/>
      <c r="D21" s="63"/>
      <c r="E21" s="29"/>
      <c r="F21" s="29"/>
      <c r="G21" s="29"/>
      <c r="H21" s="29"/>
      <c r="I21" s="33"/>
      <c r="J21" s="33"/>
      <c r="K21" s="33"/>
    </row>
    <row r="22" spans="1:11" ht="12.75" customHeight="1" x14ac:dyDescent="0.15">
      <c r="A22" s="33"/>
      <c r="B22" s="63"/>
      <c r="C22" s="63"/>
      <c r="D22" s="63"/>
      <c r="E22" s="29"/>
      <c r="F22" s="29"/>
      <c r="G22" s="29"/>
      <c r="H22" s="29"/>
      <c r="I22" s="33"/>
      <c r="J22" s="33"/>
      <c r="K22" s="33"/>
    </row>
    <row r="23" spans="1:11" ht="12.75" customHeight="1" x14ac:dyDescent="0.15">
      <c r="A23" s="33"/>
      <c r="B23" s="33"/>
      <c r="C23" s="33"/>
      <c r="D23" s="33"/>
      <c r="E23" s="33"/>
      <c r="F23" s="33"/>
      <c r="G23" s="33"/>
      <c r="H23" s="33"/>
      <c r="I23" s="33"/>
      <c r="J23" s="56"/>
      <c r="K23" s="56"/>
    </row>
    <row r="24" spans="1:11" ht="12.75" customHeight="1" x14ac:dyDescent="0.2">
      <c r="A24" s="33"/>
      <c r="B24" s="97" t="s">
        <v>217</v>
      </c>
      <c r="D24" s="147"/>
      <c r="E24" s="113"/>
      <c r="F24" s="113"/>
      <c r="G24" s="29"/>
      <c r="H24" s="29"/>
      <c r="I24" s="33"/>
      <c r="J24" s="33"/>
      <c r="K24" s="33"/>
    </row>
    <row r="25" spans="1:11" ht="12.75" customHeight="1" x14ac:dyDescent="0.2">
      <c r="A25" s="33"/>
      <c r="B25" s="114"/>
      <c r="D25" s="115" t="s">
        <v>125</v>
      </c>
      <c r="E25" s="96">
        <f>SUM(B15+B19)</f>
        <v>9</v>
      </c>
      <c r="F25" s="113"/>
      <c r="G25" s="29"/>
      <c r="H25" s="29"/>
      <c r="I25" s="33"/>
      <c r="J25" s="33"/>
      <c r="K25" s="33"/>
    </row>
    <row r="26" spans="1:11" ht="12.75" customHeight="1" x14ac:dyDescent="0.2">
      <c r="A26" s="33"/>
      <c r="B26" s="114"/>
      <c r="D26" s="115" t="s">
        <v>126</v>
      </c>
      <c r="E26" s="96">
        <f>SUM(E15+E19)</f>
        <v>15</v>
      </c>
      <c r="F26" s="113"/>
      <c r="G26" s="29"/>
      <c r="H26" s="29"/>
      <c r="I26" s="33"/>
      <c r="J26" s="33"/>
      <c r="K26" s="33"/>
    </row>
    <row r="27" spans="1:11" ht="12.75" customHeight="1" x14ac:dyDescent="0.2">
      <c r="A27" s="33"/>
      <c r="B27" s="114"/>
      <c r="D27" s="115" t="s">
        <v>127</v>
      </c>
      <c r="E27" s="96">
        <f>SUM(H15+H19)</f>
        <v>21</v>
      </c>
      <c r="F27" s="113"/>
      <c r="G27" s="29"/>
      <c r="H27" s="29"/>
      <c r="I27" s="33"/>
      <c r="J27" s="33"/>
      <c r="K27" s="33"/>
    </row>
    <row r="28" spans="1:11" ht="12.75" customHeight="1" x14ac:dyDescent="0.2">
      <c r="A28" s="33"/>
      <c r="B28" s="114"/>
      <c r="D28" s="147"/>
      <c r="E28" s="113"/>
      <c r="F28" s="113"/>
      <c r="G28" s="29"/>
      <c r="H28" s="29"/>
      <c r="I28" s="33"/>
      <c r="J28" s="33"/>
      <c r="K28" s="33"/>
    </row>
    <row r="29" spans="1:11" ht="12.75" customHeight="1" x14ac:dyDescent="0.2">
      <c r="A29" s="33"/>
      <c r="B29" s="102"/>
      <c r="D29" s="116" t="s">
        <v>107</v>
      </c>
      <c r="E29" s="113"/>
      <c r="F29" s="113"/>
      <c r="G29" s="29"/>
      <c r="H29" s="29"/>
      <c r="I29" s="33"/>
      <c r="J29" s="33"/>
      <c r="K29" s="33"/>
    </row>
    <row r="30" spans="1:11" ht="12.75" customHeight="1" x14ac:dyDescent="0.2">
      <c r="A30" s="33"/>
      <c r="B30" s="114"/>
      <c r="D30" s="148"/>
      <c r="E30" s="107" t="s">
        <v>93</v>
      </c>
      <c r="F30" s="107" t="s">
        <v>94</v>
      </c>
      <c r="G30" s="29"/>
      <c r="H30" s="29"/>
      <c r="I30" s="33"/>
      <c r="J30" s="33"/>
      <c r="K30" s="33"/>
    </row>
    <row r="31" spans="1:11" ht="12.75" customHeight="1" x14ac:dyDescent="0.2">
      <c r="A31" s="81"/>
      <c r="B31" s="102"/>
      <c r="D31" s="117" t="s">
        <v>122</v>
      </c>
      <c r="E31" s="98"/>
      <c r="F31" s="98"/>
      <c r="G31" s="30"/>
      <c r="H31" s="82"/>
      <c r="I31" s="33"/>
      <c r="J31" s="33"/>
      <c r="K31" s="56"/>
    </row>
    <row r="32" spans="1:11" ht="12.75" customHeight="1" x14ac:dyDescent="0.15">
      <c r="A32" s="29"/>
      <c r="B32" s="109"/>
      <c r="D32" s="150" t="s">
        <v>91</v>
      </c>
      <c r="E32" s="119">
        <f>COUNTIF(I2:I18, "*ELEV_BACT*")</f>
        <v>15</v>
      </c>
      <c r="F32" s="111">
        <f>E32/E33</f>
        <v>1</v>
      </c>
      <c r="G32" s="33"/>
      <c r="H32" s="48"/>
      <c r="I32" s="33"/>
      <c r="J32" s="33"/>
      <c r="K32" s="33"/>
    </row>
    <row r="33" spans="2:12" ht="12.75" customHeight="1" x14ac:dyDescent="0.2">
      <c r="B33" s="102"/>
      <c r="D33" s="149"/>
      <c r="E33" s="121">
        <f>SUM(E32:E32)</f>
        <v>15</v>
      </c>
      <c r="F33" s="110">
        <f>SUM(F32:F32)</f>
        <v>1</v>
      </c>
      <c r="G33" s="33"/>
      <c r="I33" s="80"/>
      <c r="J33" s="33"/>
      <c r="K33" s="33"/>
    </row>
    <row r="34" spans="2:12" ht="12.75" customHeight="1" x14ac:dyDescent="0.2">
      <c r="B34" s="102"/>
      <c r="D34" s="117" t="s">
        <v>123</v>
      </c>
      <c r="E34" s="98"/>
      <c r="F34" s="118"/>
      <c r="H34" s="78"/>
      <c r="I34" s="79"/>
      <c r="J34" s="47"/>
      <c r="K34" s="87"/>
    </row>
    <row r="35" spans="2:12" ht="12.75" customHeight="1" x14ac:dyDescent="0.2">
      <c r="B35" s="102"/>
      <c r="D35" s="150" t="s">
        <v>92</v>
      </c>
      <c r="E35" s="119">
        <f>COUNTIF(J2:J18, "*ENTERO*")</f>
        <v>15</v>
      </c>
      <c r="F35" s="111">
        <f>E35/(E35)</f>
        <v>1</v>
      </c>
      <c r="I35" s="88"/>
      <c r="J35" s="47"/>
      <c r="K35" s="87"/>
      <c r="L35" s="70"/>
    </row>
    <row r="36" spans="2:12" ht="12.75" customHeight="1" x14ac:dyDescent="0.2">
      <c r="B36" s="102"/>
      <c r="D36" s="149"/>
      <c r="E36" s="121">
        <f>SUM(E35:E35)</f>
        <v>15</v>
      </c>
      <c r="F36" s="110">
        <f>SUM(F35:F35)</f>
        <v>1</v>
      </c>
      <c r="I36" s="80"/>
      <c r="J36" s="33"/>
      <c r="K36" s="47"/>
      <c r="L36" s="70"/>
    </row>
    <row r="37" spans="2:12" ht="12.75" customHeight="1" x14ac:dyDescent="0.2">
      <c r="B37" s="102"/>
      <c r="D37" s="117" t="s">
        <v>124</v>
      </c>
      <c r="E37" s="98"/>
      <c r="F37" s="118"/>
      <c r="I37" s="79"/>
      <c r="J37" s="47"/>
      <c r="K37" s="87"/>
      <c r="L37" s="70"/>
    </row>
    <row r="38" spans="2:12" ht="12.75" customHeight="1" x14ac:dyDescent="0.2">
      <c r="B38" s="102"/>
      <c r="D38" s="150" t="s">
        <v>108</v>
      </c>
      <c r="E38" s="119">
        <f>COUNTIF(K2:K18, "*UNKNOWN*")</f>
        <v>15</v>
      </c>
      <c r="F38" s="111">
        <f>E38/E39</f>
        <v>1</v>
      </c>
      <c r="I38" s="70"/>
      <c r="J38" s="47"/>
      <c r="K38" s="87"/>
    </row>
    <row r="39" spans="2:12" ht="12.75" customHeight="1" x14ac:dyDescent="0.2">
      <c r="B39" s="102"/>
      <c r="C39" s="102"/>
      <c r="D39" s="102"/>
      <c r="E39" s="121">
        <f>SUM(E38:E38)</f>
        <v>15</v>
      </c>
      <c r="F39" s="110">
        <f>SUM(F38:F38)</f>
        <v>1</v>
      </c>
      <c r="I39" s="70"/>
      <c r="J39" s="47"/>
      <c r="K39" s="87"/>
    </row>
    <row r="40" spans="2:12" ht="12.75" customHeight="1" x14ac:dyDescent="0.15">
      <c r="I40" s="70"/>
      <c r="J40" s="47"/>
      <c r="K40" s="87"/>
    </row>
  </sheetData>
  <phoneticPr fontId="3" type="noConversion"/>
  <printOptions horizontalCentered="1" gridLines="1"/>
  <pageMargins left="0.5" right="0.5" top="1.5" bottom="0.75" header="0.5" footer="0.5"/>
  <pageSetup scale="76" orientation="landscape" r:id="rId1"/>
  <headerFooter alignWithMargins="0">
    <oddHeader>&amp;C&amp;"Arial,Bold"&amp;16 2012 Swimming Season
Alabama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27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7.710937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67" t="s">
        <v>25</v>
      </c>
      <c r="C1" s="168"/>
      <c r="D1" s="168"/>
      <c r="E1" s="168"/>
      <c r="F1" s="168"/>
      <c r="G1" s="32"/>
      <c r="H1" s="165" t="s">
        <v>24</v>
      </c>
      <c r="I1" s="166"/>
      <c r="J1" s="166"/>
      <c r="K1" s="166"/>
      <c r="L1" s="166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68</v>
      </c>
      <c r="E2" s="3" t="s">
        <v>3</v>
      </c>
      <c r="F2" s="3" t="s">
        <v>18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52" t="s">
        <v>141</v>
      </c>
      <c r="B3" s="152" t="s">
        <v>150</v>
      </c>
      <c r="C3" s="152" t="s">
        <v>151</v>
      </c>
      <c r="D3" s="152">
        <v>1</v>
      </c>
      <c r="E3" s="152">
        <v>1</v>
      </c>
      <c r="F3" s="152">
        <v>1</v>
      </c>
      <c r="G3" s="152"/>
      <c r="H3" s="152">
        <v>1</v>
      </c>
      <c r="I3" s="152" t="s">
        <v>214</v>
      </c>
      <c r="J3" s="152" t="s">
        <v>214</v>
      </c>
      <c r="K3" s="152" t="s">
        <v>214</v>
      </c>
      <c r="L3" s="152" t="s">
        <v>214</v>
      </c>
    </row>
    <row r="4" spans="1:148" ht="12.75" customHeight="1" x14ac:dyDescent="0.2">
      <c r="A4" s="152" t="s">
        <v>141</v>
      </c>
      <c r="B4" s="152" t="s">
        <v>156</v>
      </c>
      <c r="C4" s="152" t="s">
        <v>157</v>
      </c>
      <c r="D4" s="152">
        <v>1</v>
      </c>
      <c r="E4" s="152">
        <v>3</v>
      </c>
      <c r="F4" s="152">
        <v>6</v>
      </c>
      <c r="G4" s="152"/>
      <c r="H4" s="152">
        <v>2</v>
      </c>
      <c r="I4" s="152" t="s">
        <v>214</v>
      </c>
      <c r="J4" s="152">
        <v>1</v>
      </c>
      <c r="K4" s="152" t="s">
        <v>214</v>
      </c>
      <c r="L4" s="152" t="s">
        <v>214</v>
      </c>
    </row>
    <row r="5" spans="1:148" ht="12.75" customHeight="1" x14ac:dyDescent="0.2">
      <c r="A5" s="152" t="s">
        <v>141</v>
      </c>
      <c r="B5" s="152" t="s">
        <v>170</v>
      </c>
      <c r="C5" s="152" t="s">
        <v>171</v>
      </c>
      <c r="D5" s="152">
        <v>3</v>
      </c>
      <c r="E5" s="152">
        <v>1</v>
      </c>
      <c r="F5" s="152">
        <v>1</v>
      </c>
      <c r="G5" s="152"/>
      <c r="H5" s="152">
        <v>1</v>
      </c>
      <c r="I5" s="152" t="s">
        <v>214</v>
      </c>
      <c r="J5" s="152" t="s">
        <v>214</v>
      </c>
      <c r="K5" s="152" t="s">
        <v>214</v>
      </c>
      <c r="L5" s="152" t="s">
        <v>214</v>
      </c>
    </row>
    <row r="6" spans="1:148" ht="12.75" customHeight="1" x14ac:dyDescent="0.2">
      <c r="A6" s="152" t="s">
        <v>141</v>
      </c>
      <c r="B6" s="152" t="s">
        <v>172</v>
      </c>
      <c r="C6" s="152" t="s">
        <v>173</v>
      </c>
      <c r="D6" s="152">
        <v>2</v>
      </c>
      <c r="E6" s="152">
        <v>2</v>
      </c>
      <c r="F6" s="152">
        <v>2</v>
      </c>
      <c r="G6" s="152"/>
      <c r="H6" s="152">
        <v>2</v>
      </c>
      <c r="I6" s="152" t="s">
        <v>214</v>
      </c>
      <c r="J6" s="152" t="s">
        <v>214</v>
      </c>
      <c r="K6" s="152" t="s">
        <v>214</v>
      </c>
      <c r="L6" s="152" t="s">
        <v>214</v>
      </c>
    </row>
    <row r="7" spans="1:148" ht="12.75" customHeight="1" x14ac:dyDescent="0.2">
      <c r="A7" s="152" t="s">
        <v>141</v>
      </c>
      <c r="B7" s="152" t="s">
        <v>176</v>
      </c>
      <c r="C7" s="152" t="s">
        <v>177</v>
      </c>
      <c r="D7" s="152">
        <v>2</v>
      </c>
      <c r="E7" s="152">
        <v>1</v>
      </c>
      <c r="F7" s="152">
        <v>1</v>
      </c>
      <c r="G7" s="152"/>
      <c r="H7" s="152">
        <v>1</v>
      </c>
      <c r="I7" s="152" t="s">
        <v>214</v>
      </c>
      <c r="J7" s="152" t="s">
        <v>214</v>
      </c>
      <c r="K7" s="152" t="s">
        <v>214</v>
      </c>
      <c r="L7" s="152" t="s">
        <v>214</v>
      </c>
    </row>
    <row r="8" spans="1:148" ht="12.75" customHeight="1" x14ac:dyDescent="0.2">
      <c r="A8" s="152" t="s">
        <v>141</v>
      </c>
      <c r="B8" s="152" t="s">
        <v>178</v>
      </c>
      <c r="C8" s="152" t="s">
        <v>179</v>
      </c>
      <c r="D8" s="152">
        <v>1</v>
      </c>
      <c r="E8" s="152">
        <v>1</v>
      </c>
      <c r="F8" s="152">
        <v>1</v>
      </c>
      <c r="G8" s="152"/>
      <c r="H8" s="152">
        <v>1</v>
      </c>
      <c r="I8" s="152" t="s">
        <v>214</v>
      </c>
      <c r="J8" s="152" t="s">
        <v>214</v>
      </c>
      <c r="K8" s="152" t="s">
        <v>214</v>
      </c>
      <c r="L8" s="152" t="s">
        <v>214</v>
      </c>
    </row>
    <row r="9" spans="1:148" ht="12.75" customHeight="1" x14ac:dyDescent="0.2">
      <c r="A9" s="152" t="s">
        <v>141</v>
      </c>
      <c r="B9" s="152" t="s">
        <v>180</v>
      </c>
      <c r="C9" s="152" t="s">
        <v>181</v>
      </c>
      <c r="D9" s="152">
        <v>2</v>
      </c>
      <c r="E9" s="152">
        <v>2</v>
      </c>
      <c r="F9" s="152">
        <v>2</v>
      </c>
      <c r="G9" s="152"/>
      <c r="H9" s="152">
        <v>2</v>
      </c>
      <c r="I9" s="152" t="s">
        <v>214</v>
      </c>
      <c r="J9" s="152" t="s">
        <v>214</v>
      </c>
      <c r="K9" s="152" t="s">
        <v>214</v>
      </c>
      <c r="L9" s="152" t="s">
        <v>214</v>
      </c>
    </row>
    <row r="10" spans="1:148" ht="12.75" customHeight="1" x14ac:dyDescent="0.2">
      <c r="A10" s="154" t="s">
        <v>141</v>
      </c>
      <c r="B10" s="154" t="s">
        <v>182</v>
      </c>
      <c r="C10" s="154" t="s">
        <v>183</v>
      </c>
      <c r="D10" s="154">
        <v>2</v>
      </c>
      <c r="E10" s="154">
        <v>2</v>
      </c>
      <c r="F10" s="154">
        <v>2</v>
      </c>
      <c r="G10" s="154"/>
      <c r="H10" s="154">
        <v>2</v>
      </c>
      <c r="I10" s="154" t="s">
        <v>214</v>
      </c>
      <c r="J10" s="154" t="s">
        <v>214</v>
      </c>
      <c r="K10" s="154" t="s">
        <v>214</v>
      </c>
      <c r="L10" s="154" t="s">
        <v>214</v>
      </c>
    </row>
    <row r="11" spans="1:148" ht="12.75" customHeight="1" x14ac:dyDescent="0.2">
      <c r="A11" s="33"/>
      <c r="B11" s="34">
        <f>COUNTA(B3:B10)</f>
        <v>8</v>
      </c>
      <c r="C11" s="34"/>
      <c r="D11" s="34"/>
      <c r="E11" s="46">
        <f>SUM(E3:E10)</f>
        <v>13</v>
      </c>
      <c r="F11" s="46">
        <f>SUM(F3:F10)</f>
        <v>16</v>
      </c>
      <c r="G11" s="46"/>
      <c r="H11" s="46">
        <f>SUM(H3:H10)</f>
        <v>12</v>
      </c>
      <c r="I11" s="46">
        <f>SUM(I3:I10)</f>
        <v>0</v>
      </c>
      <c r="J11" s="46">
        <f>SUM(J3:J10)</f>
        <v>1</v>
      </c>
      <c r="K11" s="46">
        <f>SUM(K3:K10)</f>
        <v>0</v>
      </c>
      <c r="L11" s="46">
        <f>SUM(L3:L10)</f>
        <v>0</v>
      </c>
    </row>
    <row r="12" spans="1:148" ht="12.75" customHeight="1" x14ac:dyDescent="0.2">
      <c r="A12" s="33"/>
      <c r="B12" s="33"/>
      <c r="C12" s="33"/>
      <c r="D12" s="33"/>
      <c r="E12" s="37"/>
      <c r="F12" s="37"/>
      <c r="G12" s="37"/>
      <c r="H12" s="37"/>
      <c r="I12" s="37"/>
      <c r="J12" s="37"/>
      <c r="K12" s="37"/>
      <c r="L12" s="37"/>
    </row>
    <row r="13" spans="1:148" ht="12.75" customHeight="1" x14ac:dyDescent="0.2">
      <c r="A13" s="154" t="s">
        <v>186</v>
      </c>
      <c r="B13" s="154" t="s">
        <v>191</v>
      </c>
      <c r="C13" s="154" t="s">
        <v>192</v>
      </c>
      <c r="D13" s="154">
        <v>2</v>
      </c>
      <c r="E13" s="154">
        <v>2</v>
      </c>
      <c r="F13" s="154">
        <v>5</v>
      </c>
      <c r="G13" s="154"/>
      <c r="H13" s="154">
        <v>1</v>
      </c>
      <c r="I13" s="154" t="s">
        <v>214</v>
      </c>
      <c r="J13" s="154">
        <v>1</v>
      </c>
      <c r="K13" s="154" t="s">
        <v>214</v>
      </c>
      <c r="L13" s="154" t="s">
        <v>214</v>
      </c>
    </row>
    <row r="14" spans="1:148" ht="12.75" customHeight="1" x14ac:dyDescent="0.2">
      <c r="A14" s="33"/>
      <c r="B14" s="34">
        <f>COUNTA(B13:B13)</f>
        <v>1</v>
      </c>
      <c r="C14" s="34"/>
      <c r="D14" s="34"/>
      <c r="E14" s="151">
        <f>SUM(E13:E13)</f>
        <v>2</v>
      </c>
      <c r="F14" s="151">
        <f>SUM(F13:F13)</f>
        <v>5</v>
      </c>
      <c r="G14" s="151"/>
      <c r="H14" s="151">
        <f>SUM(H13:H13)</f>
        <v>1</v>
      </c>
      <c r="I14" s="151">
        <f>SUM(I13:I13)</f>
        <v>0</v>
      </c>
      <c r="J14" s="151">
        <f>SUM(J13:J13)</f>
        <v>1</v>
      </c>
      <c r="K14" s="151">
        <f>SUM(K13:K13)</f>
        <v>0</v>
      </c>
      <c r="L14" s="151">
        <f>SUM(L13:L13)</f>
        <v>0</v>
      </c>
    </row>
    <row r="15" spans="1:148" ht="12.75" customHeight="1" x14ac:dyDescent="0.2">
      <c r="A15" s="33"/>
      <c r="B15" s="33"/>
      <c r="C15" s="33"/>
      <c r="D15" s="33"/>
      <c r="E15" s="37"/>
      <c r="F15" s="37"/>
      <c r="G15" s="37"/>
      <c r="H15" s="37"/>
      <c r="I15" s="37"/>
      <c r="J15" s="37"/>
      <c r="K15" s="37"/>
      <c r="L15" s="37"/>
    </row>
    <row r="16" spans="1:148" ht="12.75" customHeight="1" x14ac:dyDescent="0.2">
      <c r="D16" s="116" t="s">
        <v>218</v>
      </c>
      <c r="E16" s="113"/>
    </row>
    <row r="17" spans="3:9" ht="12.75" customHeight="1" x14ac:dyDescent="0.2">
      <c r="C17" s="114"/>
      <c r="D17" s="115" t="s">
        <v>125</v>
      </c>
      <c r="E17" s="96">
        <f>SUM(B11+B14)</f>
        <v>9</v>
      </c>
    </row>
    <row r="18" spans="3:9" ht="12.75" customHeight="1" x14ac:dyDescent="0.2">
      <c r="C18" s="114"/>
      <c r="D18" s="115" t="s">
        <v>105</v>
      </c>
      <c r="E18" s="96">
        <f>SUM(E11+E14)</f>
        <v>15</v>
      </c>
    </row>
    <row r="19" spans="3:9" ht="12.75" customHeight="1" x14ac:dyDescent="0.2">
      <c r="C19" s="114"/>
      <c r="D19" s="115" t="s">
        <v>106</v>
      </c>
      <c r="E19" s="96">
        <f>SUM(F11+F14)</f>
        <v>21</v>
      </c>
    </row>
    <row r="20" spans="3:9" ht="12.75" customHeight="1" x14ac:dyDescent="0.2"/>
    <row r="21" spans="3:9" ht="12.75" customHeight="1" x14ac:dyDescent="0.2">
      <c r="D21" s="100"/>
      <c r="E21" s="102"/>
      <c r="F21" s="116" t="s">
        <v>133</v>
      </c>
      <c r="G21" s="102"/>
      <c r="H21" s="107" t="s">
        <v>93</v>
      </c>
      <c r="I21" s="107" t="s">
        <v>104</v>
      </c>
    </row>
    <row r="22" spans="3:9" ht="12.75" customHeight="1" x14ac:dyDescent="0.2">
      <c r="C22" s="120"/>
      <c r="D22" s="120"/>
      <c r="E22" s="120"/>
      <c r="F22" s="105" t="s">
        <v>128</v>
      </c>
      <c r="H22" s="96">
        <f>SUM(H11+H14)</f>
        <v>13</v>
      </c>
      <c r="I22" s="110">
        <f>H22/(H27)</f>
        <v>0.8666666666666667</v>
      </c>
    </row>
    <row r="23" spans="3:9" ht="12.75" customHeight="1" x14ac:dyDescent="0.2">
      <c r="C23" s="120"/>
      <c r="D23" s="120"/>
      <c r="E23" s="120"/>
      <c r="F23" s="105" t="s">
        <v>129</v>
      </c>
      <c r="H23" s="96">
        <f>SUM(I11+I14)</f>
        <v>0</v>
      </c>
      <c r="I23" s="110">
        <f>H23/H27</f>
        <v>0</v>
      </c>
    </row>
    <row r="24" spans="3:9" ht="12.75" customHeight="1" x14ac:dyDescent="0.2">
      <c r="C24" s="120"/>
      <c r="D24" s="120"/>
      <c r="E24" s="120"/>
      <c r="F24" s="105" t="s">
        <v>130</v>
      </c>
      <c r="H24" s="96">
        <f>SUM(J11+J14)</f>
        <v>2</v>
      </c>
      <c r="I24" s="110">
        <f>H24/H27</f>
        <v>0.13333333333333333</v>
      </c>
    </row>
    <row r="25" spans="3:9" ht="12.75" customHeight="1" x14ac:dyDescent="0.2">
      <c r="C25" s="120"/>
      <c r="D25" s="120"/>
      <c r="E25" s="120"/>
      <c r="F25" s="105" t="s">
        <v>131</v>
      </c>
      <c r="H25" s="96">
        <f>SUM(K11+K14)</f>
        <v>0</v>
      </c>
      <c r="I25" s="110">
        <f>H25/H27</f>
        <v>0</v>
      </c>
    </row>
    <row r="26" spans="3:9" ht="12.75" customHeight="1" x14ac:dyDescent="0.2">
      <c r="C26" s="120"/>
      <c r="D26" s="120"/>
      <c r="E26" s="120"/>
      <c r="F26" s="105" t="s">
        <v>132</v>
      </c>
      <c r="H26" s="119">
        <f>SUM(L11+L14)</f>
        <v>0</v>
      </c>
      <c r="I26" s="111">
        <f>H26/H27</f>
        <v>0</v>
      </c>
    </row>
    <row r="27" spans="3:9" ht="12.75" customHeight="1" x14ac:dyDescent="0.2">
      <c r="C27" s="120"/>
      <c r="D27" s="120"/>
      <c r="E27" s="120"/>
      <c r="F27" s="120"/>
      <c r="G27" s="105"/>
      <c r="H27" s="118">
        <f>SUM(H22:H26)</f>
        <v>15</v>
      </c>
      <c r="I27" s="110">
        <f>SUM(I22:I26)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Alabama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5"/>
  <sheetViews>
    <sheetView zoomScaleNormal="100" workbookViewId="0">
      <pane ySplit="2" topLeftCell="A6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 x14ac:dyDescent="0.2">
      <c r="B1" s="170" t="s">
        <v>26</v>
      </c>
      <c r="C1" s="170"/>
      <c r="D1" s="68"/>
      <c r="E1" s="69"/>
      <c r="F1" s="68"/>
      <c r="G1" s="169" t="s">
        <v>28</v>
      </c>
      <c r="H1" s="169"/>
      <c r="I1" s="169"/>
      <c r="J1" s="68"/>
      <c r="K1" s="170" t="s">
        <v>34</v>
      </c>
      <c r="L1" s="170"/>
    </row>
    <row r="2" spans="1:12" s="58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68</v>
      </c>
      <c r="E2" s="15" t="s">
        <v>27</v>
      </c>
      <c r="F2" s="3"/>
      <c r="G2" s="3" t="s">
        <v>215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x14ac:dyDescent="0.2">
      <c r="A3" s="70" t="s">
        <v>141</v>
      </c>
      <c r="B3" s="70" t="s">
        <v>142</v>
      </c>
      <c r="C3" s="70" t="s">
        <v>143</v>
      </c>
      <c r="D3" s="70">
        <v>2</v>
      </c>
      <c r="E3" s="33">
        <v>153</v>
      </c>
      <c r="F3" s="38"/>
      <c r="G3" s="86"/>
      <c r="H3" s="86"/>
      <c r="I3" s="128">
        <f>H3/E3</f>
        <v>0</v>
      </c>
      <c r="J3" s="57"/>
      <c r="K3" s="129">
        <f>E3-H3</f>
        <v>153</v>
      </c>
      <c r="L3" s="128">
        <f>K3/E3</f>
        <v>1</v>
      </c>
    </row>
    <row r="4" spans="1:12" x14ac:dyDescent="0.2">
      <c r="A4" s="70" t="s">
        <v>141</v>
      </c>
      <c r="B4" s="70" t="s">
        <v>144</v>
      </c>
      <c r="C4" s="70" t="s">
        <v>145</v>
      </c>
      <c r="D4" s="70">
        <v>3</v>
      </c>
      <c r="E4" s="33">
        <v>153</v>
      </c>
      <c r="F4" s="38"/>
      <c r="G4" s="86"/>
      <c r="H4" s="86"/>
      <c r="I4" s="128">
        <f t="shared" ref="I4:I23" si="0">H4/E4</f>
        <v>0</v>
      </c>
      <c r="J4" s="57"/>
      <c r="K4" s="129">
        <f t="shared" ref="K4:K23" si="1">E4-H4</f>
        <v>153</v>
      </c>
      <c r="L4" s="128">
        <f t="shared" ref="L4:L23" si="2">K4/E4</f>
        <v>1</v>
      </c>
    </row>
    <row r="5" spans="1:12" x14ac:dyDescent="0.2">
      <c r="A5" s="70" t="s">
        <v>141</v>
      </c>
      <c r="B5" s="70" t="s">
        <v>146</v>
      </c>
      <c r="C5" s="70" t="s">
        <v>147</v>
      </c>
      <c r="D5" s="70">
        <v>3</v>
      </c>
      <c r="E5" s="33">
        <v>153</v>
      </c>
      <c r="F5" s="38"/>
      <c r="G5" s="86"/>
      <c r="H5" s="86"/>
      <c r="I5" s="128">
        <f t="shared" si="0"/>
        <v>0</v>
      </c>
      <c r="J5" s="57"/>
      <c r="K5" s="129">
        <f t="shared" si="1"/>
        <v>153</v>
      </c>
      <c r="L5" s="128">
        <f t="shared" si="2"/>
        <v>1</v>
      </c>
    </row>
    <row r="6" spans="1:12" x14ac:dyDescent="0.2">
      <c r="A6" s="70" t="s">
        <v>141</v>
      </c>
      <c r="B6" s="70" t="s">
        <v>148</v>
      </c>
      <c r="C6" s="70" t="s">
        <v>149</v>
      </c>
      <c r="D6" s="70">
        <v>1</v>
      </c>
      <c r="E6" s="33">
        <v>153</v>
      </c>
      <c r="F6" s="38"/>
      <c r="G6" s="86"/>
      <c r="H6" s="86"/>
      <c r="I6" s="128">
        <f>H6/E6</f>
        <v>0</v>
      </c>
      <c r="J6" s="57"/>
      <c r="K6" s="129">
        <f>E6-H6</f>
        <v>153</v>
      </c>
      <c r="L6" s="128">
        <f t="shared" si="2"/>
        <v>1</v>
      </c>
    </row>
    <row r="7" spans="1:12" x14ac:dyDescent="0.2">
      <c r="A7" s="70" t="s">
        <v>141</v>
      </c>
      <c r="B7" s="70" t="s">
        <v>150</v>
      </c>
      <c r="C7" s="70" t="s">
        <v>151</v>
      </c>
      <c r="D7" s="70">
        <v>1</v>
      </c>
      <c r="E7" s="33">
        <v>153</v>
      </c>
      <c r="F7" s="38"/>
      <c r="G7" s="158" t="s">
        <v>29</v>
      </c>
      <c r="H7" s="86">
        <v>1</v>
      </c>
      <c r="I7" s="128">
        <f t="shared" si="0"/>
        <v>6.5359477124183009E-3</v>
      </c>
      <c r="J7" s="57"/>
      <c r="K7" s="129">
        <f t="shared" si="1"/>
        <v>152</v>
      </c>
      <c r="L7" s="128">
        <f t="shared" si="2"/>
        <v>0.99346405228758172</v>
      </c>
    </row>
    <row r="8" spans="1:12" x14ac:dyDescent="0.2">
      <c r="A8" s="70" t="s">
        <v>141</v>
      </c>
      <c r="B8" s="70" t="s">
        <v>152</v>
      </c>
      <c r="C8" s="70" t="s">
        <v>153</v>
      </c>
      <c r="D8" s="70">
        <v>1</v>
      </c>
      <c r="E8" s="33">
        <v>153</v>
      </c>
      <c r="F8" s="38"/>
      <c r="G8" s="86"/>
      <c r="H8" s="86"/>
      <c r="I8" s="128">
        <f t="shared" si="0"/>
        <v>0</v>
      </c>
      <c r="J8" s="57"/>
      <c r="K8" s="129">
        <f t="shared" si="1"/>
        <v>153</v>
      </c>
      <c r="L8" s="128">
        <f t="shared" si="2"/>
        <v>1</v>
      </c>
    </row>
    <row r="9" spans="1:12" x14ac:dyDescent="0.2">
      <c r="A9" s="70" t="s">
        <v>141</v>
      </c>
      <c r="B9" s="70" t="s">
        <v>154</v>
      </c>
      <c r="C9" s="70" t="s">
        <v>155</v>
      </c>
      <c r="D9" s="70">
        <v>3</v>
      </c>
      <c r="E9" s="33">
        <v>153</v>
      </c>
      <c r="F9" s="38"/>
      <c r="G9" s="86"/>
      <c r="H9" s="86"/>
      <c r="I9" s="128">
        <f t="shared" si="0"/>
        <v>0</v>
      </c>
      <c r="J9" s="57"/>
      <c r="K9" s="129">
        <f t="shared" si="1"/>
        <v>153</v>
      </c>
      <c r="L9" s="128">
        <f t="shared" si="2"/>
        <v>1</v>
      </c>
    </row>
    <row r="10" spans="1:12" x14ac:dyDescent="0.2">
      <c r="A10" s="70" t="s">
        <v>141</v>
      </c>
      <c r="B10" s="70" t="s">
        <v>156</v>
      </c>
      <c r="C10" s="70" t="s">
        <v>157</v>
      </c>
      <c r="D10" s="70">
        <v>1</v>
      </c>
      <c r="E10" s="33">
        <v>153</v>
      </c>
      <c r="F10" s="38"/>
      <c r="G10" s="86" t="s">
        <v>29</v>
      </c>
      <c r="H10" s="86">
        <v>6</v>
      </c>
      <c r="I10" s="128">
        <f>H10/E10</f>
        <v>3.9215686274509803E-2</v>
      </c>
      <c r="J10" s="57"/>
      <c r="K10" s="129">
        <f>E10-H10</f>
        <v>147</v>
      </c>
      <c r="L10" s="128">
        <f t="shared" si="2"/>
        <v>0.96078431372549022</v>
      </c>
    </row>
    <row r="11" spans="1:12" x14ac:dyDescent="0.2">
      <c r="A11" s="70" t="s">
        <v>141</v>
      </c>
      <c r="B11" s="70" t="s">
        <v>158</v>
      </c>
      <c r="C11" s="70" t="s">
        <v>159</v>
      </c>
      <c r="D11" s="70">
        <v>1</v>
      </c>
      <c r="E11" s="33">
        <v>153</v>
      </c>
      <c r="F11" s="38"/>
      <c r="G11" s="86"/>
      <c r="H11" s="86"/>
      <c r="I11" s="128">
        <f t="shared" si="0"/>
        <v>0</v>
      </c>
      <c r="J11" s="57"/>
      <c r="K11" s="129">
        <f t="shared" si="1"/>
        <v>153</v>
      </c>
      <c r="L11" s="128">
        <f t="shared" si="2"/>
        <v>1</v>
      </c>
    </row>
    <row r="12" spans="1:12" x14ac:dyDescent="0.2">
      <c r="A12" s="70" t="s">
        <v>141</v>
      </c>
      <c r="B12" s="70" t="s">
        <v>160</v>
      </c>
      <c r="C12" s="70" t="s">
        <v>161</v>
      </c>
      <c r="D12" s="70">
        <v>3</v>
      </c>
      <c r="E12" s="33">
        <v>153</v>
      </c>
      <c r="F12" s="38"/>
      <c r="G12" s="86"/>
      <c r="H12" s="86"/>
      <c r="I12" s="128">
        <f t="shared" si="0"/>
        <v>0</v>
      </c>
      <c r="J12" s="57"/>
      <c r="K12" s="129">
        <f t="shared" si="1"/>
        <v>153</v>
      </c>
      <c r="L12" s="128">
        <f t="shared" si="2"/>
        <v>1</v>
      </c>
    </row>
    <row r="13" spans="1:12" x14ac:dyDescent="0.2">
      <c r="A13" s="70" t="s">
        <v>141</v>
      </c>
      <c r="B13" s="70" t="s">
        <v>162</v>
      </c>
      <c r="C13" s="70" t="s">
        <v>163</v>
      </c>
      <c r="D13" s="70">
        <v>1</v>
      </c>
      <c r="E13" s="33">
        <v>153</v>
      </c>
      <c r="F13" s="38"/>
      <c r="G13" s="86"/>
      <c r="H13" s="86"/>
      <c r="I13" s="128">
        <f t="shared" si="0"/>
        <v>0</v>
      </c>
      <c r="J13" s="57"/>
      <c r="K13" s="129">
        <f t="shared" si="1"/>
        <v>153</v>
      </c>
      <c r="L13" s="128">
        <f t="shared" si="2"/>
        <v>1</v>
      </c>
    </row>
    <row r="14" spans="1:12" x14ac:dyDescent="0.2">
      <c r="A14" s="70" t="s">
        <v>141</v>
      </c>
      <c r="B14" s="70" t="s">
        <v>164</v>
      </c>
      <c r="C14" s="70" t="s">
        <v>165</v>
      </c>
      <c r="D14" s="70">
        <v>1</v>
      </c>
      <c r="E14" s="33">
        <v>153</v>
      </c>
      <c r="F14" s="38"/>
      <c r="G14" s="86"/>
      <c r="H14" s="86"/>
      <c r="I14" s="128">
        <f>H14/E14</f>
        <v>0</v>
      </c>
      <c r="J14" s="57"/>
      <c r="K14" s="129">
        <f>E14-H14</f>
        <v>153</v>
      </c>
      <c r="L14" s="128">
        <f>K14/E14</f>
        <v>1</v>
      </c>
    </row>
    <row r="15" spans="1:12" x14ac:dyDescent="0.2">
      <c r="A15" s="70" t="s">
        <v>141</v>
      </c>
      <c r="B15" s="70" t="s">
        <v>166</v>
      </c>
      <c r="C15" s="70" t="s">
        <v>167</v>
      </c>
      <c r="D15" s="70">
        <v>2</v>
      </c>
      <c r="E15" s="33">
        <v>153</v>
      </c>
      <c r="F15" s="38"/>
      <c r="G15" s="86"/>
      <c r="H15" s="86"/>
      <c r="I15" s="128">
        <f>H15/E15</f>
        <v>0</v>
      </c>
      <c r="J15" s="57"/>
      <c r="K15" s="129">
        <f>E15-H15</f>
        <v>153</v>
      </c>
      <c r="L15" s="128">
        <f>K15/E15</f>
        <v>1</v>
      </c>
    </row>
    <row r="16" spans="1:12" x14ac:dyDescent="0.2">
      <c r="A16" s="70" t="s">
        <v>141</v>
      </c>
      <c r="B16" s="70" t="s">
        <v>168</v>
      </c>
      <c r="C16" s="70" t="s">
        <v>169</v>
      </c>
      <c r="D16" s="70">
        <v>2</v>
      </c>
      <c r="E16" s="33">
        <v>153</v>
      </c>
      <c r="F16" s="38"/>
      <c r="G16" s="86"/>
      <c r="H16" s="86"/>
      <c r="I16" s="128">
        <f>H16/E16</f>
        <v>0</v>
      </c>
      <c r="J16" s="57"/>
      <c r="K16" s="129">
        <f>E16-H16</f>
        <v>153</v>
      </c>
      <c r="L16" s="128">
        <f>K16/E16</f>
        <v>1</v>
      </c>
    </row>
    <row r="17" spans="1:12" x14ac:dyDescent="0.2">
      <c r="A17" s="70" t="s">
        <v>141</v>
      </c>
      <c r="B17" s="70" t="s">
        <v>170</v>
      </c>
      <c r="C17" s="70" t="s">
        <v>171</v>
      </c>
      <c r="D17" s="70">
        <v>3</v>
      </c>
      <c r="E17" s="33">
        <v>153</v>
      </c>
      <c r="F17" s="38"/>
      <c r="G17" s="158" t="s">
        <v>29</v>
      </c>
      <c r="H17" s="86">
        <v>1</v>
      </c>
      <c r="I17" s="128">
        <f t="shared" si="0"/>
        <v>6.5359477124183009E-3</v>
      </c>
      <c r="J17" s="57"/>
      <c r="K17" s="129">
        <f t="shared" si="1"/>
        <v>152</v>
      </c>
      <c r="L17" s="128">
        <f t="shared" si="2"/>
        <v>0.99346405228758172</v>
      </c>
    </row>
    <row r="18" spans="1:12" x14ac:dyDescent="0.2">
      <c r="A18" s="70" t="s">
        <v>141</v>
      </c>
      <c r="B18" s="70" t="s">
        <v>172</v>
      </c>
      <c r="C18" s="70" t="s">
        <v>173</v>
      </c>
      <c r="D18" s="70">
        <v>2</v>
      </c>
      <c r="E18" s="33">
        <v>153</v>
      </c>
      <c r="F18" s="38"/>
      <c r="G18" s="158" t="s">
        <v>29</v>
      </c>
      <c r="H18" s="86">
        <v>2</v>
      </c>
      <c r="I18" s="128">
        <f t="shared" si="0"/>
        <v>1.3071895424836602E-2</v>
      </c>
      <c r="J18" s="57"/>
      <c r="K18" s="129">
        <f t="shared" si="1"/>
        <v>151</v>
      </c>
      <c r="L18" s="128">
        <f t="shared" si="2"/>
        <v>0.98692810457516345</v>
      </c>
    </row>
    <row r="19" spans="1:12" x14ac:dyDescent="0.2">
      <c r="A19" s="70" t="s">
        <v>141</v>
      </c>
      <c r="B19" s="70" t="s">
        <v>174</v>
      </c>
      <c r="C19" s="70" t="s">
        <v>175</v>
      </c>
      <c r="D19" s="70">
        <v>2</v>
      </c>
      <c r="E19" s="33">
        <v>153</v>
      </c>
      <c r="F19" s="38"/>
      <c r="G19" s="86"/>
      <c r="H19" s="86"/>
      <c r="I19" s="128">
        <f t="shared" si="0"/>
        <v>0</v>
      </c>
      <c r="J19" s="57"/>
      <c r="K19" s="129">
        <f t="shared" si="1"/>
        <v>153</v>
      </c>
      <c r="L19" s="128">
        <f t="shared" si="2"/>
        <v>1</v>
      </c>
    </row>
    <row r="20" spans="1:12" x14ac:dyDescent="0.2">
      <c r="A20" s="70" t="s">
        <v>141</v>
      </c>
      <c r="B20" s="70" t="s">
        <v>176</v>
      </c>
      <c r="C20" s="70" t="s">
        <v>177</v>
      </c>
      <c r="D20" s="70">
        <v>2</v>
      </c>
      <c r="E20" s="33">
        <v>153</v>
      </c>
      <c r="F20" s="38"/>
      <c r="G20" s="86" t="s">
        <v>29</v>
      </c>
      <c r="H20" s="86">
        <v>1</v>
      </c>
      <c r="I20" s="128">
        <f t="shared" si="0"/>
        <v>6.5359477124183009E-3</v>
      </c>
      <c r="J20" s="57"/>
      <c r="K20" s="129">
        <f t="shared" si="1"/>
        <v>152</v>
      </c>
      <c r="L20" s="128">
        <f t="shared" si="2"/>
        <v>0.99346405228758172</v>
      </c>
    </row>
    <row r="21" spans="1:12" x14ac:dyDescent="0.2">
      <c r="A21" s="70" t="s">
        <v>141</v>
      </c>
      <c r="B21" s="70" t="s">
        <v>178</v>
      </c>
      <c r="C21" s="70" t="s">
        <v>179</v>
      </c>
      <c r="D21" s="70">
        <v>1</v>
      </c>
      <c r="E21" s="33">
        <v>153</v>
      </c>
      <c r="F21" s="38"/>
      <c r="G21" s="158" t="s">
        <v>29</v>
      </c>
      <c r="H21" s="86">
        <v>1</v>
      </c>
      <c r="I21" s="128">
        <f t="shared" si="0"/>
        <v>6.5359477124183009E-3</v>
      </c>
      <c r="J21" s="57"/>
      <c r="K21" s="129">
        <f t="shared" si="1"/>
        <v>152</v>
      </c>
      <c r="L21" s="128">
        <f t="shared" si="2"/>
        <v>0.99346405228758172</v>
      </c>
    </row>
    <row r="22" spans="1:12" x14ac:dyDescent="0.2">
      <c r="A22" s="70" t="s">
        <v>141</v>
      </c>
      <c r="B22" s="70" t="s">
        <v>180</v>
      </c>
      <c r="C22" s="70" t="s">
        <v>181</v>
      </c>
      <c r="D22" s="70">
        <v>2</v>
      </c>
      <c r="E22" s="33">
        <v>153</v>
      </c>
      <c r="F22" s="38"/>
      <c r="G22" s="158" t="s">
        <v>29</v>
      </c>
      <c r="H22" s="86">
        <v>2</v>
      </c>
      <c r="I22" s="128">
        <f t="shared" si="0"/>
        <v>1.3071895424836602E-2</v>
      </c>
      <c r="J22" s="57"/>
      <c r="K22" s="129">
        <f t="shared" si="1"/>
        <v>151</v>
      </c>
      <c r="L22" s="128">
        <f t="shared" si="2"/>
        <v>0.98692810457516345</v>
      </c>
    </row>
    <row r="23" spans="1:12" x14ac:dyDescent="0.2">
      <c r="A23" s="71" t="s">
        <v>141</v>
      </c>
      <c r="B23" s="71" t="s">
        <v>182</v>
      </c>
      <c r="C23" s="71" t="s">
        <v>183</v>
      </c>
      <c r="D23" s="71">
        <v>2</v>
      </c>
      <c r="E23" s="36">
        <v>153</v>
      </c>
      <c r="F23" s="130"/>
      <c r="G23" s="66" t="s">
        <v>29</v>
      </c>
      <c r="H23" s="66">
        <v>2</v>
      </c>
      <c r="I23" s="131">
        <f t="shared" si="0"/>
        <v>1.3071895424836602E-2</v>
      </c>
      <c r="J23" s="66"/>
      <c r="K23" s="132">
        <f t="shared" si="1"/>
        <v>151</v>
      </c>
      <c r="L23" s="131">
        <f t="shared" si="2"/>
        <v>0.98692810457516345</v>
      </c>
    </row>
    <row r="24" spans="1:12" x14ac:dyDescent="0.2">
      <c r="A24" s="33"/>
      <c r="B24" s="34">
        <f>COUNTA(B3:B23)</f>
        <v>21</v>
      </c>
      <c r="C24" s="33"/>
      <c r="E24" s="39">
        <f>SUM(E3:E23)</f>
        <v>3213</v>
      </c>
      <c r="F24" s="44"/>
      <c r="G24" s="34">
        <f>COUNTA(G3:G23)</f>
        <v>8</v>
      </c>
      <c r="H24" s="39">
        <f>SUM(H3:H23)</f>
        <v>16</v>
      </c>
      <c r="I24" s="45">
        <f>H24/E24</f>
        <v>4.9797696856520388E-3</v>
      </c>
      <c r="J24" s="46"/>
      <c r="K24" s="39">
        <f>SUM(K3:K23)</f>
        <v>3197</v>
      </c>
      <c r="L24" s="45">
        <f>K24/E24</f>
        <v>0.99502023031434794</v>
      </c>
    </row>
    <row r="25" spans="1:12" ht="12.75" customHeight="1" x14ac:dyDescent="0.2">
      <c r="A25" s="33"/>
      <c r="B25" s="34"/>
      <c r="C25" s="33"/>
      <c r="E25" s="39"/>
      <c r="F25" s="44"/>
      <c r="G25" s="34"/>
      <c r="H25" s="39"/>
      <c r="I25" s="45"/>
      <c r="J25" s="46"/>
      <c r="K25" s="39"/>
      <c r="L25" s="45"/>
    </row>
    <row r="26" spans="1:12" x14ac:dyDescent="0.2">
      <c r="A26" s="33" t="s">
        <v>186</v>
      </c>
      <c r="B26" s="33" t="s">
        <v>187</v>
      </c>
      <c r="C26" s="33" t="s">
        <v>188</v>
      </c>
      <c r="D26" s="70">
        <v>2</v>
      </c>
      <c r="E26" s="33">
        <v>153</v>
      </c>
      <c r="F26" s="133"/>
      <c r="G26" s="57"/>
      <c r="H26" s="86"/>
      <c r="I26" s="128">
        <f>H26/E26</f>
        <v>0</v>
      </c>
      <c r="J26" s="57"/>
      <c r="K26" s="129">
        <f>E26-H26</f>
        <v>153</v>
      </c>
      <c r="L26" s="128">
        <f>K26/E26</f>
        <v>1</v>
      </c>
    </row>
    <row r="27" spans="1:12" x14ac:dyDescent="0.2">
      <c r="A27" s="33" t="s">
        <v>186</v>
      </c>
      <c r="B27" s="33" t="s">
        <v>189</v>
      </c>
      <c r="C27" s="33" t="s">
        <v>190</v>
      </c>
      <c r="D27" s="70">
        <v>2</v>
      </c>
      <c r="E27" s="33">
        <v>153</v>
      </c>
      <c r="F27" s="133"/>
      <c r="G27" s="57"/>
      <c r="H27" s="86"/>
      <c r="I27" s="128">
        <f>H27/E27</f>
        <v>0</v>
      </c>
      <c r="J27" s="57"/>
      <c r="K27" s="129">
        <f>E27-H27</f>
        <v>153</v>
      </c>
      <c r="L27" s="128">
        <f>K27/E27</f>
        <v>1</v>
      </c>
    </row>
    <row r="28" spans="1:12" x14ac:dyDescent="0.2">
      <c r="A28" s="33" t="s">
        <v>186</v>
      </c>
      <c r="B28" s="33" t="s">
        <v>191</v>
      </c>
      <c r="C28" s="33" t="s">
        <v>192</v>
      </c>
      <c r="D28" s="70">
        <v>2</v>
      </c>
      <c r="E28" s="33">
        <v>153</v>
      </c>
      <c r="G28" s="57" t="s">
        <v>29</v>
      </c>
      <c r="H28" s="86">
        <v>5</v>
      </c>
      <c r="I28" s="128">
        <f>H28/E28</f>
        <v>3.2679738562091505E-2</v>
      </c>
      <c r="J28" s="57"/>
      <c r="K28" s="129">
        <f>E28-H28</f>
        <v>148</v>
      </c>
      <c r="L28" s="128">
        <f>K28/E28</f>
        <v>0.9673202614379085</v>
      </c>
    </row>
    <row r="29" spans="1:12" x14ac:dyDescent="0.2">
      <c r="A29" s="36" t="s">
        <v>186</v>
      </c>
      <c r="B29" s="36" t="s">
        <v>193</v>
      </c>
      <c r="C29" s="36" t="s">
        <v>194</v>
      </c>
      <c r="D29" s="71">
        <v>2</v>
      </c>
      <c r="E29" s="36">
        <v>153</v>
      </c>
      <c r="F29" s="134"/>
      <c r="G29" s="66"/>
      <c r="H29" s="66"/>
      <c r="I29" s="131">
        <f>H29/E29</f>
        <v>0</v>
      </c>
      <c r="J29" s="66"/>
      <c r="K29" s="132">
        <f>E29-H29</f>
        <v>153</v>
      </c>
      <c r="L29" s="131">
        <f>K29/E29</f>
        <v>1</v>
      </c>
    </row>
    <row r="30" spans="1:12" x14ac:dyDescent="0.2">
      <c r="A30" s="30"/>
      <c r="B30" s="34">
        <f>COUNTA(B26:B29)</f>
        <v>4</v>
      </c>
      <c r="C30" s="29"/>
      <c r="D30" s="5"/>
      <c r="E30" s="39">
        <f>SUM(E26:E29)</f>
        <v>612</v>
      </c>
      <c r="F30" s="5"/>
      <c r="G30" s="34">
        <f>COUNTA(G26:G29)</f>
        <v>1</v>
      </c>
      <c r="H30" s="39">
        <f>SUM(H26:H29)</f>
        <v>5</v>
      </c>
      <c r="I30" s="45">
        <f t="shared" ref="I30" si="3">H30/E30</f>
        <v>8.1699346405228763E-3</v>
      </c>
      <c r="J30" s="46"/>
      <c r="K30" s="39">
        <f>SUM(K26:K29)</f>
        <v>607</v>
      </c>
      <c r="L30" s="45">
        <f t="shared" ref="L30" si="4">K30/E30</f>
        <v>0.99183006535947715</v>
      </c>
    </row>
    <row r="31" spans="1:12" ht="12.75" customHeight="1" x14ac:dyDescent="0.2">
      <c r="A31" s="33"/>
      <c r="B31" s="34"/>
      <c r="C31" s="33"/>
      <c r="E31" s="39"/>
      <c r="F31" s="44"/>
      <c r="G31" s="34"/>
      <c r="H31" s="39"/>
      <c r="I31" s="45"/>
      <c r="J31" s="46"/>
      <c r="K31" s="39"/>
      <c r="L31" s="45"/>
    </row>
    <row r="32" spans="1:12" x14ac:dyDescent="0.2">
      <c r="A32" s="33"/>
      <c r="B32" s="34"/>
      <c r="C32" s="33"/>
      <c r="E32" s="39"/>
      <c r="F32" s="44"/>
      <c r="G32" s="34"/>
      <c r="H32" s="39"/>
      <c r="I32" s="45"/>
      <c r="J32" s="73"/>
      <c r="K32" s="54"/>
      <c r="L32" s="45"/>
    </row>
    <row r="33" spans="3:8" x14ac:dyDescent="0.2">
      <c r="C33" s="97" t="s">
        <v>216</v>
      </c>
      <c r="D33" s="112"/>
      <c r="G33" s="40"/>
      <c r="H33" s="40"/>
    </row>
    <row r="34" spans="3:8" x14ac:dyDescent="0.2">
      <c r="C34" s="97"/>
      <c r="D34" s="115" t="s">
        <v>98</v>
      </c>
      <c r="E34" s="96">
        <f>SUM(B24+B30)</f>
        <v>25</v>
      </c>
      <c r="G34" s="40"/>
      <c r="H34" s="40"/>
    </row>
    <row r="35" spans="3:8" x14ac:dyDescent="0.2">
      <c r="C35" s="97"/>
      <c r="D35" s="115" t="s">
        <v>134</v>
      </c>
      <c r="E35" s="95">
        <f>SUM(E24+E30)</f>
        <v>3825</v>
      </c>
      <c r="G35" s="40"/>
      <c r="H35" s="40"/>
    </row>
    <row r="36" spans="3:8" x14ac:dyDescent="0.2">
      <c r="C36" s="114"/>
      <c r="D36" s="115" t="s">
        <v>125</v>
      </c>
      <c r="E36" s="96">
        <f>SUM(G24+G30)</f>
        <v>9</v>
      </c>
      <c r="G36" s="40"/>
      <c r="H36" s="40"/>
    </row>
    <row r="37" spans="3:8" x14ac:dyDescent="0.2">
      <c r="C37" s="114"/>
      <c r="D37" s="115" t="s">
        <v>135</v>
      </c>
      <c r="E37" s="95">
        <f>SUM(H24+H30)</f>
        <v>21</v>
      </c>
      <c r="G37" s="40"/>
      <c r="H37" s="40"/>
    </row>
    <row r="38" spans="3:8" x14ac:dyDescent="0.2">
      <c r="C38" s="114"/>
      <c r="D38" s="115" t="s">
        <v>136</v>
      </c>
      <c r="E38" s="122">
        <f>E37/E35</f>
        <v>5.4901960784313726E-3</v>
      </c>
      <c r="G38" s="40"/>
      <c r="H38" s="40"/>
    </row>
    <row r="39" spans="3:8" x14ac:dyDescent="0.2">
      <c r="D39" s="115" t="s">
        <v>137</v>
      </c>
      <c r="E39" s="95">
        <f>SUM(K24+K30)</f>
        <v>3804</v>
      </c>
      <c r="G39" s="40"/>
      <c r="H39" s="40"/>
    </row>
    <row r="40" spans="3:8" x14ac:dyDescent="0.2">
      <c r="D40" s="115" t="s">
        <v>138</v>
      </c>
      <c r="E40" s="122">
        <f>E39/E35</f>
        <v>0.99450980392156862</v>
      </c>
      <c r="G40" s="40"/>
      <c r="H40" s="40"/>
    </row>
    <row r="41" spans="3:8" x14ac:dyDescent="0.2">
      <c r="G41" s="40"/>
      <c r="H41" s="40"/>
    </row>
    <row r="42" spans="3:8" x14ac:dyDescent="0.2">
      <c r="G42" s="40"/>
      <c r="H42" s="40"/>
    </row>
    <row r="43" spans="3:8" x14ac:dyDescent="0.2">
      <c r="G43" s="40"/>
      <c r="H43" s="40"/>
    </row>
    <row r="44" spans="3:8" x14ac:dyDescent="0.2">
      <c r="G44" s="40"/>
      <c r="H44" s="40"/>
    </row>
    <row r="45" spans="3:8" x14ac:dyDescent="0.2">
      <c r="G45" s="40"/>
      <c r="H45" s="40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Alabama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2013-09-05T14:45:07Z</cp:lastPrinted>
  <dcterms:created xsi:type="dcterms:W3CDTF">2006-12-12T20:37:17Z</dcterms:created>
  <dcterms:modified xsi:type="dcterms:W3CDTF">2013-09-05T14:45:54Z</dcterms:modified>
</cp:coreProperties>
</file>