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0" yWindow="60" windowWidth="18855" windowHeight="4770"/>
  </bookViews>
  <sheets>
    <sheet name="Summary" sheetId="8" r:id="rId1"/>
    <sheet name="Attributes" sheetId="2" r:id="rId2"/>
    <sheet name="Monitoring" sheetId="10" r:id="rId3"/>
    <sheet name="Pollution Sources" sheetId="11" r:id="rId4"/>
    <sheet name="2010 Actions" sheetId="4" r:id="rId5"/>
    <sheet name="Action Durations" sheetId="9" r:id="rId6"/>
    <sheet name="Beach Days" sheetId="7" r:id="rId7"/>
    <sheet name="Tier 1 Stats" sheetId="12" r:id="rId8"/>
  </sheets>
  <definedNames>
    <definedName name="_xlnm.Print_Area" localSheetId="4">'2010 Actions'!$A$1:$J$583</definedName>
    <definedName name="_xlnm.Print_Area" localSheetId="5">'Action Durations'!$A$1:$K$132</definedName>
    <definedName name="_xlnm.Print_Area" localSheetId="1">Attributes!$A$1:$J$149</definedName>
    <definedName name="_xlnm.Print_Area" localSheetId="6">'Beach Days'!$A$1:$L$155</definedName>
    <definedName name="_xlnm.Print_Area" localSheetId="2">Monitoring!$A$1:$J$151</definedName>
    <definedName name="_xlnm.Print_Area" localSheetId="3">'Pollution Sources'!$A$1:$R$167</definedName>
    <definedName name="_xlnm.Print_Area" localSheetId="0">Summary!$A$1:$W$30</definedName>
    <definedName name="_xlnm.Print_Area" localSheetId="7">'Tier 1 Stats'!$A$1:$L$46</definedName>
    <definedName name="_xlnm.Print_Titles" localSheetId="4">'2010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  <definedName name="_xlnm.Print_Titles" localSheetId="7">'Tier 1 Stats'!$1:$1</definedName>
  </definedNames>
  <calcPr calcId="125725"/>
</workbook>
</file>

<file path=xl/calcChain.xml><?xml version="1.0" encoding="utf-8"?>
<calcChain xmlns="http://schemas.openxmlformats.org/spreadsheetml/2006/main">
  <c r="E45" i="12"/>
  <c r="E44"/>
  <c r="E43"/>
  <c r="E41"/>
  <c r="E40"/>
  <c r="H12" i="8"/>
  <c r="G12"/>
  <c r="E39" i="12"/>
  <c r="K18"/>
  <c r="J18"/>
  <c r="I18"/>
  <c r="G18"/>
  <c r="E18"/>
  <c r="D18"/>
  <c r="B18"/>
  <c r="L17"/>
  <c r="L16"/>
  <c r="L18" l="1"/>
  <c r="F18"/>
  <c r="N14" i="8" l="1"/>
  <c r="S15"/>
  <c r="R15"/>
  <c r="Q15"/>
  <c r="P15"/>
  <c r="N15"/>
  <c r="O15"/>
  <c r="S14"/>
  <c r="R14"/>
  <c r="Q14"/>
  <c r="P14"/>
  <c r="O14"/>
  <c r="S13"/>
  <c r="R13"/>
  <c r="Q13"/>
  <c r="P13"/>
  <c r="O13"/>
  <c r="N13"/>
  <c r="S12"/>
  <c r="R12"/>
  <c r="Q12"/>
  <c r="P12"/>
  <c r="O12"/>
  <c r="N12"/>
  <c r="S11"/>
  <c r="R11"/>
  <c r="Q11"/>
  <c r="P11"/>
  <c r="O11"/>
  <c r="N11"/>
  <c r="S10"/>
  <c r="R10"/>
  <c r="Q10"/>
  <c r="P10"/>
  <c r="O10"/>
  <c r="N10"/>
  <c r="S9"/>
  <c r="R9"/>
  <c r="Q9"/>
  <c r="P9"/>
  <c r="O9"/>
  <c r="N9"/>
  <c r="S8"/>
  <c r="R8"/>
  <c r="Q8"/>
  <c r="P8"/>
  <c r="O8"/>
  <c r="N8"/>
  <c r="S7"/>
  <c r="R7"/>
  <c r="Q7"/>
  <c r="P7"/>
  <c r="O7"/>
  <c r="N7"/>
  <c r="S6"/>
  <c r="R6"/>
  <c r="Q6"/>
  <c r="P6"/>
  <c r="O6"/>
  <c r="N6"/>
  <c r="S5"/>
  <c r="R5"/>
  <c r="Q5"/>
  <c r="P5"/>
  <c r="O5"/>
  <c r="N5"/>
  <c r="J15"/>
  <c r="J14"/>
  <c r="J13"/>
  <c r="J12"/>
  <c r="J6"/>
  <c r="L33" i="12"/>
  <c r="L32"/>
  <c r="L23"/>
  <c r="L22"/>
  <c r="L21"/>
  <c r="L12"/>
  <c r="L11"/>
  <c r="L10"/>
  <c r="L9"/>
  <c r="L8"/>
  <c r="E150" i="7"/>
  <c r="E149"/>
  <c r="K143"/>
  <c r="L143" s="1"/>
  <c r="I143"/>
  <c r="K142"/>
  <c r="L142" s="1"/>
  <c r="I142"/>
  <c r="K141"/>
  <c r="L141" s="1"/>
  <c r="I141"/>
  <c r="K140"/>
  <c r="L140" s="1"/>
  <c r="I140"/>
  <c r="K139"/>
  <c r="L139" s="1"/>
  <c r="I139"/>
  <c r="K138"/>
  <c r="L138" s="1"/>
  <c r="I138"/>
  <c r="K137"/>
  <c r="L137" s="1"/>
  <c r="I137"/>
  <c r="K128"/>
  <c r="L128" s="1"/>
  <c r="I128"/>
  <c r="K127"/>
  <c r="L127" s="1"/>
  <c r="I127"/>
  <c r="K126"/>
  <c r="L126" s="1"/>
  <c r="I126"/>
  <c r="K125"/>
  <c r="L125" s="1"/>
  <c r="I125"/>
  <c r="K121"/>
  <c r="L121" s="1"/>
  <c r="I121"/>
  <c r="K113"/>
  <c r="L113" s="1"/>
  <c r="I113"/>
  <c r="K108"/>
  <c r="L108" s="1"/>
  <c r="I108"/>
  <c r="K107"/>
  <c r="L107" s="1"/>
  <c r="I107"/>
  <c r="K106"/>
  <c r="L106" s="1"/>
  <c r="I106"/>
  <c r="K105"/>
  <c r="L105" s="1"/>
  <c r="I105"/>
  <c r="K104"/>
  <c r="L104" s="1"/>
  <c r="I104"/>
  <c r="K103"/>
  <c r="L103" s="1"/>
  <c r="I103"/>
  <c r="K102"/>
  <c r="L102" s="1"/>
  <c r="I102"/>
  <c r="K101"/>
  <c r="L101" s="1"/>
  <c r="I101"/>
  <c r="K100"/>
  <c r="L100" s="1"/>
  <c r="I100"/>
  <c r="K97"/>
  <c r="L97" s="1"/>
  <c r="I97"/>
  <c r="K96"/>
  <c r="L96" s="1"/>
  <c r="I96"/>
  <c r="K92"/>
  <c r="L92" s="1"/>
  <c r="I92"/>
  <c r="K91"/>
  <c r="L91" s="1"/>
  <c r="I91"/>
  <c r="K86"/>
  <c r="L86" s="1"/>
  <c r="I86"/>
  <c r="K85"/>
  <c r="L85" s="1"/>
  <c r="I85"/>
  <c r="K84"/>
  <c r="L84" s="1"/>
  <c r="I84"/>
  <c r="K83"/>
  <c r="L83" s="1"/>
  <c r="I83"/>
  <c r="K82"/>
  <c r="L82" s="1"/>
  <c r="I82"/>
  <c r="K75"/>
  <c r="L75" s="1"/>
  <c r="I75"/>
  <c r="K74"/>
  <c r="L74" s="1"/>
  <c r="I74"/>
  <c r="K65"/>
  <c r="L65" s="1"/>
  <c r="I65"/>
  <c r="K64"/>
  <c r="L64" s="1"/>
  <c r="I64"/>
  <c r="K63"/>
  <c r="L63" s="1"/>
  <c r="I63"/>
  <c r="K62"/>
  <c r="L62" s="1"/>
  <c r="I62"/>
  <c r="K61"/>
  <c r="L61" s="1"/>
  <c r="I61"/>
  <c r="K60"/>
  <c r="L60" s="1"/>
  <c r="I60"/>
  <c r="K59"/>
  <c r="L59" s="1"/>
  <c r="I59"/>
  <c r="K58"/>
  <c r="L58" s="1"/>
  <c r="I58"/>
  <c r="K57"/>
  <c r="L57" s="1"/>
  <c r="I57"/>
  <c r="K56"/>
  <c r="L56" s="1"/>
  <c r="I56"/>
  <c r="K55"/>
  <c r="L55" s="1"/>
  <c r="I55"/>
  <c r="K54"/>
  <c r="L54" s="1"/>
  <c r="I54"/>
  <c r="K53"/>
  <c r="L53" s="1"/>
  <c r="I53"/>
  <c r="K52"/>
  <c r="L52" s="1"/>
  <c r="I52"/>
  <c r="K51"/>
  <c r="L51" s="1"/>
  <c r="I51"/>
  <c r="K50"/>
  <c r="L50" s="1"/>
  <c r="I50"/>
  <c r="K49"/>
  <c r="L49" s="1"/>
  <c r="I49"/>
  <c r="K48"/>
  <c r="L48" s="1"/>
  <c r="I48"/>
  <c r="K47"/>
  <c r="L47" s="1"/>
  <c r="I47"/>
  <c r="K46"/>
  <c r="L46" s="1"/>
  <c r="I46"/>
  <c r="K45"/>
  <c r="L45" s="1"/>
  <c r="I45"/>
  <c r="K44"/>
  <c r="L44" s="1"/>
  <c r="I44"/>
  <c r="K43"/>
  <c r="L43" s="1"/>
  <c r="I43"/>
  <c r="K42"/>
  <c r="L42" s="1"/>
  <c r="I42"/>
  <c r="K41"/>
  <c r="L41" s="1"/>
  <c r="I41"/>
  <c r="K40"/>
  <c r="L40" s="1"/>
  <c r="I40"/>
  <c r="K39"/>
  <c r="L39" s="1"/>
  <c r="I39"/>
  <c r="K38"/>
  <c r="L38" s="1"/>
  <c r="I38"/>
  <c r="K37"/>
  <c r="L37" s="1"/>
  <c r="I37"/>
  <c r="K36"/>
  <c r="L36" s="1"/>
  <c r="I36"/>
  <c r="K20"/>
  <c r="L20" s="1"/>
  <c r="I20"/>
  <c r="K19"/>
  <c r="L19" s="1"/>
  <c r="I19"/>
  <c r="K18"/>
  <c r="L18" s="1"/>
  <c r="I18"/>
  <c r="K17"/>
  <c r="L17" s="1"/>
  <c r="I17"/>
  <c r="K16"/>
  <c r="L16" s="1"/>
  <c r="I16"/>
  <c r="K15"/>
  <c r="L15" s="1"/>
  <c r="I15"/>
  <c r="K118" i="9"/>
  <c r="J118"/>
  <c r="I118"/>
  <c r="H118"/>
  <c r="G118"/>
  <c r="E118"/>
  <c r="D118"/>
  <c r="B118"/>
  <c r="E580" i="4" l="1"/>
  <c r="E574"/>
  <c r="E573"/>
  <c r="E570"/>
  <c r="D582"/>
  <c r="D579"/>
  <c r="D578"/>
  <c r="D577"/>
  <c r="D576"/>
  <c r="D580" s="1"/>
  <c r="D573"/>
  <c r="D572"/>
  <c r="D571"/>
  <c r="D570"/>
  <c r="D569"/>
  <c r="D574" s="1"/>
  <c r="G558"/>
  <c r="D558"/>
  <c r="B558"/>
  <c r="D151" i="10"/>
  <c r="D149"/>
  <c r="D148"/>
  <c r="J144"/>
  <c r="J134"/>
  <c r="J130"/>
  <c r="J121"/>
  <c r="J108"/>
  <c r="J97"/>
  <c r="J93"/>
  <c r="J86"/>
  <c r="J79"/>
  <c r="J65"/>
  <c r="J32"/>
  <c r="J27"/>
  <c r="J9"/>
  <c r="D149" i="2"/>
  <c r="D148"/>
  <c r="K36" i="12" l="1"/>
  <c r="J36"/>
  <c r="I36"/>
  <c r="G36"/>
  <c r="E36"/>
  <c r="D36"/>
  <c r="B36"/>
  <c r="G15" i="8" s="1"/>
  <c r="L35" i="12"/>
  <c r="L34"/>
  <c r="L31"/>
  <c r="K78" i="7"/>
  <c r="L78" s="1"/>
  <c r="I78"/>
  <c r="K70"/>
  <c r="L70" s="1"/>
  <c r="I70"/>
  <c r="K35"/>
  <c r="L35" s="1"/>
  <c r="I35"/>
  <c r="K32"/>
  <c r="L32" s="1"/>
  <c r="I32"/>
  <c r="K31"/>
  <c r="L31" s="1"/>
  <c r="I31"/>
  <c r="K30"/>
  <c r="L30" s="1"/>
  <c r="I30"/>
  <c r="K27"/>
  <c r="L27" s="1"/>
  <c r="I27"/>
  <c r="K26"/>
  <c r="L26" s="1"/>
  <c r="I26"/>
  <c r="K25"/>
  <c r="L25" s="1"/>
  <c r="I25"/>
  <c r="K24"/>
  <c r="L24" s="1"/>
  <c r="I24"/>
  <c r="K23"/>
  <c r="L23" s="1"/>
  <c r="I23"/>
  <c r="K22"/>
  <c r="L22" s="1"/>
  <c r="I22"/>
  <c r="K21"/>
  <c r="L21" s="1"/>
  <c r="I21"/>
  <c r="K14"/>
  <c r="L14" s="1"/>
  <c r="I14"/>
  <c r="L13"/>
  <c r="K13"/>
  <c r="I13"/>
  <c r="K12"/>
  <c r="L12" s="1"/>
  <c r="I12"/>
  <c r="K9"/>
  <c r="L9" s="1"/>
  <c r="I9"/>
  <c r="K8"/>
  <c r="L8" s="1"/>
  <c r="I8"/>
  <c r="K7"/>
  <c r="L7" s="1"/>
  <c r="I7"/>
  <c r="K6"/>
  <c r="L6" s="1"/>
  <c r="I6"/>
  <c r="K5"/>
  <c r="L5" s="1"/>
  <c r="I5"/>
  <c r="K4"/>
  <c r="L4" s="1"/>
  <c r="I4"/>
  <c r="K3"/>
  <c r="L3" s="1"/>
  <c r="I3"/>
  <c r="K144"/>
  <c r="L144" s="1"/>
  <c r="I144"/>
  <c r="K134"/>
  <c r="L134" s="1"/>
  <c r="I134"/>
  <c r="K133"/>
  <c r="L133" s="1"/>
  <c r="I133"/>
  <c r="K130"/>
  <c r="L130" s="1"/>
  <c r="I130"/>
  <c r="K129"/>
  <c r="L129" s="1"/>
  <c r="I129"/>
  <c r="K124"/>
  <c r="L124" s="1"/>
  <c r="I124"/>
  <c r="K120"/>
  <c r="L120" s="1"/>
  <c r="I120"/>
  <c r="K119"/>
  <c r="L119" s="1"/>
  <c r="I119"/>
  <c r="K118"/>
  <c r="L118" s="1"/>
  <c r="I118"/>
  <c r="K117"/>
  <c r="L117" s="1"/>
  <c r="I117"/>
  <c r="K116"/>
  <c r="L116" s="1"/>
  <c r="I116"/>
  <c r="K115"/>
  <c r="L115" s="1"/>
  <c r="I115"/>
  <c r="K114"/>
  <c r="L114" s="1"/>
  <c r="I114"/>
  <c r="K112"/>
  <c r="L112" s="1"/>
  <c r="I112"/>
  <c r="K111"/>
  <c r="L111" s="1"/>
  <c r="I111"/>
  <c r="K93"/>
  <c r="L93" s="1"/>
  <c r="I93"/>
  <c r="K90"/>
  <c r="L90" s="1"/>
  <c r="I90"/>
  <c r="K89"/>
  <c r="L89" s="1"/>
  <c r="I89"/>
  <c r="H145"/>
  <c r="V15" i="8" s="1"/>
  <c r="G145" i="7"/>
  <c r="E145"/>
  <c r="U15" i="8" s="1"/>
  <c r="B145" i="7"/>
  <c r="H135"/>
  <c r="V14" i="8" s="1"/>
  <c r="G135" i="7"/>
  <c r="E135"/>
  <c r="U14" i="8" s="1"/>
  <c r="B135" i="7"/>
  <c r="H131"/>
  <c r="V13" i="8" s="1"/>
  <c r="G131" i="7"/>
  <c r="E131"/>
  <c r="U13" i="8" s="1"/>
  <c r="B131" i="7"/>
  <c r="H122"/>
  <c r="V12" i="8" s="1"/>
  <c r="G122" i="7"/>
  <c r="E122"/>
  <c r="U12" i="8" s="1"/>
  <c r="B122" i="7"/>
  <c r="H109"/>
  <c r="V11" i="8" s="1"/>
  <c r="G109" i="7"/>
  <c r="E109"/>
  <c r="U11" i="8" s="1"/>
  <c r="B109" i="7"/>
  <c r="H98"/>
  <c r="V10" i="8" s="1"/>
  <c r="G98" i="7"/>
  <c r="E98"/>
  <c r="U10" i="8" s="1"/>
  <c r="B98" i="7"/>
  <c r="H94"/>
  <c r="V9" i="8" s="1"/>
  <c r="G94" i="7"/>
  <c r="E94"/>
  <c r="U9" i="8" s="1"/>
  <c r="B94" i="7"/>
  <c r="H87"/>
  <c r="V8" i="8" s="1"/>
  <c r="G87" i="7"/>
  <c r="E87"/>
  <c r="U8" i="8" s="1"/>
  <c r="B87" i="7"/>
  <c r="H80"/>
  <c r="V7" i="8" s="1"/>
  <c r="G80" i="7"/>
  <c r="E80"/>
  <c r="U7" i="8" s="1"/>
  <c r="B80" i="7"/>
  <c r="K79"/>
  <c r="L79" s="1"/>
  <c r="I79"/>
  <c r="K77"/>
  <c r="L77" s="1"/>
  <c r="I77"/>
  <c r="K76"/>
  <c r="L76" s="1"/>
  <c r="I76"/>
  <c r="K73"/>
  <c r="L73" s="1"/>
  <c r="I73"/>
  <c r="K72"/>
  <c r="L72" s="1"/>
  <c r="I72"/>
  <c r="K71"/>
  <c r="L71" s="1"/>
  <c r="I71"/>
  <c r="K69"/>
  <c r="L69" s="1"/>
  <c r="I69"/>
  <c r="K68"/>
  <c r="L68" s="1"/>
  <c r="I68"/>
  <c r="H66"/>
  <c r="V6" i="8" s="1"/>
  <c r="G66" i="7"/>
  <c r="E66"/>
  <c r="U6" i="8" s="1"/>
  <c r="B66" i="7"/>
  <c r="W7" i="8" l="1"/>
  <c r="W8"/>
  <c r="W9"/>
  <c r="W10"/>
  <c r="W11"/>
  <c r="W12"/>
  <c r="W13"/>
  <c r="W14"/>
  <c r="W15"/>
  <c r="W6"/>
  <c r="F36" i="12"/>
  <c r="H15" i="8" s="1"/>
  <c r="L36" i="12"/>
  <c r="I145" i="7"/>
  <c r="I131"/>
  <c r="K94"/>
  <c r="L94" s="1"/>
  <c r="I98"/>
  <c r="K122"/>
  <c r="L122" s="1"/>
  <c r="K109"/>
  <c r="L109" s="1"/>
  <c r="I66"/>
  <c r="I80"/>
  <c r="I94"/>
  <c r="I122"/>
  <c r="I87"/>
  <c r="K145"/>
  <c r="L145" s="1"/>
  <c r="I109"/>
  <c r="K131"/>
  <c r="L131" s="1"/>
  <c r="I135"/>
  <c r="K135"/>
  <c r="L135" s="1"/>
  <c r="K98"/>
  <c r="L98" s="1"/>
  <c r="K87"/>
  <c r="L87" s="1"/>
  <c r="K80"/>
  <c r="L80" s="1"/>
  <c r="K66"/>
  <c r="L66" s="1"/>
  <c r="K108" i="9"/>
  <c r="J108"/>
  <c r="I108"/>
  <c r="H108"/>
  <c r="G108"/>
  <c r="E108"/>
  <c r="D108"/>
  <c r="B108"/>
  <c r="K104"/>
  <c r="J104"/>
  <c r="I104"/>
  <c r="H104"/>
  <c r="G104"/>
  <c r="E104"/>
  <c r="D104"/>
  <c r="B104"/>
  <c r="K95"/>
  <c r="J95"/>
  <c r="I95"/>
  <c r="H95"/>
  <c r="G95"/>
  <c r="E95"/>
  <c r="D95"/>
  <c r="B95"/>
  <c r="K82"/>
  <c r="J82"/>
  <c r="I82"/>
  <c r="H82"/>
  <c r="G82"/>
  <c r="E82"/>
  <c r="D82"/>
  <c r="B82"/>
  <c r="K71"/>
  <c r="J71"/>
  <c r="I71"/>
  <c r="H71"/>
  <c r="G71"/>
  <c r="E71"/>
  <c r="D71"/>
  <c r="B71"/>
  <c r="K67"/>
  <c r="J67"/>
  <c r="I67"/>
  <c r="H67"/>
  <c r="G67"/>
  <c r="E67"/>
  <c r="D67"/>
  <c r="B67"/>
  <c r="K60"/>
  <c r="J60"/>
  <c r="I60"/>
  <c r="H60"/>
  <c r="G60"/>
  <c r="E60"/>
  <c r="D60"/>
  <c r="B60"/>
  <c r="K53"/>
  <c r="J53"/>
  <c r="I53"/>
  <c r="H53"/>
  <c r="G53"/>
  <c r="E53"/>
  <c r="D53"/>
  <c r="B53"/>
  <c r="G503" i="4" l="1"/>
  <c r="D503"/>
  <c r="B503"/>
  <c r="G496"/>
  <c r="D496"/>
  <c r="B496"/>
  <c r="G409"/>
  <c r="D409"/>
  <c r="B409"/>
  <c r="G298"/>
  <c r="D298"/>
  <c r="B298"/>
  <c r="J11" i="8" s="1"/>
  <c r="G207" i="4"/>
  <c r="D207"/>
  <c r="B207"/>
  <c r="J10" i="8" s="1"/>
  <c r="G192" i="4"/>
  <c r="D192"/>
  <c r="B192"/>
  <c r="J9" i="8" s="1"/>
  <c r="G161" i="4"/>
  <c r="D161"/>
  <c r="B161"/>
  <c r="J8" i="8" s="1"/>
  <c r="G152" i="4"/>
  <c r="D152"/>
  <c r="B152"/>
  <c r="J7" i="8" s="1"/>
  <c r="R145" i="11" l="1"/>
  <c r="Q145"/>
  <c r="P145"/>
  <c r="O145"/>
  <c r="N145"/>
  <c r="M145"/>
  <c r="L145"/>
  <c r="K145"/>
  <c r="J145"/>
  <c r="I145"/>
  <c r="H145"/>
  <c r="G145"/>
  <c r="F145"/>
  <c r="E145"/>
  <c r="D145"/>
  <c r="B145"/>
  <c r="R135"/>
  <c r="Q135"/>
  <c r="P135"/>
  <c r="O135"/>
  <c r="N135"/>
  <c r="M135"/>
  <c r="L135"/>
  <c r="K135"/>
  <c r="J135"/>
  <c r="I135"/>
  <c r="H135"/>
  <c r="G135"/>
  <c r="F135"/>
  <c r="E135"/>
  <c r="D135"/>
  <c r="B135"/>
  <c r="R131"/>
  <c r="Q131"/>
  <c r="P131"/>
  <c r="O131"/>
  <c r="N131"/>
  <c r="M131"/>
  <c r="L131"/>
  <c r="K131"/>
  <c r="J131"/>
  <c r="I131"/>
  <c r="H131"/>
  <c r="G131"/>
  <c r="F131"/>
  <c r="E131"/>
  <c r="D131"/>
  <c r="B131"/>
  <c r="R122"/>
  <c r="Q122"/>
  <c r="P122"/>
  <c r="O122"/>
  <c r="N122"/>
  <c r="M122"/>
  <c r="L122"/>
  <c r="K122"/>
  <c r="J122"/>
  <c r="I122"/>
  <c r="H122"/>
  <c r="G122"/>
  <c r="F122"/>
  <c r="E122"/>
  <c r="D122"/>
  <c r="B122"/>
  <c r="R109"/>
  <c r="Q109"/>
  <c r="P109"/>
  <c r="O109"/>
  <c r="N109"/>
  <c r="M109"/>
  <c r="L109"/>
  <c r="K109"/>
  <c r="J109"/>
  <c r="I109"/>
  <c r="H109"/>
  <c r="G109"/>
  <c r="F109"/>
  <c r="E109"/>
  <c r="D109"/>
  <c r="B109"/>
  <c r="R98"/>
  <c r="Q98"/>
  <c r="P98"/>
  <c r="O98"/>
  <c r="N98"/>
  <c r="M98"/>
  <c r="L98"/>
  <c r="K98"/>
  <c r="J98"/>
  <c r="I98"/>
  <c r="H98"/>
  <c r="G98"/>
  <c r="F98"/>
  <c r="E98"/>
  <c r="D98"/>
  <c r="B98"/>
  <c r="R94"/>
  <c r="Q94"/>
  <c r="P94"/>
  <c r="O94"/>
  <c r="N94"/>
  <c r="M94"/>
  <c r="L94"/>
  <c r="K94"/>
  <c r="J94"/>
  <c r="I94"/>
  <c r="H94"/>
  <c r="G94"/>
  <c r="F94"/>
  <c r="E94"/>
  <c r="D94"/>
  <c r="B94"/>
  <c r="R87"/>
  <c r="Q87"/>
  <c r="P87"/>
  <c r="O87"/>
  <c r="N87"/>
  <c r="M87"/>
  <c r="L87"/>
  <c r="K87"/>
  <c r="J87"/>
  <c r="I87"/>
  <c r="H87"/>
  <c r="G87"/>
  <c r="F87"/>
  <c r="E87"/>
  <c r="D87"/>
  <c r="B87"/>
  <c r="R80"/>
  <c r="Q80"/>
  <c r="P80"/>
  <c r="O80"/>
  <c r="N80"/>
  <c r="M80"/>
  <c r="L80"/>
  <c r="K80"/>
  <c r="J80"/>
  <c r="I80"/>
  <c r="H80"/>
  <c r="G80"/>
  <c r="F80"/>
  <c r="E80"/>
  <c r="D80"/>
  <c r="B80"/>
  <c r="R66"/>
  <c r="Q66"/>
  <c r="P66"/>
  <c r="O66"/>
  <c r="N66"/>
  <c r="M66"/>
  <c r="L66"/>
  <c r="K66"/>
  <c r="J66"/>
  <c r="I66"/>
  <c r="H66"/>
  <c r="G66"/>
  <c r="F66"/>
  <c r="E66"/>
  <c r="D66"/>
  <c r="B66"/>
  <c r="F15" i="8"/>
  <c r="F14"/>
  <c r="F13"/>
  <c r="F12"/>
  <c r="F11"/>
  <c r="F10"/>
  <c r="F9"/>
  <c r="F8"/>
  <c r="F7"/>
  <c r="F6"/>
  <c r="F5"/>
  <c r="F4"/>
  <c r="F144" i="10"/>
  <c r="D15" i="8" s="1"/>
  <c r="B144" i="10"/>
  <c r="C15" i="8" s="1"/>
  <c r="F134" i="10"/>
  <c r="D14" i="8" s="1"/>
  <c r="B134" i="10"/>
  <c r="C14" i="8" s="1"/>
  <c r="F130" i="10"/>
  <c r="D13" i="8" s="1"/>
  <c r="B130" i="10"/>
  <c r="C13" i="8" s="1"/>
  <c r="F121" i="10"/>
  <c r="D12" i="8" s="1"/>
  <c r="B121" i="10"/>
  <c r="C12" i="8" s="1"/>
  <c r="F108" i="10"/>
  <c r="D11" i="8" s="1"/>
  <c r="K11" s="1"/>
  <c r="B108" i="10"/>
  <c r="C11" i="8" s="1"/>
  <c r="F97" i="10"/>
  <c r="D10" i="8" s="1"/>
  <c r="K10" s="1"/>
  <c r="B97" i="10"/>
  <c r="C10" i="8" s="1"/>
  <c r="F93" i="10"/>
  <c r="D9" i="8" s="1"/>
  <c r="K9" s="1"/>
  <c r="B93" i="10"/>
  <c r="C9" i="8" s="1"/>
  <c r="F86" i="10"/>
  <c r="D8" i="8" s="1"/>
  <c r="K8" s="1"/>
  <c r="B86" i="10"/>
  <c r="C8" i="8" s="1"/>
  <c r="F79" i="10"/>
  <c r="D7" i="8" s="1"/>
  <c r="K7" s="1"/>
  <c r="B79" i="10"/>
  <c r="C7" i="8" s="1"/>
  <c r="F65" i="10"/>
  <c r="D6" i="8" s="1"/>
  <c r="B65" i="10"/>
  <c r="C6" i="8" s="1"/>
  <c r="F144" i="2"/>
  <c r="B144"/>
  <c r="F134"/>
  <c r="B134"/>
  <c r="F130"/>
  <c r="B130"/>
  <c r="F121"/>
  <c r="B121"/>
  <c r="F108"/>
  <c r="B108"/>
  <c r="F97"/>
  <c r="B97"/>
  <c r="F93"/>
  <c r="B93"/>
  <c r="F86"/>
  <c r="B86"/>
  <c r="F79"/>
  <c r="B79"/>
  <c r="F65"/>
  <c r="B65"/>
  <c r="D152" i="7"/>
  <c r="K12" i="8" l="1"/>
  <c r="L12"/>
  <c r="K13"/>
  <c r="L13"/>
  <c r="K14"/>
  <c r="L14"/>
  <c r="K15"/>
  <c r="L15"/>
  <c r="L9"/>
  <c r="L7"/>
  <c r="L11"/>
  <c r="L10"/>
  <c r="E6"/>
  <c r="L6"/>
  <c r="K6"/>
  <c r="L8"/>
  <c r="E9"/>
  <c r="E10"/>
  <c r="E11"/>
  <c r="E12"/>
  <c r="E14"/>
  <c r="E15"/>
  <c r="E7"/>
  <c r="E8"/>
  <c r="E13"/>
  <c r="D583" i="4"/>
  <c r="E29" i="12"/>
  <c r="E25"/>
  <c r="E14"/>
  <c r="G14"/>
  <c r="L28"/>
  <c r="L27"/>
  <c r="L24"/>
  <c r="L20"/>
  <c r="L13"/>
  <c r="L7"/>
  <c r="L6"/>
  <c r="L5"/>
  <c r="L4"/>
  <c r="L3"/>
  <c r="L2"/>
  <c r="K29"/>
  <c r="J29"/>
  <c r="K25"/>
  <c r="J25"/>
  <c r="K14"/>
  <c r="J14"/>
  <c r="I29"/>
  <c r="I25"/>
  <c r="I14"/>
  <c r="G29"/>
  <c r="G25"/>
  <c r="D29"/>
  <c r="B29"/>
  <c r="G14" i="8" s="1"/>
  <c r="D25" i="12"/>
  <c r="B25"/>
  <c r="G13" i="8" s="1"/>
  <c r="D14" i="12"/>
  <c r="B14"/>
  <c r="F3" i="8"/>
  <c r="F32" i="2"/>
  <c r="F27"/>
  <c r="F9"/>
  <c r="K23" i="9"/>
  <c r="J23"/>
  <c r="I23"/>
  <c r="H23"/>
  <c r="G23"/>
  <c r="E23"/>
  <c r="D23"/>
  <c r="B23"/>
  <c r="G33" i="4"/>
  <c r="D33"/>
  <c r="B33"/>
  <c r="J4" i="8" s="1"/>
  <c r="G95" i="4"/>
  <c r="D95"/>
  <c r="B95"/>
  <c r="B33" i="11"/>
  <c r="D33"/>
  <c r="E33"/>
  <c r="F33"/>
  <c r="G33"/>
  <c r="H33"/>
  <c r="I33"/>
  <c r="J33"/>
  <c r="K33"/>
  <c r="L33"/>
  <c r="M33"/>
  <c r="N33"/>
  <c r="O33"/>
  <c r="P33"/>
  <c r="Q33"/>
  <c r="R33"/>
  <c r="F27" i="10"/>
  <c r="D4" i="8" s="1"/>
  <c r="F9" i="10"/>
  <c r="F32"/>
  <c r="D5" i="8" s="1"/>
  <c r="E10" i="7"/>
  <c r="E28"/>
  <c r="U4" i="8" s="1"/>
  <c r="E28" i="11"/>
  <c r="E10"/>
  <c r="G151" s="1"/>
  <c r="B13" i="4"/>
  <c r="D13"/>
  <c r="D563" s="1"/>
  <c r="G13"/>
  <c r="G38"/>
  <c r="B38"/>
  <c r="J5" i="8" s="1"/>
  <c r="R10" i="11"/>
  <c r="G166" s="1"/>
  <c r="R28"/>
  <c r="Q10"/>
  <c r="G165" s="1"/>
  <c r="Q28"/>
  <c r="D10"/>
  <c r="G150" s="1"/>
  <c r="D28"/>
  <c r="P10"/>
  <c r="G164" s="1"/>
  <c r="P28"/>
  <c r="O10"/>
  <c r="G163" s="1"/>
  <c r="O28"/>
  <c r="N10"/>
  <c r="G162" s="1"/>
  <c r="N28"/>
  <c r="M10"/>
  <c r="G161" s="1"/>
  <c r="M28"/>
  <c r="L10"/>
  <c r="G160" s="1"/>
  <c r="L28"/>
  <c r="K10"/>
  <c r="G159" s="1"/>
  <c r="K28"/>
  <c r="J10"/>
  <c r="G158" s="1"/>
  <c r="J28"/>
  <c r="I10"/>
  <c r="G157" s="1"/>
  <c r="I28"/>
  <c r="H10"/>
  <c r="G156" s="1"/>
  <c r="H28"/>
  <c r="G10"/>
  <c r="G155" s="1"/>
  <c r="G28"/>
  <c r="F10"/>
  <c r="G154" s="1"/>
  <c r="F28"/>
  <c r="B10"/>
  <c r="B28"/>
  <c r="H10" i="7"/>
  <c r="H28"/>
  <c r="V4" i="8" s="1"/>
  <c r="W4" s="1"/>
  <c r="H33" i="7"/>
  <c r="V5" i="8" s="1"/>
  <c r="E33" i="7"/>
  <c r="G10"/>
  <c r="G28"/>
  <c r="G33"/>
  <c r="B10"/>
  <c r="B28"/>
  <c r="B33"/>
  <c r="G6" i="9"/>
  <c r="E6"/>
  <c r="D6"/>
  <c r="B39"/>
  <c r="B20"/>
  <c r="B6"/>
  <c r="D122" s="1"/>
  <c r="D38" i="4"/>
  <c r="B32" i="10"/>
  <c r="C5" i="8" s="1"/>
  <c r="B27" i="10"/>
  <c r="C4" i="8" s="1"/>
  <c r="K39" i="9"/>
  <c r="J39"/>
  <c r="I39"/>
  <c r="H39"/>
  <c r="G39"/>
  <c r="D39"/>
  <c r="K20"/>
  <c r="S4" i="8" s="1"/>
  <c r="J20" i="9"/>
  <c r="I20"/>
  <c r="Q4" i="8" s="1"/>
  <c r="H20" i="9"/>
  <c r="P4" i="8" s="1"/>
  <c r="G20" i="9"/>
  <c r="O4" i="8" s="1"/>
  <c r="D20" i="9"/>
  <c r="N4" i="8" s="1"/>
  <c r="H6" i="9"/>
  <c r="G128" s="1"/>
  <c r="I6"/>
  <c r="G129" s="1"/>
  <c r="J6"/>
  <c r="G130" s="1"/>
  <c r="K6"/>
  <c r="G131" s="1"/>
  <c r="B9" i="10"/>
  <c r="E20" i="9"/>
  <c r="E39"/>
  <c r="B9" i="2"/>
  <c r="B27"/>
  <c r="B32"/>
  <c r="G149" i="11" l="1"/>
  <c r="G6" i="8"/>
  <c r="E152" i="7"/>
  <c r="E151"/>
  <c r="G16" i="8"/>
  <c r="D153" i="7"/>
  <c r="U5" i="8"/>
  <c r="W5" s="1"/>
  <c r="I10" i="7"/>
  <c r="V3" i="8"/>
  <c r="V16" s="1"/>
  <c r="U3"/>
  <c r="D123" i="9"/>
  <c r="D124"/>
  <c r="G127"/>
  <c r="R4" i="8"/>
  <c r="N3"/>
  <c r="D564" i="4"/>
  <c r="D562"/>
  <c r="E577"/>
  <c r="E579"/>
  <c r="E578"/>
  <c r="E576"/>
  <c r="E571"/>
  <c r="E569"/>
  <c r="E572"/>
  <c r="L5" i="8"/>
  <c r="E5"/>
  <c r="K5"/>
  <c r="E4"/>
  <c r="L4"/>
  <c r="K4"/>
  <c r="C3"/>
  <c r="K33" i="7"/>
  <c r="L33" s="1"/>
  <c r="I28"/>
  <c r="F29" i="12"/>
  <c r="H14" i="8" s="1"/>
  <c r="F25" i="12"/>
  <c r="H13" i="8" s="1"/>
  <c r="F14" i="12"/>
  <c r="H6" i="8" s="1"/>
  <c r="S3"/>
  <c r="O3"/>
  <c r="O16" s="1"/>
  <c r="P3"/>
  <c r="P16" s="1"/>
  <c r="E582" i="4"/>
  <c r="L29" i="12"/>
  <c r="L14"/>
  <c r="L25"/>
  <c r="F16" i="8"/>
  <c r="I33" i="7"/>
  <c r="Q3" i="8"/>
  <c r="Q16" s="1"/>
  <c r="K10" i="7"/>
  <c r="D3" i="8"/>
  <c r="E3" s="1"/>
  <c r="J3"/>
  <c r="J16" s="1"/>
  <c r="R3"/>
  <c r="K28" i="7"/>
  <c r="L28" s="1"/>
  <c r="U16" i="8" l="1"/>
  <c r="W16" s="1"/>
  <c r="E154" i="7"/>
  <c r="R16" i="8"/>
  <c r="S16"/>
  <c r="D150" i="10"/>
  <c r="E46" i="12"/>
  <c r="E42"/>
  <c r="H16" i="8" s="1"/>
  <c r="W3"/>
  <c r="N16"/>
  <c r="E583" i="4"/>
  <c r="C16" i="8"/>
  <c r="E153" i="7"/>
  <c r="L10"/>
  <c r="E155"/>
  <c r="G167" i="11"/>
  <c r="G132" i="9"/>
  <c r="H131" s="1"/>
  <c r="D16" i="8"/>
  <c r="L3"/>
  <c r="K3"/>
  <c r="E16" l="1"/>
  <c r="H159" i="11"/>
  <c r="H160"/>
  <c r="H154"/>
  <c r="H155"/>
  <c r="H156"/>
  <c r="H166"/>
  <c r="H163"/>
  <c r="H164"/>
  <c r="H158"/>
  <c r="H161"/>
  <c r="H162"/>
  <c r="H165"/>
  <c r="H157"/>
  <c r="H128" i="9"/>
  <c r="H130"/>
  <c r="H129"/>
  <c r="H127"/>
  <c r="L16" i="8"/>
  <c r="K16"/>
  <c r="H167" i="11" l="1"/>
  <c r="H132" i="9"/>
</calcChain>
</file>

<file path=xl/sharedStrings.xml><?xml version="1.0" encoding="utf-8"?>
<sst xmlns="http://schemas.openxmlformats.org/spreadsheetml/2006/main" count="6682" uniqueCount="440">
  <si>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</si>
  <si>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</si>
  <si>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</si>
  <si>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</si>
  <si>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</si>
  <si>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</si>
  <si>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</si>
  <si>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</si>
  <si>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</si>
  <si>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</si>
  <si>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</si>
  <si>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</si>
  <si>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 xml:space="preserve">COUNTY </t>
  </si>
  <si>
    <t xml:space="preserve">BEACH ID </t>
  </si>
  <si>
    <t xml:space="preserve">BEACH NAME </t>
  </si>
  <si>
    <t>OTHER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</si>
  <si>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</si>
  <si>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</si>
  <si>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</si>
  <si>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</si>
  <si>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</si>
  <si>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</si>
  <si>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</si>
  <si>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</si>
  <si>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</si>
  <si>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</si>
  <si>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</si>
  <si>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</si>
  <si>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</si>
  <si>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</si>
  <si>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</si>
  <si>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</si>
  <si>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</si>
  <si>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</si>
  <si>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</si>
  <si>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Closure</t>
  </si>
  <si>
    <t>RAINFALL</t>
  </si>
  <si>
    <t>PREEMPT</t>
  </si>
  <si>
    <t>ELEV_BACT</t>
  </si>
  <si>
    <t>Contamination Advisory</t>
  </si>
  <si>
    <t>Not Under an Action</t>
  </si>
  <si>
    <t>No</t>
  </si>
  <si>
    <t>BEACH Act Beaches</t>
  </si>
  <si>
    <t>MONITORED BEACHES</t>
  </si>
  <si>
    <t>Beach action in 2010?</t>
  </si>
  <si>
    <t>Actions During Swim Season</t>
  </si>
  <si>
    <t>---</t>
  </si>
  <si>
    <t>No. of BEACH Act beaches</t>
  </si>
  <si>
    <t>No. of Tier 1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</si>
  <si>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</si>
  <si>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</si>
  <si>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</si>
  <si>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</si>
  <si>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</si>
  <si>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</si>
  <si>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</si>
  <si>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</si>
  <si>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</si>
  <si>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</si>
  <si>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</si>
  <si>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</si>
  <si>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</si>
  <si>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Percent of Tier 1 beaches monitored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</si>
  <si>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</si>
  <si>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</si>
  <si>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</si>
  <si>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</si>
  <si>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</si>
  <si>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</si>
  <si>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</si>
  <si>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</si>
  <si>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</si>
  <si>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</si>
  <si>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</si>
  <si>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 xml:space="preserve">Beach Tier Rank </t>
  </si>
  <si>
    <t>Swim season monitor frequency</t>
  </si>
  <si>
    <t>Swim season monitor frequency units</t>
  </si>
  <si>
    <t>Is beach monitored?</t>
  </si>
  <si>
    <t>POLLUTION SOURCES SUMMARY</t>
  </si>
  <si>
    <t>2010 ACTIONS SUMMARY</t>
  </si>
  <si>
    <t>TIER 1 BEACH SUMMARY</t>
  </si>
  <si>
    <t xml:space="preserve">Beach Name </t>
  </si>
  <si>
    <t>Swim Season Length</t>
  </si>
  <si>
    <t>Swim Season Length Units</t>
  </si>
  <si>
    <t>Swim Season Monitoring Frequency</t>
  </si>
  <si>
    <t>Swim Season Monitoring Frequency Units</t>
  </si>
  <si>
    <t>Off Season Monitoring Frequency</t>
  </si>
  <si>
    <t>Off Season Monitoring Frequency Units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</si>
  <si>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</si>
  <si>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</si>
  <si>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</si>
  <si>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</si>
  <si>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</si>
  <si>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</si>
  <si>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</si>
  <si>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</si>
  <si>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</si>
  <si>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</si>
  <si>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</si>
  <si>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</si>
  <si>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</si>
  <si>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</si>
  <si>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</si>
  <si>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</si>
  <si>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</si>
  <si>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</si>
  <si>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</si>
  <si>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</si>
  <si>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</si>
  <si>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</si>
  <si>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</si>
  <si>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</si>
  <si>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RAINFALL:</t>
  </si>
  <si>
    <t>PREEMPT: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</si>
  <si>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</si>
  <si>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</si>
  <si>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</si>
  <si>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</si>
  <si>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</si>
  <si>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</si>
  <si>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</si>
  <si>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</si>
  <si>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</si>
  <si>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</si>
  <si>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</si>
  <si>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N/A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</si>
  <si>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</si>
  <si>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</si>
  <si>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</si>
  <si>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</si>
  <si>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</si>
  <si>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OTHER: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</si>
  <si>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</si>
  <si>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</si>
  <si>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</si>
  <si>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</si>
  <si>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</si>
  <si>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</si>
  <si>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</si>
  <si>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</si>
  <si>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</si>
  <si>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</si>
  <si>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</si>
  <si>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</si>
  <si>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</si>
  <si>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</si>
  <si>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</si>
  <si>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</si>
  <si>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</si>
  <si>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2010 ACTIONS DURATION SUMMARY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</si>
  <si>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</si>
  <si>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</si>
  <si>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</si>
  <si>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</si>
  <si>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</si>
  <si>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</si>
  <si>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</si>
  <si>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</si>
  <si>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</si>
  <si>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2010 BEACH DAYS SUMMARY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</si>
  <si>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</si>
  <si>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</si>
  <si>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</si>
  <si>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</si>
  <si>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</si>
  <si>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No. of Tier 1 beaches:</t>
  </si>
  <si>
    <t>Total length of Tier 1 beaches:</t>
  </si>
  <si>
    <t>Percent of Tier 1 beaches monitored:</t>
  </si>
  <si>
    <t>Percent of BEACH Act beaches monitored:</t>
  </si>
  <si>
    <t>No.  of Tier 1 beaches monitored:</t>
  </si>
  <si>
    <t>No. of Tier 1 beach days:</t>
  </si>
  <si>
    <t>No. of Tier 1 beaches with actions:</t>
  </si>
  <si>
    <t>No. of days under a Tier 1 beach action:</t>
  </si>
  <si>
    <t>Percent of Tier 1 beach days under an action:</t>
  </si>
  <si>
    <t>POSSIBLE POLLUTION SOURCES</t>
  </si>
  <si>
    <t>PER_WEEK</t>
  </si>
  <si>
    <t>Rain Advisory</t>
  </si>
  <si>
    <t>ECOLI</t>
  </si>
  <si>
    <t>ECOLI:</t>
  </si>
  <si>
    <t>ASHLAND</t>
  </si>
  <si>
    <t>WI883392</t>
  </si>
  <si>
    <t>Bayview Park Beach</t>
  </si>
  <si>
    <t>WI937015</t>
  </si>
  <si>
    <t>Big Bay State Park Beach</t>
  </si>
  <si>
    <t>WI985506</t>
  </si>
  <si>
    <t>Big Bay Town Park Beach</t>
  </si>
  <si>
    <t>WI415576</t>
  </si>
  <si>
    <t>Casper Road Beach</t>
  </si>
  <si>
    <t>WI664128</t>
  </si>
  <si>
    <t>Kreher Park Beach</t>
  </si>
  <si>
    <t>WI492046</t>
  </si>
  <si>
    <t>La Pointe Memorial Beach</t>
  </si>
  <si>
    <t>WI134911</t>
  </si>
  <si>
    <t>Maslowski Beaches</t>
  </si>
  <si>
    <t>BAYFIELD</t>
  </si>
  <si>
    <t>WI612731</t>
  </si>
  <si>
    <t>Bark Bay Beaches</t>
  </si>
  <si>
    <t>WI863673</t>
  </si>
  <si>
    <t>Bono Creek Boat Launch Beach</t>
  </si>
  <si>
    <t>WI092383</t>
  </si>
  <si>
    <t>Broad Street Beach</t>
  </si>
  <si>
    <t>WI104571</t>
  </si>
  <si>
    <t>Herbster Beach</t>
  </si>
  <si>
    <t>WI627331</t>
  </si>
  <si>
    <t>Memorial Beach Bayfield</t>
  </si>
  <si>
    <t>WI928596</t>
  </si>
  <si>
    <t>Memorial Park Beach Washburn</t>
  </si>
  <si>
    <t>WI159171</t>
  </si>
  <si>
    <t>Port Wing Beach East</t>
  </si>
  <si>
    <t>WI347339</t>
  </si>
  <si>
    <t>Port Wing Beach West</t>
  </si>
  <si>
    <t>WI728716</t>
  </si>
  <si>
    <t>Sioux River Beach North</t>
  </si>
  <si>
    <t>WI666189</t>
  </si>
  <si>
    <t>Sioux River Beach South</t>
  </si>
  <si>
    <t>WI197157</t>
  </si>
  <si>
    <t>Siskiwit Bay Beach</t>
  </si>
  <si>
    <t>WI275933</t>
  </si>
  <si>
    <t>Thompson West End Park Beach</t>
  </si>
  <si>
    <t>WI981381</t>
  </si>
  <si>
    <t>Washburn Marina Beach</t>
  </si>
  <si>
    <t>WI437149</t>
  </si>
  <si>
    <t>Washburn Walking Trail Beach / BAB Beach</t>
  </si>
  <si>
    <t>WI984993</t>
  </si>
  <si>
    <t>Washington Avenue Beach</t>
  </si>
  <si>
    <t>WI151032</t>
  </si>
  <si>
    <t>Wikdal Memorial Boat Launch Beach</t>
  </si>
  <si>
    <t>BROWN</t>
  </si>
  <si>
    <t>WI740597</t>
  </si>
  <si>
    <t>Bayshore Park Beach</t>
  </si>
  <si>
    <t>WI403290</t>
  </si>
  <si>
    <t>Communiversity Park Beach</t>
  </si>
  <si>
    <t>WI477262</t>
  </si>
  <si>
    <t>Longtail Beach</t>
  </si>
  <si>
    <t>DOOR</t>
  </si>
  <si>
    <t>WI501955</t>
  </si>
  <si>
    <t>Anclam Park Beach</t>
  </si>
  <si>
    <t>WI914897</t>
  </si>
  <si>
    <t>Baileys Harbor Ridges Park Beach</t>
  </si>
  <si>
    <t>WI198915</t>
  </si>
  <si>
    <t>Clay Banks Beach 2</t>
  </si>
  <si>
    <t>WI421809</t>
  </si>
  <si>
    <t>Egg Harbor Beach</t>
  </si>
  <si>
    <t>WI797561</t>
  </si>
  <si>
    <t>Ellison Bay Town Park Beach</t>
  </si>
  <si>
    <t>WI062070</t>
  </si>
  <si>
    <t>Ephraim Beach</t>
  </si>
  <si>
    <t>WI890519</t>
  </si>
  <si>
    <t>Europe Bay Beach 1</t>
  </si>
  <si>
    <t>WI186833</t>
  </si>
  <si>
    <t>Europe Bay Beach 2</t>
  </si>
  <si>
    <t>WI902641</t>
  </si>
  <si>
    <t>Europe Bay Beach 3</t>
  </si>
  <si>
    <t>WI805969</t>
  </si>
  <si>
    <t>Fish Creek Beach</t>
  </si>
  <si>
    <t>WI218684</t>
  </si>
  <si>
    <t>Gislason Beach</t>
  </si>
  <si>
    <t>WI826309</t>
  </si>
  <si>
    <t>Haines Park Beach</t>
  </si>
  <si>
    <t>WI171560</t>
  </si>
  <si>
    <t>Jackson Harbor Ridges - WI</t>
  </si>
  <si>
    <t>WI160438</t>
  </si>
  <si>
    <t>Lakeside Park Beach</t>
  </si>
  <si>
    <t>WI898745</t>
  </si>
  <si>
    <t>Lily Bay Boat Launch Beach</t>
  </si>
  <si>
    <t>WI641986</t>
  </si>
  <si>
    <t>Murphy Park Beach</t>
  </si>
  <si>
    <t>WI997969</t>
  </si>
  <si>
    <t>Newport Bay Beach</t>
  </si>
  <si>
    <t>WI512106</t>
  </si>
  <si>
    <t>Nicolet Beach</t>
  </si>
  <si>
    <t>WI873897</t>
  </si>
  <si>
    <t>Otumba Park Beach</t>
  </si>
  <si>
    <t>WI160996</t>
  </si>
  <si>
    <t>Percy Johnson Memorial Park Beach</t>
  </si>
  <si>
    <t>WI757225</t>
  </si>
  <si>
    <t>Portage Park Beach</t>
  </si>
  <si>
    <t>WI338621</t>
  </si>
  <si>
    <t>Rock Island State Park Beach</t>
  </si>
  <si>
    <t>WI176829</t>
  </si>
  <si>
    <t>Sand Bay Beach 1</t>
  </si>
  <si>
    <t>WI247871</t>
  </si>
  <si>
    <t>Sand Dune Beach</t>
  </si>
  <si>
    <t>WI282701</t>
  </si>
  <si>
    <t>Sandy Bay Town Park Beach</t>
  </si>
  <si>
    <t>WI584728</t>
  </si>
  <si>
    <t>School House Beach</t>
  </si>
  <si>
    <t>WI847906</t>
  </si>
  <si>
    <t>Sister Bay Beach</t>
  </si>
  <si>
    <t>WI313701</t>
  </si>
  <si>
    <t>Sturgeon Bay Canal Recreation Area Beach</t>
  </si>
  <si>
    <t>WI500512</t>
  </si>
  <si>
    <t>Sunset Park Beach Sturgeon Bay</t>
  </si>
  <si>
    <t>WI587021</t>
  </si>
  <si>
    <t>Whitefish Bay Boat Launch Beach</t>
  </si>
  <si>
    <t>WI872074</t>
  </si>
  <si>
    <t>Whitefish Dunes Beach</t>
  </si>
  <si>
    <t>DOUGLAS</t>
  </si>
  <si>
    <t>WI578209</t>
  </si>
  <si>
    <t>Allouez Bay Beach 3</t>
  </si>
  <si>
    <t>WI545475</t>
  </si>
  <si>
    <t>Amnicon River Beach</t>
  </si>
  <si>
    <t>WI887548</t>
  </si>
  <si>
    <t>Barker's Island Inner Beach</t>
  </si>
  <si>
    <t>WI137478</t>
  </si>
  <si>
    <t>Brule River State Forest Beach 1</t>
  </si>
  <si>
    <t>WI750300</t>
  </si>
  <si>
    <t>Brule River State Forest Beach 2</t>
  </si>
  <si>
    <t>WI983384</t>
  </si>
  <si>
    <t>Brule River State Forest Beach 3</t>
  </si>
  <si>
    <t>WI741058</t>
  </si>
  <si>
    <t>Middle River Beach</t>
  </si>
  <si>
    <t>WI888427</t>
  </si>
  <si>
    <t>Wisconsin Point Beach 1</t>
  </si>
  <si>
    <t>WI669980</t>
  </si>
  <si>
    <t>Wisconsin Point Beach 2</t>
  </si>
  <si>
    <t>WI573145</t>
  </si>
  <si>
    <t>Wisconsin Point Beach 3</t>
  </si>
  <si>
    <t>WI831163</t>
  </si>
  <si>
    <t>Wisconsin Point Beach 4</t>
  </si>
  <si>
    <t>WI956099</t>
  </si>
  <si>
    <t>Wisconsin Point Beach 5</t>
  </si>
  <si>
    <t>IRON</t>
  </si>
  <si>
    <t>WI895483</t>
  </si>
  <si>
    <t>Oronto Bay Beach 1</t>
  </si>
  <si>
    <t>WI938425</t>
  </si>
  <si>
    <t>Oronto Bay Beach 2</t>
  </si>
  <si>
    <t>WI502001</t>
  </si>
  <si>
    <t>Oronto Bay Beach 3</t>
  </si>
  <si>
    <t>WI157254</t>
  </si>
  <si>
    <t>Saxon Harbor Beach East</t>
  </si>
  <si>
    <t>WI960543</t>
  </si>
  <si>
    <t>Saxon Harbor Beach West</t>
  </si>
  <si>
    <t>KENOSHA</t>
  </si>
  <si>
    <t>WI371142</t>
  </si>
  <si>
    <t>Alford Park Beach</t>
  </si>
  <si>
    <t>WI197731</t>
  </si>
  <si>
    <t>Eichelman Beach</t>
  </si>
  <si>
    <t>WI130707</t>
  </si>
  <si>
    <t>Pennoyer Park Beach</t>
  </si>
  <si>
    <t>WI892494</t>
  </si>
  <si>
    <t>Simmons Island Beach</t>
  </si>
  <si>
    <t>WI400905</t>
  </si>
  <si>
    <t>Southport Park Beach</t>
  </si>
  <si>
    <t>KEWAUNEE</t>
  </si>
  <si>
    <t>WI620050</t>
  </si>
  <si>
    <t>City Of Kewaunee Beach</t>
  </si>
  <si>
    <t>WI608310</t>
  </si>
  <si>
    <t>Crescent Beach</t>
  </si>
  <si>
    <t>MANITOWOC</t>
  </si>
  <si>
    <t>WI125039</t>
  </si>
  <si>
    <t>Fischer Park Beaches</t>
  </si>
  <si>
    <t>WI932022</t>
  </si>
  <si>
    <t>Hika Park Bay</t>
  </si>
  <si>
    <t>WI136397</t>
  </si>
  <si>
    <t>Memorial Drive Wayside Beach North</t>
  </si>
  <si>
    <t>WI422085</t>
  </si>
  <si>
    <t>Memorial Drive Wayside Beach South</t>
  </si>
  <si>
    <t>WI821179</t>
  </si>
  <si>
    <t>Neshotah Beach</t>
  </si>
  <si>
    <t>WI997982</t>
  </si>
  <si>
    <t>Point Beach State Forest - Concession Stand Beach</t>
  </si>
  <si>
    <t>WI538951</t>
  </si>
  <si>
    <t>Point Beach State Forest - Lakeshore Picnic Area Beach</t>
  </si>
  <si>
    <t>WI510658</t>
  </si>
  <si>
    <t>Point Beach State Forest - Lighthouse Picnic Area Beach</t>
  </si>
  <si>
    <t>WI012139</t>
  </si>
  <si>
    <t>Red Arrow Park Beach Manitowoc</t>
  </si>
  <si>
    <t>MILWAUKEE</t>
  </si>
  <si>
    <t>WI607583</t>
  </si>
  <si>
    <t>Atwater Park Beach</t>
  </si>
  <si>
    <t>WI628125</t>
  </si>
  <si>
    <t>Bay View Park Beach</t>
  </si>
  <si>
    <t>WI977064</t>
  </si>
  <si>
    <t>Bender Beach</t>
  </si>
  <si>
    <t>WI312597</t>
  </si>
  <si>
    <t>Bradford Beach</t>
  </si>
  <si>
    <t>WI429764</t>
  </si>
  <si>
    <t>Grant Park Beach</t>
  </si>
  <si>
    <t>WI291459</t>
  </si>
  <si>
    <t>Klode Park Beach</t>
  </si>
  <si>
    <t>WI234408</t>
  </si>
  <si>
    <t>McKinley Beach</t>
  </si>
  <si>
    <t>WI333813</t>
  </si>
  <si>
    <t>South Shore Beach</t>
  </si>
  <si>
    <t>WI545512</t>
  </si>
  <si>
    <t>South Shore Rocky Beach</t>
  </si>
  <si>
    <t>WI746946</t>
  </si>
  <si>
    <t>Tietjen Beach / Doctor's Park</t>
  </si>
  <si>
    <t>WI987935</t>
  </si>
  <si>
    <t>Watercraft Beach</t>
  </si>
  <si>
    <t>OZAUKEE</t>
  </si>
  <si>
    <t>WI679515</t>
  </si>
  <si>
    <t>Cedar Beach Rd Beach</t>
  </si>
  <si>
    <t>WI135037</t>
  </si>
  <si>
    <t>Concordia University</t>
  </si>
  <si>
    <t>WI467224</t>
  </si>
  <si>
    <t>County Road D Boat Launch Beach</t>
  </si>
  <si>
    <t>WI407836</t>
  </si>
  <si>
    <t>Harrington State Park Beach North</t>
  </si>
  <si>
    <t>WI564539</t>
  </si>
  <si>
    <t>Harrington State Park Beach South</t>
  </si>
  <si>
    <t>WI750163</t>
  </si>
  <si>
    <t>Lion's Den Gorge Nature Preserve</t>
  </si>
  <si>
    <t>WI652173</t>
  </si>
  <si>
    <t>Upper Lake Park Beach</t>
  </si>
  <si>
    <t>RACINE</t>
  </si>
  <si>
    <t>WI721390</t>
  </si>
  <si>
    <t>North Beach</t>
  </si>
  <si>
    <t>WI988510</t>
  </si>
  <si>
    <t>Zoo Beach</t>
  </si>
  <si>
    <t>SHEBOYGAN</t>
  </si>
  <si>
    <t>WI410541</t>
  </si>
  <si>
    <t>Amsterdam Beach</t>
  </si>
  <si>
    <t>WI252842</t>
  </si>
  <si>
    <t>Blue Harbor Beach</t>
  </si>
  <si>
    <t>WI949936</t>
  </si>
  <si>
    <t>Deland Park Beach</t>
  </si>
  <si>
    <t>WI217913</t>
  </si>
  <si>
    <t>General King Park Beach</t>
  </si>
  <si>
    <t>WI526839</t>
  </si>
  <si>
    <t>Kohler Andrae State Park Nature Center Beach</t>
  </si>
  <si>
    <t>WI313632</t>
  </si>
  <si>
    <t>Kohler Andrae State Park North Beach</t>
  </si>
  <si>
    <t>WI406325</t>
  </si>
  <si>
    <t>Kohler Andrae State Park North Picnic Beach</t>
  </si>
  <si>
    <t>WI626591</t>
  </si>
  <si>
    <t>Kohler Andrae State Park South Picnic Beach</t>
  </si>
  <si>
    <t>Beach length (M)</t>
  </si>
  <si>
    <t>DAYS</t>
  </si>
  <si>
    <t>MODEL</t>
  </si>
  <si>
    <t>SEWAGE</t>
  </si>
  <si>
    <t>MODEL:</t>
  </si>
  <si>
    <t>SEWAGE:</t>
  </si>
  <si>
    <t>Beach Length (M)</t>
  </si>
  <si>
    <t>Total length of monitored beaches (M)</t>
  </si>
  <si>
    <t>Meters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</si>
  <si>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</si>
  <si>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Action start date</t>
  </si>
  <si>
    <t>Action end date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</si>
</sst>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409]m/d/yy\ h:mm\ AM/PM;@"/>
  </numFmts>
  <fonts count="2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/>
    <xf numFmtId="3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quotePrefix="1" applyNumberFormat="1" applyFont="1" applyFill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30"/>
  <sheetViews>
    <sheetView tabSelected="1" workbookViewId="0"/>
  </sheetViews>
  <sheetFormatPr defaultRowHeight="12.75"/>
  <cols>
    <col min="1" max="1" width="11.5703125" style="5" customWidth="1"/>
    <col min="2" max="2" width="0.5703125" style="5" customWidth="1"/>
    <col min="3" max="8" width="8.28515625" style="5" customWidth="1"/>
    <col min="9" max="9" width="0.5703125" style="5" customWidth="1"/>
    <col min="10" max="12" width="8.28515625" style="5" customWidth="1"/>
    <col min="13" max="13" width="0.5703125" style="5" customWidth="1"/>
    <col min="14" max="19" width="8.28515625" style="5" customWidth="1"/>
    <col min="20" max="20" width="0.5703125" style="5" customWidth="1"/>
    <col min="21" max="16384" width="9.140625" style="5"/>
  </cols>
  <sheetData>
    <row r="1" spans="1:23">
      <c r="A1" s="11"/>
      <c r="B1" s="11"/>
      <c r="C1" s="166" t="s">
        <v>42</v>
      </c>
      <c r="D1" s="168"/>
      <c r="E1" s="168"/>
      <c r="F1" s="167"/>
      <c r="G1" s="167"/>
      <c r="H1" s="60"/>
      <c r="I1" s="77"/>
      <c r="J1" s="166" t="s">
        <v>45</v>
      </c>
      <c r="K1" s="166"/>
      <c r="L1" s="166"/>
      <c r="M1" s="60"/>
      <c r="N1" s="166" t="s">
        <v>50</v>
      </c>
      <c r="O1" s="167"/>
      <c r="P1" s="167"/>
      <c r="Q1" s="167"/>
      <c r="R1" s="167"/>
      <c r="S1" s="167"/>
      <c r="T1" s="60"/>
      <c r="U1" s="166" t="s">
        <v>49</v>
      </c>
      <c r="V1" s="167"/>
      <c r="W1" s="167"/>
    </row>
    <row r="2" spans="1:23" ht="88.5" customHeight="1">
      <c r="A2" s="4" t="s">
        <v>16</v>
      </c>
      <c r="B2" s="4"/>
      <c r="C2" s="3" t="s">
        <v>47</v>
      </c>
      <c r="D2" s="3" t="s">
        <v>52</v>
      </c>
      <c r="E2" s="3" t="s">
        <v>53</v>
      </c>
      <c r="F2" s="3" t="s">
        <v>435</v>
      </c>
      <c r="G2" s="3" t="s">
        <v>48</v>
      </c>
      <c r="H2" s="3" t="s">
        <v>62</v>
      </c>
      <c r="I2" s="3"/>
      <c r="J2" s="3" t="s">
        <v>0</v>
      </c>
      <c r="K2" s="3" t="s">
        <v>1</v>
      </c>
      <c r="L2" s="3" t="s">
        <v>2</v>
      </c>
      <c r="M2" s="3"/>
      <c r="N2" s="14" t="s">
        <v>51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8</v>
      </c>
      <c r="T2" s="3"/>
      <c r="U2" s="14" t="s">
        <v>9</v>
      </c>
      <c r="V2" s="15" t="s">
        <v>10</v>
      </c>
      <c r="W2" s="3" t="s">
        <v>19</v>
      </c>
    </row>
    <row r="3" spans="1:23">
      <c r="A3" s="73" t="s">
        <v>179</v>
      </c>
      <c r="B3" s="16"/>
      <c r="C3" s="33">
        <f>Monitoring!$B$9</f>
        <v>7</v>
      </c>
      <c r="D3" s="30">
        <f>Monitoring!$F$9</f>
        <v>7</v>
      </c>
      <c r="E3" s="50">
        <f>D3/C3</f>
        <v>1</v>
      </c>
      <c r="F3" s="81">
        <f>Monitoring!$J$9</f>
        <v>3606</v>
      </c>
      <c r="G3" s="13">
        <v>0</v>
      </c>
      <c r="H3" s="163" t="s">
        <v>46</v>
      </c>
      <c r="I3" s="13"/>
      <c r="J3" s="49">
        <f>'2010 Actions'!$B$13</f>
        <v>3</v>
      </c>
      <c r="K3" s="49">
        <f t="shared" ref="K3:K16" si="0">D3-J3</f>
        <v>4</v>
      </c>
      <c r="L3" s="50">
        <f>J3/D3</f>
        <v>0.42857142857142855</v>
      </c>
      <c r="M3" s="13"/>
      <c r="N3" s="60">
        <f>'Action Durations'!D6</f>
        <v>11</v>
      </c>
      <c r="O3" s="49">
        <f>'Action Durations'!G6</f>
        <v>10</v>
      </c>
      <c r="P3" s="49">
        <f>'Action Durations'!H6</f>
        <v>1</v>
      </c>
      <c r="Q3" s="49">
        <f>'Action Durations'!I6</f>
        <v>0</v>
      </c>
      <c r="R3" s="49">
        <f>'Action Durations'!J6</f>
        <v>0</v>
      </c>
      <c r="S3" s="49">
        <f>'Action Durations'!K6</f>
        <v>0</v>
      </c>
      <c r="T3" s="13"/>
      <c r="U3" s="51">
        <f>'Beach Days'!E10</f>
        <v>694</v>
      </c>
      <c r="V3" s="51">
        <f>'Beach Days'!H10</f>
        <v>12</v>
      </c>
      <c r="W3" s="39">
        <f>V3/U3</f>
        <v>1.7291066282420751E-2</v>
      </c>
    </row>
    <row r="4" spans="1:23">
      <c r="A4" s="73" t="s">
        <v>194</v>
      </c>
      <c r="B4" s="16"/>
      <c r="C4" s="56">
        <f>Monitoring!$B$27</f>
        <v>16</v>
      </c>
      <c r="D4" s="30">
        <f>Monitoring!$F$27</f>
        <v>16</v>
      </c>
      <c r="E4" s="50">
        <f>D4/C4</f>
        <v>1</v>
      </c>
      <c r="F4" s="81">
        <f>Monitoring!$J$27</f>
        <v>7937</v>
      </c>
      <c r="G4" s="13">
        <v>0</v>
      </c>
      <c r="H4" s="163" t="s">
        <v>46</v>
      </c>
      <c r="I4" s="13"/>
      <c r="J4" s="49">
        <f>'2010 Actions'!$B$33</f>
        <v>12</v>
      </c>
      <c r="K4" s="49">
        <f t="shared" si="0"/>
        <v>4</v>
      </c>
      <c r="L4" s="50">
        <f>J4/D4</f>
        <v>0.75</v>
      </c>
      <c r="M4" s="13"/>
      <c r="N4" s="143">
        <f>'Action Durations'!D20</f>
        <v>18</v>
      </c>
      <c r="O4" s="49">
        <f>'Action Durations'!G20</f>
        <v>14</v>
      </c>
      <c r="P4" s="49">
        <f>'Action Durations'!H20</f>
        <v>4</v>
      </c>
      <c r="Q4" s="49">
        <f>'Action Durations'!I20</f>
        <v>0</v>
      </c>
      <c r="R4" s="49">
        <f>'Action Durations'!J20</f>
        <v>0</v>
      </c>
      <c r="S4" s="49">
        <f>'Action Durations'!K20</f>
        <v>0</v>
      </c>
      <c r="T4" s="13"/>
      <c r="U4" s="51">
        <f>'Beach Days'!E28</f>
        <v>1594</v>
      </c>
      <c r="V4" s="51">
        <f>'Beach Days'!H28</f>
        <v>22</v>
      </c>
      <c r="W4" s="39">
        <f>V4/U4</f>
        <v>1.3801756587202008E-2</v>
      </c>
    </row>
    <row r="5" spans="1:23">
      <c r="A5" s="73" t="s">
        <v>227</v>
      </c>
      <c r="B5" s="16"/>
      <c r="C5" s="56">
        <f>Monitoring!$B$32</f>
        <v>3</v>
      </c>
      <c r="D5" s="30">
        <f>Monitoring!$F$32</f>
        <v>3</v>
      </c>
      <c r="E5" s="50">
        <f>D5/C5</f>
        <v>1</v>
      </c>
      <c r="F5" s="81">
        <f>Monitoring!$J$32</f>
        <v>1440</v>
      </c>
      <c r="G5" s="13">
        <v>0</v>
      </c>
      <c r="H5" s="163" t="s">
        <v>46</v>
      </c>
      <c r="I5" s="13"/>
      <c r="J5" s="49">
        <f>'2010 Actions'!$B$38</f>
        <v>1</v>
      </c>
      <c r="K5" s="49">
        <f t="shared" si="0"/>
        <v>2</v>
      </c>
      <c r="L5" s="50">
        <f>J5/D5</f>
        <v>0.33333333333333331</v>
      </c>
      <c r="M5" s="13"/>
      <c r="N5" s="150">
        <f>'Action Durations'!D23</f>
        <v>3</v>
      </c>
      <c r="O5" s="49">
        <f>'Action Durations'!G23</f>
        <v>1</v>
      </c>
      <c r="P5" s="49">
        <f>'Action Durations'!H23</f>
        <v>1</v>
      </c>
      <c r="Q5" s="49">
        <f>'Action Durations'!I23</f>
        <v>1</v>
      </c>
      <c r="R5" s="49">
        <f>'Action Durations'!J23</f>
        <v>0</v>
      </c>
      <c r="S5" s="49">
        <f>'Action Durations'!K23</f>
        <v>0</v>
      </c>
      <c r="T5" s="13"/>
      <c r="U5" s="51">
        <f>'Beach Days'!E33</f>
        <v>318</v>
      </c>
      <c r="V5" s="51">
        <f>'Beach Days'!H33</f>
        <v>8</v>
      </c>
      <c r="W5" s="39">
        <f>V5/U5</f>
        <v>2.5157232704402517E-2</v>
      </c>
    </row>
    <row r="6" spans="1:23">
      <c r="A6" s="73" t="s">
        <v>234</v>
      </c>
      <c r="B6" s="16"/>
      <c r="C6" s="56">
        <f>Monitoring!$B$65</f>
        <v>31</v>
      </c>
      <c r="D6" s="30">
        <f>Monitoring!$F$65</f>
        <v>31</v>
      </c>
      <c r="E6" s="50">
        <f>D6/C6</f>
        <v>1</v>
      </c>
      <c r="F6" s="81">
        <f>Monitoring!$J$65</f>
        <v>9015</v>
      </c>
      <c r="G6" s="13">
        <f>'Tier 1 Stats'!B14</f>
        <v>12</v>
      </c>
      <c r="H6" s="50">
        <f>'Tier 1 Stats'!F14</f>
        <v>1</v>
      </c>
      <c r="I6" s="13"/>
      <c r="J6" s="49">
        <f>'2010 Actions'!$B$95</f>
        <v>14</v>
      </c>
      <c r="K6" s="49">
        <f t="shared" si="0"/>
        <v>17</v>
      </c>
      <c r="L6" s="50">
        <f>J6/D6</f>
        <v>0.45161290322580644</v>
      </c>
      <c r="M6" s="13"/>
      <c r="N6" s="162">
        <f>'Action Durations'!D39</f>
        <v>55</v>
      </c>
      <c r="O6" s="49">
        <f>'Action Durations'!G39</f>
        <v>41</v>
      </c>
      <c r="P6" s="49">
        <f>'Action Durations'!H39</f>
        <v>8</v>
      </c>
      <c r="Q6" s="49">
        <f>'Action Durations'!I39</f>
        <v>6</v>
      </c>
      <c r="R6" s="49">
        <f>'Action Durations'!J39</f>
        <v>0</v>
      </c>
      <c r="S6" s="49">
        <f>'Action Durations'!K39</f>
        <v>0</v>
      </c>
      <c r="T6" s="13"/>
      <c r="U6" s="51">
        <f>'Beach Days'!E66</f>
        <v>3055</v>
      </c>
      <c r="V6" s="51">
        <f>'Beach Days'!H66</f>
        <v>75</v>
      </c>
      <c r="W6" s="39">
        <f>V6/U6</f>
        <v>2.4549918166939442E-2</v>
      </c>
    </row>
    <row r="7" spans="1:23">
      <c r="A7" s="73" t="s">
        <v>297</v>
      </c>
      <c r="B7" s="16"/>
      <c r="C7" s="56">
        <f>Monitoring!$B$79</f>
        <v>12</v>
      </c>
      <c r="D7" s="30">
        <f>Monitoring!$F$79</f>
        <v>12</v>
      </c>
      <c r="E7" s="50">
        <f t="shared" ref="E7:E15" si="1">D7/C7</f>
        <v>1</v>
      </c>
      <c r="F7" s="81">
        <f>Monitoring!$J$79</f>
        <v>8465</v>
      </c>
      <c r="G7" s="13">
        <v>0</v>
      </c>
      <c r="H7" s="163" t="s">
        <v>46</v>
      </c>
      <c r="I7" s="13"/>
      <c r="J7" s="49">
        <f>'2010 Actions'!$B$152</f>
        <v>12</v>
      </c>
      <c r="K7" s="49">
        <f t="shared" si="0"/>
        <v>0</v>
      </c>
      <c r="L7" s="50">
        <f>J7/D7</f>
        <v>1</v>
      </c>
      <c r="M7" s="13"/>
      <c r="N7" s="143">
        <f>'Action Durations'!D53</f>
        <v>55</v>
      </c>
      <c r="O7" s="49">
        <f>'Action Durations'!G53</f>
        <v>18</v>
      </c>
      <c r="P7" s="49">
        <f>'Action Durations'!H53</f>
        <v>24</v>
      </c>
      <c r="Q7" s="49">
        <f>'Action Durations'!I53</f>
        <v>13</v>
      </c>
      <c r="R7" s="49">
        <f>'Action Durations'!J53</f>
        <v>0</v>
      </c>
      <c r="S7" s="49">
        <f>'Action Durations'!K53</f>
        <v>0</v>
      </c>
      <c r="T7" s="13"/>
      <c r="U7" s="51">
        <f>'Beach Days'!E80</f>
        <v>1193</v>
      </c>
      <c r="V7" s="51">
        <f>'Beach Days'!H80</f>
        <v>109</v>
      </c>
      <c r="W7" s="39">
        <f t="shared" ref="W7:W15" si="2">V7/U7</f>
        <v>9.1366303436714161E-2</v>
      </c>
    </row>
    <row r="8" spans="1:23">
      <c r="A8" s="73" t="s">
        <v>322</v>
      </c>
      <c r="B8" s="16"/>
      <c r="C8" s="56">
        <f>Monitoring!$B$86</f>
        <v>5</v>
      </c>
      <c r="D8" s="30">
        <f>Monitoring!$F$86</f>
        <v>5</v>
      </c>
      <c r="E8" s="50">
        <f t="shared" si="1"/>
        <v>1</v>
      </c>
      <c r="F8" s="81">
        <f>Monitoring!$J$86</f>
        <v>2324</v>
      </c>
      <c r="G8" s="13">
        <v>0</v>
      </c>
      <c r="H8" s="163" t="s">
        <v>46</v>
      </c>
      <c r="I8" s="13"/>
      <c r="J8" s="49">
        <f>'2010 Actions'!$B$161</f>
        <v>5</v>
      </c>
      <c r="K8" s="49">
        <f t="shared" si="0"/>
        <v>0</v>
      </c>
      <c r="L8" s="50">
        <f>J8/D9</f>
        <v>1</v>
      </c>
      <c r="M8" s="13"/>
      <c r="N8" s="144">
        <f>'Action Durations'!D60</f>
        <v>7</v>
      </c>
      <c r="O8" s="49">
        <f>'Action Durations'!G60</f>
        <v>3</v>
      </c>
      <c r="P8" s="49">
        <f>'Action Durations'!H60</f>
        <v>1</v>
      </c>
      <c r="Q8" s="49">
        <f>'Action Durations'!I60</f>
        <v>3</v>
      </c>
      <c r="R8" s="49">
        <f>'Action Durations'!J60</f>
        <v>0</v>
      </c>
      <c r="S8" s="49">
        <f>'Action Durations'!K60</f>
        <v>0</v>
      </c>
      <c r="T8" s="13"/>
      <c r="U8" s="51">
        <f>'Beach Days'!E87</f>
        <v>501</v>
      </c>
      <c r="V8" s="51">
        <f>'Beach Days'!H87</f>
        <v>14</v>
      </c>
      <c r="W8" s="39">
        <f t="shared" si="2"/>
        <v>2.7944111776447105E-2</v>
      </c>
    </row>
    <row r="9" spans="1:23">
      <c r="A9" s="73" t="s">
        <v>333</v>
      </c>
      <c r="B9" s="16"/>
      <c r="C9" s="56">
        <f>Monitoring!$B$93</f>
        <v>5</v>
      </c>
      <c r="D9" s="30">
        <f>Monitoring!$F$93</f>
        <v>5</v>
      </c>
      <c r="E9" s="50">
        <f t="shared" si="1"/>
        <v>1</v>
      </c>
      <c r="F9" s="81">
        <f>Monitoring!$J$93</f>
        <v>3683</v>
      </c>
      <c r="G9" s="13">
        <v>0</v>
      </c>
      <c r="H9" s="163" t="s">
        <v>46</v>
      </c>
      <c r="I9" s="13"/>
      <c r="J9" s="49">
        <f>'2010 Actions'!$B$192</f>
        <v>5</v>
      </c>
      <c r="K9" s="49">
        <f t="shared" si="0"/>
        <v>0</v>
      </c>
      <c r="L9" s="50">
        <f t="shared" ref="L9:L16" si="3">J9/D9</f>
        <v>1</v>
      </c>
      <c r="M9" s="13"/>
      <c r="N9" s="144">
        <f>'Action Durations'!D67</f>
        <v>29</v>
      </c>
      <c r="O9" s="49">
        <f>'Action Durations'!G67</f>
        <v>22</v>
      </c>
      <c r="P9" s="49">
        <f>'Action Durations'!H67</f>
        <v>5</v>
      </c>
      <c r="Q9" s="49">
        <f>'Action Durations'!I67</f>
        <v>2</v>
      </c>
      <c r="R9" s="49">
        <f>'Action Durations'!J67</f>
        <v>0</v>
      </c>
      <c r="S9" s="49">
        <f>'Action Durations'!K67</f>
        <v>0</v>
      </c>
      <c r="T9" s="13"/>
      <c r="U9" s="51">
        <f>'Beach Days'!E94</f>
        <v>475</v>
      </c>
      <c r="V9" s="51">
        <f>'Beach Days'!H94</f>
        <v>39</v>
      </c>
      <c r="W9" s="39">
        <f t="shared" si="2"/>
        <v>8.2105263157894737E-2</v>
      </c>
    </row>
    <row r="10" spans="1:23">
      <c r="A10" s="73" t="s">
        <v>344</v>
      </c>
      <c r="B10" s="16"/>
      <c r="C10" s="56">
        <f>Monitoring!$B$97</f>
        <v>2</v>
      </c>
      <c r="D10" s="30">
        <f>Monitoring!$F$97</f>
        <v>2</v>
      </c>
      <c r="E10" s="50">
        <f t="shared" si="1"/>
        <v>1</v>
      </c>
      <c r="F10" s="81">
        <f>Monitoring!$J$97</f>
        <v>1701</v>
      </c>
      <c r="G10" s="13">
        <v>0</v>
      </c>
      <c r="H10" s="163" t="s">
        <v>46</v>
      </c>
      <c r="I10" s="13"/>
      <c r="J10" s="49">
        <f>'2010 Actions'!$B$207</f>
        <v>2</v>
      </c>
      <c r="K10" s="49">
        <f t="shared" si="0"/>
        <v>0</v>
      </c>
      <c r="L10" s="50">
        <f t="shared" si="3"/>
        <v>1</v>
      </c>
      <c r="M10" s="13"/>
      <c r="N10" s="144">
        <f>'Action Durations'!D71</f>
        <v>13</v>
      </c>
      <c r="O10" s="49">
        <f>'Action Durations'!G71</f>
        <v>9</v>
      </c>
      <c r="P10" s="49">
        <f>'Action Durations'!H71</f>
        <v>2</v>
      </c>
      <c r="Q10" s="49">
        <f>'Action Durations'!I71</f>
        <v>2</v>
      </c>
      <c r="R10" s="49">
        <f>'Action Durations'!J71</f>
        <v>0</v>
      </c>
      <c r="S10" s="49">
        <f>'Action Durations'!K71</f>
        <v>0</v>
      </c>
      <c r="T10" s="13"/>
      <c r="U10" s="51">
        <f>'Beach Days'!E98</f>
        <v>200</v>
      </c>
      <c r="V10" s="51">
        <f>'Beach Days'!H98</f>
        <v>20</v>
      </c>
      <c r="W10" s="39">
        <f t="shared" si="2"/>
        <v>0.1</v>
      </c>
    </row>
    <row r="11" spans="1:23">
      <c r="A11" s="73" t="s">
        <v>349</v>
      </c>
      <c r="B11" s="16"/>
      <c r="C11" s="56">
        <f>Monitoring!$B$108</f>
        <v>9</v>
      </c>
      <c r="D11" s="30">
        <f>Monitoring!$F$108</f>
        <v>9</v>
      </c>
      <c r="E11" s="50">
        <f t="shared" si="1"/>
        <v>1</v>
      </c>
      <c r="F11" s="81">
        <f>Monitoring!$J$108</f>
        <v>9146</v>
      </c>
      <c r="G11" s="13">
        <v>0</v>
      </c>
      <c r="H11" s="163" t="s">
        <v>46</v>
      </c>
      <c r="I11" s="13"/>
      <c r="J11" s="49">
        <f>'2010 Actions'!$B$298</f>
        <v>9</v>
      </c>
      <c r="K11" s="49">
        <f t="shared" si="0"/>
        <v>0</v>
      </c>
      <c r="L11" s="50">
        <f t="shared" si="3"/>
        <v>1</v>
      </c>
      <c r="M11" s="13"/>
      <c r="N11" s="144">
        <f>'Action Durations'!D82</f>
        <v>89</v>
      </c>
      <c r="O11" s="49">
        <f>'Action Durations'!G82</f>
        <v>81</v>
      </c>
      <c r="P11" s="49">
        <f>'Action Durations'!H82</f>
        <v>5</v>
      </c>
      <c r="Q11" s="49">
        <f>'Action Durations'!I82</f>
        <v>3</v>
      </c>
      <c r="R11" s="49">
        <f>'Action Durations'!J82</f>
        <v>0</v>
      </c>
      <c r="S11" s="49">
        <f>'Action Durations'!K82</f>
        <v>0</v>
      </c>
      <c r="T11" s="13"/>
      <c r="U11" s="51">
        <f>'Beach Days'!E109</f>
        <v>876</v>
      </c>
      <c r="V11" s="51">
        <f>'Beach Days'!H109</f>
        <v>100</v>
      </c>
      <c r="W11" s="39">
        <f t="shared" si="2"/>
        <v>0.11415525114155251</v>
      </c>
    </row>
    <row r="12" spans="1:23">
      <c r="A12" s="73" t="s">
        <v>368</v>
      </c>
      <c r="B12" s="16"/>
      <c r="C12" s="56">
        <f>Monitoring!$B$121</f>
        <v>11</v>
      </c>
      <c r="D12" s="30">
        <f>Monitoring!$F$121</f>
        <v>11</v>
      </c>
      <c r="E12" s="50">
        <f t="shared" si="1"/>
        <v>1</v>
      </c>
      <c r="F12" s="81">
        <f>Monitoring!$J$121</f>
        <v>6794</v>
      </c>
      <c r="G12" s="13">
        <f>'Tier 1 Stats'!B18</f>
        <v>2</v>
      </c>
      <c r="H12" s="50">
        <f>'Tier 1 Stats'!F18</f>
        <v>1</v>
      </c>
      <c r="I12" s="13"/>
      <c r="J12" s="49">
        <f>'2010 Actions'!$B$409</f>
        <v>11</v>
      </c>
      <c r="K12" s="49">
        <f t="shared" si="0"/>
        <v>0</v>
      </c>
      <c r="L12" s="50">
        <f t="shared" si="3"/>
        <v>1</v>
      </c>
      <c r="M12" s="13"/>
      <c r="N12" s="144">
        <f>'Action Durations'!D95</f>
        <v>109</v>
      </c>
      <c r="O12" s="49">
        <f>'Action Durations'!G95</f>
        <v>54</v>
      </c>
      <c r="P12" s="49">
        <f>'Action Durations'!H95</f>
        <v>8</v>
      </c>
      <c r="Q12" s="49">
        <f>'Action Durations'!I95</f>
        <v>45</v>
      </c>
      <c r="R12" s="49">
        <f>'Action Durations'!J95</f>
        <v>2</v>
      </c>
      <c r="S12" s="49">
        <f>'Action Durations'!K95</f>
        <v>0</v>
      </c>
      <c r="T12" s="13"/>
      <c r="U12" s="51">
        <f>'Beach Days'!E122</f>
        <v>1127</v>
      </c>
      <c r="V12" s="51">
        <f>'Beach Days'!H122</f>
        <v>302</v>
      </c>
      <c r="W12" s="39">
        <f t="shared" si="2"/>
        <v>0.26796805678793256</v>
      </c>
    </row>
    <row r="13" spans="1:23">
      <c r="A13" s="73" t="s">
        <v>391</v>
      </c>
      <c r="B13" s="16"/>
      <c r="C13" s="56">
        <f>Monitoring!$B$130</f>
        <v>7</v>
      </c>
      <c r="D13" s="30">
        <f>Monitoring!$F$130</f>
        <v>7</v>
      </c>
      <c r="E13" s="50">
        <f t="shared" si="1"/>
        <v>1</v>
      </c>
      <c r="F13" s="81">
        <f>Monitoring!$J$130</f>
        <v>4710</v>
      </c>
      <c r="G13" s="13">
        <f>'Tier 1 Stats'!B25</f>
        <v>5</v>
      </c>
      <c r="H13" s="50">
        <f>'Tier 1 Stats'!F25</f>
        <v>1</v>
      </c>
      <c r="I13" s="13"/>
      <c r="J13" s="49">
        <f>'2010 Actions'!$B$496</f>
        <v>7</v>
      </c>
      <c r="K13" s="49">
        <f t="shared" si="0"/>
        <v>0</v>
      </c>
      <c r="L13" s="50">
        <f t="shared" si="3"/>
        <v>1</v>
      </c>
      <c r="M13" s="13"/>
      <c r="N13" s="162">
        <f>'Action Durations'!D104</f>
        <v>85</v>
      </c>
      <c r="O13" s="49">
        <f>'Action Durations'!G104</f>
        <v>74</v>
      </c>
      <c r="P13" s="49">
        <f>'Action Durations'!H104</f>
        <v>6</v>
      </c>
      <c r="Q13" s="49">
        <f>'Action Durations'!I104</f>
        <v>5</v>
      </c>
      <c r="R13" s="49">
        <f>'Action Durations'!J104</f>
        <v>0</v>
      </c>
      <c r="S13" s="49">
        <f>'Action Durations'!K104</f>
        <v>0</v>
      </c>
      <c r="T13" s="13"/>
      <c r="U13" s="51">
        <f>'Beach Days'!E131</f>
        <v>627</v>
      </c>
      <c r="V13" s="51">
        <f>'Beach Days'!H131</f>
        <v>103</v>
      </c>
      <c r="W13" s="39">
        <f t="shared" si="2"/>
        <v>0.16427432216905902</v>
      </c>
    </row>
    <row r="14" spans="1:23">
      <c r="A14" s="73" t="s">
        <v>406</v>
      </c>
      <c r="B14" s="16"/>
      <c r="C14" s="56">
        <f>Monitoring!$B$134</f>
        <v>2</v>
      </c>
      <c r="D14" s="30">
        <f>Monitoring!$F$134</f>
        <v>2</v>
      </c>
      <c r="E14" s="50">
        <f t="shared" si="1"/>
        <v>1</v>
      </c>
      <c r="F14" s="81">
        <f>Monitoring!$J$134</f>
        <v>1634</v>
      </c>
      <c r="G14" s="13">
        <f>'Tier 1 Stats'!B29</f>
        <v>2</v>
      </c>
      <c r="H14" s="50">
        <f>'Tier 1 Stats'!F29</f>
        <v>1</v>
      </c>
      <c r="I14" s="13"/>
      <c r="J14" s="49">
        <f>'2010 Actions'!$B$503</f>
        <v>2</v>
      </c>
      <c r="K14" s="49">
        <f t="shared" si="0"/>
        <v>0</v>
      </c>
      <c r="L14" s="50">
        <f t="shared" si="3"/>
        <v>1</v>
      </c>
      <c r="M14" s="13"/>
      <c r="N14" s="144">
        <f>'Action Durations'!D108</f>
        <v>5</v>
      </c>
      <c r="O14" s="49">
        <f>'Action Durations'!G108</f>
        <v>5</v>
      </c>
      <c r="P14" s="49">
        <f>'Action Durations'!H108</f>
        <v>0</v>
      </c>
      <c r="Q14" s="49">
        <f>'Action Durations'!I108</f>
        <v>0</v>
      </c>
      <c r="R14" s="49">
        <f>'Action Durations'!J108</f>
        <v>0</v>
      </c>
      <c r="S14" s="49">
        <f>'Action Durations'!K108</f>
        <v>0</v>
      </c>
      <c r="T14" s="13"/>
      <c r="U14" s="51">
        <f>'Beach Days'!E135</f>
        <v>190</v>
      </c>
      <c r="V14" s="51">
        <f>'Beach Days'!H135</f>
        <v>5</v>
      </c>
      <c r="W14" s="39">
        <f t="shared" si="2"/>
        <v>2.6315789473684209E-2</v>
      </c>
    </row>
    <row r="15" spans="1:23">
      <c r="A15" s="73" t="s">
        <v>411</v>
      </c>
      <c r="B15" s="16"/>
      <c r="C15" s="151">
        <f>Monitoring!$B$144</f>
        <v>8</v>
      </c>
      <c r="D15" s="31">
        <f>Monitoring!$F$144</f>
        <v>8</v>
      </c>
      <c r="E15" s="42">
        <f t="shared" si="1"/>
        <v>1</v>
      </c>
      <c r="F15" s="164">
        <f>Monitoring!$J$144</f>
        <v>6373</v>
      </c>
      <c r="G15" s="67">
        <f>'Tier 1 Stats'!B36</f>
        <v>5</v>
      </c>
      <c r="H15" s="42">
        <f>'Tier 1 Stats'!F36</f>
        <v>1</v>
      </c>
      <c r="I15" s="67"/>
      <c r="J15" s="152">
        <f>'2010 Actions'!$B$558</f>
        <v>8</v>
      </c>
      <c r="K15" s="152">
        <f t="shared" si="0"/>
        <v>0</v>
      </c>
      <c r="L15" s="42">
        <f t="shared" si="3"/>
        <v>1</v>
      </c>
      <c r="M15" s="67"/>
      <c r="N15" s="68">
        <f>'Action Durations'!D118</f>
        <v>53</v>
      </c>
      <c r="O15" s="152">
        <f>'Action Durations'!G118</f>
        <v>37</v>
      </c>
      <c r="P15" s="152">
        <f>'Action Durations'!H118</f>
        <v>4</v>
      </c>
      <c r="Q15" s="152">
        <f>'Action Durations'!I118</f>
        <v>12</v>
      </c>
      <c r="R15" s="152">
        <f>'Action Durations'!J118</f>
        <v>0</v>
      </c>
      <c r="S15" s="152">
        <f>'Action Durations'!K118</f>
        <v>0</v>
      </c>
      <c r="T15" s="67"/>
      <c r="U15" s="43">
        <f>'Beach Days'!E145</f>
        <v>716</v>
      </c>
      <c r="V15" s="43">
        <f>'Beach Days'!H145</f>
        <v>89</v>
      </c>
      <c r="W15" s="42">
        <f t="shared" si="2"/>
        <v>0.12430167597765363</v>
      </c>
    </row>
    <row r="16" spans="1:23">
      <c r="C16" s="12">
        <f>SUM(C3:C15)</f>
        <v>118</v>
      </c>
      <c r="D16" s="12">
        <f>SUM(D3:D15)</f>
        <v>118</v>
      </c>
      <c r="E16" s="18">
        <f>D16/C16</f>
        <v>1</v>
      </c>
      <c r="F16" s="10">
        <f>SUM(F3:F15)</f>
        <v>66828</v>
      </c>
      <c r="G16" s="10">
        <f>SUM(G3:G15)</f>
        <v>26</v>
      </c>
      <c r="H16" s="18">
        <f>'Tier 1 Stats'!E42</f>
        <v>1</v>
      </c>
      <c r="I16" s="12"/>
      <c r="J16" s="17">
        <f>SUM(J3:J15)</f>
        <v>91</v>
      </c>
      <c r="K16" s="17">
        <f t="shared" si="0"/>
        <v>27</v>
      </c>
      <c r="L16" s="18">
        <f t="shared" si="3"/>
        <v>0.77118644067796616</v>
      </c>
      <c r="M16" s="12"/>
      <c r="N16" s="12">
        <f t="shared" ref="N16:S16" si="4">SUM(N3:N15)</f>
        <v>532</v>
      </c>
      <c r="O16" s="12">
        <f t="shared" si="4"/>
        <v>369</v>
      </c>
      <c r="P16" s="12">
        <f t="shared" si="4"/>
        <v>69</v>
      </c>
      <c r="Q16" s="12">
        <f t="shared" si="4"/>
        <v>92</v>
      </c>
      <c r="R16" s="12">
        <f t="shared" si="4"/>
        <v>2</v>
      </c>
      <c r="S16" s="12">
        <f t="shared" si="4"/>
        <v>0</v>
      </c>
      <c r="T16" s="12"/>
      <c r="U16" s="10">
        <f>SUM(U3:U15)</f>
        <v>11566</v>
      </c>
      <c r="V16" s="10">
        <f>SUM(V3:V15)</f>
        <v>898</v>
      </c>
      <c r="W16" s="53">
        <f>V16/U16</f>
        <v>7.7641362614559922E-2</v>
      </c>
    </row>
    <row r="17" spans="1:23">
      <c r="C17" s="12"/>
      <c r="D17" s="12"/>
      <c r="E17" s="18"/>
      <c r="F17" s="10"/>
      <c r="G17" s="10"/>
      <c r="H17" s="86"/>
      <c r="I17" s="12"/>
      <c r="J17" s="12"/>
      <c r="K17" s="17"/>
      <c r="L17" s="18"/>
      <c r="M17" s="12"/>
      <c r="N17" s="12"/>
      <c r="O17" s="12"/>
      <c r="P17" s="12"/>
      <c r="Q17" s="12"/>
      <c r="R17" s="12"/>
      <c r="S17" s="12"/>
      <c r="T17" s="12"/>
      <c r="U17" s="10"/>
      <c r="V17" s="10"/>
      <c r="W17" s="53"/>
    </row>
    <row r="18" spans="1:23">
      <c r="V18" s="19"/>
    </row>
    <row r="19" spans="1:23">
      <c r="A19" s="84" t="s">
        <v>57</v>
      </c>
      <c r="V19" s="19"/>
    </row>
    <row r="20" spans="1:23">
      <c r="C20" s="92" t="s">
        <v>54</v>
      </c>
      <c r="D20" s="83" t="s">
        <v>66</v>
      </c>
    </row>
    <row r="21" spans="1:23">
      <c r="C21" s="92"/>
      <c r="D21" s="83" t="s">
        <v>67</v>
      </c>
    </row>
    <row r="22" spans="1:23">
      <c r="C22" s="92" t="s">
        <v>58</v>
      </c>
      <c r="D22" s="82" t="s">
        <v>65</v>
      </c>
    </row>
    <row r="23" spans="1:23">
      <c r="C23" s="92" t="s">
        <v>55</v>
      </c>
      <c r="D23" s="83" t="s">
        <v>68</v>
      </c>
    </row>
    <row r="24" spans="1:23">
      <c r="C24" s="92"/>
      <c r="D24" s="83" t="s">
        <v>69</v>
      </c>
    </row>
    <row r="25" spans="1:23">
      <c r="C25" s="92" t="s">
        <v>56</v>
      </c>
      <c r="D25" s="82" t="s">
        <v>70</v>
      </c>
    </row>
    <row r="26" spans="1:23">
      <c r="C26" s="92"/>
      <c r="D26" s="82" t="s">
        <v>71</v>
      </c>
    </row>
    <row r="27" spans="1:23">
      <c r="C27" s="92" t="s">
        <v>60</v>
      </c>
      <c r="D27" s="82" t="s">
        <v>72</v>
      </c>
    </row>
    <row r="28" spans="1:23">
      <c r="C28" s="93"/>
      <c r="D28" s="82" t="s">
        <v>73</v>
      </c>
    </row>
    <row r="29" spans="1:23">
      <c r="C29" s="92" t="s">
        <v>59</v>
      </c>
      <c r="D29" s="82" t="s">
        <v>63</v>
      </c>
    </row>
    <row r="30" spans="1:23">
      <c r="C30" s="92" t="s">
        <v>61</v>
      </c>
      <c r="D30" s="82" t="s">
        <v>64</v>
      </c>
    </row>
  </sheetData>
  <mergeCells count="4">
    <mergeCell ref="J1:L1"/>
    <mergeCell ref="N1:S1"/>
    <mergeCell ref="U1:W1"/>
    <mergeCell ref="C1:G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2010 Swimming Season
Wisconsin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149"/>
  <sheetViews>
    <sheetView zoomScaleNormal="100" workbookViewId="0"/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12.5703125" style="28" customWidth="1"/>
    <col min="5" max="5" width="8.28515625" style="55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>
      <c r="A1" s="25" t="s">
        <v>16</v>
      </c>
      <c r="B1" s="25" t="s">
        <v>17</v>
      </c>
      <c r="C1" s="25" t="s">
        <v>88</v>
      </c>
      <c r="D1" s="25" t="s">
        <v>89</v>
      </c>
      <c r="E1" s="3" t="s">
        <v>90</v>
      </c>
      <c r="F1" s="80" t="s">
        <v>428</v>
      </c>
      <c r="G1" s="25" t="s">
        <v>91</v>
      </c>
      <c r="H1" s="25" t="s">
        <v>92</v>
      </c>
      <c r="I1" s="25" t="s">
        <v>93</v>
      </c>
      <c r="J1" s="25" t="s">
        <v>94</v>
      </c>
    </row>
    <row r="2" spans="1:10" ht="12.75" customHeight="1">
      <c r="A2" s="73" t="s">
        <v>179</v>
      </c>
      <c r="B2" s="73" t="s">
        <v>180</v>
      </c>
      <c r="C2" s="73" t="s">
        <v>181</v>
      </c>
      <c r="D2" s="73" t="s">
        <v>34</v>
      </c>
      <c r="E2" s="73">
        <v>2</v>
      </c>
      <c r="F2" s="153">
        <v>156</v>
      </c>
      <c r="G2" s="73">
        <v>42.98077705</v>
      </c>
      <c r="H2" s="73">
        <v>-87.860307480000003</v>
      </c>
      <c r="I2" s="73">
        <v>42.988462089999999</v>
      </c>
      <c r="J2" s="73">
        <v>-87.871993810000006</v>
      </c>
    </row>
    <row r="3" spans="1:10" ht="12.75" customHeight="1">
      <c r="A3" s="73" t="s">
        <v>179</v>
      </c>
      <c r="B3" s="73" t="s">
        <v>182</v>
      </c>
      <c r="C3" s="73" t="s">
        <v>183</v>
      </c>
      <c r="D3" s="73" t="s">
        <v>34</v>
      </c>
      <c r="E3" s="73">
        <v>3</v>
      </c>
      <c r="F3" s="153">
        <v>2249</v>
      </c>
      <c r="G3" s="73">
        <v>46.798930769999998</v>
      </c>
      <c r="H3" s="73">
        <v>-90.668545350000002</v>
      </c>
      <c r="I3" s="73">
        <v>46.81724869</v>
      </c>
      <c r="J3" s="73">
        <v>-90.675499369999997</v>
      </c>
    </row>
    <row r="4" spans="1:10" ht="12.75" customHeight="1">
      <c r="A4" s="73" t="s">
        <v>179</v>
      </c>
      <c r="B4" s="73" t="s">
        <v>184</v>
      </c>
      <c r="C4" s="73" t="s">
        <v>185</v>
      </c>
      <c r="D4" s="73" t="s">
        <v>34</v>
      </c>
      <c r="E4" s="73">
        <v>3</v>
      </c>
      <c r="F4" s="153">
        <v>361</v>
      </c>
      <c r="G4" s="73">
        <v>46.817220749999997</v>
      </c>
      <c r="H4" s="73">
        <v>-90.675482160000001</v>
      </c>
      <c r="I4" s="73">
        <v>46.820091050000002</v>
      </c>
      <c r="J4" s="73">
        <v>-90.673199370000006</v>
      </c>
    </row>
    <row r="5" spans="1:10" ht="12.75" customHeight="1">
      <c r="A5" s="73" t="s">
        <v>179</v>
      </c>
      <c r="B5" s="73" t="s">
        <v>186</v>
      </c>
      <c r="C5" s="73" t="s">
        <v>187</v>
      </c>
      <c r="D5" s="73" t="s">
        <v>34</v>
      </c>
      <c r="E5" s="73">
        <v>3</v>
      </c>
      <c r="F5" s="153">
        <v>23</v>
      </c>
      <c r="G5" s="73">
        <v>46.752445799999997</v>
      </c>
      <c r="H5" s="73">
        <v>-90.783278179999996</v>
      </c>
      <c r="I5" s="73">
        <v>46.75243322</v>
      </c>
      <c r="J5" s="73">
        <v>-90.782946199999998</v>
      </c>
    </row>
    <row r="6" spans="1:10" ht="12.75" customHeight="1">
      <c r="A6" s="73" t="s">
        <v>179</v>
      </c>
      <c r="B6" s="73" t="s">
        <v>188</v>
      </c>
      <c r="C6" s="73" t="s">
        <v>189</v>
      </c>
      <c r="D6" s="73" t="s">
        <v>34</v>
      </c>
      <c r="E6" s="73">
        <v>2</v>
      </c>
      <c r="F6" s="153">
        <v>273</v>
      </c>
      <c r="G6" s="73">
        <v>46.59900193</v>
      </c>
      <c r="H6" s="73">
        <v>-90.879934770000006</v>
      </c>
      <c r="I6" s="73">
        <v>46.597144550000003</v>
      </c>
      <c r="J6" s="73">
        <v>-90.882223310000001</v>
      </c>
    </row>
    <row r="7" spans="1:10" ht="12.75" customHeight="1">
      <c r="A7" s="73" t="s">
        <v>179</v>
      </c>
      <c r="B7" s="73" t="s">
        <v>190</v>
      </c>
      <c r="C7" s="73" t="s">
        <v>191</v>
      </c>
      <c r="D7" s="73" t="s">
        <v>34</v>
      </c>
      <c r="E7" s="73">
        <v>3</v>
      </c>
      <c r="F7" s="153">
        <v>108</v>
      </c>
      <c r="G7" s="73">
        <v>46.774357819999999</v>
      </c>
      <c r="H7" s="73">
        <v>-90.783893079999999</v>
      </c>
      <c r="I7" s="73">
        <v>46.775327279999999</v>
      </c>
      <c r="J7" s="73">
        <v>-90.784507419999997</v>
      </c>
    </row>
    <row r="8" spans="1:10" ht="12.75" customHeight="1">
      <c r="A8" s="74" t="s">
        <v>179</v>
      </c>
      <c r="B8" s="74" t="s">
        <v>192</v>
      </c>
      <c r="C8" s="74" t="s">
        <v>193</v>
      </c>
      <c r="D8" s="74" t="s">
        <v>34</v>
      </c>
      <c r="E8" s="74">
        <v>2</v>
      </c>
      <c r="F8" s="155">
        <v>436</v>
      </c>
      <c r="G8" s="74">
        <v>46.58309302</v>
      </c>
      <c r="H8" s="74">
        <v>-90.916759819999996</v>
      </c>
      <c r="I8" s="74">
        <v>46.584387909999997</v>
      </c>
      <c r="J8" s="74">
        <v>-90.923091679999999</v>
      </c>
    </row>
    <row r="9" spans="1:10" ht="12.75" customHeight="1">
      <c r="A9" s="33"/>
      <c r="B9" s="34">
        <f>COUNTA(B2:B8)</f>
        <v>7</v>
      </c>
      <c r="C9" s="33"/>
      <c r="D9" s="33"/>
      <c r="E9" s="79"/>
      <c r="F9" s="54">
        <f>SUM(F2:F8)</f>
        <v>3606</v>
      </c>
      <c r="G9" s="33"/>
      <c r="H9" s="33"/>
      <c r="I9" s="33"/>
      <c r="J9" s="33"/>
    </row>
    <row r="10" spans="1:10" ht="9" customHeight="1">
      <c r="A10" s="33"/>
      <c r="B10" s="33"/>
      <c r="C10" s="33"/>
      <c r="D10" s="33"/>
      <c r="E10" s="56"/>
      <c r="F10" s="154"/>
      <c r="G10" s="33"/>
      <c r="H10" s="33"/>
      <c r="I10" s="33"/>
      <c r="J10" s="33"/>
    </row>
    <row r="11" spans="1:10" ht="12.75" customHeight="1">
      <c r="A11" s="73" t="s">
        <v>194</v>
      </c>
      <c r="B11" s="73" t="s">
        <v>195</v>
      </c>
      <c r="C11" s="73" t="s">
        <v>196</v>
      </c>
      <c r="D11" s="73" t="s">
        <v>34</v>
      </c>
      <c r="E11" s="73">
        <v>3</v>
      </c>
      <c r="F11" s="153">
        <v>1926</v>
      </c>
      <c r="G11" s="73">
        <v>46.8439379</v>
      </c>
      <c r="H11" s="73">
        <v>-91.172713979999997</v>
      </c>
      <c r="I11" s="73">
        <v>46.858820420000001</v>
      </c>
      <c r="J11" s="73">
        <v>-91.204440320000003</v>
      </c>
    </row>
    <row r="12" spans="1:10" ht="12.75" customHeight="1">
      <c r="A12" s="73" t="s">
        <v>194</v>
      </c>
      <c r="B12" s="73" t="s">
        <v>197</v>
      </c>
      <c r="C12" s="73" t="s">
        <v>198</v>
      </c>
      <c r="D12" s="73" t="s">
        <v>34</v>
      </c>
      <c r="E12" s="73">
        <v>3</v>
      </c>
      <c r="F12" s="153">
        <v>80</v>
      </c>
      <c r="G12" s="73">
        <v>46.636577940000002</v>
      </c>
      <c r="H12" s="73">
        <v>-90.920702840000004</v>
      </c>
      <c r="I12" s="73">
        <v>46.637410989999999</v>
      </c>
      <c r="J12" s="73">
        <v>-90.920836109999996</v>
      </c>
    </row>
    <row r="13" spans="1:10" ht="12.75" customHeight="1">
      <c r="A13" s="73" t="s">
        <v>194</v>
      </c>
      <c r="B13" s="73" t="s">
        <v>199</v>
      </c>
      <c r="C13" s="73" t="s">
        <v>200</v>
      </c>
      <c r="D13" s="73" t="s">
        <v>34</v>
      </c>
      <c r="E13" s="73">
        <v>3</v>
      </c>
      <c r="F13" s="153">
        <v>22</v>
      </c>
      <c r="G13" s="73">
        <v>46.807245399999999</v>
      </c>
      <c r="H13" s="73">
        <v>-90.817177060000006</v>
      </c>
      <c r="I13" s="73">
        <v>46.807430240000002</v>
      </c>
      <c r="J13" s="73">
        <v>-90.816930569999997</v>
      </c>
    </row>
    <row r="14" spans="1:10" ht="12.75" customHeight="1">
      <c r="A14" s="73" t="s">
        <v>194</v>
      </c>
      <c r="B14" s="73" t="s">
        <v>201</v>
      </c>
      <c r="C14" s="73" t="s">
        <v>202</v>
      </c>
      <c r="D14" s="73" t="s">
        <v>34</v>
      </c>
      <c r="E14" s="73">
        <v>3</v>
      </c>
      <c r="F14" s="153">
        <v>486</v>
      </c>
      <c r="G14" s="73">
        <v>46.838107559999997</v>
      </c>
      <c r="H14" s="73">
        <v>-91.25461473</v>
      </c>
      <c r="I14" s="73">
        <v>46.835338520000001</v>
      </c>
      <c r="J14" s="73">
        <v>-91.261002739999995</v>
      </c>
    </row>
    <row r="15" spans="1:10" ht="12.75" customHeight="1">
      <c r="A15" s="73" t="s">
        <v>194</v>
      </c>
      <c r="B15" s="73" t="s">
        <v>203</v>
      </c>
      <c r="C15" s="73" t="s">
        <v>204</v>
      </c>
      <c r="D15" s="73" t="s">
        <v>34</v>
      </c>
      <c r="E15" s="73">
        <v>3</v>
      </c>
      <c r="F15" s="153">
        <v>32</v>
      </c>
      <c r="G15" s="73">
        <v>46.810306580000002</v>
      </c>
      <c r="H15" s="73">
        <v>-90.813018459999995</v>
      </c>
      <c r="I15" s="73">
        <v>46.810594639999998</v>
      </c>
      <c r="J15" s="73">
        <v>-90.812724309999993</v>
      </c>
    </row>
    <row r="16" spans="1:10" ht="12.75" customHeight="1">
      <c r="A16" s="73" t="s">
        <v>194</v>
      </c>
      <c r="B16" s="73" t="s">
        <v>205</v>
      </c>
      <c r="C16" s="73" t="s">
        <v>206</v>
      </c>
      <c r="D16" s="73" t="s">
        <v>34</v>
      </c>
      <c r="E16" s="73">
        <v>3</v>
      </c>
      <c r="F16" s="153">
        <v>98</v>
      </c>
      <c r="G16" s="73">
        <v>46.67417279</v>
      </c>
      <c r="H16" s="73">
        <v>-90.882139879999997</v>
      </c>
      <c r="I16" s="73">
        <v>46.675539540000003</v>
      </c>
      <c r="J16" s="73">
        <v>-90.880306649999994</v>
      </c>
    </row>
    <row r="17" spans="1:10" ht="12.75" customHeight="1">
      <c r="A17" s="73" t="s">
        <v>194</v>
      </c>
      <c r="B17" s="73" t="s">
        <v>207</v>
      </c>
      <c r="C17" s="73" t="s">
        <v>208</v>
      </c>
      <c r="D17" s="73" t="s">
        <v>34</v>
      </c>
      <c r="E17" s="73">
        <v>3</v>
      </c>
      <c r="F17" s="153">
        <v>1008</v>
      </c>
      <c r="G17" s="73">
        <v>46.796070919999998</v>
      </c>
      <c r="H17" s="73">
        <v>-91.364003699999998</v>
      </c>
      <c r="I17" s="73">
        <v>46.792220499999999</v>
      </c>
      <c r="J17" s="73">
        <v>-91.375867170000006</v>
      </c>
    </row>
    <row r="18" spans="1:10" ht="12.75" customHeight="1">
      <c r="A18" s="73" t="s">
        <v>194</v>
      </c>
      <c r="B18" s="73" t="s">
        <v>209</v>
      </c>
      <c r="C18" s="73" t="s">
        <v>210</v>
      </c>
      <c r="D18" s="73" t="s">
        <v>34</v>
      </c>
      <c r="E18" s="73">
        <v>3</v>
      </c>
      <c r="F18" s="153">
        <v>1263</v>
      </c>
      <c r="G18" s="73">
        <v>46.788595379999997</v>
      </c>
      <c r="H18" s="73">
        <v>-91.385837390000006</v>
      </c>
      <c r="I18" s="73">
        <v>46.789120590000003</v>
      </c>
      <c r="J18" s="73">
        <v>-91.388931540000002</v>
      </c>
    </row>
    <row r="19" spans="1:10" ht="12.75" customHeight="1">
      <c r="A19" s="73" t="s">
        <v>194</v>
      </c>
      <c r="B19" s="73" t="s">
        <v>211</v>
      </c>
      <c r="C19" s="73" t="s">
        <v>212</v>
      </c>
      <c r="D19" s="73" t="s">
        <v>34</v>
      </c>
      <c r="E19" s="73">
        <v>3</v>
      </c>
      <c r="F19" s="153">
        <v>281</v>
      </c>
      <c r="G19" s="73">
        <v>46.74690726</v>
      </c>
      <c r="H19" s="73">
        <v>-90.883312009999997</v>
      </c>
      <c r="I19" s="73">
        <v>46.749220049999998</v>
      </c>
      <c r="J19" s="73">
        <v>-90.884370809999993</v>
      </c>
    </row>
    <row r="20" spans="1:10" ht="12.75" customHeight="1">
      <c r="A20" s="73" t="s">
        <v>194</v>
      </c>
      <c r="B20" s="73" t="s">
        <v>213</v>
      </c>
      <c r="C20" s="73" t="s">
        <v>214</v>
      </c>
      <c r="D20" s="73" t="s">
        <v>34</v>
      </c>
      <c r="E20" s="73">
        <v>3</v>
      </c>
      <c r="F20" s="153">
        <v>1824</v>
      </c>
      <c r="G20" s="73">
        <v>46.731120670000003</v>
      </c>
      <c r="H20" s="73">
        <v>-90.874941390000004</v>
      </c>
      <c r="I20" s="73">
        <v>46.74690726</v>
      </c>
      <c r="J20" s="73">
        <v>-90.883312009999997</v>
      </c>
    </row>
    <row r="21" spans="1:10" ht="12.75" customHeight="1">
      <c r="A21" s="73" t="s">
        <v>194</v>
      </c>
      <c r="B21" s="73" t="s">
        <v>215</v>
      </c>
      <c r="C21" s="73" t="s">
        <v>216</v>
      </c>
      <c r="D21" s="73" t="s">
        <v>34</v>
      </c>
      <c r="E21" s="73">
        <v>3</v>
      </c>
      <c r="F21" s="153">
        <v>438</v>
      </c>
      <c r="G21" s="73">
        <v>46.860926620000001</v>
      </c>
      <c r="H21" s="73">
        <v>-91.097149000000002</v>
      </c>
      <c r="I21" s="73">
        <v>46.859322769999999</v>
      </c>
      <c r="J21" s="73">
        <v>-91.103669389999993</v>
      </c>
    </row>
    <row r="22" spans="1:10" ht="12.75" customHeight="1">
      <c r="A22" s="73" t="s">
        <v>194</v>
      </c>
      <c r="B22" s="73" t="s">
        <v>217</v>
      </c>
      <c r="C22" s="73" t="s">
        <v>218</v>
      </c>
      <c r="D22" s="73" t="s">
        <v>34</v>
      </c>
      <c r="E22" s="73">
        <v>3</v>
      </c>
      <c r="F22" s="153">
        <v>104</v>
      </c>
      <c r="G22" s="73">
        <v>46.66532145</v>
      </c>
      <c r="H22" s="73">
        <v>-90.904977599999995</v>
      </c>
      <c r="I22" s="73">
        <v>46.666043520000002</v>
      </c>
      <c r="J22" s="73">
        <v>-90.904271570000006</v>
      </c>
    </row>
    <row r="23" spans="1:10" ht="12.75" customHeight="1">
      <c r="A23" s="73" t="s">
        <v>194</v>
      </c>
      <c r="B23" s="73" t="s">
        <v>219</v>
      </c>
      <c r="C23" s="73" t="s">
        <v>220</v>
      </c>
      <c r="D23" s="73" t="s">
        <v>34</v>
      </c>
      <c r="E23" s="73">
        <v>3</v>
      </c>
      <c r="F23" s="153">
        <v>64</v>
      </c>
      <c r="G23" s="73">
        <v>46.669753630000002</v>
      </c>
      <c r="H23" s="73">
        <v>-90.885746609999998</v>
      </c>
      <c r="I23" s="73">
        <v>46.670234530000002</v>
      </c>
      <c r="J23" s="73">
        <v>-90.885901959999998</v>
      </c>
    </row>
    <row r="24" spans="1:10" ht="12.75" customHeight="1">
      <c r="A24" s="73" t="s">
        <v>194</v>
      </c>
      <c r="B24" s="73" t="s">
        <v>221</v>
      </c>
      <c r="C24" s="73" t="s">
        <v>222</v>
      </c>
      <c r="D24" s="73" t="s">
        <v>34</v>
      </c>
      <c r="E24" s="73">
        <v>3</v>
      </c>
      <c r="F24" s="153">
        <v>82</v>
      </c>
      <c r="G24" s="73">
        <v>46.667588189999996</v>
      </c>
      <c r="H24" s="73">
        <v>-90.894484640000002</v>
      </c>
      <c r="I24" s="73">
        <v>46.66765882</v>
      </c>
      <c r="J24" s="73">
        <v>-90.893502949999998</v>
      </c>
    </row>
    <row r="25" spans="1:10" ht="12.75" customHeight="1">
      <c r="A25" s="73" t="s">
        <v>194</v>
      </c>
      <c r="B25" s="73" t="s">
        <v>223</v>
      </c>
      <c r="C25" s="73" t="s">
        <v>224</v>
      </c>
      <c r="D25" s="73" t="s">
        <v>34</v>
      </c>
      <c r="E25" s="73">
        <v>3</v>
      </c>
      <c r="F25" s="153">
        <v>169</v>
      </c>
      <c r="G25" s="73">
        <v>46.812121759999997</v>
      </c>
      <c r="H25" s="73">
        <v>-90.812004360000003</v>
      </c>
      <c r="I25" s="73">
        <v>46.813569710000003</v>
      </c>
      <c r="J25" s="73">
        <v>-90.811890869999999</v>
      </c>
    </row>
    <row r="26" spans="1:10" ht="12.75" customHeight="1">
      <c r="A26" s="74" t="s">
        <v>194</v>
      </c>
      <c r="B26" s="74" t="s">
        <v>225</v>
      </c>
      <c r="C26" s="74" t="s">
        <v>226</v>
      </c>
      <c r="D26" s="74" t="s">
        <v>34</v>
      </c>
      <c r="E26" s="74">
        <v>3</v>
      </c>
      <c r="F26" s="155">
        <v>60</v>
      </c>
      <c r="G26" s="74">
        <v>46.666278550000001</v>
      </c>
      <c r="H26" s="74">
        <v>-90.902336079999998</v>
      </c>
      <c r="I26" s="74">
        <v>46.666480499999999</v>
      </c>
      <c r="J26" s="74">
        <v>-90.901680889999994</v>
      </c>
    </row>
    <row r="27" spans="1:10" ht="12.75" customHeight="1">
      <c r="A27" s="33"/>
      <c r="B27" s="34">
        <f>COUNTA(B11:B26)</f>
        <v>16</v>
      </c>
      <c r="C27" s="33"/>
      <c r="D27" s="47"/>
      <c r="E27" s="79"/>
      <c r="F27" s="54">
        <f>SUM(F11:F26)</f>
        <v>7937</v>
      </c>
      <c r="G27" s="47"/>
      <c r="H27" s="47"/>
      <c r="I27" s="47"/>
      <c r="J27" s="47"/>
    </row>
    <row r="28" spans="1:10" ht="9" customHeight="1">
      <c r="A28" s="33"/>
      <c r="B28" s="34"/>
      <c r="C28" s="33"/>
      <c r="D28" s="47"/>
      <c r="E28" s="57"/>
      <c r="F28" s="154"/>
      <c r="G28" s="47"/>
      <c r="H28" s="47"/>
      <c r="I28" s="47"/>
      <c r="J28" s="47"/>
    </row>
    <row r="29" spans="1:10" ht="12.75" customHeight="1">
      <c r="A29" s="73" t="s">
        <v>227</v>
      </c>
      <c r="B29" s="73" t="s">
        <v>228</v>
      </c>
      <c r="C29" s="73" t="s">
        <v>229</v>
      </c>
      <c r="D29" s="73" t="s">
        <v>34</v>
      </c>
      <c r="E29" s="73">
        <v>3</v>
      </c>
      <c r="F29" s="153">
        <v>596</v>
      </c>
      <c r="G29" s="73">
        <v>44.638206320000002</v>
      </c>
      <c r="H29" s="73">
        <v>-87.793853179999999</v>
      </c>
      <c r="I29" s="73">
        <v>44.637924130000002</v>
      </c>
      <c r="J29" s="73">
        <v>-87.801306929999996</v>
      </c>
    </row>
    <row r="30" spans="1:10" ht="12.75" customHeight="1">
      <c r="A30" s="73" t="s">
        <v>227</v>
      </c>
      <c r="B30" s="73" t="s">
        <v>230</v>
      </c>
      <c r="C30" s="73" t="s">
        <v>231</v>
      </c>
      <c r="D30" s="73" t="s">
        <v>34</v>
      </c>
      <c r="E30" s="73">
        <v>3</v>
      </c>
      <c r="F30" s="153">
        <v>426</v>
      </c>
      <c r="G30" s="73">
        <v>44.53792043</v>
      </c>
      <c r="H30" s="73">
        <v>-87.926915280000003</v>
      </c>
      <c r="I30" s="73">
        <v>44.535117800000002</v>
      </c>
      <c r="J30" s="73">
        <v>-87.930548560000005</v>
      </c>
    </row>
    <row r="31" spans="1:10" ht="12.75" customHeight="1">
      <c r="A31" s="74" t="s">
        <v>227</v>
      </c>
      <c r="B31" s="74" t="s">
        <v>232</v>
      </c>
      <c r="C31" s="74" t="s">
        <v>233</v>
      </c>
      <c r="D31" s="74" t="s">
        <v>34</v>
      </c>
      <c r="E31" s="74">
        <v>3</v>
      </c>
      <c r="F31" s="155">
        <v>418</v>
      </c>
      <c r="G31" s="74">
        <v>44.596063739999998</v>
      </c>
      <c r="H31" s="74">
        <v>-88.014479570000006</v>
      </c>
      <c r="I31" s="74">
        <v>44.624981689999998</v>
      </c>
      <c r="J31" s="74">
        <v>-88.00799069</v>
      </c>
    </row>
    <row r="32" spans="1:10" ht="12.75" customHeight="1">
      <c r="A32" s="33"/>
      <c r="B32" s="34">
        <f>COUNTA(B29:B31)</f>
        <v>3</v>
      </c>
      <c r="C32" s="33"/>
      <c r="D32" s="33"/>
      <c r="E32" s="79"/>
      <c r="F32" s="54">
        <f>SUM(F29:F31)</f>
        <v>1440</v>
      </c>
      <c r="G32" s="33"/>
      <c r="H32" s="33"/>
      <c r="I32" s="33"/>
      <c r="J32" s="33"/>
    </row>
    <row r="33" spans="1:10" ht="9" customHeight="1">
      <c r="A33" s="33"/>
      <c r="B33" s="34"/>
      <c r="C33" s="33"/>
      <c r="D33" s="33"/>
      <c r="E33" s="79"/>
      <c r="F33" s="54"/>
      <c r="G33" s="33"/>
      <c r="H33" s="33"/>
      <c r="I33" s="33"/>
      <c r="J33" s="33"/>
    </row>
    <row r="34" spans="1:10" ht="12.75" customHeight="1">
      <c r="A34" s="73" t="s">
        <v>234</v>
      </c>
      <c r="B34" s="73" t="s">
        <v>235</v>
      </c>
      <c r="C34" s="73" t="s">
        <v>236</v>
      </c>
      <c r="D34" s="73" t="s">
        <v>34</v>
      </c>
      <c r="E34" s="73">
        <v>2</v>
      </c>
      <c r="F34" s="153">
        <v>16</v>
      </c>
      <c r="G34" s="73">
        <v>45.058793739999999</v>
      </c>
      <c r="H34" s="73">
        <v>-87.123794059999994</v>
      </c>
      <c r="I34" s="73">
        <v>45.058883479999999</v>
      </c>
      <c r="J34" s="73">
        <v>-87.123893859999995</v>
      </c>
    </row>
    <row r="35" spans="1:10" ht="12.75" customHeight="1">
      <c r="A35" s="73" t="s">
        <v>234</v>
      </c>
      <c r="B35" s="73" t="s">
        <v>237</v>
      </c>
      <c r="C35" s="73" t="s">
        <v>238</v>
      </c>
      <c r="D35" s="73" t="s">
        <v>34</v>
      </c>
      <c r="E35" s="73">
        <v>1</v>
      </c>
      <c r="F35" s="153">
        <v>142</v>
      </c>
      <c r="G35" s="73">
        <v>45.069618749999997</v>
      </c>
      <c r="H35" s="73">
        <v>-87.119023530000007</v>
      </c>
      <c r="I35" s="73">
        <v>45.070057230000003</v>
      </c>
      <c r="J35" s="73">
        <v>-87.117321050000001</v>
      </c>
    </row>
    <row r="36" spans="1:10" ht="12.75" customHeight="1">
      <c r="A36" s="73" t="s">
        <v>234</v>
      </c>
      <c r="B36" s="73" t="s">
        <v>239</v>
      </c>
      <c r="C36" s="73" t="s">
        <v>240</v>
      </c>
      <c r="D36" s="73" t="s">
        <v>34</v>
      </c>
      <c r="E36" s="73">
        <v>3</v>
      </c>
      <c r="F36" s="153">
        <v>1011</v>
      </c>
      <c r="G36" s="73">
        <v>44.755249599999999</v>
      </c>
      <c r="H36" s="73">
        <v>-87.331208950000004</v>
      </c>
      <c r="I36" s="73">
        <v>44.762748780000003</v>
      </c>
      <c r="J36" s="73">
        <v>-87.324607080000007</v>
      </c>
    </row>
    <row r="37" spans="1:10" ht="12.75" customHeight="1">
      <c r="A37" s="73" t="s">
        <v>234</v>
      </c>
      <c r="B37" s="73" t="s">
        <v>241</v>
      </c>
      <c r="C37" s="73" t="s">
        <v>242</v>
      </c>
      <c r="D37" s="73" t="s">
        <v>34</v>
      </c>
      <c r="E37" s="73">
        <v>1</v>
      </c>
      <c r="F37" s="153">
        <v>100</v>
      </c>
      <c r="G37" s="73">
        <v>45.045871810000001</v>
      </c>
      <c r="H37" s="73">
        <v>-87.285325180000001</v>
      </c>
      <c r="I37" s="73">
        <v>45.045581910000003</v>
      </c>
      <c r="J37" s="73">
        <v>-87.286601750000003</v>
      </c>
    </row>
    <row r="38" spans="1:10" ht="12.75" customHeight="1">
      <c r="A38" s="73" t="s">
        <v>234</v>
      </c>
      <c r="B38" s="73" t="s">
        <v>243</v>
      </c>
      <c r="C38" s="73" t="s">
        <v>244</v>
      </c>
      <c r="D38" s="73" t="s">
        <v>34</v>
      </c>
      <c r="E38" s="73">
        <v>1</v>
      </c>
      <c r="F38" s="153">
        <v>27</v>
      </c>
      <c r="G38" s="73">
        <v>45.252900519999997</v>
      </c>
      <c r="H38" s="73">
        <v>-87.077364349999996</v>
      </c>
      <c r="I38" s="73">
        <v>45.252876319999999</v>
      </c>
      <c r="J38" s="73">
        <v>-87.077694649999998</v>
      </c>
    </row>
    <row r="39" spans="1:10" ht="12.75" customHeight="1">
      <c r="A39" s="73" t="s">
        <v>234</v>
      </c>
      <c r="B39" s="73" t="s">
        <v>245</v>
      </c>
      <c r="C39" s="73" t="s">
        <v>246</v>
      </c>
      <c r="D39" s="73" t="s">
        <v>34</v>
      </c>
      <c r="E39" s="73">
        <v>1</v>
      </c>
      <c r="F39" s="153">
        <v>87</v>
      </c>
      <c r="G39" s="73">
        <v>45.150477350000003</v>
      </c>
      <c r="H39" s="73">
        <v>-87.174648579999996</v>
      </c>
      <c r="I39" s="73">
        <v>45.150094240000001</v>
      </c>
      <c r="J39" s="73">
        <v>-87.175584049999998</v>
      </c>
    </row>
    <row r="40" spans="1:10" ht="12.75" customHeight="1">
      <c r="A40" s="73" t="s">
        <v>234</v>
      </c>
      <c r="B40" s="73" t="s">
        <v>247</v>
      </c>
      <c r="C40" s="73" t="s">
        <v>248</v>
      </c>
      <c r="D40" s="73" t="s">
        <v>34</v>
      </c>
      <c r="E40" s="73">
        <v>2</v>
      </c>
      <c r="F40" s="153">
        <v>1284</v>
      </c>
      <c r="G40" s="73">
        <v>45.249984619999999</v>
      </c>
      <c r="H40" s="73">
        <v>-86.983026929999994</v>
      </c>
      <c r="I40" s="73">
        <v>45.269643930000001</v>
      </c>
      <c r="J40" s="73">
        <v>-86.978276059999999</v>
      </c>
    </row>
    <row r="41" spans="1:10" ht="12.75" customHeight="1">
      <c r="A41" s="73" t="s">
        <v>234</v>
      </c>
      <c r="B41" s="73" t="s">
        <v>249</v>
      </c>
      <c r="C41" s="73" t="s">
        <v>250</v>
      </c>
      <c r="D41" s="73" t="s">
        <v>34</v>
      </c>
      <c r="E41" s="73">
        <v>2</v>
      </c>
      <c r="F41" s="153">
        <v>144</v>
      </c>
      <c r="G41" s="73">
        <v>45.249984619999999</v>
      </c>
      <c r="H41" s="73">
        <v>-86.983026929999994</v>
      </c>
      <c r="I41" s="73">
        <v>45.25943298</v>
      </c>
      <c r="J41" s="73">
        <v>-86.985035339999996</v>
      </c>
    </row>
    <row r="42" spans="1:10" ht="12.75" customHeight="1">
      <c r="A42" s="73" t="s">
        <v>234</v>
      </c>
      <c r="B42" s="73" t="s">
        <v>251</v>
      </c>
      <c r="C42" s="73" t="s">
        <v>252</v>
      </c>
      <c r="D42" s="73" t="s">
        <v>34</v>
      </c>
      <c r="E42" s="73">
        <v>2</v>
      </c>
      <c r="F42" s="153">
        <v>484</v>
      </c>
      <c r="G42" s="73">
        <v>45.249984619999999</v>
      </c>
      <c r="H42" s="73">
        <v>-86.983026929999994</v>
      </c>
      <c r="I42" s="73">
        <v>45.258124789999997</v>
      </c>
      <c r="J42" s="73">
        <v>-86.984888040000001</v>
      </c>
    </row>
    <row r="43" spans="1:10" ht="12.75" customHeight="1">
      <c r="A43" s="73" t="s">
        <v>234</v>
      </c>
      <c r="B43" s="73" t="s">
        <v>253</v>
      </c>
      <c r="C43" s="73" t="s">
        <v>254</v>
      </c>
      <c r="D43" s="73" t="s">
        <v>34</v>
      </c>
      <c r="E43" s="73">
        <v>1</v>
      </c>
      <c r="F43" s="153">
        <v>50</v>
      </c>
      <c r="G43" s="73">
        <v>45.128339009999998</v>
      </c>
      <c r="H43" s="73">
        <v>-87.240059099999996</v>
      </c>
      <c r="I43" s="73">
        <v>45.127786749999999</v>
      </c>
      <c r="J43" s="73">
        <v>-87.243555869999994</v>
      </c>
    </row>
    <row r="44" spans="1:10" ht="12.75" customHeight="1">
      <c r="A44" s="73" t="s">
        <v>234</v>
      </c>
      <c r="B44" s="73" t="s">
        <v>255</v>
      </c>
      <c r="C44" s="73" t="s">
        <v>256</v>
      </c>
      <c r="D44" s="73" t="s">
        <v>34</v>
      </c>
      <c r="E44" s="73">
        <v>3</v>
      </c>
      <c r="F44" s="153">
        <v>62</v>
      </c>
      <c r="G44" s="73">
        <v>45.339978379999998</v>
      </c>
      <c r="H44" s="73">
        <v>-86.908822499999999</v>
      </c>
      <c r="I44" s="73">
        <v>45.340528509999999</v>
      </c>
      <c r="J44" s="73">
        <v>-86.909072559999998</v>
      </c>
    </row>
    <row r="45" spans="1:10" ht="12.75" customHeight="1">
      <c r="A45" s="73" t="s">
        <v>234</v>
      </c>
      <c r="B45" s="73" t="s">
        <v>257</v>
      </c>
      <c r="C45" s="73" t="s">
        <v>258</v>
      </c>
      <c r="D45" s="73" t="s">
        <v>34</v>
      </c>
      <c r="E45" s="73">
        <v>2</v>
      </c>
      <c r="F45" s="153">
        <v>18</v>
      </c>
      <c r="G45" s="73">
        <v>44.854838790000002</v>
      </c>
      <c r="H45" s="73">
        <v>-87.504085700000005</v>
      </c>
      <c r="I45" s="73">
        <v>44.854684900000002</v>
      </c>
      <c r="J45" s="73">
        <v>-87.504292399999997</v>
      </c>
    </row>
    <row r="46" spans="1:10" ht="12.75" customHeight="1">
      <c r="A46" s="73" t="s">
        <v>234</v>
      </c>
      <c r="B46" s="73" t="s">
        <v>259</v>
      </c>
      <c r="C46" s="73" t="s">
        <v>260</v>
      </c>
      <c r="D46" s="73" t="s">
        <v>34</v>
      </c>
      <c r="E46" s="73">
        <v>3</v>
      </c>
      <c r="F46" s="153">
        <v>194</v>
      </c>
      <c r="G46" s="73">
        <v>45.397444540000002</v>
      </c>
      <c r="H46" s="73">
        <v>-86.85307306</v>
      </c>
      <c r="I46" s="73">
        <v>45.396905080000003</v>
      </c>
      <c r="J46" s="73">
        <v>-86.850783960000001</v>
      </c>
    </row>
    <row r="47" spans="1:10" ht="12.75" customHeight="1">
      <c r="A47" s="73" t="s">
        <v>234</v>
      </c>
      <c r="B47" s="73" t="s">
        <v>261</v>
      </c>
      <c r="C47" s="73" t="s">
        <v>262</v>
      </c>
      <c r="D47" s="73" t="s">
        <v>34</v>
      </c>
      <c r="E47" s="73">
        <v>2</v>
      </c>
      <c r="F47" s="153">
        <v>48</v>
      </c>
      <c r="G47" s="73">
        <v>44.977894130000003</v>
      </c>
      <c r="H47" s="73">
        <v>-87.183286910000007</v>
      </c>
      <c r="I47" s="73">
        <v>44.97867359</v>
      </c>
      <c r="J47" s="73">
        <v>-87.182967110000007</v>
      </c>
    </row>
    <row r="48" spans="1:10" ht="12.75" customHeight="1">
      <c r="A48" s="73" t="s">
        <v>234</v>
      </c>
      <c r="B48" s="73" t="s">
        <v>263</v>
      </c>
      <c r="C48" s="73" t="s">
        <v>264</v>
      </c>
      <c r="D48" s="73" t="s">
        <v>34</v>
      </c>
      <c r="E48" s="73">
        <v>3</v>
      </c>
      <c r="F48" s="153">
        <v>53</v>
      </c>
      <c r="G48" s="73">
        <v>44.849690289999998</v>
      </c>
      <c r="H48" s="73">
        <v>-87.26293192</v>
      </c>
      <c r="I48" s="73">
        <v>44.849998069999998</v>
      </c>
      <c r="J48" s="73">
        <v>-87.262409450000007</v>
      </c>
    </row>
    <row r="49" spans="1:10" ht="12.75" customHeight="1">
      <c r="A49" s="73" t="s">
        <v>234</v>
      </c>
      <c r="B49" s="73" t="s">
        <v>265</v>
      </c>
      <c r="C49" s="73" t="s">
        <v>266</v>
      </c>
      <c r="D49" s="73" t="s">
        <v>34</v>
      </c>
      <c r="E49" s="73">
        <v>1</v>
      </c>
      <c r="F49" s="153">
        <v>94</v>
      </c>
      <c r="G49" s="73">
        <v>45.015675889999997</v>
      </c>
      <c r="H49" s="73">
        <v>-87.332079550000003</v>
      </c>
      <c r="I49" s="73">
        <v>45.015109000000002</v>
      </c>
      <c r="J49" s="73">
        <v>-87.332595650000002</v>
      </c>
    </row>
    <row r="50" spans="1:10" ht="12.75" customHeight="1">
      <c r="A50" s="73" t="s">
        <v>234</v>
      </c>
      <c r="B50" s="73" t="s">
        <v>267</v>
      </c>
      <c r="C50" s="73" t="s">
        <v>268</v>
      </c>
      <c r="D50" s="73" t="s">
        <v>34</v>
      </c>
      <c r="E50" s="73">
        <v>1</v>
      </c>
      <c r="F50" s="153">
        <v>868</v>
      </c>
      <c r="G50" s="73">
        <v>45.231856180000001</v>
      </c>
      <c r="H50" s="73">
        <v>-86.985492600000001</v>
      </c>
      <c r="I50" s="73">
        <v>45.239538369999998</v>
      </c>
      <c r="J50" s="73">
        <v>-86.984252639999994</v>
      </c>
    </row>
    <row r="51" spans="1:10" ht="12.75" customHeight="1">
      <c r="A51" s="73" t="s">
        <v>234</v>
      </c>
      <c r="B51" s="73" t="s">
        <v>269</v>
      </c>
      <c r="C51" s="73" t="s">
        <v>270</v>
      </c>
      <c r="D51" s="73" t="s">
        <v>34</v>
      </c>
      <c r="E51" s="73">
        <v>1</v>
      </c>
      <c r="F51" s="153">
        <v>288</v>
      </c>
      <c r="G51" s="73">
        <v>45.16491087</v>
      </c>
      <c r="H51" s="73">
        <v>-87.222286789999998</v>
      </c>
      <c r="I51" s="73">
        <v>45.175043590000001</v>
      </c>
      <c r="J51" s="73">
        <v>-87.221956090000006</v>
      </c>
    </row>
    <row r="52" spans="1:10" ht="12.75" customHeight="1">
      <c r="A52" s="73" t="s">
        <v>234</v>
      </c>
      <c r="B52" s="73" t="s">
        <v>271</v>
      </c>
      <c r="C52" s="73" t="s">
        <v>272</v>
      </c>
      <c r="D52" s="73" t="s">
        <v>34</v>
      </c>
      <c r="E52" s="73">
        <v>1</v>
      </c>
      <c r="F52" s="153">
        <v>51</v>
      </c>
      <c r="G52" s="73">
        <v>44.828529899999999</v>
      </c>
      <c r="H52" s="73">
        <v>-87.389117229999997</v>
      </c>
      <c r="I52" s="73">
        <v>44.829070360000003</v>
      </c>
      <c r="J52" s="73">
        <v>-87.390515829999998</v>
      </c>
    </row>
    <row r="53" spans="1:10" ht="12.75" customHeight="1">
      <c r="A53" s="73" t="s">
        <v>234</v>
      </c>
      <c r="B53" s="73" t="s">
        <v>273</v>
      </c>
      <c r="C53" s="73" t="s">
        <v>274</v>
      </c>
      <c r="D53" s="73" t="s">
        <v>34</v>
      </c>
      <c r="E53" s="73">
        <v>3</v>
      </c>
      <c r="F53" s="153">
        <v>151</v>
      </c>
      <c r="G53" s="73">
        <v>45.362899859999999</v>
      </c>
      <c r="H53" s="73">
        <v>-86.864547999999999</v>
      </c>
      <c r="I53" s="73">
        <v>45.36418347</v>
      </c>
      <c r="J53" s="73">
        <v>-86.864023570000001</v>
      </c>
    </row>
    <row r="54" spans="1:10" ht="12.75" customHeight="1">
      <c r="A54" s="73" t="s">
        <v>234</v>
      </c>
      <c r="B54" s="73" t="s">
        <v>275</v>
      </c>
      <c r="C54" s="73" t="s">
        <v>276</v>
      </c>
      <c r="D54" s="73" t="s">
        <v>34</v>
      </c>
      <c r="E54" s="73">
        <v>2</v>
      </c>
      <c r="F54" s="153">
        <v>535</v>
      </c>
      <c r="G54" s="73">
        <v>44.79818607</v>
      </c>
      <c r="H54" s="73">
        <v>-87.307874569999996</v>
      </c>
      <c r="I54" s="73">
        <v>44.801625270000002</v>
      </c>
      <c r="J54" s="73">
        <v>-87.307314320000003</v>
      </c>
    </row>
    <row r="55" spans="1:10" ht="12.75" customHeight="1">
      <c r="A55" s="73" t="s">
        <v>234</v>
      </c>
      <c r="B55" s="73" t="s">
        <v>277</v>
      </c>
      <c r="C55" s="73" t="s">
        <v>278</v>
      </c>
      <c r="D55" s="73" t="s">
        <v>34</v>
      </c>
      <c r="E55" s="73">
        <v>3</v>
      </c>
      <c r="F55" s="153">
        <v>594</v>
      </c>
      <c r="G55" s="73">
        <v>45.406199489999999</v>
      </c>
      <c r="H55" s="73">
        <v>-86.822853499999994</v>
      </c>
      <c r="I55" s="73">
        <v>45.407662080000001</v>
      </c>
      <c r="J55" s="73">
        <v>-86.815948599999999</v>
      </c>
    </row>
    <row r="56" spans="1:10" ht="12.75" customHeight="1">
      <c r="A56" s="73" t="s">
        <v>234</v>
      </c>
      <c r="B56" s="73" t="s">
        <v>279</v>
      </c>
      <c r="C56" s="73" t="s">
        <v>280</v>
      </c>
      <c r="D56" s="73" t="s">
        <v>34</v>
      </c>
      <c r="E56" s="73">
        <v>2</v>
      </c>
      <c r="F56" s="153">
        <v>21</v>
      </c>
      <c r="G56" s="73">
        <v>44.856307970000003</v>
      </c>
      <c r="H56" s="73">
        <v>-87.498117059999998</v>
      </c>
      <c r="I56" s="73">
        <v>44.856399889999999</v>
      </c>
      <c r="J56" s="73">
        <v>-87.498321129999994</v>
      </c>
    </row>
    <row r="57" spans="1:10" ht="12.75" customHeight="1">
      <c r="A57" s="73" t="s">
        <v>234</v>
      </c>
      <c r="B57" s="73" t="s">
        <v>281</v>
      </c>
      <c r="C57" s="73" t="s">
        <v>282</v>
      </c>
      <c r="D57" s="73" t="s">
        <v>34</v>
      </c>
      <c r="E57" s="73">
        <v>3</v>
      </c>
      <c r="F57" s="153">
        <v>67</v>
      </c>
      <c r="G57" s="73">
        <v>45.336612590000001</v>
      </c>
      <c r="H57" s="73">
        <v>-86.898262860000003</v>
      </c>
      <c r="I57" s="73">
        <v>45.336884169999998</v>
      </c>
      <c r="J57" s="73">
        <v>-86.897552129999994</v>
      </c>
    </row>
    <row r="58" spans="1:10" ht="12.75" customHeight="1">
      <c r="A58" s="73" t="s">
        <v>234</v>
      </c>
      <c r="B58" s="73" t="s">
        <v>283</v>
      </c>
      <c r="C58" s="73" t="s">
        <v>284</v>
      </c>
      <c r="D58" s="73" t="s">
        <v>34</v>
      </c>
      <c r="E58" s="73">
        <v>2</v>
      </c>
      <c r="F58" s="153">
        <v>108</v>
      </c>
      <c r="G58" s="73">
        <v>45.211524420000003</v>
      </c>
      <c r="H58" s="73">
        <v>-87.040917769999993</v>
      </c>
      <c r="I58" s="73">
        <v>45.212660560000003</v>
      </c>
      <c r="J58" s="73">
        <v>-87.039649139999995</v>
      </c>
    </row>
    <row r="59" spans="1:10" ht="12.75" customHeight="1">
      <c r="A59" s="73" t="s">
        <v>234</v>
      </c>
      <c r="B59" s="73" t="s">
        <v>285</v>
      </c>
      <c r="C59" s="73" t="s">
        <v>286</v>
      </c>
      <c r="D59" s="73" t="s">
        <v>34</v>
      </c>
      <c r="E59" s="73">
        <v>3</v>
      </c>
      <c r="F59" s="153">
        <v>185</v>
      </c>
      <c r="G59" s="73">
        <v>45.398710430000001</v>
      </c>
      <c r="H59" s="73">
        <v>-86.929155320000007</v>
      </c>
      <c r="I59" s="73">
        <v>45.39811375</v>
      </c>
      <c r="J59" s="73">
        <v>-86.926977030000003</v>
      </c>
    </row>
    <row r="60" spans="1:10" ht="12.75" customHeight="1">
      <c r="A60" s="73" t="s">
        <v>234</v>
      </c>
      <c r="B60" s="73" t="s">
        <v>287</v>
      </c>
      <c r="C60" s="73" t="s">
        <v>288</v>
      </c>
      <c r="D60" s="73" t="s">
        <v>34</v>
      </c>
      <c r="E60" s="73">
        <v>1</v>
      </c>
      <c r="F60" s="153">
        <v>34</v>
      </c>
      <c r="G60" s="73">
        <v>45.190130230000001</v>
      </c>
      <c r="H60" s="73">
        <v>-87.121750390000003</v>
      </c>
      <c r="I60" s="73">
        <v>45.190021209999998</v>
      </c>
      <c r="J60" s="73">
        <v>-87.122072810000006</v>
      </c>
    </row>
    <row r="61" spans="1:10" ht="12.75" customHeight="1">
      <c r="A61" s="73" t="s">
        <v>234</v>
      </c>
      <c r="B61" s="73" t="s">
        <v>289</v>
      </c>
      <c r="C61" s="73" t="s">
        <v>290</v>
      </c>
      <c r="D61" s="73" t="s">
        <v>34</v>
      </c>
      <c r="E61" s="73">
        <v>2</v>
      </c>
      <c r="F61" s="153">
        <v>164</v>
      </c>
      <c r="G61" s="73">
        <v>44.791792520000001</v>
      </c>
      <c r="H61" s="73">
        <v>-87.314984710000004</v>
      </c>
      <c r="I61" s="73">
        <v>44.792844780000003</v>
      </c>
      <c r="J61" s="73">
        <v>-87.313859750000006</v>
      </c>
    </row>
    <row r="62" spans="1:10" ht="12.75" customHeight="1">
      <c r="A62" s="73" t="s">
        <v>234</v>
      </c>
      <c r="B62" s="73" t="s">
        <v>291</v>
      </c>
      <c r="C62" s="73" t="s">
        <v>292</v>
      </c>
      <c r="D62" s="73" t="s">
        <v>34</v>
      </c>
      <c r="E62" s="73">
        <v>1</v>
      </c>
      <c r="F62" s="153">
        <v>98</v>
      </c>
      <c r="G62" s="73">
        <v>44.84533193</v>
      </c>
      <c r="H62" s="73">
        <v>-87.386345329999997</v>
      </c>
      <c r="I62" s="73">
        <v>44.846118369999999</v>
      </c>
      <c r="J62" s="73">
        <v>-87.386173279999994</v>
      </c>
    </row>
    <row r="63" spans="1:10" ht="12.75" customHeight="1">
      <c r="A63" s="73" t="s">
        <v>234</v>
      </c>
      <c r="B63" s="73" t="s">
        <v>293</v>
      </c>
      <c r="C63" s="73" t="s">
        <v>294</v>
      </c>
      <c r="D63" s="73" t="s">
        <v>34</v>
      </c>
      <c r="E63" s="73">
        <v>3</v>
      </c>
      <c r="F63" s="153">
        <v>57</v>
      </c>
      <c r="G63" s="73">
        <v>44.905565340000003</v>
      </c>
      <c r="H63" s="73">
        <v>-87.216466389999994</v>
      </c>
      <c r="I63" s="73">
        <v>44.906028360000001</v>
      </c>
      <c r="J63" s="73">
        <v>-87.216262990000004</v>
      </c>
    </row>
    <row r="64" spans="1:10" ht="12.75" customHeight="1">
      <c r="A64" s="74" t="s">
        <v>234</v>
      </c>
      <c r="B64" s="74" t="s">
        <v>295</v>
      </c>
      <c r="C64" s="74" t="s">
        <v>296</v>
      </c>
      <c r="D64" s="74" t="s">
        <v>34</v>
      </c>
      <c r="E64" s="74">
        <v>1</v>
      </c>
      <c r="F64" s="155">
        <v>1980</v>
      </c>
      <c r="G64" s="74">
        <v>44.917432220000002</v>
      </c>
      <c r="H64" s="74">
        <v>-87.202912909999995</v>
      </c>
      <c r="I64" s="74">
        <v>44.92604429</v>
      </c>
      <c r="J64" s="74">
        <v>-87.181831919999993</v>
      </c>
    </row>
    <row r="65" spans="1:10" ht="12.75" customHeight="1">
      <c r="A65" s="33"/>
      <c r="B65" s="34">
        <f>COUNTA(B34:B64)</f>
        <v>31</v>
      </c>
      <c r="C65" s="33"/>
      <c r="D65" s="33"/>
      <c r="E65" s="79"/>
      <c r="F65" s="54">
        <f>SUM(F34:F64)</f>
        <v>9015</v>
      </c>
      <c r="G65" s="33"/>
      <c r="H65" s="33"/>
      <c r="I65" s="33"/>
      <c r="J65" s="33"/>
    </row>
    <row r="66" spans="1:10" ht="9" customHeight="1">
      <c r="A66" s="33"/>
      <c r="B66" s="34"/>
      <c r="C66" s="33"/>
      <c r="D66" s="33"/>
      <c r="E66" s="79"/>
      <c r="F66" s="54"/>
      <c r="G66" s="33"/>
      <c r="H66" s="33"/>
      <c r="I66" s="33"/>
      <c r="J66" s="33"/>
    </row>
    <row r="67" spans="1:10" ht="12.75" customHeight="1">
      <c r="A67" s="73" t="s">
        <v>297</v>
      </c>
      <c r="B67" s="73" t="s">
        <v>298</v>
      </c>
      <c r="C67" s="73" t="s">
        <v>299</v>
      </c>
      <c r="D67" s="73" t="s">
        <v>34</v>
      </c>
      <c r="E67" s="73">
        <v>3</v>
      </c>
      <c r="F67" s="153">
        <v>53</v>
      </c>
      <c r="G67" s="73">
        <v>46.691815239999997</v>
      </c>
      <c r="H67" s="73">
        <v>-91.988421239999994</v>
      </c>
      <c r="I67" s="73">
        <v>46.69159217</v>
      </c>
      <c r="J67" s="73">
        <v>-91.987626689999999</v>
      </c>
    </row>
    <row r="68" spans="1:10" ht="12.75" customHeight="1">
      <c r="A68" s="73" t="s">
        <v>297</v>
      </c>
      <c r="B68" s="73" t="s">
        <v>300</v>
      </c>
      <c r="C68" s="73" t="s">
        <v>301</v>
      </c>
      <c r="D68" s="73" t="s">
        <v>34</v>
      </c>
      <c r="E68" s="73">
        <v>3</v>
      </c>
      <c r="F68" s="153">
        <v>38</v>
      </c>
      <c r="G68" s="73">
        <v>46.691130000000001</v>
      </c>
      <c r="H68" s="73">
        <v>-91.857318489999997</v>
      </c>
      <c r="I68" s="73">
        <v>46.69131127</v>
      </c>
      <c r="J68" s="73">
        <v>-91.858053699999999</v>
      </c>
    </row>
    <row r="69" spans="1:10" ht="12.75" customHeight="1">
      <c r="A69" s="73" t="s">
        <v>297</v>
      </c>
      <c r="B69" s="73" t="s">
        <v>302</v>
      </c>
      <c r="C69" s="73" t="s">
        <v>303</v>
      </c>
      <c r="D69" s="73" t="s">
        <v>34</v>
      </c>
      <c r="E69" s="73">
        <v>2</v>
      </c>
      <c r="F69" s="153">
        <v>151</v>
      </c>
      <c r="G69" s="73">
        <v>46.71857894</v>
      </c>
      <c r="H69" s="73">
        <v>-92.060267730000007</v>
      </c>
      <c r="I69" s="73">
        <v>46.720000400000004</v>
      </c>
      <c r="J69" s="73">
        <v>-92.062209089999996</v>
      </c>
    </row>
    <row r="70" spans="1:10" ht="12.75" customHeight="1">
      <c r="A70" s="73" t="s">
        <v>297</v>
      </c>
      <c r="B70" s="73" t="s">
        <v>304</v>
      </c>
      <c r="C70" s="73" t="s">
        <v>305</v>
      </c>
      <c r="D70" s="73" t="s">
        <v>34</v>
      </c>
      <c r="E70" s="73">
        <v>3</v>
      </c>
      <c r="F70" s="153">
        <v>366</v>
      </c>
      <c r="G70" s="73">
        <v>46.74861164</v>
      </c>
      <c r="H70" s="73">
        <v>-91.607971849999998</v>
      </c>
      <c r="I70" s="73">
        <v>46.747485779999998</v>
      </c>
      <c r="J70" s="73">
        <v>-91.611711970000002</v>
      </c>
    </row>
    <row r="71" spans="1:10" ht="12.75" customHeight="1">
      <c r="A71" s="73" t="s">
        <v>297</v>
      </c>
      <c r="B71" s="73" t="s">
        <v>306</v>
      </c>
      <c r="C71" s="73" t="s">
        <v>307</v>
      </c>
      <c r="D71" s="73" t="s">
        <v>34</v>
      </c>
      <c r="E71" s="73">
        <v>3</v>
      </c>
      <c r="F71" s="153">
        <v>327</v>
      </c>
      <c r="G71" s="73">
        <v>46.747485779999998</v>
      </c>
      <c r="H71" s="73">
        <v>-91.611711970000002</v>
      </c>
      <c r="I71" s="73">
        <v>46.745155390000001</v>
      </c>
      <c r="J71" s="73">
        <v>-91.616633149999998</v>
      </c>
    </row>
    <row r="72" spans="1:10" ht="12.75" customHeight="1">
      <c r="A72" s="73" t="s">
        <v>297</v>
      </c>
      <c r="B72" s="73" t="s">
        <v>308</v>
      </c>
      <c r="C72" s="73" t="s">
        <v>309</v>
      </c>
      <c r="D72" s="73" t="s">
        <v>34</v>
      </c>
      <c r="E72" s="73">
        <v>3</v>
      </c>
      <c r="F72" s="153">
        <v>441</v>
      </c>
      <c r="G72" s="73">
        <v>46.715764299999996</v>
      </c>
      <c r="H72" s="73">
        <v>-91.726059509999999</v>
      </c>
      <c r="I72" s="73">
        <v>46.714061260000001</v>
      </c>
      <c r="J72" s="73">
        <v>-91.731276519999994</v>
      </c>
    </row>
    <row r="73" spans="1:10" ht="12.75" customHeight="1">
      <c r="A73" s="73" t="s">
        <v>297</v>
      </c>
      <c r="B73" s="73" t="s">
        <v>310</v>
      </c>
      <c r="C73" s="73" t="s">
        <v>311</v>
      </c>
      <c r="D73" s="73" t="s">
        <v>34</v>
      </c>
      <c r="E73" s="73">
        <v>3</v>
      </c>
      <c r="F73" s="153">
        <v>212</v>
      </c>
      <c r="G73" s="73">
        <v>46.690150770000002</v>
      </c>
      <c r="H73" s="73">
        <v>-91.828008490000002</v>
      </c>
      <c r="I73" s="73">
        <v>46.689820349999998</v>
      </c>
      <c r="J73" s="73">
        <v>-91.830576870000002</v>
      </c>
    </row>
    <row r="74" spans="1:10" ht="12.75" customHeight="1">
      <c r="A74" s="73" t="s">
        <v>297</v>
      </c>
      <c r="B74" s="73" t="s">
        <v>312</v>
      </c>
      <c r="C74" s="73" t="s">
        <v>313</v>
      </c>
      <c r="D74" s="73" t="s">
        <v>34</v>
      </c>
      <c r="E74" s="73">
        <v>2</v>
      </c>
      <c r="F74" s="153">
        <v>1579</v>
      </c>
      <c r="G74" s="73">
        <v>46.683433119999997</v>
      </c>
      <c r="H74" s="73">
        <v>-91.965960420000002</v>
      </c>
      <c r="I74" s="73">
        <v>46.690848359999997</v>
      </c>
      <c r="J74" s="73">
        <v>-91.983295589999997</v>
      </c>
    </row>
    <row r="75" spans="1:10" ht="12.75" customHeight="1">
      <c r="A75" s="73" t="s">
        <v>297</v>
      </c>
      <c r="B75" s="73" t="s">
        <v>314</v>
      </c>
      <c r="C75" s="73" t="s">
        <v>315</v>
      </c>
      <c r="D75" s="73" t="s">
        <v>34</v>
      </c>
      <c r="E75" s="73">
        <v>3</v>
      </c>
      <c r="F75" s="153">
        <v>1479</v>
      </c>
      <c r="G75" s="73">
        <v>46.680110810000002</v>
      </c>
      <c r="H75" s="73">
        <v>-91.947360079999996</v>
      </c>
      <c r="I75" s="73">
        <v>46.683433119999997</v>
      </c>
      <c r="J75" s="73">
        <v>-91.965960420000002</v>
      </c>
    </row>
    <row r="76" spans="1:10" ht="12.75" customHeight="1">
      <c r="A76" s="73" t="s">
        <v>297</v>
      </c>
      <c r="B76" s="73" t="s">
        <v>316</v>
      </c>
      <c r="C76" s="73" t="s">
        <v>317</v>
      </c>
      <c r="D76" s="73" t="s">
        <v>34</v>
      </c>
      <c r="E76" s="73">
        <v>3</v>
      </c>
      <c r="F76" s="153">
        <v>817</v>
      </c>
      <c r="G76" s="73">
        <v>46.680398140000001</v>
      </c>
      <c r="H76" s="73">
        <v>-91.936423880000007</v>
      </c>
      <c r="I76" s="73">
        <v>46.680110810000002</v>
      </c>
      <c r="J76" s="73">
        <v>-91.947360079999996</v>
      </c>
    </row>
    <row r="77" spans="1:10" ht="12.75" customHeight="1">
      <c r="A77" s="73" t="s">
        <v>297</v>
      </c>
      <c r="B77" s="73" t="s">
        <v>318</v>
      </c>
      <c r="C77" s="73" t="s">
        <v>319</v>
      </c>
      <c r="D77" s="73" t="s">
        <v>34</v>
      </c>
      <c r="E77" s="73">
        <v>3</v>
      </c>
      <c r="F77" s="153">
        <v>2623</v>
      </c>
      <c r="G77" s="73">
        <v>46.700093989999999</v>
      </c>
      <c r="H77" s="73">
        <v>-92.000189770000006</v>
      </c>
      <c r="I77" s="73">
        <v>46.700093989999999</v>
      </c>
      <c r="J77" s="73">
        <v>-92.000189770000006</v>
      </c>
    </row>
    <row r="78" spans="1:10" ht="12.75" customHeight="1">
      <c r="A78" s="74" t="s">
        <v>297</v>
      </c>
      <c r="B78" s="74" t="s">
        <v>320</v>
      </c>
      <c r="C78" s="74" t="s">
        <v>321</v>
      </c>
      <c r="D78" s="74" t="s">
        <v>34</v>
      </c>
      <c r="E78" s="74">
        <v>3</v>
      </c>
      <c r="F78" s="155">
        <v>379</v>
      </c>
      <c r="G78" s="74">
        <v>46.705396950000001</v>
      </c>
      <c r="H78" s="74">
        <v>-92.009672210000005</v>
      </c>
      <c r="I78" s="74">
        <v>46.706656240000001</v>
      </c>
      <c r="J78" s="74">
        <v>-92.013787109999996</v>
      </c>
    </row>
    <row r="79" spans="1:10" ht="12.75" customHeight="1">
      <c r="A79" s="33"/>
      <c r="B79" s="34">
        <f>COUNTA(B67:B78)</f>
        <v>12</v>
      </c>
      <c r="C79" s="33"/>
      <c r="D79" s="33"/>
      <c r="E79" s="79"/>
      <c r="F79" s="54">
        <f>SUM(F67:F78)</f>
        <v>8465</v>
      </c>
      <c r="G79" s="33"/>
      <c r="H79" s="33"/>
      <c r="I79" s="33"/>
      <c r="J79" s="33"/>
    </row>
    <row r="80" spans="1:10" ht="9" customHeight="1">
      <c r="A80" s="33"/>
      <c r="B80" s="34"/>
      <c r="C80" s="33"/>
      <c r="D80" s="33"/>
      <c r="E80" s="79"/>
      <c r="F80" s="54"/>
      <c r="G80" s="33"/>
      <c r="H80" s="33"/>
      <c r="I80" s="33"/>
      <c r="J80" s="33"/>
    </row>
    <row r="81" spans="1:10" ht="12.75" customHeight="1">
      <c r="A81" s="73" t="s">
        <v>322</v>
      </c>
      <c r="B81" s="73" t="s">
        <v>323</v>
      </c>
      <c r="C81" s="73" t="s">
        <v>324</v>
      </c>
      <c r="D81" s="73" t="s">
        <v>34</v>
      </c>
      <c r="E81" s="73">
        <v>3</v>
      </c>
      <c r="F81" s="153">
        <v>945</v>
      </c>
      <c r="G81" s="73">
        <v>46.570735239999998</v>
      </c>
      <c r="H81" s="73">
        <v>-90.465233569999995</v>
      </c>
      <c r="I81" s="73">
        <v>46.575097409999998</v>
      </c>
      <c r="J81" s="73">
        <v>-90.475782420000002</v>
      </c>
    </row>
    <row r="82" spans="1:10" ht="12.75" customHeight="1">
      <c r="A82" s="73" t="s">
        <v>322</v>
      </c>
      <c r="B82" s="73" t="s">
        <v>325</v>
      </c>
      <c r="C82" s="73" t="s">
        <v>326</v>
      </c>
      <c r="D82" s="73" t="s">
        <v>34</v>
      </c>
      <c r="E82" s="73">
        <v>3</v>
      </c>
      <c r="F82" s="153">
        <v>900</v>
      </c>
      <c r="G82" s="73">
        <v>46.584379310000003</v>
      </c>
      <c r="H82" s="73">
        <v>-90.495044309999997</v>
      </c>
      <c r="I82" s="73">
        <v>46.584379419999998</v>
      </c>
      <c r="J82" s="73">
        <v>-90.494967979999998</v>
      </c>
    </row>
    <row r="83" spans="1:10" ht="12.75" customHeight="1">
      <c r="A83" s="73" t="s">
        <v>322</v>
      </c>
      <c r="B83" s="73" t="s">
        <v>327</v>
      </c>
      <c r="C83" s="73" t="s">
        <v>328</v>
      </c>
      <c r="D83" s="73" t="s">
        <v>34</v>
      </c>
      <c r="E83" s="73">
        <v>3</v>
      </c>
      <c r="F83" s="153">
        <v>51</v>
      </c>
      <c r="G83" s="73">
        <v>46.587212000000001</v>
      </c>
      <c r="H83" s="73">
        <v>-90.500300769999996</v>
      </c>
      <c r="I83" s="73">
        <v>46.587445520000003</v>
      </c>
      <c r="J83" s="73">
        <v>-90.500826599999996</v>
      </c>
    </row>
    <row r="84" spans="1:10" ht="12.75" customHeight="1">
      <c r="A84" s="73" t="s">
        <v>322</v>
      </c>
      <c r="B84" s="73" t="s">
        <v>329</v>
      </c>
      <c r="C84" s="73" t="s">
        <v>330</v>
      </c>
      <c r="D84" s="73" t="s">
        <v>34</v>
      </c>
      <c r="E84" s="73">
        <v>3</v>
      </c>
      <c r="F84" s="153">
        <v>351</v>
      </c>
      <c r="G84" s="73">
        <v>46.562010739999998</v>
      </c>
      <c r="H84" s="73">
        <v>-90.436399489999999</v>
      </c>
      <c r="I84" s="73">
        <v>46.562010739999998</v>
      </c>
      <c r="J84" s="73">
        <v>-90.436399489999999</v>
      </c>
    </row>
    <row r="85" spans="1:10" ht="12.75" customHeight="1">
      <c r="A85" s="74" t="s">
        <v>322</v>
      </c>
      <c r="B85" s="74" t="s">
        <v>331</v>
      </c>
      <c r="C85" s="74" t="s">
        <v>332</v>
      </c>
      <c r="D85" s="74" t="s">
        <v>34</v>
      </c>
      <c r="E85" s="74">
        <v>3</v>
      </c>
      <c r="F85" s="155">
        <v>77</v>
      </c>
      <c r="G85" s="74">
        <v>46.562734939999999</v>
      </c>
      <c r="H85" s="74">
        <v>-90.440909790000006</v>
      </c>
      <c r="I85" s="74">
        <v>46.562954159999997</v>
      </c>
      <c r="J85" s="74">
        <v>-90.441902769999999</v>
      </c>
    </row>
    <row r="86" spans="1:10" ht="12.75" customHeight="1">
      <c r="A86" s="33"/>
      <c r="B86" s="34">
        <f>COUNTA(B81:B85)</f>
        <v>5</v>
      </c>
      <c r="C86" s="33"/>
      <c r="D86" s="33"/>
      <c r="E86" s="79"/>
      <c r="F86" s="54">
        <f>SUM(F81:F85)</f>
        <v>2324</v>
      </c>
      <c r="G86" s="33"/>
      <c r="H86" s="33"/>
      <c r="I86" s="33"/>
      <c r="J86" s="33"/>
    </row>
    <row r="87" spans="1:10" ht="12.75" customHeight="1">
      <c r="A87" s="33"/>
      <c r="B87" s="34"/>
      <c r="C87" s="33"/>
      <c r="D87" s="33"/>
      <c r="E87" s="79"/>
      <c r="F87" s="54"/>
      <c r="G87" s="33"/>
      <c r="H87" s="33"/>
      <c r="I87" s="33"/>
      <c r="J87" s="33"/>
    </row>
    <row r="88" spans="1:10" ht="12.75" customHeight="1">
      <c r="A88" s="73" t="s">
        <v>333</v>
      </c>
      <c r="B88" s="73" t="s">
        <v>334</v>
      </c>
      <c r="C88" s="73" t="s">
        <v>335</v>
      </c>
      <c r="D88" s="73" t="s">
        <v>34</v>
      </c>
      <c r="E88" s="73">
        <v>3</v>
      </c>
      <c r="F88" s="153">
        <v>1667</v>
      </c>
      <c r="G88" s="73">
        <v>42.607532810000002</v>
      </c>
      <c r="H88" s="73">
        <v>-87.819152950000003</v>
      </c>
      <c r="I88" s="73">
        <v>42.621929389999998</v>
      </c>
      <c r="J88" s="73">
        <v>-87.819495270000004</v>
      </c>
    </row>
    <row r="89" spans="1:10" ht="12.75" customHeight="1">
      <c r="A89" s="73" t="s">
        <v>333</v>
      </c>
      <c r="B89" s="73" t="s">
        <v>336</v>
      </c>
      <c r="C89" s="73" t="s">
        <v>337</v>
      </c>
      <c r="D89" s="73" t="s">
        <v>34</v>
      </c>
      <c r="E89" s="73">
        <v>2</v>
      </c>
      <c r="F89" s="153">
        <v>207</v>
      </c>
      <c r="G89" s="73">
        <v>42.580249209999998</v>
      </c>
      <c r="H89" s="73">
        <v>-87.814185670000001</v>
      </c>
      <c r="I89" s="73">
        <v>42.5809268</v>
      </c>
      <c r="J89" s="73">
        <v>-87.812001449999997</v>
      </c>
    </row>
    <row r="90" spans="1:10" ht="12.75" customHeight="1">
      <c r="A90" s="73" t="s">
        <v>333</v>
      </c>
      <c r="B90" s="73" t="s">
        <v>338</v>
      </c>
      <c r="C90" s="73" t="s">
        <v>339</v>
      </c>
      <c r="D90" s="73" t="s">
        <v>34</v>
      </c>
      <c r="E90" s="73">
        <v>3</v>
      </c>
      <c r="F90" s="153">
        <v>468</v>
      </c>
      <c r="G90" s="73">
        <v>42.603620579999998</v>
      </c>
      <c r="H90" s="73">
        <v>-87.817577150000005</v>
      </c>
      <c r="I90" s="73">
        <v>42.603620579999998</v>
      </c>
      <c r="J90" s="73">
        <v>-87.817577150000005</v>
      </c>
    </row>
    <row r="91" spans="1:10" ht="12.75" customHeight="1">
      <c r="A91" s="73" t="s">
        <v>333</v>
      </c>
      <c r="B91" s="73" t="s">
        <v>340</v>
      </c>
      <c r="C91" s="73" t="s">
        <v>341</v>
      </c>
      <c r="D91" s="73" t="s">
        <v>34</v>
      </c>
      <c r="E91" s="73">
        <v>2</v>
      </c>
      <c r="F91" s="153">
        <v>928</v>
      </c>
      <c r="G91" s="73">
        <v>42.588796070000001</v>
      </c>
      <c r="H91" s="73">
        <v>-87.812637359999997</v>
      </c>
      <c r="I91" s="73">
        <v>42.596277190000002</v>
      </c>
      <c r="J91" s="73">
        <v>-87.815323710000001</v>
      </c>
    </row>
    <row r="92" spans="1:10" ht="12.75" customHeight="1">
      <c r="A92" s="74" t="s">
        <v>333</v>
      </c>
      <c r="B92" s="74" t="s">
        <v>342</v>
      </c>
      <c r="C92" s="74" t="s">
        <v>343</v>
      </c>
      <c r="D92" s="74" t="s">
        <v>34</v>
      </c>
      <c r="E92" s="74">
        <v>3</v>
      </c>
      <c r="F92" s="155">
        <v>413</v>
      </c>
      <c r="G92" s="74">
        <v>42.560815320000003</v>
      </c>
      <c r="H92" s="74">
        <v>-87.812422620000007</v>
      </c>
      <c r="I92" s="74">
        <v>42.563782680000003</v>
      </c>
      <c r="J92" s="74">
        <v>-87.812556060000006</v>
      </c>
    </row>
    <row r="93" spans="1:10" ht="12.75" customHeight="1">
      <c r="A93" s="33"/>
      <c r="B93" s="34">
        <f>COUNTA(B88:B92)</f>
        <v>5</v>
      </c>
      <c r="C93" s="33"/>
      <c r="D93" s="33"/>
      <c r="E93" s="79"/>
      <c r="F93" s="54">
        <f>SUM(F88:F92)</f>
        <v>3683</v>
      </c>
      <c r="G93" s="33"/>
      <c r="H93" s="33"/>
      <c r="I93" s="33"/>
      <c r="J93" s="33"/>
    </row>
    <row r="94" spans="1:10" ht="9" customHeight="1">
      <c r="A94" s="33"/>
      <c r="B94" s="34"/>
      <c r="C94" s="33"/>
      <c r="D94" s="33"/>
      <c r="E94" s="79"/>
      <c r="F94" s="54"/>
      <c r="G94" s="33"/>
      <c r="H94" s="33"/>
      <c r="I94" s="33"/>
      <c r="J94" s="33"/>
    </row>
    <row r="95" spans="1:10" ht="12.75" customHeight="1">
      <c r="A95" s="73" t="s">
        <v>344</v>
      </c>
      <c r="B95" s="73" t="s">
        <v>345</v>
      </c>
      <c r="C95" s="73" t="s">
        <v>346</v>
      </c>
      <c r="D95" s="73" t="s">
        <v>34</v>
      </c>
      <c r="E95" s="73">
        <v>3</v>
      </c>
      <c r="F95" s="153">
        <v>838</v>
      </c>
      <c r="G95" s="73">
        <v>44.455376729999998</v>
      </c>
      <c r="H95" s="73">
        <v>-87.500102900000002</v>
      </c>
      <c r="I95" s="73">
        <v>44.455376729999998</v>
      </c>
      <c r="J95" s="73">
        <v>-87.500102900000002</v>
      </c>
    </row>
    <row r="96" spans="1:10" ht="12.75" customHeight="1">
      <c r="A96" s="74" t="s">
        <v>344</v>
      </c>
      <c r="B96" s="74" t="s">
        <v>347</v>
      </c>
      <c r="C96" s="74" t="s">
        <v>348</v>
      </c>
      <c r="D96" s="74" t="s">
        <v>34</v>
      </c>
      <c r="E96" s="74">
        <v>2</v>
      </c>
      <c r="F96" s="155">
        <v>863</v>
      </c>
      <c r="G96" s="74">
        <v>44.599644929999997</v>
      </c>
      <c r="H96" s="74">
        <v>-87.439708100000004</v>
      </c>
      <c r="I96" s="74">
        <v>44.606565979999999</v>
      </c>
      <c r="J96" s="74">
        <v>-87.435371419999996</v>
      </c>
    </row>
    <row r="97" spans="1:10" ht="12.75" customHeight="1">
      <c r="A97" s="33"/>
      <c r="B97" s="34">
        <f>COUNTA(B95:B96)</f>
        <v>2</v>
      </c>
      <c r="C97" s="33"/>
      <c r="D97" s="33"/>
      <c r="E97" s="79"/>
      <c r="F97" s="54">
        <f>SUM(F95:F96)</f>
        <v>1701</v>
      </c>
      <c r="G97" s="33"/>
      <c r="H97" s="33"/>
      <c r="I97" s="33"/>
      <c r="J97" s="33"/>
    </row>
    <row r="98" spans="1:10" ht="9" customHeight="1">
      <c r="A98" s="33"/>
      <c r="B98" s="34"/>
      <c r="C98" s="33"/>
      <c r="D98" s="33"/>
      <c r="E98" s="79"/>
      <c r="F98" s="54"/>
      <c r="G98" s="33"/>
      <c r="H98" s="33"/>
      <c r="I98" s="33"/>
      <c r="J98" s="33"/>
    </row>
    <row r="99" spans="1:10" ht="12.75" customHeight="1">
      <c r="A99" s="73" t="s">
        <v>349</v>
      </c>
      <c r="B99" s="73" t="s">
        <v>350</v>
      </c>
      <c r="C99" s="73" t="s">
        <v>351</v>
      </c>
      <c r="D99" s="73" t="s">
        <v>34</v>
      </c>
      <c r="E99" s="73">
        <v>3</v>
      </c>
      <c r="F99" s="153">
        <v>1585</v>
      </c>
      <c r="G99" s="73">
        <v>43.937775539999997</v>
      </c>
      <c r="H99" s="73">
        <v>-87.719043799999994</v>
      </c>
      <c r="I99" s="73">
        <v>43.937775539999997</v>
      </c>
      <c r="J99" s="73">
        <v>-87.719043799999994</v>
      </c>
    </row>
    <row r="100" spans="1:10" ht="12.75" customHeight="1">
      <c r="A100" s="73" t="s">
        <v>349</v>
      </c>
      <c r="B100" s="73" t="s">
        <v>352</v>
      </c>
      <c r="C100" s="73" t="s">
        <v>353</v>
      </c>
      <c r="D100" s="73" t="s">
        <v>34</v>
      </c>
      <c r="E100" s="73">
        <v>3</v>
      </c>
      <c r="F100" s="153">
        <v>62</v>
      </c>
      <c r="G100" s="73">
        <v>43.91593091</v>
      </c>
      <c r="H100" s="73">
        <v>-87.72358998</v>
      </c>
      <c r="I100" s="73">
        <v>43.91675541</v>
      </c>
      <c r="J100" s="73">
        <v>-87.723533930000002</v>
      </c>
    </row>
    <row r="101" spans="1:10" ht="12.75" customHeight="1">
      <c r="A101" s="73" t="s">
        <v>349</v>
      </c>
      <c r="B101" s="73" t="s">
        <v>354</v>
      </c>
      <c r="C101" s="73" t="s">
        <v>355</v>
      </c>
      <c r="D101" s="73" t="s">
        <v>34</v>
      </c>
      <c r="E101" s="73">
        <v>2</v>
      </c>
      <c r="F101" s="153">
        <v>2790</v>
      </c>
      <c r="G101" s="73">
        <v>44.130329879999998</v>
      </c>
      <c r="H101" s="73">
        <v>-87.602745400000003</v>
      </c>
      <c r="I101" s="73">
        <v>44.141508209999998</v>
      </c>
      <c r="J101" s="73">
        <v>-87.570566150000005</v>
      </c>
    </row>
    <row r="102" spans="1:10" ht="12.75" customHeight="1">
      <c r="A102" s="73" t="s">
        <v>349</v>
      </c>
      <c r="B102" s="73" t="s">
        <v>356</v>
      </c>
      <c r="C102" s="73" t="s">
        <v>357</v>
      </c>
      <c r="D102" s="73" t="s">
        <v>34</v>
      </c>
      <c r="E102" s="73">
        <v>2</v>
      </c>
      <c r="F102" s="153">
        <v>426</v>
      </c>
      <c r="G102" s="73">
        <v>44.108690260000003</v>
      </c>
      <c r="H102" s="73">
        <v>-87.641186869999999</v>
      </c>
      <c r="I102" s="73">
        <v>44.111670359999998</v>
      </c>
      <c r="J102" s="73">
        <v>-87.637780860000007</v>
      </c>
    </row>
    <row r="103" spans="1:10" ht="12.75" customHeight="1">
      <c r="A103" s="73" t="s">
        <v>349</v>
      </c>
      <c r="B103" s="73" t="s">
        <v>358</v>
      </c>
      <c r="C103" s="73" t="s">
        <v>359</v>
      </c>
      <c r="D103" s="73" t="s">
        <v>34</v>
      </c>
      <c r="E103" s="73">
        <v>2</v>
      </c>
      <c r="F103" s="153">
        <v>1375</v>
      </c>
      <c r="G103" s="73">
        <v>44.144931710000002</v>
      </c>
      <c r="H103" s="73">
        <v>-87.562775290000005</v>
      </c>
      <c r="I103" s="73">
        <v>44.153343569999997</v>
      </c>
      <c r="J103" s="73">
        <v>-87.549130719999994</v>
      </c>
    </row>
    <row r="104" spans="1:10" ht="12.75" customHeight="1">
      <c r="A104" s="73" t="s">
        <v>349</v>
      </c>
      <c r="B104" s="73" t="s">
        <v>360</v>
      </c>
      <c r="C104" s="73" t="s">
        <v>361</v>
      </c>
      <c r="D104" s="73" t="s">
        <v>34</v>
      </c>
      <c r="E104" s="73">
        <v>2</v>
      </c>
      <c r="F104" s="153">
        <v>997</v>
      </c>
      <c r="G104" s="73">
        <v>44.220801510000001</v>
      </c>
      <c r="H104" s="73">
        <v>-87.507366719999993</v>
      </c>
      <c r="I104" s="73">
        <v>44.229655260000001</v>
      </c>
      <c r="J104" s="73">
        <v>-87.508427920000003</v>
      </c>
    </row>
    <row r="105" spans="1:10" ht="18" customHeight="1">
      <c r="A105" s="73" t="s">
        <v>349</v>
      </c>
      <c r="B105" s="73" t="s">
        <v>362</v>
      </c>
      <c r="C105" s="73" t="s">
        <v>363</v>
      </c>
      <c r="D105" s="73" t="s">
        <v>34</v>
      </c>
      <c r="E105" s="73">
        <v>2</v>
      </c>
      <c r="F105" s="153">
        <v>762</v>
      </c>
      <c r="G105" s="73">
        <v>44.213987979999999</v>
      </c>
      <c r="H105" s="73">
        <v>-87.507232049999999</v>
      </c>
      <c r="I105" s="73">
        <v>44.220801510000001</v>
      </c>
      <c r="J105" s="73">
        <v>-87.507366719999993</v>
      </c>
    </row>
    <row r="106" spans="1:10" ht="18" customHeight="1">
      <c r="A106" s="73" t="s">
        <v>349</v>
      </c>
      <c r="B106" s="73" t="s">
        <v>364</v>
      </c>
      <c r="C106" s="73" t="s">
        <v>365</v>
      </c>
      <c r="D106" s="73" t="s">
        <v>34</v>
      </c>
      <c r="E106" s="73">
        <v>2</v>
      </c>
      <c r="F106" s="153">
        <v>711</v>
      </c>
      <c r="G106" s="73">
        <v>44.157414879999997</v>
      </c>
      <c r="H106" s="73">
        <v>-87.54292169</v>
      </c>
      <c r="I106" s="73">
        <v>44.213987979999999</v>
      </c>
      <c r="J106" s="73">
        <v>-87.507232049999999</v>
      </c>
    </row>
    <row r="107" spans="1:10" ht="12.75" customHeight="1">
      <c r="A107" s="74" t="s">
        <v>349</v>
      </c>
      <c r="B107" s="74" t="s">
        <v>366</v>
      </c>
      <c r="C107" s="74" t="s">
        <v>367</v>
      </c>
      <c r="D107" s="74" t="s">
        <v>34</v>
      </c>
      <c r="E107" s="74">
        <v>2</v>
      </c>
      <c r="F107" s="155">
        <v>438</v>
      </c>
      <c r="G107" s="74">
        <v>44.073867759999999</v>
      </c>
      <c r="H107" s="74">
        <v>-87.655856319999998</v>
      </c>
      <c r="I107" s="74">
        <v>44.077898279999999</v>
      </c>
      <c r="J107" s="74">
        <v>-87.655928070000002</v>
      </c>
    </row>
    <row r="108" spans="1:10" ht="12.75" customHeight="1">
      <c r="A108" s="33"/>
      <c r="B108" s="34">
        <f>COUNTA(B99:B107)</f>
        <v>9</v>
      </c>
      <c r="C108" s="33"/>
      <c r="D108" s="33"/>
      <c r="E108" s="79"/>
      <c r="F108" s="54">
        <f>SUM(F99:F107)</f>
        <v>9146</v>
      </c>
      <c r="G108" s="33"/>
      <c r="H108" s="33"/>
      <c r="I108" s="33"/>
      <c r="J108" s="33"/>
    </row>
    <row r="109" spans="1:10" ht="9" customHeight="1">
      <c r="A109" s="33"/>
      <c r="B109" s="34"/>
      <c r="C109" s="33"/>
      <c r="D109" s="33"/>
      <c r="E109" s="79"/>
      <c r="F109" s="54"/>
      <c r="G109" s="33"/>
      <c r="H109" s="33"/>
      <c r="I109" s="33"/>
      <c r="J109" s="33"/>
    </row>
    <row r="110" spans="1:10" ht="12.75" customHeight="1">
      <c r="A110" s="73" t="s">
        <v>368</v>
      </c>
      <c r="B110" s="73" t="s">
        <v>369</v>
      </c>
      <c r="C110" s="73" t="s">
        <v>370</v>
      </c>
      <c r="D110" s="73" t="s">
        <v>34</v>
      </c>
      <c r="E110" s="73">
        <v>2</v>
      </c>
      <c r="F110" s="153">
        <v>237</v>
      </c>
      <c r="G110" s="73">
        <v>43.089252010000003</v>
      </c>
      <c r="H110" s="73">
        <v>-87.872301820000004</v>
      </c>
      <c r="I110" s="73">
        <v>43.095508430000002</v>
      </c>
      <c r="J110" s="73">
        <v>-87.875082759999998</v>
      </c>
    </row>
    <row r="111" spans="1:10" ht="12.75" customHeight="1">
      <c r="A111" s="73" t="s">
        <v>368</v>
      </c>
      <c r="B111" s="73" t="s">
        <v>371</v>
      </c>
      <c r="C111" s="73" t="s">
        <v>372</v>
      </c>
      <c r="D111" s="73" t="s">
        <v>34</v>
      </c>
      <c r="E111" s="73">
        <v>3</v>
      </c>
      <c r="F111" s="153">
        <v>1292</v>
      </c>
      <c r="G111" s="73">
        <v>46.603256469999998</v>
      </c>
      <c r="H111" s="73">
        <v>-90.863362179999996</v>
      </c>
      <c r="I111" s="73">
        <v>46.602675599999998</v>
      </c>
      <c r="J111" s="73">
        <v>-90.864911939999999</v>
      </c>
    </row>
    <row r="112" spans="1:10" ht="12.75" customHeight="1">
      <c r="A112" s="73" t="s">
        <v>368</v>
      </c>
      <c r="B112" s="73" t="s">
        <v>373</v>
      </c>
      <c r="C112" s="73" t="s">
        <v>374</v>
      </c>
      <c r="D112" s="73" t="s">
        <v>34</v>
      </c>
      <c r="E112" s="73">
        <v>2</v>
      </c>
      <c r="F112" s="153">
        <v>161</v>
      </c>
      <c r="G112" s="73">
        <v>42.867162759999999</v>
      </c>
      <c r="H112" s="73">
        <v>-87.83958853</v>
      </c>
      <c r="I112" s="73">
        <v>42.868493809999997</v>
      </c>
      <c r="J112" s="73">
        <v>-87.840004780000001</v>
      </c>
    </row>
    <row r="113" spans="1:10" ht="12.75" customHeight="1">
      <c r="A113" s="73" t="s">
        <v>368</v>
      </c>
      <c r="B113" s="73" t="s">
        <v>375</v>
      </c>
      <c r="C113" s="73" t="s">
        <v>376</v>
      </c>
      <c r="D113" s="73" t="s">
        <v>34</v>
      </c>
      <c r="E113" s="73">
        <v>1</v>
      </c>
      <c r="F113" s="153">
        <v>815</v>
      </c>
      <c r="G113" s="73">
        <v>43.058909079999999</v>
      </c>
      <c r="H113" s="73">
        <v>-87.875323440000003</v>
      </c>
      <c r="I113" s="73">
        <v>43.064390789999997</v>
      </c>
      <c r="J113" s="73">
        <v>-87.869110160000005</v>
      </c>
    </row>
    <row r="114" spans="1:10" ht="12.75" customHeight="1">
      <c r="A114" s="73" t="s">
        <v>368</v>
      </c>
      <c r="B114" s="73" t="s">
        <v>377</v>
      </c>
      <c r="C114" s="73" t="s">
        <v>378</v>
      </c>
      <c r="D114" s="73" t="s">
        <v>34</v>
      </c>
      <c r="E114" s="73">
        <v>2</v>
      </c>
      <c r="F114" s="153">
        <v>1947</v>
      </c>
      <c r="G114" s="73">
        <v>42.906622519999999</v>
      </c>
      <c r="H114" s="73">
        <v>-87.841076819999998</v>
      </c>
      <c r="I114" s="73">
        <v>42.906622519999999</v>
      </c>
      <c r="J114" s="73">
        <v>-87.841076819999998</v>
      </c>
    </row>
    <row r="115" spans="1:10" ht="12.75" customHeight="1">
      <c r="A115" s="73" t="s">
        <v>368</v>
      </c>
      <c r="B115" s="73" t="s">
        <v>379</v>
      </c>
      <c r="C115" s="73" t="s">
        <v>380</v>
      </c>
      <c r="D115" s="73" t="s">
        <v>34</v>
      </c>
      <c r="E115" s="73">
        <v>2</v>
      </c>
      <c r="F115" s="153">
        <v>144</v>
      </c>
      <c r="G115" s="73">
        <v>43.123986960000003</v>
      </c>
      <c r="H115" s="73">
        <v>-87.899847769999994</v>
      </c>
      <c r="I115" s="73">
        <v>43.12495328</v>
      </c>
      <c r="J115" s="73">
        <v>-87.900240710000006</v>
      </c>
    </row>
    <row r="116" spans="1:10" ht="12.75" customHeight="1">
      <c r="A116" s="73" t="s">
        <v>368</v>
      </c>
      <c r="B116" s="73" t="s">
        <v>381</v>
      </c>
      <c r="C116" s="73" t="s">
        <v>382</v>
      </c>
      <c r="D116" s="73" t="s">
        <v>34</v>
      </c>
      <c r="E116" s="73">
        <v>2</v>
      </c>
      <c r="F116" s="153">
        <v>225</v>
      </c>
      <c r="G116" s="73">
        <v>43.052714799999997</v>
      </c>
      <c r="H116" s="73">
        <v>-87.882818979999996</v>
      </c>
      <c r="I116" s="73">
        <v>43.054261199999999</v>
      </c>
      <c r="J116" s="73">
        <v>-87.881195180000006</v>
      </c>
    </row>
    <row r="117" spans="1:10" ht="12.75" customHeight="1">
      <c r="A117" s="73" t="s">
        <v>368</v>
      </c>
      <c r="B117" s="73" t="s">
        <v>383</v>
      </c>
      <c r="C117" s="73" t="s">
        <v>384</v>
      </c>
      <c r="D117" s="73" t="s">
        <v>34</v>
      </c>
      <c r="E117" s="73">
        <v>1</v>
      </c>
      <c r="F117" s="153">
        <v>150</v>
      </c>
      <c r="G117" s="73">
        <v>42.994752429999998</v>
      </c>
      <c r="H117" s="73">
        <v>-87.880603870000002</v>
      </c>
      <c r="I117" s="73">
        <v>42.995657170000001</v>
      </c>
      <c r="J117" s="73">
        <v>-87.881835839999994</v>
      </c>
    </row>
    <row r="118" spans="1:10" ht="12.75" customHeight="1">
      <c r="A118" s="73" t="s">
        <v>368</v>
      </c>
      <c r="B118" s="73" t="s">
        <v>385</v>
      </c>
      <c r="C118" s="73" t="s">
        <v>386</v>
      </c>
      <c r="D118" s="73" t="s">
        <v>34</v>
      </c>
      <c r="E118" s="73">
        <v>2</v>
      </c>
      <c r="F118" s="153">
        <v>185</v>
      </c>
      <c r="G118" s="73">
        <v>42.991991589999998</v>
      </c>
      <c r="H118" s="73">
        <v>-87.878039680000001</v>
      </c>
      <c r="I118" s="73">
        <v>42.993209989999997</v>
      </c>
      <c r="J118" s="73">
        <v>-87.879434259999996</v>
      </c>
    </row>
    <row r="119" spans="1:10" ht="12.75" customHeight="1">
      <c r="A119" s="73" t="s">
        <v>368</v>
      </c>
      <c r="B119" s="73" t="s">
        <v>387</v>
      </c>
      <c r="C119" s="73" t="s">
        <v>388</v>
      </c>
      <c r="D119" s="73" t="s">
        <v>34</v>
      </c>
      <c r="E119" s="73">
        <v>2</v>
      </c>
      <c r="F119" s="153">
        <v>1337</v>
      </c>
      <c r="G119" s="73">
        <v>43.166883859999999</v>
      </c>
      <c r="H119" s="73">
        <v>-87.882529529999999</v>
      </c>
      <c r="I119" s="73">
        <v>43.177990270000002</v>
      </c>
      <c r="J119" s="73">
        <v>-87.883931480000001</v>
      </c>
    </row>
    <row r="120" spans="1:10" ht="12.75" customHeight="1">
      <c r="A120" s="74" t="s">
        <v>368</v>
      </c>
      <c r="B120" s="74" t="s">
        <v>389</v>
      </c>
      <c r="C120" s="74" t="s">
        <v>390</v>
      </c>
      <c r="D120" s="74" t="s">
        <v>34</v>
      </c>
      <c r="E120" s="74">
        <v>2</v>
      </c>
      <c r="F120" s="155">
        <v>301</v>
      </c>
      <c r="G120" s="74">
        <v>43.054437999999998</v>
      </c>
      <c r="H120" s="74">
        <v>-87.880997989999997</v>
      </c>
      <c r="I120" s="74">
        <v>43.056404790000002</v>
      </c>
      <c r="J120" s="74">
        <v>-87.878504930000005</v>
      </c>
    </row>
    <row r="121" spans="1:10" ht="12.75" customHeight="1">
      <c r="A121" s="33"/>
      <c r="B121" s="34">
        <f>COUNTA(B110:B120)</f>
        <v>11</v>
      </c>
      <c r="C121" s="33"/>
      <c r="D121" s="33"/>
      <c r="E121" s="79"/>
      <c r="F121" s="54">
        <f>SUM(F110:F120)</f>
        <v>6794</v>
      </c>
      <c r="G121" s="33"/>
      <c r="H121" s="33"/>
      <c r="I121" s="33"/>
      <c r="J121" s="33"/>
    </row>
    <row r="122" spans="1:10" ht="9" customHeight="1">
      <c r="A122" s="33"/>
      <c r="B122" s="34"/>
      <c r="C122" s="33"/>
      <c r="D122" s="33"/>
      <c r="E122" s="79"/>
      <c r="F122" s="54"/>
      <c r="G122" s="33"/>
      <c r="H122" s="33"/>
      <c r="I122" s="33"/>
      <c r="J122" s="33"/>
    </row>
    <row r="123" spans="1:10" ht="12.75" customHeight="1">
      <c r="A123" s="73" t="s">
        <v>391</v>
      </c>
      <c r="B123" s="73" t="s">
        <v>392</v>
      </c>
      <c r="C123" s="73" t="s">
        <v>393</v>
      </c>
      <c r="D123" s="73" t="s">
        <v>34</v>
      </c>
      <c r="E123" s="73">
        <v>1</v>
      </c>
      <c r="F123" s="153">
        <v>25</v>
      </c>
      <c r="G123" s="73">
        <v>43.484569110000002</v>
      </c>
      <c r="H123" s="73">
        <v>-87.795107060000007</v>
      </c>
      <c r="I123" s="73">
        <v>43.48481666</v>
      </c>
      <c r="J123" s="73">
        <v>-87.795005579999994</v>
      </c>
    </row>
    <row r="124" spans="1:10" ht="12.75" customHeight="1">
      <c r="A124" s="73" t="s">
        <v>391</v>
      </c>
      <c r="B124" s="73" t="s">
        <v>394</v>
      </c>
      <c r="C124" s="73" t="s">
        <v>395</v>
      </c>
      <c r="D124" s="73" t="s">
        <v>34</v>
      </c>
      <c r="E124" s="73">
        <v>2</v>
      </c>
      <c r="F124" s="153">
        <v>103</v>
      </c>
      <c r="G124" s="73"/>
      <c r="H124" s="73"/>
      <c r="I124" s="73"/>
      <c r="J124" s="73"/>
    </row>
    <row r="125" spans="1:10" ht="12.75" customHeight="1">
      <c r="A125" s="73" t="s">
        <v>391</v>
      </c>
      <c r="B125" s="73" t="s">
        <v>396</v>
      </c>
      <c r="C125" s="73" t="s">
        <v>397</v>
      </c>
      <c r="D125" s="73" t="s">
        <v>34</v>
      </c>
      <c r="E125" s="73">
        <v>1</v>
      </c>
      <c r="F125" s="153">
        <v>21</v>
      </c>
      <c r="G125" s="73">
        <v>43.499366909999999</v>
      </c>
      <c r="H125" s="73">
        <v>-87.793336690000004</v>
      </c>
      <c r="I125" s="73">
        <v>43.499568359999998</v>
      </c>
      <c r="J125" s="73">
        <v>-87.793431240000004</v>
      </c>
    </row>
    <row r="126" spans="1:10" ht="12.75" customHeight="1">
      <c r="A126" s="73" t="s">
        <v>391</v>
      </c>
      <c r="B126" s="73" t="s">
        <v>398</v>
      </c>
      <c r="C126" s="73" t="s">
        <v>399</v>
      </c>
      <c r="D126" s="73" t="s">
        <v>34</v>
      </c>
      <c r="E126" s="73">
        <v>1</v>
      </c>
      <c r="F126" s="153">
        <v>778</v>
      </c>
      <c r="G126" s="73">
        <v>43.492803049999999</v>
      </c>
      <c r="H126" s="73">
        <v>-87.790817140000001</v>
      </c>
      <c r="I126" s="73">
        <v>43.499366909999999</v>
      </c>
      <c r="J126" s="73">
        <v>-87.793336690000004</v>
      </c>
    </row>
    <row r="127" spans="1:10" ht="12.75" customHeight="1">
      <c r="A127" s="73" t="s">
        <v>391</v>
      </c>
      <c r="B127" s="73" t="s">
        <v>400</v>
      </c>
      <c r="C127" s="73" t="s">
        <v>401</v>
      </c>
      <c r="D127" s="73" t="s">
        <v>34</v>
      </c>
      <c r="E127" s="73">
        <v>1</v>
      </c>
      <c r="F127" s="153">
        <v>985</v>
      </c>
      <c r="G127" s="73">
        <v>43.484705740000003</v>
      </c>
      <c r="H127" s="73">
        <v>-87.795033520000004</v>
      </c>
      <c r="I127" s="73">
        <v>43.492803049999999</v>
      </c>
      <c r="J127" s="73">
        <v>-87.790817140000001</v>
      </c>
    </row>
    <row r="128" spans="1:10" ht="12.75" customHeight="1">
      <c r="A128" s="73" t="s">
        <v>391</v>
      </c>
      <c r="B128" s="73" t="s">
        <v>402</v>
      </c>
      <c r="C128" s="73" t="s">
        <v>403</v>
      </c>
      <c r="D128" s="73" t="s">
        <v>34</v>
      </c>
      <c r="E128" s="73">
        <v>3</v>
      </c>
      <c r="F128" s="153">
        <v>2213</v>
      </c>
      <c r="G128" s="73"/>
      <c r="H128" s="73"/>
      <c r="I128" s="73"/>
      <c r="J128" s="73"/>
    </row>
    <row r="129" spans="1:10" ht="12.75" customHeight="1">
      <c r="A129" s="74" t="s">
        <v>391</v>
      </c>
      <c r="B129" s="74" t="s">
        <v>404</v>
      </c>
      <c r="C129" s="74" t="s">
        <v>405</v>
      </c>
      <c r="D129" s="74" t="s">
        <v>34</v>
      </c>
      <c r="E129" s="74">
        <v>1</v>
      </c>
      <c r="F129" s="155">
        <v>585</v>
      </c>
      <c r="G129" s="74">
        <v>43.393665140000003</v>
      </c>
      <c r="H129" s="74">
        <v>-87.863849279999997</v>
      </c>
      <c r="I129" s="74">
        <v>43.3981475</v>
      </c>
      <c r="J129" s="74">
        <v>-87.860260089999997</v>
      </c>
    </row>
    <row r="130" spans="1:10" ht="12.75" customHeight="1">
      <c r="A130" s="33"/>
      <c r="B130" s="34">
        <f>COUNTA(B123:B129)</f>
        <v>7</v>
      </c>
      <c r="C130" s="33"/>
      <c r="D130" s="33"/>
      <c r="E130" s="79"/>
      <c r="F130" s="54">
        <f>SUM(F123:F129)</f>
        <v>4710</v>
      </c>
      <c r="G130" s="33"/>
      <c r="H130" s="33"/>
      <c r="I130" s="33"/>
      <c r="J130" s="33"/>
    </row>
    <row r="131" spans="1:10" ht="9" customHeight="1">
      <c r="A131" s="33"/>
      <c r="B131" s="34"/>
      <c r="C131" s="33"/>
      <c r="D131" s="33"/>
      <c r="E131" s="79"/>
      <c r="F131" s="54"/>
      <c r="G131" s="33"/>
      <c r="H131" s="33"/>
      <c r="I131" s="33"/>
      <c r="J131" s="33"/>
    </row>
    <row r="132" spans="1:10" ht="12.75" customHeight="1">
      <c r="A132" s="73" t="s">
        <v>406</v>
      </c>
      <c r="B132" s="73" t="s">
        <v>407</v>
      </c>
      <c r="C132" s="73" t="s">
        <v>408</v>
      </c>
      <c r="D132" s="73" t="s">
        <v>34</v>
      </c>
      <c r="E132" s="73">
        <v>1</v>
      </c>
      <c r="F132" s="153">
        <v>949</v>
      </c>
      <c r="G132" s="73">
        <v>42.737770259999998</v>
      </c>
      <c r="H132" s="73">
        <v>-87.778581520000003</v>
      </c>
      <c r="I132" s="73">
        <v>42.737770259999998</v>
      </c>
      <c r="J132" s="73">
        <v>-87.778581130000006</v>
      </c>
    </row>
    <row r="133" spans="1:10" ht="12.75" customHeight="1">
      <c r="A133" s="74" t="s">
        <v>406</v>
      </c>
      <c r="B133" s="74" t="s">
        <v>409</v>
      </c>
      <c r="C133" s="74" t="s">
        <v>410</v>
      </c>
      <c r="D133" s="74" t="s">
        <v>34</v>
      </c>
      <c r="E133" s="74">
        <v>1</v>
      </c>
      <c r="F133" s="155">
        <v>685</v>
      </c>
      <c r="G133" s="74">
        <v>42.745922219999997</v>
      </c>
      <c r="H133" s="74">
        <v>-87.782085159999994</v>
      </c>
      <c r="I133" s="74">
        <v>42.752136839999999</v>
      </c>
      <c r="J133" s="74">
        <v>-87.781274850000003</v>
      </c>
    </row>
    <row r="134" spans="1:10" ht="12.75" customHeight="1">
      <c r="A134" s="33"/>
      <c r="B134" s="34">
        <f>COUNTA(B132:B133)</f>
        <v>2</v>
      </c>
      <c r="C134" s="33"/>
      <c r="D134" s="33"/>
      <c r="E134" s="79"/>
      <c r="F134" s="54">
        <f>SUM(F132:F133)</f>
        <v>1634</v>
      </c>
      <c r="G134" s="33"/>
      <c r="H134" s="33"/>
      <c r="I134" s="33"/>
      <c r="J134" s="33"/>
    </row>
    <row r="135" spans="1:10" ht="9" customHeight="1">
      <c r="A135" s="33"/>
      <c r="B135" s="34"/>
      <c r="C135" s="33"/>
      <c r="D135" s="33"/>
      <c r="E135" s="79"/>
      <c r="F135" s="54"/>
      <c r="G135" s="33"/>
      <c r="H135" s="33"/>
      <c r="I135" s="33"/>
      <c r="J135" s="33"/>
    </row>
    <row r="136" spans="1:10" ht="12.75" customHeight="1">
      <c r="A136" s="73" t="s">
        <v>411</v>
      </c>
      <c r="B136" s="73" t="s">
        <v>412</v>
      </c>
      <c r="C136" s="73" t="s">
        <v>413</v>
      </c>
      <c r="D136" s="73" t="s">
        <v>34</v>
      </c>
      <c r="E136" s="73">
        <v>3</v>
      </c>
      <c r="F136" s="153">
        <v>173</v>
      </c>
      <c r="G136" s="73">
        <v>43.557711390000001</v>
      </c>
      <c r="H136" s="73">
        <v>-87.792123380000007</v>
      </c>
      <c r="I136" s="73">
        <v>43.55914559</v>
      </c>
      <c r="J136" s="73">
        <v>-87.791722949999993</v>
      </c>
    </row>
    <row r="137" spans="1:10" ht="12.75" customHeight="1">
      <c r="A137" s="73" t="s">
        <v>411</v>
      </c>
      <c r="B137" s="73" t="s">
        <v>414</v>
      </c>
      <c r="C137" s="73" t="s">
        <v>415</v>
      </c>
      <c r="D137" s="73" t="s">
        <v>34</v>
      </c>
      <c r="E137" s="73">
        <v>1</v>
      </c>
      <c r="F137" s="153">
        <v>245</v>
      </c>
      <c r="G137" s="73">
        <v>43.74350287</v>
      </c>
      <c r="H137" s="73">
        <v>-87.707963599999999</v>
      </c>
      <c r="I137" s="73">
        <v>43.745010379999997</v>
      </c>
      <c r="J137" s="73">
        <v>-87.70558604</v>
      </c>
    </row>
    <row r="138" spans="1:10" ht="12.75" customHeight="1">
      <c r="A138" s="73" t="s">
        <v>411</v>
      </c>
      <c r="B138" s="73" t="s">
        <v>416</v>
      </c>
      <c r="C138" s="73" t="s">
        <v>417</v>
      </c>
      <c r="D138" s="73" t="s">
        <v>34</v>
      </c>
      <c r="E138" s="73">
        <v>2</v>
      </c>
      <c r="F138" s="153">
        <v>1410</v>
      </c>
      <c r="G138" s="73">
        <v>43.754847769999998</v>
      </c>
      <c r="H138" s="73">
        <v>-87.702218419999994</v>
      </c>
      <c r="I138" s="73">
        <v>43.764324850000001</v>
      </c>
      <c r="J138" s="73">
        <v>-87.695529379999996</v>
      </c>
    </row>
    <row r="139" spans="1:10" ht="12.75" customHeight="1">
      <c r="A139" s="73" t="s">
        <v>411</v>
      </c>
      <c r="B139" s="73" t="s">
        <v>418</v>
      </c>
      <c r="C139" s="73" t="s">
        <v>419</v>
      </c>
      <c r="D139" s="73" t="s">
        <v>34</v>
      </c>
      <c r="E139" s="73">
        <v>2</v>
      </c>
      <c r="F139" s="153">
        <v>1188</v>
      </c>
      <c r="G139" s="73">
        <v>43.732834269999998</v>
      </c>
      <c r="H139" s="73">
        <v>-87.710020459999996</v>
      </c>
      <c r="I139" s="73">
        <v>43.74350287</v>
      </c>
      <c r="J139" s="73">
        <v>-87.707963599999999</v>
      </c>
    </row>
    <row r="140" spans="1:10" ht="12.75" customHeight="1">
      <c r="A140" s="73" t="s">
        <v>411</v>
      </c>
      <c r="B140" s="73" t="s">
        <v>420</v>
      </c>
      <c r="C140" s="73" t="s">
        <v>421</v>
      </c>
      <c r="D140" s="73" t="s">
        <v>34</v>
      </c>
      <c r="E140" s="73">
        <v>1</v>
      </c>
      <c r="F140" s="153">
        <v>1381</v>
      </c>
      <c r="G140" s="73">
        <v>43.659340960000002</v>
      </c>
      <c r="H140" s="73">
        <v>-87.720949849999997</v>
      </c>
      <c r="I140" s="73">
        <v>43.670518510000001</v>
      </c>
      <c r="J140" s="73">
        <v>-87.713541419999999</v>
      </c>
    </row>
    <row r="141" spans="1:10" ht="12.75" customHeight="1">
      <c r="A141" s="73" t="s">
        <v>411</v>
      </c>
      <c r="B141" s="73" t="s">
        <v>422</v>
      </c>
      <c r="C141" s="73" t="s">
        <v>423</v>
      </c>
      <c r="D141" s="73" t="s">
        <v>34</v>
      </c>
      <c r="E141" s="73">
        <v>1</v>
      </c>
      <c r="F141" s="153">
        <v>758</v>
      </c>
      <c r="G141" s="73">
        <v>43.670518510000001</v>
      </c>
      <c r="H141" s="73">
        <v>-87.713541419999999</v>
      </c>
      <c r="I141" s="73">
        <v>43.676536710000001</v>
      </c>
      <c r="J141" s="73">
        <v>-87.708804189999995</v>
      </c>
    </row>
    <row r="142" spans="1:10" ht="12.75" customHeight="1">
      <c r="A142" s="73" t="s">
        <v>411</v>
      </c>
      <c r="B142" s="73" t="s">
        <v>424</v>
      </c>
      <c r="C142" s="73" t="s">
        <v>425</v>
      </c>
      <c r="D142" s="73" t="s">
        <v>34</v>
      </c>
      <c r="E142" s="73">
        <v>1</v>
      </c>
      <c r="F142" s="153">
        <v>540</v>
      </c>
      <c r="G142" s="73">
        <v>43.654798130000003</v>
      </c>
      <c r="H142" s="73">
        <v>-87.723782040000003</v>
      </c>
      <c r="I142" s="73">
        <v>43.659340960000002</v>
      </c>
      <c r="J142" s="73">
        <v>-87.720949849999997</v>
      </c>
    </row>
    <row r="143" spans="1:10" ht="12.75" customHeight="1">
      <c r="A143" s="74" t="s">
        <v>411</v>
      </c>
      <c r="B143" s="74" t="s">
        <v>426</v>
      </c>
      <c r="C143" s="74" t="s">
        <v>427</v>
      </c>
      <c r="D143" s="74" t="s">
        <v>34</v>
      </c>
      <c r="E143" s="74">
        <v>1</v>
      </c>
      <c r="F143" s="155">
        <v>678</v>
      </c>
      <c r="G143" s="74">
        <v>43.649718759999999</v>
      </c>
      <c r="H143" s="74">
        <v>-87.727064780000006</v>
      </c>
      <c r="I143" s="74">
        <v>43.649716859999998</v>
      </c>
      <c r="J143" s="74">
        <v>-87.727065789999997</v>
      </c>
    </row>
    <row r="144" spans="1:10" ht="12.75" customHeight="1">
      <c r="A144" s="33"/>
      <c r="B144" s="34">
        <f>COUNTA(B136:B143)</f>
        <v>8</v>
      </c>
      <c r="C144" s="33"/>
      <c r="D144" s="33"/>
      <c r="E144" s="79"/>
      <c r="F144" s="54">
        <f>SUM(F136:F143)</f>
        <v>6373</v>
      </c>
      <c r="G144" s="33"/>
      <c r="H144" s="33"/>
      <c r="I144" s="33"/>
      <c r="J144" s="33"/>
    </row>
    <row r="145" spans="1:10" ht="12.75" customHeight="1">
      <c r="A145" s="33"/>
      <c r="B145" s="34"/>
      <c r="C145" s="33"/>
      <c r="D145" s="33"/>
      <c r="E145" s="79"/>
      <c r="F145" s="138"/>
      <c r="G145" s="33"/>
      <c r="H145" s="33"/>
      <c r="I145" s="33"/>
      <c r="J145" s="33"/>
    </row>
    <row r="146" spans="1:10" ht="12.75" customHeight="1">
      <c r="A146" s="33"/>
      <c r="B146" s="34"/>
      <c r="C146" s="33"/>
      <c r="D146" s="33"/>
      <c r="E146" s="79"/>
      <c r="F146" s="54"/>
      <c r="G146" s="33"/>
      <c r="H146" s="33"/>
      <c r="I146" s="33"/>
      <c r="J146" s="33"/>
    </row>
    <row r="147" spans="1:10" ht="12.75" customHeight="1">
      <c r="A147" s="33"/>
      <c r="C147" s="108" t="s">
        <v>119</v>
      </c>
      <c r="D147" s="109"/>
      <c r="E147" s="110"/>
      <c r="G147" s="33"/>
      <c r="H147" s="33"/>
      <c r="I147" s="33"/>
      <c r="J147" s="33"/>
    </row>
    <row r="148" spans="1:10" s="2" customFormat="1" ht="12.75" customHeight="1">
      <c r="C148" s="104" t="s">
        <v>117</v>
      </c>
      <c r="D148" s="105">
        <f>SUM(B9+B27+B32+B65+B79+B86+B93+B97+B108+B121+B130+B134+B144)</f>
        <v>118</v>
      </c>
      <c r="E148" s="110"/>
      <c r="G148" s="55"/>
      <c r="H148" s="55"/>
      <c r="I148" s="55"/>
      <c r="J148" s="55"/>
    </row>
    <row r="149" spans="1:10" ht="12.75" customHeight="1">
      <c r="A149" s="48"/>
      <c r="B149" s="48"/>
      <c r="C149" s="104" t="s">
        <v>118</v>
      </c>
      <c r="D149" s="106">
        <f>SUM(F9+F27+F32+F65+F79+F86+F93+F97+F108+F121+F130+F134+F144)</f>
        <v>66828</v>
      </c>
      <c r="E149" s="107" t="s">
        <v>436</v>
      </c>
      <c r="F149" s="94"/>
      <c r="G149" s="47"/>
      <c r="H149" s="47"/>
      <c r="I149" s="47"/>
      <c r="J149" s="47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Wisconsin Beach Attributes</oddHeader>
    <oddFooter>&amp;R&amp;P of &amp;N</oddFooter>
  </headerFooter>
  <rowBreaks count="2" manualBreakCount="2">
    <brk id="86" max="9" man="1"/>
    <brk id="127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151"/>
  <sheetViews>
    <sheetView workbookViewId="0"/>
  </sheetViews>
  <sheetFormatPr defaultRowHeight="12.75"/>
  <cols>
    <col min="1" max="1" width="11.5703125" style="5" customWidth="1"/>
    <col min="2" max="2" width="7.7109375" style="5" customWidth="1"/>
    <col min="3" max="3" width="41" style="5" customWidth="1"/>
    <col min="4" max="6" width="9.28515625" style="5" customWidth="1"/>
    <col min="7" max="7" width="11" style="5" customWidth="1"/>
    <col min="8" max="8" width="9.28515625" style="5" customWidth="1"/>
    <col min="9" max="9" width="11" style="5" customWidth="1"/>
    <col min="10" max="10" width="9.140625" style="24"/>
    <col min="11" max="16384" width="9.140625" style="5"/>
  </cols>
  <sheetData>
    <row r="1" spans="1:10" s="2" customFormat="1" ht="40.5" customHeight="1">
      <c r="A1" s="25" t="s">
        <v>16</v>
      </c>
      <c r="B1" s="25" t="s">
        <v>17</v>
      </c>
      <c r="C1" s="25" t="s">
        <v>81</v>
      </c>
      <c r="D1" s="3" t="s">
        <v>82</v>
      </c>
      <c r="E1" s="3" t="s">
        <v>83</v>
      </c>
      <c r="F1" s="3" t="s">
        <v>84</v>
      </c>
      <c r="G1" s="3" t="s">
        <v>85</v>
      </c>
      <c r="H1" s="3" t="s">
        <v>86</v>
      </c>
      <c r="I1" s="3" t="s">
        <v>87</v>
      </c>
      <c r="J1" s="80" t="s">
        <v>428</v>
      </c>
    </row>
    <row r="2" spans="1:10" ht="12.75" customHeight="1">
      <c r="A2" s="73" t="s">
        <v>179</v>
      </c>
      <c r="B2" s="73" t="s">
        <v>180</v>
      </c>
      <c r="C2" s="73" t="s">
        <v>181</v>
      </c>
      <c r="D2" s="73">
        <v>99</v>
      </c>
      <c r="E2" s="73" t="s">
        <v>429</v>
      </c>
      <c r="F2" s="73">
        <v>2</v>
      </c>
      <c r="G2" s="73" t="s">
        <v>175</v>
      </c>
      <c r="H2" s="73">
        <v>0</v>
      </c>
      <c r="I2" s="73" t="s">
        <v>175</v>
      </c>
      <c r="J2" s="153">
        <v>156</v>
      </c>
    </row>
    <row r="3" spans="1:10" ht="12.75" customHeight="1">
      <c r="A3" s="73" t="s">
        <v>179</v>
      </c>
      <c r="B3" s="73" t="s">
        <v>182</v>
      </c>
      <c r="C3" s="73" t="s">
        <v>183</v>
      </c>
      <c r="D3" s="73">
        <v>99</v>
      </c>
      <c r="E3" s="73" t="s">
        <v>429</v>
      </c>
      <c r="F3" s="73">
        <v>1</v>
      </c>
      <c r="G3" s="73" t="s">
        <v>175</v>
      </c>
      <c r="H3" s="73">
        <v>0</v>
      </c>
      <c r="I3" s="73" t="s">
        <v>175</v>
      </c>
      <c r="J3" s="153">
        <v>2249</v>
      </c>
    </row>
    <row r="4" spans="1:10" ht="12.75" customHeight="1">
      <c r="A4" s="73" t="s">
        <v>179</v>
      </c>
      <c r="B4" s="73" t="s">
        <v>184</v>
      </c>
      <c r="C4" s="73" t="s">
        <v>185</v>
      </c>
      <c r="D4" s="73">
        <v>99</v>
      </c>
      <c r="E4" s="73" t="s">
        <v>429</v>
      </c>
      <c r="F4" s="73">
        <v>1</v>
      </c>
      <c r="G4" s="73" t="s">
        <v>175</v>
      </c>
      <c r="H4" s="73">
        <v>0</v>
      </c>
      <c r="I4" s="73" t="s">
        <v>175</v>
      </c>
      <c r="J4" s="153">
        <v>361</v>
      </c>
    </row>
    <row r="5" spans="1:10" ht="12.75" customHeight="1">
      <c r="A5" s="73" t="s">
        <v>179</v>
      </c>
      <c r="B5" s="73" t="s">
        <v>186</v>
      </c>
      <c r="C5" s="73" t="s">
        <v>187</v>
      </c>
      <c r="D5" s="73">
        <v>99</v>
      </c>
      <c r="E5" s="73" t="s">
        <v>429</v>
      </c>
      <c r="F5" s="73">
        <v>1</v>
      </c>
      <c r="G5" s="73" t="s">
        <v>175</v>
      </c>
      <c r="H5" s="73">
        <v>0</v>
      </c>
      <c r="I5" s="73" t="s">
        <v>175</v>
      </c>
      <c r="J5" s="153">
        <v>23</v>
      </c>
    </row>
    <row r="6" spans="1:10" ht="12.75" customHeight="1">
      <c r="A6" s="73" t="s">
        <v>179</v>
      </c>
      <c r="B6" s="73" t="s">
        <v>188</v>
      </c>
      <c r="C6" s="73" t="s">
        <v>189</v>
      </c>
      <c r="D6" s="73">
        <v>99</v>
      </c>
      <c r="E6" s="73" t="s">
        <v>429</v>
      </c>
      <c r="F6" s="73">
        <v>2</v>
      </c>
      <c r="G6" s="73" t="s">
        <v>175</v>
      </c>
      <c r="H6" s="73">
        <v>0</v>
      </c>
      <c r="I6" s="73" t="s">
        <v>175</v>
      </c>
      <c r="J6" s="153">
        <v>273</v>
      </c>
    </row>
    <row r="7" spans="1:10" ht="12.75" customHeight="1">
      <c r="A7" s="73" t="s">
        <v>179</v>
      </c>
      <c r="B7" s="73" t="s">
        <v>190</v>
      </c>
      <c r="C7" s="73" t="s">
        <v>191</v>
      </c>
      <c r="D7" s="73">
        <v>99</v>
      </c>
      <c r="E7" s="73" t="s">
        <v>429</v>
      </c>
      <c r="F7" s="73">
        <v>1</v>
      </c>
      <c r="G7" s="73" t="s">
        <v>175</v>
      </c>
      <c r="H7" s="73">
        <v>0</v>
      </c>
      <c r="I7" s="73" t="s">
        <v>175</v>
      </c>
      <c r="J7" s="153">
        <v>108</v>
      </c>
    </row>
    <row r="8" spans="1:10" ht="12.75" customHeight="1">
      <c r="A8" s="74" t="s">
        <v>179</v>
      </c>
      <c r="B8" s="74" t="s">
        <v>192</v>
      </c>
      <c r="C8" s="74" t="s">
        <v>193</v>
      </c>
      <c r="D8" s="74">
        <v>100</v>
      </c>
      <c r="E8" s="74" t="s">
        <v>429</v>
      </c>
      <c r="F8" s="74">
        <v>2</v>
      </c>
      <c r="G8" s="74" t="s">
        <v>175</v>
      </c>
      <c r="H8" s="74">
        <v>0</v>
      </c>
      <c r="I8" s="74" t="s">
        <v>175</v>
      </c>
      <c r="J8" s="155">
        <v>436</v>
      </c>
    </row>
    <row r="9" spans="1:10" ht="12.75" customHeight="1">
      <c r="A9" s="32"/>
      <c r="B9" s="62">
        <f>COUNTA(B2:B8)</f>
        <v>7</v>
      </c>
      <c r="C9" s="20"/>
      <c r="D9" s="20"/>
      <c r="E9" s="20"/>
      <c r="F9" s="20">
        <f>COUNTIF(F2:F8, "&gt;0")</f>
        <v>7</v>
      </c>
      <c r="G9" s="20"/>
      <c r="H9" s="29"/>
      <c r="I9" s="32"/>
      <c r="J9" s="54">
        <f>SUM(J2:J8)</f>
        <v>3606</v>
      </c>
    </row>
    <row r="10" spans="1:10" ht="7.5" customHeight="1">
      <c r="A10" s="32"/>
      <c r="B10" s="56"/>
      <c r="C10" s="32"/>
      <c r="D10" s="32"/>
      <c r="E10" s="32"/>
      <c r="F10" s="32"/>
      <c r="G10" s="32"/>
      <c r="H10" s="32"/>
      <c r="I10" s="32"/>
      <c r="J10" s="154"/>
    </row>
    <row r="11" spans="1:10" ht="12.75" customHeight="1">
      <c r="A11" s="73" t="s">
        <v>194</v>
      </c>
      <c r="B11" s="73" t="s">
        <v>195</v>
      </c>
      <c r="C11" s="73" t="s">
        <v>196</v>
      </c>
      <c r="D11" s="73">
        <v>99</v>
      </c>
      <c r="E11" s="73" t="s">
        <v>429</v>
      </c>
      <c r="F11" s="73">
        <v>1</v>
      </c>
      <c r="G11" s="73" t="s">
        <v>175</v>
      </c>
      <c r="H11" s="73">
        <v>0</v>
      </c>
      <c r="I11" s="73" t="s">
        <v>175</v>
      </c>
      <c r="J11" s="153">
        <v>1926</v>
      </c>
    </row>
    <row r="12" spans="1:10" ht="12.75" customHeight="1">
      <c r="A12" s="73" t="s">
        <v>194</v>
      </c>
      <c r="B12" s="73" t="s">
        <v>197</v>
      </c>
      <c r="C12" s="73" t="s">
        <v>198</v>
      </c>
      <c r="D12" s="73">
        <v>105</v>
      </c>
      <c r="E12" s="73" t="s">
        <v>429</v>
      </c>
      <c r="F12" s="73">
        <v>1</v>
      </c>
      <c r="G12" s="73" t="s">
        <v>175</v>
      </c>
      <c r="H12" s="73">
        <v>0</v>
      </c>
      <c r="I12" s="73" t="s">
        <v>175</v>
      </c>
      <c r="J12" s="153">
        <v>80</v>
      </c>
    </row>
    <row r="13" spans="1:10" ht="12.75" customHeight="1">
      <c r="A13" s="73" t="s">
        <v>194</v>
      </c>
      <c r="B13" s="73" t="s">
        <v>199</v>
      </c>
      <c r="C13" s="73" t="s">
        <v>200</v>
      </c>
      <c r="D13" s="73">
        <v>99</v>
      </c>
      <c r="E13" s="73" t="s">
        <v>429</v>
      </c>
      <c r="F13" s="73">
        <v>1</v>
      </c>
      <c r="G13" s="73" t="s">
        <v>175</v>
      </c>
      <c r="H13" s="73">
        <v>0</v>
      </c>
      <c r="I13" s="73" t="s">
        <v>175</v>
      </c>
      <c r="J13" s="153">
        <v>22</v>
      </c>
    </row>
    <row r="14" spans="1:10" ht="12.75" customHeight="1">
      <c r="A14" s="73" t="s">
        <v>194</v>
      </c>
      <c r="B14" s="73" t="s">
        <v>201</v>
      </c>
      <c r="C14" s="73" t="s">
        <v>202</v>
      </c>
      <c r="D14" s="73">
        <v>99</v>
      </c>
      <c r="E14" s="73" t="s">
        <v>429</v>
      </c>
      <c r="F14" s="73">
        <v>1</v>
      </c>
      <c r="G14" s="73" t="s">
        <v>175</v>
      </c>
      <c r="H14" s="73">
        <v>0</v>
      </c>
      <c r="I14" s="73" t="s">
        <v>175</v>
      </c>
      <c r="J14" s="153">
        <v>486</v>
      </c>
    </row>
    <row r="15" spans="1:10" ht="12.75" customHeight="1">
      <c r="A15" s="73" t="s">
        <v>194</v>
      </c>
      <c r="B15" s="73" t="s">
        <v>203</v>
      </c>
      <c r="C15" s="73" t="s">
        <v>204</v>
      </c>
      <c r="D15" s="73">
        <v>99</v>
      </c>
      <c r="E15" s="73" t="s">
        <v>429</v>
      </c>
      <c r="F15" s="73">
        <v>1</v>
      </c>
      <c r="G15" s="73" t="s">
        <v>175</v>
      </c>
      <c r="H15" s="73">
        <v>0</v>
      </c>
      <c r="I15" s="73" t="s">
        <v>175</v>
      </c>
      <c r="J15" s="153">
        <v>32</v>
      </c>
    </row>
    <row r="16" spans="1:10" ht="12.75" customHeight="1">
      <c r="A16" s="73" t="s">
        <v>194</v>
      </c>
      <c r="B16" s="73" t="s">
        <v>205</v>
      </c>
      <c r="C16" s="73" t="s">
        <v>206</v>
      </c>
      <c r="D16" s="73">
        <v>99</v>
      </c>
      <c r="E16" s="73" t="s">
        <v>429</v>
      </c>
      <c r="F16" s="73">
        <v>1</v>
      </c>
      <c r="G16" s="73" t="s">
        <v>175</v>
      </c>
      <c r="H16" s="73">
        <v>0</v>
      </c>
      <c r="I16" s="73" t="s">
        <v>175</v>
      </c>
      <c r="J16" s="153">
        <v>98</v>
      </c>
    </row>
    <row r="17" spans="1:10" ht="12.75" customHeight="1">
      <c r="A17" s="73" t="s">
        <v>194</v>
      </c>
      <c r="B17" s="73" t="s">
        <v>207</v>
      </c>
      <c r="C17" s="73" t="s">
        <v>208</v>
      </c>
      <c r="D17" s="73">
        <v>100</v>
      </c>
      <c r="E17" s="73" t="s">
        <v>429</v>
      </c>
      <c r="F17" s="73">
        <v>1</v>
      </c>
      <c r="G17" s="73" t="s">
        <v>175</v>
      </c>
      <c r="H17" s="73">
        <v>0</v>
      </c>
      <c r="I17" s="73" t="s">
        <v>175</v>
      </c>
      <c r="J17" s="153">
        <v>1008</v>
      </c>
    </row>
    <row r="18" spans="1:10" ht="12.75" customHeight="1">
      <c r="A18" s="73" t="s">
        <v>194</v>
      </c>
      <c r="B18" s="73" t="s">
        <v>209</v>
      </c>
      <c r="C18" s="73" t="s">
        <v>210</v>
      </c>
      <c r="D18" s="73">
        <v>100</v>
      </c>
      <c r="E18" s="73" t="s">
        <v>429</v>
      </c>
      <c r="F18" s="73">
        <v>1</v>
      </c>
      <c r="G18" s="73" t="s">
        <v>175</v>
      </c>
      <c r="H18" s="73">
        <v>0</v>
      </c>
      <c r="I18" s="73" t="s">
        <v>175</v>
      </c>
      <c r="J18" s="153">
        <v>1263</v>
      </c>
    </row>
    <row r="19" spans="1:10" ht="12.75" customHeight="1">
      <c r="A19" s="73" t="s">
        <v>194</v>
      </c>
      <c r="B19" s="73" t="s">
        <v>211</v>
      </c>
      <c r="C19" s="73" t="s">
        <v>212</v>
      </c>
      <c r="D19" s="73">
        <v>99</v>
      </c>
      <c r="E19" s="73" t="s">
        <v>429</v>
      </c>
      <c r="F19" s="73">
        <v>1</v>
      </c>
      <c r="G19" s="73" t="s">
        <v>175</v>
      </c>
      <c r="H19" s="73">
        <v>0</v>
      </c>
      <c r="I19" s="73" t="s">
        <v>175</v>
      </c>
      <c r="J19" s="153">
        <v>281</v>
      </c>
    </row>
    <row r="20" spans="1:10" ht="12.75" customHeight="1">
      <c r="A20" s="73" t="s">
        <v>194</v>
      </c>
      <c r="B20" s="73" t="s">
        <v>213</v>
      </c>
      <c r="C20" s="73" t="s">
        <v>214</v>
      </c>
      <c r="D20" s="73">
        <v>99</v>
      </c>
      <c r="E20" s="73" t="s">
        <v>429</v>
      </c>
      <c r="F20" s="73">
        <v>1</v>
      </c>
      <c r="G20" s="73" t="s">
        <v>175</v>
      </c>
      <c r="H20" s="73">
        <v>0</v>
      </c>
      <c r="I20" s="73" t="s">
        <v>175</v>
      </c>
      <c r="J20" s="153">
        <v>1824</v>
      </c>
    </row>
    <row r="21" spans="1:10" ht="12.75" customHeight="1">
      <c r="A21" s="73" t="s">
        <v>194</v>
      </c>
      <c r="B21" s="73" t="s">
        <v>215</v>
      </c>
      <c r="C21" s="73" t="s">
        <v>216</v>
      </c>
      <c r="D21" s="73">
        <v>99</v>
      </c>
      <c r="E21" s="73" t="s">
        <v>429</v>
      </c>
      <c r="F21" s="73">
        <v>1</v>
      </c>
      <c r="G21" s="73" t="s">
        <v>175</v>
      </c>
      <c r="H21" s="73">
        <v>0</v>
      </c>
      <c r="I21" s="73" t="s">
        <v>175</v>
      </c>
      <c r="J21" s="153">
        <v>438</v>
      </c>
    </row>
    <row r="22" spans="1:10" ht="12.75" customHeight="1">
      <c r="A22" s="73" t="s">
        <v>194</v>
      </c>
      <c r="B22" s="73" t="s">
        <v>217</v>
      </c>
      <c r="C22" s="73" t="s">
        <v>218</v>
      </c>
      <c r="D22" s="73">
        <v>99</v>
      </c>
      <c r="E22" s="73" t="s">
        <v>429</v>
      </c>
      <c r="F22" s="73">
        <v>1</v>
      </c>
      <c r="G22" s="73" t="s">
        <v>175</v>
      </c>
      <c r="H22" s="73">
        <v>0</v>
      </c>
      <c r="I22" s="73" t="s">
        <v>175</v>
      </c>
      <c r="J22" s="153">
        <v>104</v>
      </c>
    </row>
    <row r="23" spans="1:10" ht="12.75" customHeight="1">
      <c r="A23" s="73" t="s">
        <v>194</v>
      </c>
      <c r="B23" s="73" t="s">
        <v>219</v>
      </c>
      <c r="C23" s="73" t="s">
        <v>220</v>
      </c>
      <c r="D23" s="73">
        <v>99</v>
      </c>
      <c r="E23" s="73" t="s">
        <v>429</v>
      </c>
      <c r="F23" s="73">
        <v>1</v>
      </c>
      <c r="G23" s="73" t="s">
        <v>175</v>
      </c>
      <c r="H23" s="73">
        <v>0</v>
      </c>
      <c r="I23" s="73" t="s">
        <v>175</v>
      </c>
      <c r="J23" s="153">
        <v>64</v>
      </c>
    </row>
    <row r="24" spans="1:10" ht="12.75" customHeight="1">
      <c r="A24" s="73" t="s">
        <v>194</v>
      </c>
      <c r="B24" s="73" t="s">
        <v>221</v>
      </c>
      <c r="C24" s="73" t="s">
        <v>222</v>
      </c>
      <c r="D24" s="73">
        <v>99</v>
      </c>
      <c r="E24" s="73" t="s">
        <v>429</v>
      </c>
      <c r="F24" s="73">
        <v>1</v>
      </c>
      <c r="G24" s="73" t="s">
        <v>175</v>
      </c>
      <c r="H24" s="73">
        <v>0</v>
      </c>
      <c r="I24" s="73" t="s">
        <v>175</v>
      </c>
      <c r="J24" s="153">
        <v>82</v>
      </c>
    </row>
    <row r="25" spans="1:10" ht="12.75" customHeight="1">
      <c r="A25" s="73" t="s">
        <v>194</v>
      </c>
      <c r="B25" s="73" t="s">
        <v>223</v>
      </c>
      <c r="C25" s="73" t="s">
        <v>224</v>
      </c>
      <c r="D25" s="73">
        <v>101</v>
      </c>
      <c r="E25" s="73" t="s">
        <v>429</v>
      </c>
      <c r="F25" s="73">
        <v>1</v>
      </c>
      <c r="G25" s="73" t="s">
        <v>175</v>
      </c>
      <c r="H25" s="73">
        <v>0</v>
      </c>
      <c r="I25" s="73" t="s">
        <v>175</v>
      </c>
      <c r="J25" s="153">
        <v>169</v>
      </c>
    </row>
    <row r="26" spans="1:10" ht="12.75" customHeight="1">
      <c r="A26" s="74" t="s">
        <v>194</v>
      </c>
      <c r="B26" s="74" t="s">
        <v>225</v>
      </c>
      <c r="C26" s="74" t="s">
        <v>226</v>
      </c>
      <c r="D26" s="74">
        <v>99</v>
      </c>
      <c r="E26" s="74" t="s">
        <v>429</v>
      </c>
      <c r="F26" s="74">
        <v>1</v>
      </c>
      <c r="G26" s="74" t="s">
        <v>175</v>
      </c>
      <c r="H26" s="74">
        <v>0</v>
      </c>
      <c r="I26" s="74" t="s">
        <v>175</v>
      </c>
      <c r="J26" s="155">
        <v>60</v>
      </c>
    </row>
    <row r="27" spans="1:10" ht="12.75" customHeight="1">
      <c r="A27" s="30"/>
      <c r="B27" s="20">
        <f>COUNTA(F11:F26)</f>
        <v>16</v>
      </c>
      <c r="C27" s="20"/>
      <c r="D27" s="32"/>
      <c r="E27" s="32"/>
      <c r="F27" s="20">
        <f>COUNTIF(F11:F26, "&gt;0")</f>
        <v>16</v>
      </c>
      <c r="G27" s="32"/>
      <c r="H27" s="29"/>
      <c r="I27" s="30"/>
      <c r="J27" s="54">
        <f>SUM(J11:J26)</f>
        <v>7937</v>
      </c>
    </row>
    <row r="28" spans="1:10" ht="7.5" customHeight="1">
      <c r="A28" s="32"/>
      <c r="B28" s="62"/>
      <c r="C28" s="32"/>
      <c r="D28" s="32"/>
      <c r="E28" s="32"/>
      <c r="F28" s="32"/>
      <c r="G28" s="32"/>
      <c r="H28" s="32"/>
      <c r="I28" s="32"/>
      <c r="J28" s="154"/>
    </row>
    <row r="29" spans="1:10" ht="12.75" customHeight="1">
      <c r="A29" s="73" t="s">
        <v>227</v>
      </c>
      <c r="B29" s="73" t="s">
        <v>228</v>
      </c>
      <c r="C29" s="73" t="s">
        <v>229</v>
      </c>
      <c r="D29" s="73">
        <v>106</v>
      </c>
      <c r="E29" s="73" t="s">
        <v>429</v>
      </c>
      <c r="F29" s="73">
        <v>1</v>
      </c>
      <c r="G29" s="73" t="s">
        <v>175</v>
      </c>
      <c r="H29" s="73">
        <v>0</v>
      </c>
      <c r="I29" s="73" t="s">
        <v>175</v>
      </c>
      <c r="J29" s="153">
        <v>596</v>
      </c>
    </row>
    <row r="30" spans="1:10" ht="12.75" customHeight="1">
      <c r="A30" s="73" t="s">
        <v>227</v>
      </c>
      <c r="B30" s="73" t="s">
        <v>230</v>
      </c>
      <c r="C30" s="73" t="s">
        <v>231</v>
      </c>
      <c r="D30" s="73">
        <v>106</v>
      </c>
      <c r="E30" s="73" t="s">
        <v>429</v>
      </c>
      <c r="F30" s="73">
        <v>1</v>
      </c>
      <c r="G30" s="73" t="s">
        <v>175</v>
      </c>
      <c r="H30" s="73">
        <v>0</v>
      </c>
      <c r="I30" s="73" t="s">
        <v>175</v>
      </c>
      <c r="J30" s="153">
        <v>426</v>
      </c>
    </row>
    <row r="31" spans="1:10" ht="12.75" customHeight="1">
      <c r="A31" s="74" t="s">
        <v>227</v>
      </c>
      <c r="B31" s="74" t="s">
        <v>232</v>
      </c>
      <c r="C31" s="74" t="s">
        <v>233</v>
      </c>
      <c r="D31" s="74">
        <v>106</v>
      </c>
      <c r="E31" s="74" t="s">
        <v>429</v>
      </c>
      <c r="F31" s="74">
        <v>1</v>
      </c>
      <c r="G31" s="74" t="s">
        <v>175</v>
      </c>
      <c r="H31" s="74">
        <v>0</v>
      </c>
      <c r="I31" s="74" t="s">
        <v>175</v>
      </c>
      <c r="J31" s="155">
        <v>418</v>
      </c>
    </row>
    <row r="32" spans="1:10">
      <c r="A32" s="30"/>
      <c r="B32" s="20">
        <f>COUNTA(B29:B31)</f>
        <v>3</v>
      </c>
      <c r="C32" s="20"/>
      <c r="D32" s="32"/>
      <c r="E32" s="32"/>
      <c r="F32" s="20">
        <f>COUNTIF(F29:F31, "&gt;0")</f>
        <v>3</v>
      </c>
      <c r="G32" s="32"/>
      <c r="H32" s="29"/>
      <c r="I32" s="30"/>
      <c r="J32" s="54">
        <f>SUM(J29:J31)</f>
        <v>1440</v>
      </c>
    </row>
    <row r="33" spans="1:10" ht="7.5" customHeight="1">
      <c r="A33" s="30"/>
      <c r="B33" s="20"/>
      <c r="C33" s="20"/>
      <c r="D33" s="32"/>
      <c r="E33" s="32"/>
      <c r="F33" s="20"/>
      <c r="G33" s="32"/>
      <c r="H33" s="29"/>
      <c r="I33" s="30"/>
      <c r="J33" s="54"/>
    </row>
    <row r="34" spans="1:10" ht="12.75" customHeight="1">
      <c r="A34" s="73" t="s">
        <v>234</v>
      </c>
      <c r="B34" s="73" t="s">
        <v>235</v>
      </c>
      <c r="C34" s="73" t="s">
        <v>236</v>
      </c>
      <c r="D34" s="73">
        <v>100</v>
      </c>
      <c r="E34" s="73" t="s">
        <v>429</v>
      </c>
      <c r="F34" s="73">
        <v>2</v>
      </c>
      <c r="G34" s="73" t="s">
        <v>175</v>
      </c>
      <c r="H34" s="73">
        <v>0</v>
      </c>
      <c r="I34" s="73" t="s">
        <v>175</v>
      </c>
      <c r="J34" s="153">
        <v>16</v>
      </c>
    </row>
    <row r="35" spans="1:10" ht="12.75" customHeight="1">
      <c r="A35" s="73" t="s">
        <v>234</v>
      </c>
      <c r="B35" s="73" t="s">
        <v>237</v>
      </c>
      <c r="C35" s="73" t="s">
        <v>238</v>
      </c>
      <c r="D35" s="73">
        <v>100</v>
      </c>
      <c r="E35" s="73" t="s">
        <v>429</v>
      </c>
      <c r="F35" s="73">
        <v>4</v>
      </c>
      <c r="G35" s="73" t="s">
        <v>175</v>
      </c>
      <c r="H35" s="73">
        <v>0</v>
      </c>
      <c r="I35" s="73" t="s">
        <v>175</v>
      </c>
      <c r="J35" s="153">
        <v>142</v>
      </c>
    </row>
    <row r="36" spans="1:10" ht="12.75" customHeight="1">
      <c r="A36" s="73" t="s">
        <v>234</v>
      </c>
      <c r="B36" s="73" t="s">
        <v>239</v>
      </c>
      <c r="C36" s="73" t="s">
        <v>240</v>
      </c>
      <c r="D36" s="73">
        <v>98</v>
      </c>
      <c r="E36" s="73" t="s">
        <v>429</v>
      </c>
      <c r="F36" s="73">
        <v>1</v>
      </c>
      <c r="G36" s="73" t="s">
        <v>175</v>
      </c>
      <c r="H36" s="73">
        <v>0</v>
      </c>
      <c r="I36" s="73" t="s">
        <v>175</v>
      </c>
      <c r="J36" s="153">
        <v>1011</v>
      </c>
    </row>
    <row r="37" spans="1:10" ht="12.75" customHeight="1">
      <c r="A37" s="73" t="s">
        <v>234</v>
      </c>
      <c r="B37" s="73" t="s">
        <v>241</v>
      </c>
      <c r="C37" s="73" t="s">
        <v>242</v>
      </c>
      <c r="D37" s="73">
        <v>100</v>
      </c>
      <c r="E37" s="73" t="s">
        <v>429</v>
      </c>
      <c r="F37" s="73">
        <v>4</v>
      </c>
      <c r="G37" s="73" t="s">
        <v>175</v>
      </c>
      <c r="H37" s="73">
        <v>0</v>
      </c>
      <c r="I37" s="73" t="s">
        <v>175</v>
      </c>
      <c r="J37" s="153">
        <v>100</v>
      </c>
    </row>
    <row r="38" spans="1:10" ht="12.75" customHeight="1">
      <c r="A38" s="73" t="s">
        <v>234</v>
      </c>
      <c r="B38" s="73" t="s">
        <v>243</v>
      </c>
      <c r="C38" s="73" t="s">
        <v>244</v>
      </c>
      <c r="D38" s="73">
        <v>100</v>
      </c>
      <c r="E38" s="73" t="s">
        <v>429</v>
      </c>
      <c r="F38" s="73">
        <v>4</v>
      </c>
      <c r="G38" s="73" t="s">
        <v>175</v>
      </c>
      <c r="H38" s="73">
        <v>0</v>
      </c>
      <c r="I38" s="73" t="s">
        <v>175</v>
      </c>
      <c r="J38" s="153">
        <v>27</v>
      </c>
    </row>
    <row r="39" spans="1:10" ht="12.75" customHeight="1">
      <c r="A39" s="73" t="s">
        <v>234</v>
      </c>
      <c r="B39" s="73" t="s">
        <v>245</v>
      </c>
      <c r="C39" s="73" t="s">
        <v>246</v>
      </c>
      <c r="D39" s="73">
        <v>100</v>
      </c>
      <c r="E39" s="73" t="s">
        <v>429</v>
      </c>
      <c r="F39" s="73">
        <v>4</v>
      </c>
      <c r="G39" s="73" t="s">
        <v>175</v>
      </c>
      <c r="H39" s="73">
        <v>0</v>
      </c>
      <c r="I39" s="73" t="s">
        <v>175</v>
      </c>
      <c r="J39" s="153">
        <v>87</v>
      </c>
    </row>
    <row r="40" spans="1:10" ht="12.75" customHeight="1">
      <c r="A40" s="73" t="s">
        <v>234</v>
      </c>
      <c r="B40" s="73" t="s">
        <v>247</v>
      </c>
      <c r="C40" s="73" t="s">
        <v>248</v>
      </c>
      <c r="D40" s="73">
        <v>99</v>
      </c>
      <c r="E40" s="73" t="s">
        <v>429</v>
      </c>
      <c r="F40" s="73">
        <v>2</v>
      </c>
      <c r="G40" s="73" t="s">
        <v>175</v>
      </c>
      <c r="H40" s="73">
        <v>0</v>
      </c>
      <c r="I40" s="73" t="s">
        <v>175</v>
      </c>
      <c r="J40" s="153">
        <v>1284</v>
      </c>
    </row>
    <row r="41" spans="1:10" ht="12.75" customHeight="1">
      <c r="A41" s="73" t="s">
        <v>234</v>
      </c>
      <c r="B41" s="73" t="s">
        <v>249</v>
      </c>
      <c r="C41" s="73" t="s">
        <v>250</v>
      </c>
      <c r="D41" s="73">
        <v>99</v>
      </c>
      <c r="E41" s="73" t="s">
        <v>429</v>
      </c>
      <c r="F41" s="73">
        <v>2</v>
      </c>
      <c r="G41" s="73" t="s">
        <v>175</v>
      </c>
      <c r="H41" s="73">
        <v>0</v>
      </c>
      <c r="I41" s="73" t="s">
        <v>175</v>
      </c>
      <c r="J41" s="153">
        <v>144</v>
      </c>
    </row>
    <row r="42" spans="1:10" ht="12.75" customHeight="1">
      <c r="A42" s="73" t="s">
        <v>234</v>
      </c>
      <c r="B42" s="73" t="s">
        <v>251</v>
      </c>
      <c r="C42" s="73" t="s">
        <v>252</v>
      </c>
      <c r="D42" s="73">
        <v>105</v>
      </c>
      <c r="E42" s="73" t="s">
        <v>429</v>
      </c>
      <c r="F42" s="73">
        <v>2</v>
      </c>
      <c r="G42" s="73" t="s">
        <v>175</v>
      </c>
      <c r="H42" s="73">
        <v>0</v>
      </c>
      <c r="I42" s="73" t="s">
        <v>175</v>
      </c>
      <c r="J42" s="153">
        <v>484</v>
      </c>
    </row>
    <row r="43" spans="1:10" ht="12.75" customHeight="1">
      <c r="A43" s="73" t="s">
        <v>234</v>
      </c>
      <c r="B43" s="73" t="s">
        <v>253</v>
      </c>
      <c r="C43" s="73" t="s">
        <v>254</v>
      </c>
      <c r="D43" s="73">
        <v>100</v>
      </c>
      <c r="E43" s="73" t="s">
        <v>429</v>
      </c>
      <c r="F43" s="73">
        <v>4</v>
      </c>
      <c r="G43" s="73" t="s">
        <v>175</v>
      </c>
      <c r="H43" s="73">
        <v>0</v>
      </c>
      <c r="I43" s="73" t="s">
        <v>175</v>
      </c>
      <c r="J43" s="153">
        <v>50</v>
      </c>
    </row>
    <row r="44" spans="1:10" ht="12.75" customHeight="1">
      <c r="A44" s="73" t="s">
        <v>234</v>
      </c>
      <c r="B44" s="73" t="s">
        <v>255</v>
      </c>
      <c r="C44" s="73" t="s">
        <v>256</v>
      </c>
      <c r="D44" s="73">
        <v>97</v>
      </c>
      <c r="E44" s="73" t="s">
        <v>429</v>
      </c>
      <c r="F44" s="73">
        <v>1</v>
      </c>
      <c r="G44" s="73" t="s">
        <v>175</v>
      </c>
      <c r="H44" s="73">
        <v>0</v>
      </c>
      <c r="I44" s="73" t="s">
        <v>175</v>
      </c>
      <c r="J44" s="153">
        <v>62</v>
      </c>
    </row>
    <row r="45" spans="1:10" ht="12.75" customHeight="1">
      <c r="A45" s="73" t="s">
        <v>234</v>
      </c>
      <c r="B45" s="73" t="s">
        <v>257</v>
      </c>
      <c r="C45" s="73" t="s">
        <v>258</v>
      </c>
      <c r="D45" s="73">
        <v>98</v>
      </c>
      <c r="E45" s="73" t="s">
        <v>429</v>
      </c>
      <c r="F45" s="73">
        <v>2</v>
      </c>
      <c r="G45" s="73" t="s">
        <v>175</v>
      </c>
      <c r="H45" s="73">
        <v>0</v>
      </c>
      <c r="I45" s="73" t="s">
        <v>175</v>
      </c>
      <c r="J45" s="153">
        <v>18</v>
      </c>
    </row>
    <row r="46" spans="1:10" ht="12.75" customHeight="1">
      <c r="A46" s="73" t="s">
        <v>234</v>
      </c>
      <c r="B46" s="73" t="s">
        <v>259</v>
      </c>
      <c r="C46" s="73" t="s">
        <v>260</v>
      </c>
      <c r="D46" s="73">
        <v>89</v>
      </c>
      <c r="E46" s="73" t="s">
        <v>429</v>
      </c>
      <c r="F46" s="73">
        <v>1</v>
      </c>
      <c r="G46" s="73" t="s">
        <v>175</v>
      </c>
      <c r="H46" s="73">
        <v>0</v>
      </c>
      <c r="I46" s="73" t="s">
        <v>175</v>
      </c>
      <c r="J46" s="153">
        <v>194</v>
      </c>
    </row>
    <row r="47" spans="1:10" ht="12.75" customHeight="1">
      <c r="A47" s="73" t="s">
        <v>234</v>
      </c>
      <c r="B47" s="73" t="s">
        <v>261</v>
      </c>
      <c r="C47" s="73" t="s">
        <v>262</v>
      </c>
      <c r="D47" s="73">
        <v>99</v>
      </c>
      <c r="E47" s="73" t="s">
        <v>429</v>
      </c>
      <c r="F47" s="73">
        <v>2</v>
      </c>
      <c r="G47" s="73" t="s">
        <v>175</v>
      </c>
      <c r="H47" s="73">
        <v>0</v>
      </c>
      <c r="I47" s="73" t="s">
        <v>175</v>
      </c>
      <c r="J47" s="153">
        <v>48</v>
      </c>
    </row>
    <row r="48" spans="1:10" ht="12.75" customHeight="1">
      <c r="A48" s="73" t="s">
        <v>234</v>
      </c>
      <c r="B48" s="73" t="s">
        <v>263</v>
      </c>
      <c r="C48" s="73" t="s">
        <v>264</v>
      </c>
      <c r="D48" s="73">
        <v>100</v>
      </c>
      <c r="E48" s="73" t="s">
        <v>429</v>
      </c>
      <c r="F48" s="73">
        <v>1</v>
      </c>
      <c r="G48" s="73" t="s">
        <v>175</v>
      </c>
      <c r="H48" s="73">
        <v>0</v>
      </c>
      <c r="I48" s="73" t="s">
        <v>175</v>
      </c>
      <c r="J48" s="153">
        <v>53</v>
      </c>
    </row>
    <row r="49" spans="1:10" ht="12.75" customHeight="1">
      <c r="A49" s="73" t="s">
        <v>234</v>
      </c>
      <c r="B49" s="73" t="s">
        <v>265</v>
      </c>
      <c r="C49" s="73" t="s">
        <v>266</v>
      </c>
      <c r="D49" s="73">
        <v>100</v>
      </c>
      <c r="E49" s="73" t="s">
        <v>429</v>
      </c>
      <c r="F49" s="73">
        <v>4</v>
      </c>
      <c r="G49" s="73" t="s">
        <v>175</v>
      </c>
      <c r="H49" s="73">
        <v>0</v>
      </c>
      <c r="I49" s="73" t="s">
        <v>175</v>
      </c>
      <c r="J49" s="153">
        <v>94</v>
      </c>
    </row>
    <row r="50" spans="1:10" ht="12.75" customHeight="1">
      <c r="A50" s="73" t="s">
        <v>234</v>
      </c>
      <c r="B50" s="73" t="s">
        <v>267</v>
      </c>
      <c r="C50" s="73" t="s">
        <v>268</v>
      </c>
      <c r="D50" s="73">
        <v>99</v>
      </c>
      <c r="E50" s="73" t="s">
        <v>429</v>
      </c>
      <c r="F50" s="73">
        <v>4</v>
      </c>
      <c r="G50" s="73" t="s">
        <v>175</v>
      </c>
      <c r="H50" s="73">
        <v>0</v>
      </c>
      <c r="I50" s="73" t="s">
        <v>175</v>
      </c>
      <c r="J50" s="153">
        <v>868</v>
      </c>
    </row>
    <row r="51" spans="1:10" ht="12.75" customHeight="1">
      <c r="A51" s="73" t="s">
        <v>234</v>
      </c>
      <c r="B51" s="73" t="s">
        <v>269</v>
      </c>
      <c r="C51" s="73" t="s">
        <v>270</v>
      </c>
      <c r="D51" s="73">
        <v>100</v>
      </c>
      <c r="E51" s="73" t="s">
        <v>429</v>
      </c>
      <c r="F51" s="73">
        <v>4</v>
      </c>
      <c r="G51" s="73" t="s">
        <v>175</v>
      </c>
      <c r="H51" s="73">
        <v>0</v>
      </c>
      <c r="I51" s="73" t="s">
        <v>175</v>
      </c>
      <c r="J51" s="153">
        <v>288</v>
      </c>
    </row>
    <row r="52" spans="1:10" ht="12.75" customHeight="1">
      <c r="A52" s="73" t="s">
        <v>234</v>
      </c>
      <c r="B52" s="73" t="s">
        <v>271</v>
      </c>
      <c r="C52" s="73" t="s">
        <v>272</v>
      </c>
      <c r="D52" s="73">
        <v>100</v>
      </c>
      <c r="E52" s="73" t="s">
        <v>429</v>
      </c>
      <c r="F52" s="73">
        <v>4</v>
      </c>
      <c r="G52" s="73" t="s">
        <v>175</v>
      </c>
      <c r="H52" s="73">
        <v>0</v>
      </c>
      <c r="I52" s="73" t="s">
        <v>175</v>
      </c>
      <c r="J52" s="153">
        <v>51</v>
      </c>
    </row>
    <row r="53" spans="1:10" ht="12.75" customHeight="1">
      <c r="A53" s="73" t="s">
        <v>234</v>
      </c>
      <c r="B53" s="73" t="s">
        <v>273</v>
      </c>
      <c r="C53" s="73" t="s">
        <v>274</v>
      </c>
      <c r="D53" s="73">
        <v>97</v>
      </c>
      <c r="E53" s="73" t="s">
        <v>429</v>
      </c>
      <c r="F53" s="73">
        <v>1</v>
      </c>
      <c r="G53" s="73" t="s">
        <v>175</v>
      </c>
      <c r="H53" s="73">
        <v>0</v>
      </c>
      <c r="I53" s="73" t="s">
        <v>175</v>
      </c>
      <c r="J53" s="153">
        <v>151</v>
      </c>
    </row>
    <row r="54" spans="1:10" ht="12.75" customHeight="1">
      <c r="A54" s="73" t="s">
        <v>234</v>
      </c>
      <c r="B54" s="73" t="s">
        <v>275</v>
      </c>
      <c r="C54" s="73" t="s">
        <v>276</v>
      </c>
      <c r="D54" s="73">
        <v>98</v>
      </c>
      <c r="E54" s="73" t="s">
        <v>429</v>
      </c>
      <c r="F54" s="73">
        <v>2</v>
      </c>
      <c r="G54" s="73" t="s">
        <v>175</v>
      </c>
      <c r="H54" s="73">
        <v>0</v>
      </c>
      <c r="I54" s="73" t="s">
        <v>175</v>
      </c>
      <c r="J54" s="153">
        <v>535</v>
      </c>
    </row>
    <row r="55" spans="1:10" ht="12.75" customHeight="1">
      <c r="A55" s="73" t="s">
        <v>234</v>
      </c>
      <c r="B55" s="73" t="s">
        <v>277</v>
      </c>
      <c r="C55" s="73" t="s">
        <v>278</v>
      </c>
      <c r="D55" s="73">
        <v>89</v>
      </c>
      <c r="E55" s="73" t="s">
        <v>429</v>
      </c>
      <c r="F55" s="73">
        <v>1</v>
      </c>
      <c r="G55" s="73" t="s">
        <v>175</v>
      </c>
      <c r="H55" s="73">
        <v>0</v>
      </c>
      <c r="I55" s="73" t="s">
        <v>175</v>
      </c>
      <c r="J55" s="153">
        <v>594</v>
      </c>
    </row>
    <row r="56" spans="1:10" ht="12.75" customHeight="1">
      <c r="A56" s="73" t="s">
        <v>234</v>
      </c>
      <c r="B56" s="73" t="s">
        <v>279</v>
      </c>
      <c r="C56" s="73" t="s">
        <v>280</v>
      </c>
      <c r="D56" s="73">
        <v>98</v>
      </c>
      <c r="E56" s="73" t="s">
        <v>429</v>
      </c>
      <c r="F56" s="73">
        <v>2</v>
      </c>
      <c r="G56" s="73" t="s">
        <v>175</v>
      </c>
      <c r="H56" s="73">
        <v>0</v>
      </c>
      <c r="I56" s="73" t="s">
        <v>175</v>
      </c>
      <c r="J56" s="153">
        <v>21</v>
      </c>
    </row>
    <row r="57" spans="1:10" ht="12.75" customHeight="1">
      <c r="A57" s="73" t="s">
        <v>234</v>
      </c>
      <c r="B57" s="73" t="s">
        <v>281</v>
      </c>
      <c r="C57" s="73" t="s">
        <v>282</v>
      </c>
      <c r="D57" s="73">
        <v>97</v>
      </c>
      <c r="E57" s="73" t="s">
        <v>429</v>
      </c>
      <c r="F57" s="73">
        <v>1</v>
      </c>
      <c r="G57" s="73" t="s">
        <v>175</v>
      </c>
      <c r="H57" s="73">
        <v>0</v>
      </c>
      <c r="I57" s="73" t="s">
        <v>175</v>
      </c>
      <c r="J57" s="153">
        <v>67</v>
      </c>
    </row>
    <row r="58" spans="1:10" ht="12.75" customHeight="1">
      <c r="A58" s="73" t="s">
        <v>234</v>
      </c>
      <c r="B58" s="73" t="s">
        <v>283</v>
      </c>
      <c r="C58" s="73" t="s">
        <v>284</v>
      </c>
      <c r="D58" s="73">
        <v>99</v>
      </c>
      <c r="E58" s="73" t="s">
        <v>429</v>
      </c>
      <c r="F58" s="73">
        <v>2</v>
      </c>
      <c r="G58" s="73" t="s">
        <v>175</v>
      </c>
      <c r="H58" s="73">
        <v>0</v>
      </c>
      <c r="I58" s="73" t="s">
        <v>175</v>
      </c>
      <c r="J58" s="153">
        <v>108</v>
      </c>
    </row>
    <row r="59" spans="1:10" ht="12.75" customHeight="1">
      <c r="A59" s="73" t="s">
        <v>234</v>
      </c>
      <c r="B59" s="73" t="s">
        <v>285</v>
      </c>
      <c r="C59" s="73" t="s">
        <v>286</v>
      </c>
      <c r="D59" s="73">
        <v>97</v>
      </c>
      <c r="E59" s="73" t="s">
        <v>429</v>
      </c>
      <c r="F59" s="73">
        <v>1</v>
      </c>
      <c r="G59" s="73" t="s">
        <v>175</v>
      </c>
      <c r="H59" s="73">
        <v>0</v>
      </c>
      <c r="I59" s="73" t="s">
        <v>175</v>
      </c>
      <c r="J59" s="153">
        <v>185</v>
      </c>
    </row>
    <row r="60" spans="1:10" ht="12.75" customHeight="1">
      <c r="A60" s="73" t="s">
        <v>234</v>
      </c>
      <c r="B60" s="73" t="s">
        <v>287</v>
      </c>
      <c r="C60" s="73" t="s">
        <v>288</v>
      </c>
      <c r="D60" s="73">
        <v>100</v>
      </c>
      <c r="E60" s="73" t="s">
        <v>429</v>
      </c>
      <c r="F60" s="73">
        <v>4</v>
      </c>
      <c r="G60" s="73" t="s">
        <v>175</v>
      </c>
      <c r="H60" s="73">
        <v>0</v>
      </c>
      <c r="I60" s="73" t="s">
        <v>175</v>
      </c>
      <c r="J60" s="153">
        <v>34</v>
      </c>
    </row>
    <row r="61" spans="1:10" ht="12.75" customHeight="1">
      <c r="A61" s="73" t="s">
        <v>234</v>
      </c>
      <c r="B61" s="73" t="s">
        <v>289</v>
      </c>
      <c r="C61" s="73" t="s">
        <v>290</v>
      </c>
      <c r="D61" s="73">
        <v>100</v>
      </c>
      <c r="E61" s="73" t="s">
        <v>429</v>
      </c>
      <c r="F61" s="73">
        <v>2</v>
      </c>
      <c r="G61" s="73" t="s">
        <v>175</v>
      </c>
      <c r="H61" s="73">
        <v>0</v>
      </c>
      <c r="I61" s="73" t="s">
        <v>175</v>
      </c>
      <c r="J61" s="153">
        <v>164</v>
      </c>
    </row>
    <row r="62" spans="1:10" ht="12.75" customHeight="1">
      <c r="A62" s="73" t="s">
        <v>234</v>
      </c>
      <c r="B62" s="73" t="s">
        <v>291</v>
      </c>
      <c r="C62" s="73" t="s">
        <v>292</v>
      </c>
      <c r="D62" s="73">
        <v>100</v>
      </c>
      <c r="E62" s="73" t="s">
        <v>429</v>
      </c>
      <c r="F62" s="73">
        <v>4</v>
      </c>
      <c r="G62" s="73" t="s">
        <v>175</v>
      </c>
      <c r="H62" s="73">
        <v>0</v>
      </c>
      <c r="I62" s="73" t="s">
        <v>175</v>
      </c>
      <c r="J62" s="153">
        <v>98</v>
      </c>
    </row>
    <row r="63" spans="1:10" ht="12.75" customHeight="1">
      <c r="A63" s="73" t="s">
        <v>234</v>
      </c>
      <c r="B63" s="73" t="s">
        <v>293</v>
      </c>
      <c r="C63" s="73" t="s">
        <v>294</v>
      </c>
      <c r="D63" s="73">
        <v>98</v>
      </c>
      <c r="E63" s="73" t="s">
        <v>429</v>
      </c>
      <c r="F63" s="73">
        <v>1</v>
      </c>
      <c r="G63" s="73" t="s">
        <v>175</v>
      </c>
      <c r="H63" s="73">
        <v>0</v>
      </c>
      <c r="I63" s="73" t="s">
        <v>175</v>
      </c>
      <c r="J63" s="153">
        <v>57</v>
      </c>
    </row>
    <row r="64" spans="1:10" ht="12.75" customHeight="1">
      <c r="A64" s="74" t="s">
        <v>234</v>
      </c>
      <c r="B64" s="74" t="s">
        <v>295</v>
      </c>
      <c r="C64" s="74" t="s">
        <v>296</v>
      </c>
      <c r="D64" s="74">
        <v>99</v>
      </c>
      <c r="E64" s="74" t="s">
        <v>429</v>
      </c>
      <c r="F64" s="74">
        <v>4</v>
      </c>
      <c r="G64" s="74" t="s">
        <v>175</v>
      </c>
      <c r="H64" s="74">
        <v>0</v>
      </c>
      <c r="I64" s="74" t="s">
        <v>175</v>
      </c>
      <c r="J64" s="155">
        <v>1980</v>
      </c>
    </row>
    <row r="65" spans="1:10">
      <c r="A65" s="30"/>
      <c r="B65" s="20">
        <f>COUNTA(B34:B64)</f>
        <v>31</v>
      </c>
      <c r="C65" s="20"/>
      <c r="D65" s="32"/>
      <c r="E65" s="32"/>
      <c r="F65" s="20">
        <f>COUNTIF(F34:F64, "&gt;0")</f>
        <v>31</v>
      </c>
      <c r="G65" s="32"/>
      <c r="H65" s="29"/>
      <c r="I65" s="30"/>
      <c r="J65" s="54">
        <f>SUM(J34:J64)</f>
        <v>9015</v>
      </c>
    </row>
    <row r="66" spans="1:10" ht="7.5" customHeight="1">
      <c r="A66" s="30"/>
      <c r="B66" s="20"/>
      <c r="C66" s="20"/>
      <c r="D66" s="32"/>
      <c r="E66" s="32"/>
      <c r="F66" s="20"/>
      <c r="G66" s="32"/>
      <c r="H66" s="29"/>
      <c r="I66" s="30"/>
      <c r="J66" s="54"/>
    </row>
    <row r="67" spans="1:10" ht="12.75" customHeight="1">
      <c r="A67" s="73" t="s">
        <v>297</v>
      </c>
      <c r="B67" s="73" t="s">
        <v>298</v>
      </c>
      <c r="C67" s="73" t="s">
        <v>299</v>
      </c>
      <c r="D67" s="73">
        <v>99</v>
      </c>
      <c r="E67" s="73" t="s">
        <v>429</v>
      </c>
      <c r="F67" s="73">
        <v>1</v>
      </c>
      <c r="G67" s="73" t="s">
        <v>175</v>
      </c>
      <c r="H67" s="73">
        <v>0</v>
      </c>
      <c r="I67" s="73" t="s">
        <v>175</v>
      </c>
      <c r="J67" s="153">
        <v>53</v>
      </c>
    </row>
    <row r="68" spans="1:10" ht="12.75" customHeight="1">
      <c r="A68" s="73" t="s">
        <v>297</v>
      </c>
      <c r="B68" s="73" t="s">
        <v>300</v>
      </c>
      <c r="C68" s="73" t="s">
        <v>301</v>
      </c>
      <c r="D68" s="73">
        <v>100</v>
      </c>
      <c r="E68" s="73" t="s">
        <v>429</v>
      </c>
      <c r="F68" s="73">
        <v>1</v>
      </c>
      <c r="G68" s="73" t="s">
        <v>175</v>
      </c>
      <c r="H68" s="73">
        <v>0</v>
      </c>
      <c r="I68" s="73" t="s">
        <v>175</v>
      </c>
      <c r="J68" s="153">
        <v>38</v>
      </c>
    </row>
    <row r="69" spans="1:10" ht="12.75" customHeight="1">
      <c r="A69" s="73" t="s">
        <v>297</v>
      </c>
      <c r="B69" s="73" t="s">
        <v>302</v>
      </c>
      <c r="C69" s="73" t="s">
        <v>303</v>
      </c>
      <c r="D69" s="73">
        <v>99</v>
      </c>
      <c r="E69" s="73" t="s">
        <v>429</v>
      </c>
      <c r="F69" s="73">
        <v>2</v>
      </c>
      <c r="G69" s="73" t="s">
        <v>175</v>
      </c>
      <c r="H69" s="73">
        <v>0</v>
      </c>
      <c r="I69" s="73" t="s">
        <v>175</v>
      </c>
      <c r="J69" s="153">
        <v>151</v>
      </c>
    </row>
    <row r="70" spans="1:10" ht="12.75" customHeight="1">
      <c r="A70" s="73" t="s">
        <v>297</v>
      </c>
      <c r="B70" s="73" t="s">
        <v>304</v>
      </c>
      <c r="C70" s="73" t="s">
        <v>305</v>
      </c>
      <c r="D70" s="73">
        <v>100</v>
      </c>
      <c r="E70" s="73" t="s">
        <v>429</v>
      </c>
      <c r="F70" s="73">
        <v>1</v>
      </c>
      <c r="G70" s="73" t="s">
        <v>175</v>
      </c>
      <c r="H70" s="73">
        <v>0</v>
      </c>
      <c r="I70" s="73" t="s">
        <v>175</v>
      </c>
      <c r="J70" s="153">
        <v>366</v>
      </c>
    </row>
    <row r="71" spans="1:10" ht="12.75" customHeight="1">
      <c r="A71" s="73" t="s">
        <v>297</v>
      </c>
      <c r="B71" s="73" t="s">
        <v>306</v>
      </c>
      <c r="C71" s="73" t="s">
        <v>307</v>
      </c>
      <c r="D71" s="73">
        <v>100</v>
      </c>
      <c r="E71" s="73" t="s">
        <v>429</v>
      </c>
      <c r="F71" s="73">
        <v>1</v>
      </c>
      <c r="G71" s="73" t="s">
        <v>175</v>
      </c>
      <c r="H71" s="73">
        <v>0</v>
      </c>
      <c r="I71" s="73" t="s">
        <v>175</v>
      </c>
      <c r="J71" s="153">
        <v>327</v>
      </c>
    </row>
    <row r="72" spans="1:10" ht="12.75" customHeight="1">
      <c r="A72" s="73" t="s">
        <v>297</v>
      </c>
      <c r="B72" s="73" t="s">
        <v>308</v>
      </c>
      <c r="C72" s="73" t="s">
        <v>309</v>
      </c>
      <c r="D72" s="73">
        <v>100</v>
      </c>
      <c r="E72" s="73" t="s">
        <v>429</v>
      </c>
      <c r="F72" s="73">
        <v>1</v>
      </c>
      <c r="G72" s="73" t="s">
        <v>175</v>
      </c>
      <c r="H72" s="73">
        <v>0</v>
      </c>
      <c r="I72" s="73" t="s">
        <v>175</v>
      </c>
      <c r="J72" s="153">
        <v>441</v>
      </c>
    </row>
    <row r="73" spans="1:10" ht="12.75" customHeight="1">
      <c r="A73" s="73" t="s">
        <v>297</v>
      </c>
      <c r="B73" s="73" t="s">
        <v>310</v>
      </c>
      <c r="C73" s="73" t="s">
        <v>311</v>
      </c>
      <c r="D73" s="73">
        <v>100</v>
      </c>
      <c r="E73" s="73" t="s">
        <v>429</v>
      </c>
      <c r="F73" s="73">
        <v>1</v>
      </c>
      <c r="G73" s="73" t="s">
        <v>175</v>
      </c>
      <c r="H73" s="73">
        <v>0</v>
      </c>
      <c r="I73" s="73" t="s">
        <v>175</v>
      </c>
      <c r="J73" s="153">
        <v>212</v>
      </c>
    </row>
    <row r="74" spans="1:10" ht="12.75" customHeight="1">
      <c r="A74" s="73" t="s">
        <v>297</v>
      </c>
      <c r="B74" s="73" t="s">
        <v>312</v>
      </c>
      <c r="C74" s="73" t="s">
        <v>313</v>
      </c>
      <c r="D74" s="73">
        <v>99</v>
      </c>
      <c r="E74" s="73" t="s">
        <v>429</v>
      </c>
      <c r="F74" s="73">
        <v>2</v>
      </c>
      <c r="G74" s="73" t="s">
        <v>175</v>
      </c>
      <c r="H74" s="73">
        <v>0</v>
      </c>
      <c r="I74" s="73" t="s">
        <v>175</v>
      </c>
      <c r="J74" s="153">
        <v>1579</v>
      </c>
    </row>
    <row r="75" spans="1:10" ht="12.75" customHeight="1">
      <c r="A75" s="73" t="s">
        <v>297</v>
      </c>
      <c r="B75" s="73" t="s">
        <v>314</v>
      </c>
      <c r="C75" s="73" t="s">
        <v>315</v>
      </c>
      <c r="D75" s="73">
        <v>99</v>
      </c>
      <c r="E75" s="73" t="s">
        <v>429</v>
      </c>
      <c r="F75" s="73">
        <v>1</v>
      </c>
      <c r="G75" s="73" t="s">
        <v>175</v>
      </c>
      <c r="H75" s="73">
        <v>0</v>
      </c>
      <c r="I75" s="73" t="s">
        <v>175</v>
      </c>
      <c r="J75" s="153">
        <v>1479</v>
      </c>
    </row>
    <row r="76" spans="1:10" ht="12.75" customHeight="1">
      <c r="A76" s="73" t="s">
        <v>297</v>
      </c>
      <c r="B76" s="73" t="s">
        <v>316</v>
      </c>
      <c r="C76" s="73" t="s">
        <v>317</v>
      </c>
      <c r="D76" s="73">
        <v>99</v>
      </c>
      <c r="E76" s="73" t="s">
        <v>429</v>
      </c>
      <c r="F76" s="73">
        <v>1</v>
      </c>
      <c r="G76" s="73" t="s">
        <v>175</v>
      </c>
      <c r="H76" s="73">
        <v>0</v>
      </c>
      <c r="I76" s="73" t="s">
        <v>175</v>
      </c>
      <c r="J76" s="153">
        <v>817</v>
      </c>
    </row>
    <row r="77" spans="1:10" ht="12.75" customHeight="1">
      <c r="A77" s="73" t="s">
        <v>297</v>
      </c>
      <c r="B77" s="73" t="s">
        <v>318</v>
      </c>
      <c r="C77" s="73" t="s">
        <v>319</v>
      </c>
      <c r="D77" s="73">
        <v>99</v>
      </c>
      <c r="E77" s="73" t="s">
        <v>429</v>
      </c>
      <c r="F77" s="73">
        <v>1</v>
      </c>
      <c r="G77" s="73" t="s">
        <v>175</v>
      </c>
      <c r="H77" s="73">
        <v>0</v>
      </c>
      <c r="I77" s="73" t="s">
        <v>175</v>
      </c>
      <c r="J77" s="153">
        <v>2623</v>
      </c>
    </row>
    <row r="78" spans="1:10" ht="12.75" customHeight="1">
      <c r="A78" s="74" t="s">
        <v>297</v>
      </c>
      <c r="B78" s="74" t="s">
        <v>320</v>
      </c>
      <c r="C78" s="74" t="s">
        <v>321</v>
      </c>
      <c r="D78" s="74">
        <v>99</v>
      </c>
      <c r="E78" s="74" t="s">
        <v>429</v>
      </c>
      <c r="F78" s="74">
        <v>1</v>
      </c>
      <c r="G78" s="74" t="s">
        <v>175</v>
      </c>
      <c r="H78" s="74">
        <v>0</v>
      </c>
      <c r="I78" s="74" t="s">
        <v>175</v>
      </c>
      <c r="J78" s="155">
        <v>379</v>
      </c>
    </row>
    <row r="79" spans="1:10">
      <c r="A79" s="30"/>
      <c r="B79" s="20">
        <f>COUNTA(B67:B78)</f>
        <v>12</v>
      </c>
      <c r="C79" s="20"/>
      <c r="D79" s="32"/>
      <c r="E79" s="32"/>
      <c r="F79" s="20">
        <f>COUNTIF(F67:F78, "&gt;0")</f>
        <v>12</v>
      </c>
      <c r="G79" s="32"/>
      <c r="H79" s="29"/>
      <c r="I79" s="30"/>
      <c r="J79" s="54">
        <f>SUM(J67:J78)</f>
        <v>8465</v>
      </c>
    </row>
    <row r="80" spans="1:10" ht="7.5" customHeight="1">
      <c r="A80" s="30"/>
      <c r="B80" s="20"/>
      <c r="C80" s="20"/>
      <c r="D80" s="32"/>
      <c r="E80" s="32"/>
      <c r="F80" s="20"/>
      <c r="G80" s="32"/>
      <c r="H80" s="29"/>
      <c r="I80" s="30"/>
      <c r="J80" s="54"/>
    </row>
    <row r="81" spans="1:10" ht="12.75" customHeight="1">
      <c r="A81" s="73" t="s">
        <v>322</v>
      </c>
      <c r="B81" s="73" t="s">
        <v>323</v>
      </c>
      <c r="C81" s="73" t="s">
        <v>324</v>
      </c>
      <c r="D81" s="73">
        <v>99</v>
      </c>
      <c r="E81" s="73" t="s">
        <v>429</v>
      </c>
      <c r="F81" s="73">
        <v>1</v>
      </c>
      <c r="G81" s="73" t="s">
        <v>175</v>
      </c>
      <c r="H81" s="73">
        <v>0</v>
      </c>
      <c r="I81" s="73" t="s">
        <v>175</v>
      </c>
      <c r="J81" s="153">
        <v>945</v>
      </c>
    </row>
    <row r="82" spans="1:10" ht="12.75" customHeight="1">
      <c r="A82" s="73" t="s">
        <v>322</v>
      </c>
      <c r="B82" s="73" t="s">
        <v>325</v>
      </c>
      <c r="C82" s="73" t="s">
        <v>326</v>
      </c>
      <c r="D82" s="73">
        <v>99</v>
      </c>
      <c r="E82" s="73" t="s">
        <v>429</v>
      </c>
      <c r="F82" s="73">
        <v>1</v>
      </c>
      <c r="G82" s="73" t="s">
        <v>175</v>
      </c>
      <c r="H82" s="73">
        <v>0</v>
      </c>
      <c r="I82" s="73" t="s">
        <v>175</v>
      </c>
      <c r="J82" s="153">
        <v>900</v>
      </c>
    </row>
    <row r="83" spans="1:10" ht="12.75" customHeight="1">
      <c r="A83" s="73" t="s">
        <v>322</v>
      </c>
      <c r="B83" s="73" t="s">
        <v>327</v>
      </c>
      <c r="C83" s="73" t="s">
        <v>328</v>
      </c>
      <c r="D83" s="73">
        <v>99</v>
      </c>
      <c r="E83" s="73" t="s">
        <v>429</v>
      </c>
      <c r="F83" s="73">
        <v>1</v>
      </c>
      <c r="G83" s="73" t="s">
        <v>175</v>
      </c>
      <c r="H83" s="73">
        <v>0</v>
      </c>
      <c r="I83" s="73" t="s">
        <v>175</v>
      </c>
      <c r="J83" s="153">
        <v>51</v>
      </c>
    </row>
    <row r="84" spans="1:10" ht="12.75" customHeight="1">
      <c r="A84" s="73" t="s">
        <v>322</v>
      </c>
      <c r="B84" s="73" t="s">
        <v>329</v>
      </c>
      <c r="C84" s="73" t="s">
        <v>330</v>
      </c>
      <c r="D84" s="73">
        <v>105</v>
      </c>
      <c r="E84" s="73" t="s">
        <v>429</v>
      </c>
      <c r="F84" s="73">
        <v>1</v>
      </c>
      <c r="G84" s="73" t="s">
        <v>175</v>
      </c>
      <c r="H84" s="73">
        <v>0</v>
      </c>
      <c r="I84" s="73" t="s">
        <v>175</v>
      </c>
      <c r="J84" s="153">
        <v>351</v>
      </c>
    </row>
    <row r="85" spans="1:10" ht="12.75" customHeight="1">
      <c r="A85" s="74" t="s">
        <v>322</v>
      </c>
      <c r="B85" s="74" t="s">
        <v>331</v>
      </c>
      <c r="C85" s="74" t="s">
        <v>332</v>
      </c>
      <c r="D85" s="74">
        <v>99</v>
      </c>
      <c r="E85" s="74" t="s">
        <v>429</v>
      </c>
      <c r="F85" s="74">
        <v>1</v>
      </c>
      <c r="G85" s="74" t="s">
        <v>175</v>
      </c>
      <c r="H85" s="74">
        <v>0</v>
      </c>
      <c r="I85" s="74" t="s">
        <v>175</v>
      </c>
      <c r="J85" s="155">
        <v>77</v>
      </c>
    </row>
    <row r="86" spans="1:10">
      <c r="A86" s="30"/>
      <c r="B86" s="20">
        <f>COUNTA(B81:B85)</f>
        <v>5</v>
      </c>
      <c r="C86" s="20"/>
      <c r="D86" s="32"/>
      <c r="E86" s="32"/>
      <c r="F86" s="20">
        <f>COUNTIF(F81:F85, "&gt;0")</f>
        <v>5</v>
      </c>
      <c r="G86" s="32"/>
      <c r="H86" s="29"/>
      <c r="I86" s="30"/>
      <c r="J86" s="54">
        <f>SUM(J81:J85)</f>
        <v>2324</v>
      </c>
    </row>
    <row r="87" spans="1:10" ht="9" customHeight="1">
      <c r="A87" s="30"/>
      <c r="B87" s="20"/>
      <c r="C87" s="20"/>
      <c r="D87" s="32"/>
      <c r="E87" s="32"/>
      <c r="F87" s="20"/>
      <c r="G87" s="32"/>
      <c r="H87" s="29"/>
      <c r="I87" s="30"/>
      <c r="J87" s="54"/>
    </row>
    <row r="88" spans="1:10" ht="12.75" customHeight="1">
      <c r="A88" s="73" t="s">
        <v>333</v>
      </c>
      <c r="B88" s="73" t="s">
        <v>334</v>
      </c>
      <c r="C88" s="73" t="s">
        <v>335</v>
      </c>
      <c r="D88" s="73">
        <v>92</v>
      </c>
      <c r="E88" s="73" t="s">
        <v>429</v>
      </c>
      <c r="F88" s="73">
        <v>1</v>
      </c>
      <c r="G88" s="73" t="s">
        <v>175</v>
      </c>
      <c r="H88" s="73">
        <v>0</v>
      </c>
      <c r="I88" s="73" t="s">
        <v>175</v>
      </c>
      <c r="J88" s="153">
        <v>1667</v>
      </c>
    </row>
    <row r="89" spans="1:10" ht="12.75" customHeight="1">
      <c r="A89" s="73" t="s">
        <v>333</v>
      </c>
      <c r="B89" s="73" t="s">
        <v>336</v>
      </c>
      <c r="C89" s="73" t="s">
        <v>337</v>
      </c>
      <c r="D89" s="73">
        <v>105</v>
      </c>
      <c r="E89" s="73" t="s">
        <v>429</v>
      </c>
      <c r="F89" s="73">
        <v>2</v>
      </c>
      <c r="G89" s="73" t="s">
        <v>175</v>
      </c>
      <c r="H89" s="73">
        <v>0</v>
      </c>
      <c r="I89" s="73" t="s">
        <v>175</v>
      </c>
      <c r="J89" s="153">
        <v>207</v>
      </c>
    </row>
    <row r="90" spans="1:10" ht="12.75" customHeight="1">
      <c r="A90" s="73" t="s">
        <v>333</v>
      </c>
      <c r="B90" s="73" t="s">
        <v>338</v>
      </c>
      <c r="C90" s="73" t="s">
        <v>339</v>
      </c>
      <c r="D90" s="73">
        <v>92</v>
      </c>
      <c r="E90" s="73" t="s">
        <v>429</v>
      </c>
      <c r="F90" s="73">
        <v>1</v>
      </c>
      <c r="G90" s="73" t="s">
        <v>175</v>
      </c>
      <c r="H90" s="73">
        <v>0</v>
      </c>
      <c r="I90" s="73" t="s">
        <v>175</v>
      </c>
      <c r="J90" s="153">
        <v>468</v>
      </c>
    </row>
    <row r="91" spans="1:10" ht="12.75" customHeight="1">
      <c r="A91" s="73" t="s">
        <v>333</v>
      </c>
      <c r="B91" s="73" t="s">
        <v>340</v>
      </c>
      <c r="C91" s="73" t="s">
        <v>341</v>
      </c>
      <c r="D91" s="73">
        <v>94</v>
      </c>
      <c r="E91" s="73" t="s">
        <v>429</v>
      </c>
      <c r="F91" s="73">
        <v>2</v>
      </c>
      <c r="G91" s="73" t="s">
        <v>175</v>
      </c>
      <c r="H91" s="73">
        <v>0</v>
      </c>
      <c r="I91" s="73" t="s">
        <v>175</v>
      </c>
      <c r="J91" s="153">
        <v>928</v>
      </c>
    </row>
    <row r="92" spans="1:10" ht="12.75" customHeight="1">
      <c r="A92" s="74" t="s">
        <v>333</v>
      </c>
      <c r="B92" s="74" t="s">
        <v>342</v>
      </c>
      <c r="C92" s="74" t="s">
        <v>343</v>
      </c>
      <c r="D92" s="74">
        <v>92</v>
      </c>
      <c r="E92" s="74" t="s">
        <v>429</v>
      </c>
      <c r="F92" s="74">
        <v>1</v>
      </c>
      <c r="G92" s="74" t="s">
        <v>175</v>
      </c>
      <c r="H92" s="74">
        <v>0</v>
      </c>
      <c r="I92" s="74" t="s">
        <v>175</v>
      </c>
      <c r="J92" s="155">
        <v>413</v>
      </c>
    </row>
    <row r="93" spans="1:10">
      <c r="A93" s="30"/>
      <c r="B93" s="20">
        <f>COUNTA(B88:B92)</f>
        <v>5</v>
      </c>
      <c r="C93" s="20"/>
      <c r="D93" s="32"/>
      <c r="E93" s="32"/>
      <c r="F93" s="20">
        <f>COUNTIF(F88:F92, "&gt;0")</f>
        <v>5</v>
      </c>
      <c r="G93" s="32"/>
      <c r="H93" s="29"/>
      <c r="I93" s="30"/>
      <c r="J93" s="54">
        <f>SUM(J88:J92)</f>
        <v>3683</v>
      </c>
    </row>
    <row r="94" spans="1:10" ht="9" customHeight="1">
      <c r="A94" s="30"/>
      <c r="B94" s="20"/>
      <c r="C94" s="20"/>
      <c r="D94" s="32"/>
      <c r="E94" s="32"/>
      <c r="F94" s="20"/>
      <c r="G94" s="32"/>
      <c r="H94" s="29"/>
      <c r="I94" s="30"/>
      <c r="J94" s="54"/>
    </row>
    <row r="95" spans="1:10" ht="12.75" customHeight="1">
      <c r="A95" s="73" t="s">
        <v>344</v>
      </c>
      <c r="B95" s="73" t="s">
        <v>345</v>
      </c>
      <c r="C95" s="73" t="s">
        <v>346</v>
      </c>
      <c r="D95" s="73">
        <v>100</v>
      </c>
      <c r="E95" s="73" t="s">
        <v>429</v>
      </c>
      <c r="F95" s="73">
        <v>1</v>
      </c>
      <c r="G95" s="73" t="s">
        <v>175</v>
      </c>
      <c r="H95" s="73">
        <v>0</v>
      </c>
      <c r="I95" s="73" t="s">
        <v>175</v>
      </c>
      <c r="J95" s="153">
        <v>838</v>
      </c>
    </row>
    <row r="96" spans="1:10" ht="12.75" customHeight="1">
      <c r="A96" s="74" t="s">
        <v>344</v>
      </c>
      <c r="B96" s="74" t="s">
        <v>347</v>
      </c>
      <c r="C96" s="74" t="s">
        <v>348</v>
      </c>
      <c r="D96" s="74">
        <v>100</v>
      </c>
      <c r="E96" s="74" t="s">
        <v>429</v>
      </c>
      <c r="F96" s="74">
        <v>2</v>
      </c>
      <c r="G96" s="74" t="s">
        <v>175</v>
      </c>
      <c r="H96" s="74">
        <v>0</v>
      </c>
      <c r="I96" s="74" t="s">
        <v>175</v>
      </c>
      <c r="J96" s="155">
        <v>863</v>
      </c>
    </row>
    <row r="97" spans="1:10">
      <c r="A97" s="30"/>
      <c r="B97" s="20">
        <f>COUNTA(B95:B96)</f>
        <v>2</v>
      </c>
      <c r="C97" s="20"/>
      <c r="D97" s="32"/>
      <c r="E97" s="32"/>
      <c r="F97" s="20">
        <f>COUNTIF(F95:F96, "&gt;0")</f>
        <v>2</v>
      </c>
      <c r="G97" s="32"/>
      <c r="H97" s="29"/>
      <c r="I97" s="30"/>
      <c r="J97" s="54">
        <f>SUM(J95:J96)</f>
        <v>1701</v>
      </c>
    </row>
    <row r="98" spans="1:10" ht="9" customHeight="1">
      <c r="A98" s="30"/>
      <c r="B98" s="20"/>
      <c r="C98" s="20"/>
      <c r="D98" s="32"/>
      <c r="E98" s="32"/>
      <c r="F98" s="20"/>
      <c r="G98" s="32"/>
      <c r="H98" s="29"/>
      <c r="I98" s="30"/>
      <c r="J98" s="54"/>
    </row>
    <row r="99" spans="1:10" ht="12.75" customHeight="1">
      <c r="A99" s="73" t="s">
        <v>349</v>
      </c>
      <c r="B99" s="73" t="s">
        <v>350</v>
      </c>
      <c r="C99" s="73" t="s">
        <v>351</v>
      </c>
      <c r="D99" s="73">
        <v>97</v>
      </c>
      <c r="E99" s="73" t="s">
        <v>429</v>
      </c>
      <c r="F99" s="73">
        <v>1</v>
      </c>
      <c r="G99" s="73" t="s">
        <v>175</v>
      </c>
      <c r="H99" s="73">
        <v>0</v>
      </c>
      <c r="I99" s="73" t="s">
        <v>175</v>
      </c>
      <c r="J99" s="153">
        <v>1585</v>
      </c>
    </row>
    <row r="100" spans="1:10" ht="12.75" customHeight="1">
      <c r="A100" s="73" t="s">
        <v>349</v>
      </c>
      <c r="B100" s="73" t="s">
        <v>352</v>
      </c>
      <c r="C100" s="73" t="s">
        <v>353</v>
      </c>
      <c r="D100" s="73">
        <v>93</v>
      </c>
      <c r="E100" s="73" t="s">
        <v>429</v>
      </c>
      <c r="F100" s="73">
        <v>1</v>
      </c>
      <c r="G100" s="73" t="s">
        <v>175</v>
      </c>
      <c r="H100" s="73">
        <v>0</v>
      </c>
      <c r="I100" s="73" t="s">
        <v>175</v>
      </c>
      <c r="J100" s="153">
        <v>62</v>
      </c>
    </row>
    <row r="101" spans="1:10" ht="12.75" customHeight="1">
      <c r="A101" s="73" t="s">
        <v>349</v>
      </c>
      <c r="B101" s="73" t="s">
        <v>354</v>
      </c>
      <c r="C101" s="73" t="s">
        <v>355</v>
      </c>
      <c r="D101" s="73">
        <v>98</v>
      </c>
      <c r="E101" s="73" t="s">
        <v>429</v>
      </c>
      <c r="F101" s="73">
        <v>2</v>
      </c>
      <c r="G101" s="73" t="s">
        <v>175</v>
      </c>
      <c r="H101" s="73">
        <v>0</v>
      </c>
      <c r="I101" s="73" t="s">
        <v>175</v>
      </c>
      <c r="J101" s="153">
        <v>2790</v>
      </c>
    </row>
    <row r="102" spans="1:10" ht="12.75" customHeight="1">
      <c r="A102" s="73" t="s">
        <v>349</v>
      </c>
      <c r="B102" s="73" t="s">
        <v>356</v>
      </c>
      <c r="C102" s="73" t="s">
        <v>357</v>
      </c>
      <c r="D102" s="73">
        <v>98</v>
      </c>
      <c r="E102" s="73" t="s">
        <v>429</v>
      </c>
      <c r="F102" s="73">
        <v>2</v>
      </c>
      <c r="G102" s="73" t="s">
        <v>175</v>
      </c>
      <c r="H102" s="73">
        <v>0</v>
      </c>
      <c r="I102" s="73" t="s">
        <v>175</v>
      </c>
      <c r="J102" s="153">
        <v>426</v>
      </c>
    </row>
    <row r="103" spans="1:10" ht="12.75" customHeight="1">
      <c r="A103" s="73" t="s">
        <v>349</v>
      </c>
      <c r="B103" s="73" t="s">
        <v>358</v>
      </c>
      <c r="C103" s="73" t="s">
        <v>359</v>
      </c>
      <c r="D103" s="73">
        <v>98</v>
      </c>
      <c r="E103" s="73" t="s">
        <v>429</v>
      </c>
      <c r="F103" s="73">
        <v>2</v>
      </c>
      <c r="G103" s="73" t="s">
        <v>175</v>
      </c>
      <c r="H103" s="73">
        <v>0</v>
      </c>
      <c r="I103" s="73" t="s">
        <v>175</v>
      </c>
      <c r="J103" s="153">
        <v>1375</v>
      </c>
    </row>
    <row r="104" spans="1:10" ht="12.75" customHeight="1">
      <c r="A104" s="73" t="s">
        <v>349</v>
      </c>
      <c r="B104" s="73" t="s">
        <v>360</v>
      </c>
      <c r="C104" s="73" t="s">
        <v>361</v>
      </c>
      <c r="D104" s="73">
        <v>98</v>
      </c>
      <c r="E104" s="73" t="s">
        <v>429</v>
      </c>
      <c r="F104" s="73">
        <v>2</v>
      </c>
      <c r="G104" s="73" t="s">
        <v>175</v>
      </c>
      <c r="H104" s="73">
        <v>0</v>
      </c>
      <c r="I104" s="73" t="s">
        <v>175</v>
      </c>
      <c r="J104" s="153">
        <v>997</v>
      </c>
    </row>
    <row r="105" spans="1:10" ht="12.75" customHeight="1">
      <c r="A105" s="73" t="s">
        <v>349</v>
      </c>
      <c r="B105" s="73" t="s">
        <v>362</v>
      </c>
      <c r="C105" s="73" t="s">
        <v>363</v>
      </c>
      <c r="D105" s="73">
        <v>98</v>
      </c>
      <c r="E105" s="73" t="s">
        <v>429</v>
      </c>
      <c r="F105" s="73">
        <v>2</v>
      </c>
      <c r="G105" s="73" t="s">
        <v>175</v>
      </c>
      <c r="H105" s="73">
        <v>0</v>
      </c>
      <c r="I105" s="73" t="s">
        <v>175</v>
      </c>
      <c r="J105" s="153">
        <v>762</v>
      </c>
    </row>
    <row r="106" spans="1:10" ht="12.75" customHeight="1">
      <c r="A106" s="73" t="s">
        <v>349</v>
      </c>
      <c r="B106" s="73" t="s">
        <v>364</v>
      </c>
      <c r="C106" s="73" t="s">
        <v>365</v>
      </c>
      <c r="D106" s="73">
        <v>98</v>
      </c>
      <c r="E106" s="73" t="s">
        <v>429</v>
      </c>
      <c r="F106" s="73">
        <v>2</v>
      </c>
      <c r="G106" s="73" t="s">
        <v>175</v>
      </c>
      <c r="H106" s="73">
        <v>0</v>
      </c>
      <c r="I106" s="73" t="s">
        <v>175</v>
      </c>
      <c r="J106" s="153">
        <v>711</v>
      </c>
    </row>
    <row r="107" spans="1:10" ht="12.75" customHeight="1">
      <c r="A107" s="74" t="s">
        <v>349</v>
      </c>
      <c r="B107" s="74" t="s">
        <v>366</v>
      </c>
      <c r="C107" s="74" t="s">
        <v>367</v>
      </c>
      <c r="D107" s="74">
        <v>98</v>
      </c>
      <c r="E107" s="74" t="s">
        <v>429</v>
      </c>
      <c r="F107" s="74">
        <v>2</v>
      </c>
      <c r="G107" s="74" t="s">
        <v>175</v>
      </c>
      <c r="H107" s="74">
        <v>0</v>
      </c>
      <c r="I107" s="74" t="s">
        <v>175</v>
      </c>
      <c r="J107" s="155">
        <v>438</v>
      </c>
    </row>
    <row r="108" spans="1:10">
      <c r="A108" s="30"/>
      <c r="B108" s="20">
        <f>COUNTA(B99:B107)</f>
        <v>9</v>
      </c>
      <c r="C108" s="20"/>
      <c r="D108" s="32"/>
      <c r="E108" s="32"/>
      <c r="F108" s="20">
        <f>COUNTIF(F99:F107, "&gt;0")</f>
        <v>9</v>
      </c>
      <c r="G108" s="32"/>
      <c r="H108" s="29"/>
      <c r="I108" s="30"/>
      <c r="J108" s="54">
        <f>SUM(J99:J107)</f>
        <v>9146</v>
      </c>
    </row>
    <row r="109" spans="1:10" ht="9" customHeight="1">
      <c r="A109" s="30"/>
      <c r="B109" s="20"/>
      <c r="C109" s="20"/>
      <c r="D109" s="32"/>
      <c r="E109" s="32"/>
      <c r="F109" s="20"/>
      <c r="G109" s="32"/>
      <c r="H109" s="29"/>
      <c r="I109" s="30"/>
      <c r="J109" s="54"/>
    </row>
    <row r="110" spans="1:10" ht="12.75" customHeight="1">
      <c r="A110" s="73" t="s">
        <v>368</v>
      </c>
      <c r="B110" s="73" t="s">
        <v>369</v>
      </c>
      <c r="C110" s="73" t="s">
        <v>370</v>
      </c>
      <c r="D110" s="73">
        <v>92</v>
      </c>
      <c r="E110" s="73" t="s">
        <v>429</v>
      </c>
      <c r="F110" s="73">
        <v>2</v>
      </c>
      <c r="G110" s="73" t="s">
        <v>175</v>
      </c>
      <c r="H110" s="73">
        <v>0</v>
      </c>
      <c r="I110" s="73" t="s">
        <v>175</v>
      </c>
      <c r="J110" s="153">
        <v>237</v>
      </c>
    </row>
    <row r="111" spans="1:10" ht="12.75" customHeight="1">
      <c r="A111" s="73" t="s">
        <v>368</v>
      </c>
      <c r="B111" s="73" t="s">
        <v>371</v>
      </c>
      <c r="C111" s="73" t="s">
        <v>372</v>
      </c>
      <c r="D111" s="73">
        <v>102</v>
      </c>
      <c r="E111" s="73" t="s">
        <v>429</v>
      </c>
      <c r="F111" s="73">
        <v>1</v>
      </c>
      <c r="G111" s="73" t="s">
        <v>175</v>
      </c>
      <c r="H111" s="73">
        <v>0</v>
      </c>
      <c r="I111" s="73" t="s">
        <v>175</v>
      </c>
      <c r="J111" s="153">
        <v>1292</v>
      </c>
    </row>
    <row r="112" spans="1:10" ht="12.75" customHeight="1">
      <c r="A112" s="73" t="s">
        <v>368</v>
      </c>
      <c r="B112" s="73" t="s">
        <v>373</v>
      </c>
      <c r="C112" s="73" t="s">
        <v>374</v>
      </c>
      <c r="D112" s="73">
        <v>102</v>
      </c>
      <c r="E112" s="73" t="s">
        <v>429</v>
      </c>
      <c r="F112" s="73">
        <v>2</v>
      </c>
      <c r="G112" s="73" t="s">
        <v>175</v>
      </c>
      <c r="H112" s="73">
        <v>0</v>
      </c>
      <c r="I112" s="73" t="s">
        <v>175</v>
      </c>
      <c r="J112" s="153">
        <v>161</v>
      </c>
    </row>
    <row r="113" spans="1:10" ht="12.75" customHeight="1">
      <c r="A113" s="73" t="s">
        <v>368</v>
      </c>
      <c r="B113" s="73" t="s">
        <v>375</v>
      </c>
      <c r="C113" s="73" t="s">
        <v>376</v>
      </c>
      <c r="D113" s="73">
        <v>117</v>
      </c>
      <c r="E113" s="73" t="s">
        <v>429</v>
      </c>
      <c r="F113" s="73">
        <v>4</v>
      </c>
      <c r="G113" s="73" t="s">
        <v>175</v>
      </c>
      <c r="H113" s="73">
        <v>0</v>
      </c>
      <c r="I113" s="73" t="s">
        <v>175</v>
      </c>
      <c r="J113" s="153">
        <v>815</v>
      </c>
    </row>
    <row r="114" spans="1:10" ht="12.75" customHeight="1">
      <c r="A114" s="73" t="s">
        <v>368</v>
      </c>
      <c r="B114" s="73" t="s">
        <v>377</v>
      </c>
      <c r="C114" s="73" t="s">
        <v>378</v>
      </c>
      <c r="D114" s="73">
        <v>102</v>
      </c>
      <c r="E114" s="73" t="s">
        <v>429</v>
      </c>
      <c r="F114" s="73">
        <v>2</v>
      </c>
      <c r="G114" s="73" t="s">
        <v>175</v>
      </c>
      <c r="H114" s="73">
        <v>0</v>
      </c>
      <c r="I114" s="73" t="s">
        <v>175</v>
      </c>
      <c r="J114" s="153">
        <v>1947</v>
      </c>
    </row>
    <row r="115" spans="1:10" ht="12.75" customHeight="1">
      <c r="A115" s="73" t="s">
        <v>368</v>
      </c>
      <c r="B115" s="73" t="s">
        <v>379</v>
      </c>
      <c r="C115" s="73" t="s">
        <v>380</v>
      </c>
      <c r="D115" s="73">
        <v>91</v>
      </c>
      <c r="E115" s="73" t="s">
        <v>429</v>
      </c>
      <c r="F115" s="73">
        <v>2</v>
      </c>
      <c r="G115" s="73" t="s">
        <v>175</v>
      </c>
      <c r="H115" s="73">
        <v>0</v>
      </c>
      <c r="I115" s="73" t="s">
        <v>175</v>
      </c>
      <c r="J115" s="153">
        <v>144</v>
      </c>
    </row>
    <row r="116" spans="1:10" ht="12.75" customHeight="1">
      <c r="A116" s="73" t="s">
        <v>368</v>
      </c>
      <c r="B116" s="73" t="s">
        <v>381</v>
      </c>
      <c r="C116" s="73" t="s">
        <v>382</v>
      </c>
      <c r="D116" s="73">
        <v>104</v>
      </c>
      <c r="E116" s="73" t="s">
        <v>429</v>
      </c>
      <c r="F116" s="73">
        <v>3</v>
      </c>
      <c r="G116" s="73" t="s">
        <v>175</v>
      </c>
      <c r="H116" s="73">
        <v>0</v>
      </c>
      <c r="I116" s="73" t="s">
        <v>175</v>
      </c>
      <c r="J116" s="153">
        <v>225</v>
      </c>
    </row>
    <row r="117" spans="1:10" ht="12.75" customHeight="1">
      <c r="A117" s="73" t="s">
        <v>368</v>
      </c>
      <c r="B117" s="73" t="s">
        <v>383</v>
      </c>
      <c r="C117" s="73" t="s">
        <v>384</v>
      </c>
      <c r="D117" s="73">
        <v>117</v>
      </c>
      <c r="E117" s="73" t="s">
        <v>429</v>
      </c>
      <c r="F117" s="73">
        <v>4</v>
      </c>
      <c r="G117" s="73" t="s">
        <v>175</v>
      </c>
      <c r="H117" s="73">
        <v>0</v>
      </c>
      <c r="I117" s="73" t="s">
        <v>175</v>
      </c>
      <c r="J117" s="153">
        <v>150</v>
      </c>
    </row>
    <row r="118" spans="1:10" ht="12.75" customHeight="1">
      <c r="A118" s="73" t="s">
        <v>368</v>
      </c>
      <c r="B118" s="73" t="s">
        <v>385</v>
      </c>
      <c r="C118" s="73" t="s">
        <v>386</v>
      </c>
      <c r="D118" s="73">
        <v>104</v>
      </c>
      <c r="E118" s="73" t="s">
        <v>429</v>
      </c>
      <c r="F118" s="73">
        <v>2</v>
      </c>
      <c r="G118" s="73" t="s">
        <v>175</v>
      </c>
      <c r="H118" s="73">
        <v>0</v>
      </c>
      <c r="I118" s="73" t="s">
        <v>175</v>
      </c>
      <c r="J118" s="153">
        <v>185</v>
      </c>
    </row>
    <row r="119" spans="1:10" ht="12.75" customHeight="1">
      <c r="A119" s="73" t="s">
        <v>368</v>
      </c>
      <c r="B119" s="73" t="s">
        <v>387</v>
      </c>
      <c r="C119" s="73" t="s">
        <v>388</v>
      </c>
      <c r="D119" s="73">
        <v>92</v>
      </c>
      <c r="E119" s="73" t="s">
        <v>429</v>
      </c>
      <c r="F119" s="73">
        <v>2</v>
      </c>
      <c r="G119" s="73" t="s">
        <v>175</v>
      </c>
      <c r="H119" s="73">
        <v>0</v>
      </c>
      <c r="I119" s="73" t="s">
        <v>175</v>
      </c>
      <c r="J119" s="153">
        <v>1337</v>
      </c>
    </row>
    <row r="120" spans="1:10" ht="12.75" customHeight="1">
      <c r="A120" s="74" t="s">
        <v>368</v>
      </c>
      <c r="B120" s="74" t="s">
        <v>389</v>
      </c>
      <c r="C120" s="74" t="s">
        <v>390</v>
      </c>
      <c r="D120" s="74">
        <v>104</v>
      </c>
      <c r="E120" s="74" t="s">
        <v>429</v>
      </c>
      <c r="F120" s="74">
        <v>2</v>
      </c>
      <c r="G120" s="74" t="s">
        <v>175</v>
      </c>
      <c r="H120" s="74">
        <v>0</v>
      </c>
      <c r="I120" s="74" t="s">
        <v>175</v>
      </c>
      <c r="J120" s="155">
        <v>301</v>
      </c>
    </row>
    <row r="121" spans="1:10">
      <c r="A121" s="30"/>
      <c r="B121" s="20">
        <f>COUNTA(B110:B120)</f>
        <v>11</v>
      </c>
      <c r="C121" s="20"/>
      <c r="D121" s="32"/>
      <c r="E121" s="32"/>
      <c r="F121" s="20">
        <f>COUNTIF(F110:F120, "&gt;0")</f>
        <v>11</v>
      </c>
      <c r="G121" s="32"/>
      <c r="H121" s="29"/>
      <c r="I121" s="30"/>
      <c r="J121" s="54">
        <f>SUM(J110:J120)</f>
        <v>6794</v>
      </c>
    </row>
    <row r="122" spans="1:10" ht="9" customHeight="1">
      <c r="A122" s="30"/>
      <c r="B122" s="20"/>
      <c r="C122" s="20"/>
      <c r="D122" s="32"/>
      <c r="E122" s="32"/>
      <c r="F122" s="20"/>
      <c r="G122" s="32"/>
      <c r="H122" s="29"/>
      <c r="I122" s="30"/>
      <c r="J122" s="54"/>
    </row>
    <row r="123" spans="1:10" ht="12.75" customHeight="1">
      <c r="A123" s="73" t="s">
        <v>391</v>
      </c>
      <c r="B123" s="73" t="s">
        <v>392</v>
      </c>
      <c r="C123" s="73" t="s">
        <v>393</v>
      </c>
      <c r="D123" s="73">
        <v>90</v>
      </c>
      <c r="E123" s="73" t="s">
        <v>429</v>
      </c>
      <c r="F123" s="73">
        <v>4</v>
      </c>
      <c r="G123" s="73" t="s">
        <v>175</v>
      </c>
      <c r="H123" s="73">
        <v>0</v>
      </c>
      <c r="I123" s="73" t="s">
        <v>175</v>
      </c>
      <c r="J123" s="153">
        <v>25</v>
      </c>
    </row>
    <row r="124" spans="1:10" ht="12.75" customHeight="1">
      <c r="A124" s="73" t="s">
        <v>391</v>
      </c>
      <c r="B124" s="73" t="s">
        <v>394</v>
      </c>
      <c r="C124" s="73" t="s">
        <v>395</v>
      </c>
      <c r="D124" s="73">
        <v>88</v>
      </c>
      <c r="E124" s="73" t="s">
        <v>429</v>
      </c>
      <c r="F124" s="73">
        <v>2</v>
      </c>
      <c r="G124" s="73" t="s">
        <v>175</v>
      </c>
      <c r="H124" s="73">
        <v>0</v>
      </c>
      <c r="I124" s="73" t="s">
        <v>175</v>
      </c>
      <c r="J124" s="153">
        <v>103</v>
      </c>
    </row>
    <row r="125" spans="1:10" ht="12.75" customHeight="1">
      <c r="A125" s="73" t="s">
        <v>391</v>
      </c>
      <c r="B125" s="73" t="s">
        <v>396</v>
      </c>
      <c r="C125" s="73" t="s">
        <v>397</v>
      </c>
      <c r="D125" s="73">
        <v>90</v>
      </c>
      <c r="E125" s="73" t="s">
        <v>429</v>
      </c>
      <c r="F125" s="73">
        <v>4</v>
      </c>
      <c r="G125" s="73" t="s">
        <v>175</v>
      </c>
      <c r="H125" s="73">
        <v>0</v>
      </c>
      <c r="I125" s="73" t="s">
        <v>175</v>
      </c>
      <c r="J125" s="153">
        <v>21</v>
      </c>
    </row>
    <row r="126" spans="1:10" ht="12.75" customHeight="1">
      <c r="A126" s="73" t="s">
        <v>391</v>
      </c>
      <c r="B126" s="73" t="s">
        <v>398</v>
      </c>
      <c r="C126" s="73" t="s">
        <v>399</v>
      </c>
      <c r="D126" s="73">
        <v>90</v>
      </c>
      <c r="E126" s="73" t="s">
        <v>429</v>
      </c>
      <c r="F126" s="73">
        <v>4</v>
      </c>
      <c r="G126" s="73" t="s">
        <v>175</v>
      </c>
      <c r="H126" s="73">
        <v>0</v>
      </c>
      <c r="I126" s="73" t="s">
        <v>175</v>
      </c>
      <c r="J126" s="153">
        <v>778</v>
      </c>
    </row>
    <row r="127" spans="1:10" ht="12.75" customHeight="1">
      <c r="A127" s="73" t="s">
        <v>391</v>
      </c>
      <c r="B127" s="73" t="s">
        <v>400</v>
      </c>
      <c r="C127" s="73" t="s">
        <v>401</v>
      </c>
      <c r="D127" s="73">
        <v>90</v>
      </c>
      <c r="E127" s="73" t="s">
        <v>429</v>
      </c>
      <c r="F127" s="73">
        <v>4</v>
      </c>
      <c r="G127" s="73" t="s">
        <v>175</v>
      </c>
      <c r="H127" s="73">
        <v>0</v>
      </c>
      <c r="I127" s="73" t="s">
        <v>175</v>
      </c>
      <c r="J127" s="153">
        <v>985</v>
      </c>
    </row>
    <row r="128" spans="1:10" ht="12.75" customHeight="1">
      <c r="A128" s="73" t="s">
        <v>391</v>
      </c>
      <c r="B128" s="73" t="s">
        <v>402</v>
      </c>
      <c r="C128" s="73" t="s">
        <v>403</v>
      </c>
      <c r="D128" s="73">
        <v>88</v>
      </c>
      <c r="E128" s="73" t="s">
        <v>429</v>
      </c>
      <c r="F128" s="73">
        <v>1</v>
      </c>
      <c r="G128" s="73" t="s">
        <v>175</v>
      </c>
      <c r="H128" s="73">
        <v>0</v>
      </c>
      <c r="I128" s="73" t="s">
        <v>175</v>
      </c>
      <c r="J128" s="153">
        <v>2213</v>
      </c>
    </row>
    <row r="129" spans="1:10" ht="12.75" customHeight="1">
      <c r="A129" s="74" t="s">
        <v>391</v>
      </c>
      <c r="B129" s="74" t="s">
        <v>404</v>
      </c>
      <c r="C129" s="74" t="s">
        <v>405</v>
      </c>
      <c r="D129" s="74">
        <v>91</v>
      </c>
      <c r="E129" s="74" t="s">
        <v>429</v>
      </c>
      <c r="F129" s="74">
        <v>4</v>
      </c>
      <c r="G129" s="74" t="s">
        <v>175</v>
      </c>
      <c r="H129" s="74">
        <v>0</v>
      </c>
      <c r="I129" s="74" t="s">
        <v>175</v>
      </c>
      <c r="J129" s="155">
        <v>585</v>
      </c>
    </row>
    <row r="130" spans="1:10">
      <c r="A130" s="30"/>
      <c r="B130" s="20">
        <f>COUNTA(B123:B129)</f>
        <v>7</v>
      </c>
      <c r="C130" s="20"/>
      <c r="D130" s="32"/>
      <c r="E130" s="32"/>
      <c r="F130" s="20">
        <f>COUNTIF(F123:F129, "&gt;0")</f>
        <v>7</v>
      </c>
      <c r="G130" s="32"/>
      <c r="H130" s="29"/>
      <c r="I130" s="30"/>
      <c r="J130" s="54">
        <f>SUM(J123:J129)</f>
        <v>4710</v>
      </c>
    </row>
    <row r="131" spans="1:10" ht="9" customHeight="1">
      <c r="A131" s="30"/>
      <c r="B131" s="20"/>
      <c r="C131" s="20"/>
      <c r="D131" s="32"/>
      <c r="E131" s="32"/>
      <c r="F131" s="20"/>
      <c r="G131" s="32"/>
      <c r="H131" s="29"/>
      <c r="I131" s="30"/>
      <c r="J131" s="54"/>
    </row>
    <row r="132" spans="1:10" ht="12.75" customHeight="1">
      <c r="A132" s="73" t="s">
        <v>406</v>
      </c>
      <c r="B132" s="73" t="s">
        <v>407</v>
      </c>
      <c r="C132" s="73" t="s">
        <v>408</v>
      </c>
      <c r="D132" s="73">
        <v>95</v>
      </c>
      <c r="E132" s="73" t="s">
        <v>429</v>
      </c>
      <c r="F132" s="73">
        <v>5</v>
      </c>
      <c r="G132" s="73" t="s">
        <v>175</v>
      </c>
      <c r="H132" s="73">
        <v>0</v>
      </c>
      <c r="I132" s="73" t="s">
        <v>175</v>
      </c>
      <c r="J132" s="153">
        <v>949</v>
      </c>
    </row>
    <row r="133" spans="1:10" ht="12.75" customHeight="1">
      <c r="A133" s="74" t="s">
        <v>406</v>
      </c>
      <c r="B133" s="74" t="s">
        <v>409</v>
      </c>
      <c r="C133" s="74" t="s">
        <v>410</v>
      </c>
      <c r="D133" s="74">
        <v>95</v>
      </c>
      <c r="E133" s="74" t="s">
        <v>429</v>
      </c>
      <c r="F133" s="74">
        <v>5</v>
      </c>
      <c r="G133" s="74" t="s">
        <v>175</v>
      </c>
      <c r="H133" s="74">
        <v>0</v>
      </c>
      <c r="I133" s="74" t="s">
        <v>175</v>
      </c>
      <c r="J133" s="155">
        <v>685</v>
      </c>
    </row>
    <row r="134" spans="1:10">
      <c r="A134" s="30"/>
      <c r="B134" s="20">
        <f>COUNTA(B132:B133)</f>
        <v>2</v>
      </c>
      <c r="C134" s="20"/>
      <c r="D134" s="32"/>
      <c r="E134" s="32"/>
      <c r="F134" s="20">
        <f>COUNTIF(F132:F133, "&gt;0")</f>
        <v>2</v>
      </c>
      <c r="G134" s="32"/>
      <c r="H134" s="29"/>
      <c r="I134" s="30"/>
      <c r="J134" s="54">
        <f>SUM(J132:J133)</f>
        <v>1634</v>
      </c>
    </row>
    <row r="135" spans="1:10" ht="9" customHeight="1">
      <c r="A135" s="30"/>
      <c r="B135" s="20"/>
      <c r="C135" s="20"/>
      <c r="D135" s="32"/>
      <c r="E135" s="32"/>
      <c r="F135" s="20"/>
      <c r="G135" s="32"/>
      <c r="H135" s="29"/>
      <c r="I135" s="30"/>
      <c r="J135" s="54"/>
    </row>
    <row r="136" spans="1:10" ht="12.75" customHeight="1">
      <c r="A136" s="73" t="s">
        <v>411</v>
      </c>
      <c r="B136" s="73" t="s">
        <v>412</v>
      </c>
      <c r="C136" s="73" t="s">
        <v>413</v>
      </c>
      <c r="D136" s="73">
        <v>86</v>
      </c>
      <c r="E136" s="73" t="s">
        <v>429</v>
      </c>
      <c r="F136" s="73">
        <v>1</v>
      </c>
      <c r="G136" s="73" t="s">
        <v>175</v>
      </c>
      <c r="H136" s="73">
        <v>0</v>
      </c>
      <c r="I136" s="73" t="s">
        <v>175</v>
      </c>
      <c r="J136" s="153">
        <v>173</v>
      </c>
    </row>
    <row r="137" spans="1:10" ht="12.75" customHeight="1">
      <c r="A137" s="73" t="s">
        <v>411</v>
      </c>
      <c r="B137" s="73" t="s">
        <v>414</v>
      </c>
      <c r="C137" s="73" t="s">
        <v>415</v>
      </c>
      <c r="D137" s="73">
        <v>94</v>
      </c>
      <c r="E137" s="73" t="s">
        <v>429</v>
      </c>
      <c r="F137" s="73">
        <v>4</v>
      </c>
      <c r="G137" s="73" t="s">
        <v>175</v>
      </c>
      <c r="H137" s="73">
        <v>0</v>
      </c>
      <c r="I137" s="73" t="s">
        <v>175</v>
      </c>
      <c r="J137" s="153">
        <v>245</v>
      </c>
    </row>
    <row r="138" spans="1:10" ht="12.75" customHeight="1">
      <c r="A138" s="73" t="s">
        <v>411</v>
      </c>
      <c r="B138" s="73" t="s">
        <v>416</v>
      </c>
      <c r="C138" s="73" t="s">
        <v>417</v>
      </c>
      <c r="D138" s="73">
        <v>106</v>
      </c>
      <c r="E138" s="73" t="s">
        <v>429</v>
      </c>
      <c r="F138" s="73">
        <v>4</v>
      </c>
      <c r="G138" s="73" t="s">
        <v>175</v>
      </c>
      <c r="H138" s="73">
        <v>0</v>
      </c>
      <c r="I138" s="73" t="s">
        <v>175</v>
      </c>
      <c r="J138" s="153">
        <v>1410</v>
      </c>
    </row>
    <row r="139" spans="1:10" ht="12.75" customHeight="1">
      <c r="A139" s="73" t="s">
        <v>411</v>
      </c>
      <c r="B139" s="73" t="s">
        <v>418</v>
      </c>
      <c r="C139" s="73" t="s">
        <v>419</v>
      </c>
      <c r="D139" s="73">
        <v>86</v>
      </c>
      <c r="E139" s="73" t="s">
        <v>429</v>
      </c>
      <c r="F139" s="73">
        <v>2</v>
      </c>
      <c r="G139" s="73" t="s">
        <v>175</v>
      </c>
      <c r="H139" s="73">
        <v>0</v>
      </c>
      <c r="I139" s="73" t="s">
        <v>175</v>
      </c>
      <c r="J139" s="153">
        <v>1188</v>
      </c>
    </row>
    <row r="140" spans="1:10" ht="12.75" customHeight="1">
      <c r="A140" s="73" t="s">
        <v>411</v>
      </c>
      <c r="B140" s="73" t="s">
        <v>420</v>
      </c>
      <c r="C140" s="73" t="s">
        <v>421</v>
      </c>
      <c r="D140" s="73">
        <v>86</v>
      </c>
      <c r="E140" s="73" t="s">
        <v>429</v>
      </c>
      <c r="F140" s="73">
        <v>4</v>
      </c>
      <c r="G140" s="73" t="s">
        <v>175</v>
      </c>
      <c r="H140" s="73">
        <v>0</v>
      </c>
      <c r="I140" s="73" t="s">
        <v>175</v>
      </c>
      <c r="J140" s="153">
        <v>1381</v>
      </c>
    </row>
    <row r="141" spans="1:10" ht="12.75" customHeight="1">
      <c r="A141" s="73" t="s">
        <v>411</v>
      </c>
      <c r="B141" s="73" t="s">
        <v>422</v>
      </c>
      <c r="C141" s="73" t="s">
        <v>423</v>
      </c>
      <c r="D141" s="73">
        <v>86</v>
      </c>
      <c r="E141" s="73" t="s">
        <v>429</v>
      </c>
      <c r="F141" s="73">
        <v>4</v>
      </c>
      <c r="G141" s="73" t="s">
        <v>175</v>
      </c>
      <c r="H141" s="73">
        <v>0</v>
      </c>
      <c r="I141" s="73" t="s">
        <v>175</v>
      </c>
      <c r="J141" s="153">
        <v>758</v>
      </c>
    </row>
    <row r="142" spans="1:10" ht="12.75" customHeight="1">
      <c r="A142" s="73" t="s">
        <v>411</v>
      </c>
      <c r="B142" s="73" t="s">
        <v>424</v>
      </c>
      <c r="C142" s="73" t="s">
        <v>425</v>
      </c>
      <c r="D142" s="73">
        <v>86</v>
      </c>
      <c r="E142" s="73" t="s">
        <v>429</v>
      </c>
      <c r="F142" s="73">
        <v>4</v>
      </c>
      <c r="G142" s="73" t="s">
        <v>175</v>
      </c>
      <c r="H142" s="73">
        <v>0</v>
      </c>
      <c r="I142" s="73" t="s">
        <v>175</v>
      </c>
      <c r="J142" s="153">
        <v>540</v>
      </c>
    </row>
    <row r="143" spans="1:10" ht="12.75" customHeight="1">
      <c r="A143" s="74" t="s">
        <v>411</v>
      </c>
      <c r="B143" s="74" t="s">
        <v>426</v>
      </c>
      <c r="C143" s="74" t="s">
        <v>427</v>
      </c>
      <c r="D143" s="74">
        <v>86</v>
      </c>
      <c r="E143" s="74" t="s">
        <v>429</v>
      </c>
      <c r="F143" s="74">
        <v>4</v>
      </c>
      <c r="G143" s="74" t="s">
        <v>175</v>
      </c>
      <c r="H143" s="74">
        <v>0</v>
      </c>
      <c r="I143" s="74" t="s">
        <v>175</v>
      </c>
      <c r="J143" s="155">
        <v>678</v>
      </c>
    </row>
    <row r="144" spans="1:10">
      <c r="A144" s="30"/>
      <c r="B144" s="20">
        <f>COUNTA(B136:B143)</f>
        <v>8</v>
      </c>
      <c r="C144" s="20"/>
      <c r="D144" s="32"/>
      <c r="E144" s="32"/>
      <c r="F144" s="20">
        <f>COUNTIF(F136:F143, "&gt;0")</f>
        <v>8</v>
      </c>
      <c r="G144" s="32"/>
      <c r="H144" s="29"/>
      <c r="I144" s="30"/>
      <c r="J144" s="54">
        <f>SUM(J136:J143)</f>
        <v>6373</v>
      </c>
    </row>
    <row r="145" spans="1:10">
      <c r="A145" s="30"/>
      <c r="B145" s="20"/>
      <c r="C145" s="20"/>
      <c r="D145" s="32"/>
      <c r="E145" s="32"/>
      <c r="F145" s="20"/>
      <c r="G145" s="32"/>
      <c r="H145" s="29"/>
      <c r="I145" s="30"/>
      <c r="J145" s="138"/>
    </row>
    <row r="146" spans="1:10">
      <c r="A146" s="30"/>
      <c r="B146" s="29"/>
      <c r="C146" s="29"/>
      <c r="D146" s="30"/>
      <c r="E146" s="30"/>
      <c r="F146" s="29"/>
      <c r="G146" s="30"/>
      <c r="H146" s="29"/>
      <c r="I146" s="30"/>
      <c r="J146" s="54"/>
    </row>
    <row r="147" spans="1:10">
      <c r="A147" s="69"/>
      <c r="B147" s="69"/>
      <c r="C147" s="102" t="s">
        <v>122</v>
      </c>
      <c r="D147" s="103"/>
      <c r="E147" s="103"/>
      <c r="F147" s="69"/>
      <c r="G147" s="69"/>
      <c r="H147" s="69"/>
      <c r="I147" s="69"/>
    </row>
    <row r="148" spans="1:10">
      <c r="A148" s="69"/>
      <c r="B148" s="69"/>
      <c r="C148" s="104" t="s">
        <v>117</v>
      </c>
      <c r="D148" s="105">
        <f>SUM(B9+B27+B32+B65+B79+B86+B93+B97+B108+B121+B130+B134+B144)</f>
        <v>118</v>
      </c>
      <c r="E148" s="103"/>
      <c r="F148" s="69"/>
      <c r="G148" s="69"/>
      <c r="H148" s="69"/>
      <c r="I148" s="69"/>
      <c r="J148" s="2"/>
    </row>
    <row r="149" spans="1:10">
      <c r="C149" s="104" t="s">
        <v>120</v>
      </c>
      <c r="D149" s="105">
        <f>SUM(F9+F27+F32+F65+F79+F86+F93+F97+F108+F121+F130+F134+F144)</f>
        <v>118</v>
      </c>
      <c r="E149" s="103"/>
      <c r="J149" s="94"/>
    </row>
    <row r="150" spans="1:10">
      <c r="C150" s="116" t="s">
        <v>168</v>
      </c>
      <c r="D150" s="136">
        <f>D149/D148</f>
        <v>1</v>
      </c>
      <c r="E150" s="103"/>
    </row>
    <row r="151" spans="1:10">
      <c r="C151" s="104" t="s">
        <v>121</v>
      </c>
      <c r="D151" s="106">
        <f>SUM(J9+J27+J32+J65+J79+J86+J93+J97+J108+J121+J130+J134+J144)</f>
        <v>66828</v>
      </c>
      <c r="E151" s="107" t="s">
        <v>436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2010 Swimming Season
Wisconsin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G167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9.85546875" customWidth="1"/>
    <col min="2" max="2" width="7.28515625" customWidth="1"/>
    <col min="3" max="3" width="24.140625" customWidth="1"/>
    <col min="4" max="4" width="8" customWidth="1"/>
    <col min="5" max="5" width="7.7109375" customWidth="1"/>
    <col min="6" max="7" width="7.85546875" customWidth="1"/>
    <col min="8" max="8" width="9.140625" customWidth="1"/>
    <col min="9" max="18" width="7.85546875" customWidth="1"/>
  </cols>
  <sheetData>
    <row r="1" spans="1:33">
      <c r="A1" s="61"/>
      <c r="B1" s="169" t="s">
        <v>43</v>
      </c>
      <c r="C1" s="169"/>
      <c r="D1" s="61"/>
      <c r="E1" s="61"/>
      <c r="F1" s="170" t="s">
        <v>174</v>
      </c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</row>
    <row r="2" spans="1:33" s="24" customFormat="1" ht="39" customHeight="1">
      <c r="A2" s="25" t="s">
        <v>16</v>
      </c>
      <c r="B2" s="25" t="s">
        <v>17</v>
      </c>
      <c r="C2" s="25" t="s">
        <v>81</v>
      </c>
      <c r="D2" s="25" t="s">
        <v>95</v>
      </c>
      <c r="E2" s="25" t="s">
        <v>96</v>
      </c>
      <c r="F2" s="25" t="s">
        <v>97</v>
      </c>
      <c r="G2" s="25" t="s">
        <v>98</v>
      </c>
      <c r="H2" s="3" t="s">
        <v>99</v>
      </c>
      <c r="I2" s="25" t="s">
        <v>100</v>
      </c>
      <c r="J2" s="25" t="s">
        <v>25</v>
      </c>
      <c r="K2" s="25" t="s">
        <v>23</v>
      </c>
      <c r="L2" s="25" t="s">
        <v>24</v>
      </c>
      <c r="M2" s="25" t="s">
        <v>26</v>
      </c>
      <c r="N2" s="25" t="s">
        <v>101</v>
      </c>
      <c r="O2" s="25" t="s">
        <v>102</v>
      </c>
      <c r="P2" s="25" t="s">
        <v>103</v>
      </c>
      <c r="Q2" s="25" t="s">
        <v>104</v>
      </c>
      <c r="R2" s="25" t="s">
        <v>105</v>
      </c>
    </row>
    <row r="3" spans="1:33">
      <c r="A3" s="73" t="s">
        <v>179</v>
      </c>
      <c r="B3" s="73" t="s">
        <v>180</v>
      </c>
      <c r="C3" s="73" t="s">
        <v>181</v>
      </c>
      <c r="D3" s="73" t="s">
        <v>33</v>
      </c>
      <c r="E3" s="73" t="s">
        <v>33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 t="s">
        <v>33</v>
      </c>
      <c r="S3" s="30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</row>
    <row r="4" spans="1:33">
      <c r="A4" s="73" t="s">
        <v>179</v>
      </c>
      <c r="B4" s="73" t="s">
        <v>182</v>
      </c>
      <c r="C4" s="73" t="s">
        <v>183</v>
      </c>
      <c r="D4" s="73" t="s">
        <v>33</v>
      </c>
      <c r="E4" s="73" t="s">
        <v>33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 t="s">
        <v>33</v>
      </c>
      <c r="S4" s="30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</row>
    <row r="5" spans="1:33">
      <c r="A5" s="73" t="s">
        <v>179</v>
      </c>
      <c r="B5" s="73" t="s">
        <v>184</v>
      </c>
      <c r="C5" s="73" t="s">
        <v>185</v>
      </c>
      <c r="D5" s="73" t="s">
        <v>33</v>
      </c>
      <c r="E5" s="73" t="s">
        <v>33</v>
      </c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 t="s">
        <v>33</v>
      </c>
      <c r="S5" s="30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</row>
    <row r="6" spans="1:33">
      <c r="A6" s="73" t="s">
        <v>179</v>
      </c>
      <c r="B6" s="73" t="s">
        <v>186</v>
      </c>
      <c r="C6" s="73" t="s">
        <v>187</v>
      </c>
      <c r="D6" s="73" t="s">
        <v>33</v>
      </c>
      <c r="E6" s="73" t="s">
        <v>33</v>
      </c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 t="s">
        <v>33</v>
      </c>
      <c r="S6" s="30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3">
      <c r="A7" s="73" t="s">
        <v>179</v>
      </c>
      <c r="B7" s="73" t="s">
        <v>188</v>
      </c>
      <c r="C7" s="73" t="s">
        <v>189</v>
      </c>
      <c r="D7" s="73" t="s">
        <v>33</v>
      </c>
      <c r="E7" s="73" t="s">
        <v>33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 t="s">
        <v>33</v>
      </c>
      <c r="S7" s="30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3">
      <c r="A8" s="73" t="s">
        <v>179</v>
      </c>
      <c r="B8" s="73" t="s">
        <v>190</v>
      </c>
      <c r="C8" s="73" t="s">
        <v>191</v>
      </c>
      <c r="D8" s="73" t="s">
        <v>33</v>
      </c>
      <c r="E8" s="73" t="s">
        <v>33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 t="s">
        <v>33</v>
      </c>
      <c r="S8" s="30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</row>
    <row r="9" spans="1:33">
      <c r="A9" s="74" t="s">
        <v>179</v>
      </c>
      <c r="B9" s="74" t="s">
        <v>192</v>
      </c>
      <c r="C9" s="74" t="s">
        <v>193</v>
      </c>
      <c r="D9" s="74" t="s">
        <v>33</v>
      </c>
      <c r="E9" s="74" t="s">
        <v>33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 t="s">
        <v>33</v>
      </c>
      <c r="S9" s="30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</row>
    <row r="10" spans="1:33">
      <c r="A10" s="33"/>
      <c r="B10" s="34">
        <f>COUNTA(B3:B9)</f>
        <v>7</v>
      </c>
      <c r="C10" s="61"/>
      <c r="D10" s="34">
        <f t="shared" ref="D10:R10" si="0">COUNTIF(D3:D9,"Yes")</f>
        <v>7</v>
      </c>
      <c r="E10" s="34">
        <f t="shared" si="0"/>
        <v>7</v>
      </c>
      <c r="F10" s="34">
        <f t="shared" si="0"/>
        <v>0</v>
      </c>
      <c r="G10" s="34">
        <f t="shared" si="0"/>
        <v>0</v>
      </c>
      <c r="H10" s="34">
        <f t="shared" si="0"/>
        <v>0</v>
      </c>
      <c r="I10" s="34">
        <f t="shared" si="0"/>
        <v>0</v>
      </c>
      <c r="J10" s="34">
        <f t="shared" si="0"/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7</v>
      </c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</row>
    <row r="11" spans="1:33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</row>
    <row r="12" spans="1:33">
      <c r="A12" s="73" t="s">
        <v>194</v>
      </c>
      <c r="B12" s="73" t="s">
        <v>195</v>
      </c>
      <c r="C12" s="73" t="s">
        <v>196</v>
      </c>
      <c r="D12" s="73" t="s">
        <v>33</v>
      </c>
      <c r="E12" s="73" t="s">
        <v>33</v>
      </c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 t="s">
        <v>33</v>
      </c>
    </row>
    <row r="13" spans="1:33">
      <c r="A13" s="73" t="s">
        <v>194</v>
      </c>
      <c r="B13" s="73" t="s">
        <v>197</v>
      </c>
      <c r="C13" s="73" t="s">
        <v>198</v>
      </c>
      <c r="D13" s="73" t="s">
        <v>33</v>
      </c>
      <c r="E13" s="73" t="s">
        <v>33</v>
      </c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 t="s">
        <v>33</v>
      </c>
    </row>
    <row r="14" spans="1:33">
      <c r="A14" s="73" t="s">
        <v>194</v>
      </c>
      <c r="B14" s="73" t="s">
        <v>199</v>
      </c>
      <c r="C14" s="73" t="s">
        <v>200</v>
      </c>
      <c r="D14" s="73" t="s">
        <v>33</v>
      </c>
      <c r="E14" s="73" t="s">
        <v>33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 t="s">
        <v>33</v>
      </c>
    </row>
    <row r="15" spans="1:33">
      <c r="A15" s="73" t="s">
        <v>194</v>
      </c>
      <c r="B15" s="73" t="s">
        <v>201</v>
      </c>
      <c r="C15" s="73" t="s">
        <v>202</v>
      </c>
      <c r="D15" s="73" t="s">
        <v>33</v>
      </c>
      <c r="E15" s="73" t="s">
        <v>33</v>
      </c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 t="s">
        <v>33</v>
      </c>
    </row>
    <row r="16" spans="1:33">
      <c r="A16" s="73" t="s">
        <v>194</v>
      </c>
      <c r="B16" s="73" t="s">
        <v>203</v>
      </c>
      <c r="C16" s="73" t="s">
        <v>204</v>
      </c>
      <c r="D16" s="73" t="s">
        <v>33</v>
      </c>
      <c r="E16" s="73" t="s">
        <v>33</v>
      </c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 t="s">
        <v>33</v>
      </c>
    </row>
    <row r="17" spans="1:18">
      <c r="A17" s="73" t="s">
        <v>194</v>
      </c>
      <c r="B17" s="73" t="s">
        <v>205</v>
      </c>
      <c r="C17" s="73" t="s">
        <v>206</v>
      </c>
      <c r="D17" s="73" t="s">
        <v>33</v>
      </c>
      <c r="E17" s="73" t="s">
        <v>33</v>
      </c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 t="s">
        <v>33</v>
      </c>
    </row>
    <row r="18" spans="1:18">
      <c r="A18" s="73" t="s">
        <v>194</v>
      </c>
      <c r="B18" s="73" t="s">
        <v>207</v>
      </c>
      <c r="C18" s="73" t="s">
        <v>208</v>
      </c>
      <c r="D18" s="73" t="s">
        <v>33</v>
      </c>
      <c r="E18" s="73" t="s">
        <v>33</v>
      </c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 t="s">
        <v>33</v>
      </c>
    </row>
    <row r="19" spans="1:18">
      <c r="A19" s="73" t="s">
        <v>194</v>
      </c>
      <c r="B19" s="73" t="s">
        <v>209</v>
      </c>
      <c r="C19" s="73" t="s">
        <v>210</v>
      </c>
      <c r="D19" s="73" t="s">
        <v>33</v>
      </c>
      <c r="E19" s="73" t="s">
        <v>33</v>
      </c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 t="s">
        <v>33</v>
      </c>
    </row>
    <row r="20" spans="1:18">
      <c r="A20" s="73" t="s">
        <v>194</v>
      </c>
      <c r="B20" s="73" t="s">
        <v>211</v>
      </c>
      <c r="C20" s="73" t="s">
        <v>212</v>
      </c>
      <c r="D20" s="73" t="s">
        <v>33</v>
      </c>
      <c r="E20" s="73" t="s">
        <v>33</v>
      </c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 t="s">
        <v>33</v>
      </c>
    </row>
    <row r="21" spans="1:18">
      <c r="A21" s="73" t="s">
        <v>194</v>
      </c>
      <c r="B21" s="73" t="s">
        <v>213</v>
      </c>
      <c r="C21" s="73" t="s">
        <v>214</v>
      </c>
      <c r="D21" s="73" t="s">
        <v>33</v>
      </c>
      <c r="E21" s="73" t="s">
        <v>33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 t="s">
        <v>33</v>
      </c>
    </row>
    <row r="22" spans="1:18">
      <c r="A22" s="73" t="s">
        <v>194</v>
      </c>
      <c r="B22" s="73" t="s">
        <v>215</v>
      </c>
      <c r="C22" s="73" t="s">
        <v>216</v>
      </c>
      <c r="D22" s="73" t="s">
        <v>33</v>
      </c>
      <c r="E22" s="73" t="s">
        <v>33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 t="s">
        <v>33</v>
      </c>
    </row>
    <row r="23" spans="1:18">
      <c r="A23" s="73" t="s">
        <v>194</v>
      </c>
      <c r="B23" s="73" t="s">
        <v>217</v>
      </c>
      <c r="C23" s="73" t="s">
        <v>218</v>
      </c>
      <c r="D23" s="73" t="s">
        <v>33</v>
      </c>
      <c r="E23" s="73" t="s">
        <v>33</v>
      </c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 t="s">
        <v>33</v>
      </c>
    </row>
    <row r="24" spans="1:18">
      <c r="A24" s="73" t="s">
        <v>194</v>
      </c>
      <c r="B24" s="73" t="s">
        <v>219</v>
      </c>
      <c r="C24" s="73" t="s">
        <v>220</v>
      </c>
      <c r="D24" s="73" t="s">
        <v>33</v>
      </c>
      <c r="E24" s="73" t="s">
        <v>33</v>
      </c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 t="s">
        <v>33</v>
      </c>
    </row>
    <row r="25" spans="1:18" ht="18">
      <c r="A25" s="73" t="s">
        <v>194</v>
      </c>
      <c r="B25" s="73" t="s">
        <v>221</v>
      </c>
      <c r="C25" s="73" t="s">
        <v>222</v>
      </c>
      <c r="D25" s="73" t="s">
        <v>33</v>
      </c>
      <c r="E25" s="73" t="s">
        <v>33</v>
      </c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 t="s">
        <v>33</v>
      </c>
    </row>
    <row r="26" spans="1:18">
      <c r="A26" s="73" t="s">
        <v>194</v>
      </c>
      <c r="B26" s="73" t="s">
        <v>223</v>
      </c>
      <c r="C26" s="73" t="s">
        <v>224</v>
      </c>
      <c r="D26" s="73" t="s">
        <v>33</v>
      </c>
      <c r="E26" s="73" t="s">
        <v>33</v>
      </c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 t="s">
        <v>33</v>
      </c>
    </row>
    <row r="27" spans="1:18">
      <c r="A27" s="74" t="s">
        <v>194</v>
      </c>
      <c r="B27" s="74" t="s">
        <v>225</v>
      </c>
      <c r="C27" s="74" t="s">
        <v>226</v>
      </c>
      <c r="D27" s="74" t="s">
        <v>33</v>
      </c>
      <c r="E27" s="74" t="s">
        <v>33</v>
      </c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 t="s">
        <v>33</v>
      </c>
    </row>
    <row r="28" spans="1:18">
      <c r="A28" s="33"/>
      <c r="B28" s="34">
        <f>COUNTA(B12:B27)</f>
        <v>16</v>
      </c>
      <c r="C28" s="61"/>
      <c r="D28" s="34">
        <f t="shared" ref="D28:R28" si="1">COUNTIF(D12:D27,"Yes")</f>
        <v>16</v>
      </c>
      <c r="E28" s="34">
        <f t="shared" si="1"/>
        <v>16</v>
      </c>
      <c r="F28" s="34">
        <f t="shared" si="1"/>
        <v>0</v>
      </c>
      <c r="G28" s="34">
        <f t="shared" si="1"/>
        <v>0</v>
      </c>
      <c r="H28" s="34">
        <f t="shared" si="1"/>
        <v>0</v>
      </c>
      <c r="I28" s="34">
        <f t="shared" si="1"/>
        <v>0</v>
      </c>
      <c r="J28" s="34">
        <f t="shared" si="1"/>
        <v>0</v>
      </c>
      <c r="K28" s="34">
        <f t="shared" si="1"/>
        <v>0</v>
      </c>
      <c r="L28" s="34">
        <f t="shared" si="1"/>
        <v>0</v>
      </c>
      <c r="M28" s="34">
        <f t="shared" si="1"/>
        <v>0</v>
      </c>
      <c r="N28" s="34">
        <f t="shared" si="1"/>
        <v>0</v>
      </c>
      <c r="O28" s="34">
        <f t="shared" si="1"/>
        <v>0</v>
      </c>
      <c r="P28" s="34">
        <f t="shared" si="1"/>
        <v>0</v>
      </c>
      <c r="Q28" s="34">
        <f t="shared" si="1"/>
        <v>0</v>
      </c>
      <c r="R28" s="34">
        <f t="shared" si="1"/>
        <v>16</v>
      </c>
    </row>
    <row r="29" spans="1:18">
      <c r="A29" s="33"/>
      <c r="B29" s="47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</row>
    <row r="30" spans="1:18">
      <c r="A30" s="73" t="s">
        <v>227</v>
      </c>
      <c r="B30" s="73" t="s">
        <v>228</v>
      </c>
      <c r="C30" s="73" t="s">
        <v>229</v>
      </c>
      <c r="D30" s="73" t="s">
        <v>33</v>
      </c>
      <c r="E30" s="73" t="s">
        <v>33</v>
      </c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 t="s">
        <v>33</v>
      </c>
    </row>
    <row r="31" spans="1:18">
      <c r="A31" s="73" t="s">
        <v>227</v>
      </c>
      <c r="B31" s="73" t="s">
        <v>230</v>
      </c>
      <c r="C31" s="73" t="s">
        <v>231</v>
      </c>
      <c r="D31" s="73" t="s">
        <v>33</v>
      </c>
      <c r="E31" s="73" t="s">
        <v>33</v>
      </c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 t="s">
        <v>33</v>
      </c>
    </row>
    <row r="32" spans="1:18">
      <c r="A32" s="74" t="s">
        <v>227</v>
      </c>
      <c r="B32" s="74" t="s">
        <v>232</v>
      </c>
      <c r="C32" s="74" t="s">
        <v>233</v>
      </c>
      <c r="D32" s="74" t="s">
        <v>33</v>
      </c>
      <c r="E32" s="74" t="s">
        <v>33</v>
      </c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 t="s">
        <v>33</v>
      </c>
    </row>
    <row r="33" spans="1:18">
      <c r="A33" s="33"/>
      <c r="B33" s="34">
        <f>COUNTA(B30:B32)</f>
        <v>3</v>
      </c>
      <c r="C33" s="61"/>
      <c r="D33" s="34">
        <f t="shared" ref="D33:R33" si="2">COUNTIF(D30:D32,"Yes")</f>
        <v>3</v>
      </c>
      <c r="E33" s="34">
        <f t="shared" si="2"/>
        <v>3</v>
      </c>
      <c r="F33" s="34">
        <f t="shared" si="2"/>
        <v>0</v>
      </c>
      <c r="G33" s="34">
        <f t="shared" si="2"/>
        <v>0</v>
      </c>
      <c r="H33" s="34">
        <f t="shared" si="2"/>
        <v>0</v>
      </c>
      <c r="I33" s="34">
        <f t="shared" si="2"/>
        <v>0</v>
      </c>
      <c r="J33" s="34">
        <f t="shared" si="2"/>
        <v>0</v>
      </c>
      <c r="K33" s="34">
        <f t="shared" si="2"/>
        <v>0</v>
      </c>
      <c r="L33" s="34">
        <f t="shared" si="2"/>
        <v>0</v>
      </c>
      <c r="M33" s="34">
        <f t="shared" si="2"/>
        <v>0</v>
      </c>
      <c r="N33" s="34">
        <f t="shared" si="2"/>
        <v>0</v>
      </c>
      <c r="O33" s="34">
        <f t="shared" si="2"/>
        <v>0</v>
      </c>
      <c r="P33" s="34">
        <f t="shared" si="2"/>
        <v>0</v>
      </c>
      <c r="Q33" s="34">
        <f t="shared" si="2"/>
        <v>0</v>
      </c>
      <c r="R33" s="34">
        <f t="shared" si="2"/>
        <v>3</v>
      </c>
    </row>
    <row r="34" spans="1:18">
      <c r="A34" s="48"/>
      <c r="B34" s="48"/>
      <c r="C34" s="95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</row>
    <row r="35" spans="1:18">
      <c r="A35" s="73" t="s">
        <v>234</v>
      </c>
      <c r="B35" s="73" t="s">
        <v>235</v>
      </c>
      <c r="C35" s="73" t="s">
        <v>236</v>
      </c>
      <c r="D35" s="73" t="s">
        <v>33</v>
      </c>
      <c r="E35" s="73" t="s">
        <v>33</v>
      </c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 t="s">
        <v>33</v>
      </c>
    </row>
    <row r="36" spans="1:18">
      <c r="A36" s="73" t="s">
        <v>234</v>
      </c>
      <c r="B36" s="73" t="s">
        <v>237</v>
      </c>
      <c r="C36" s="73" t="s">
        <v>238</v>
      </c>
      <c r="D36" s="73" t="s">
        <v>33</v>
      </c>
      <c r="E36" s="73" t="s">
        <v>33</v>
      </c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 t="s">
        <v>33</v>
      </c>
    </row>
    <row r="37" spans="1:18">
      <c r="A37" s="73" t="s">
        <v>234</v>
      </c>
      <c r="B37" s="73" t="s">
        <v>239</v>
      </c>
      <c r="C37" s="73" t="s">
        <v>240</v>
      </c>
      <c r="D37" s="73" t="s">
        <v>41</v>
      </c>
      <c r="E37" s="73" t="s">
        <v>125</v>
      </c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</row>
    <row r="38" spans="1:18">
      <c r="A38" s="73" t="s">
        <v>234</v>
      </c>
      <c r="B38" s="73" t="s">
        <v>241</v>
      </c>
      <c r="C38" s="73" t="s">
        <v>242</v>
      </c>
      <c r="D38" s="73" t="s">
        <v>33</v>
      </c>
      <c r="E38" s="73" t="s">
        <v>33</v>
      </c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 t="s">
        <v>33</v>
      </c>
    </row>
    <row r="39" spans="1:18">
      <c r="A39" s="73" t="s">
        <v>234</v>
      </c>
      <c r="B39" s="73" t="s">
        <v>243</v>
      </c>
      <c r="C39" s="73" t="s">
        <v>244</v>
      </c>
      <c r="D39" s="73" t="s">
        <v>33</v>
      </c>
      <c r="E39" s="73" t="s">
        <v>33</v>
      </c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 t="s">
        <v>33</v>
      </c>
    </row>
    <row r="40" spans="1:18">
      <c r="A40" s="73" t="s">
        <v>234</v>
      </c>
      <c r="B40" s="73" t="s">
        <v>245</v>
      </c>
      <c r="C40" s="73" t="s">
        <v>246</v>
      </c>
      <c r="D40" s="73" t="s">
        <v>33</v>
      </c>
      <c r="E40" s="73" t="s">
        <v>33</v>
      </c>
      <c r="F40" s="73"/>
      <c r="G40" s="73" t="s">
        <v>33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</row>
    <row r="41" spans="1:18">
      <c r="A41" s="73" t="s">
        <v>234</v>
      </c>
      <c r="B41" s="73" t="s">
        <v>247</v>
      </c>
      <c r="C41" s="73" t="s">
        <v>248</v>
      </c>
      <c r="D41" s="73" t="s">
        <v>41</v>
      </c>
      <c r="E41" s="73" t="s">
        <v>125</v>
      </c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</row>
    <row r="42" spans="1:18">
      <c r="A42" s="73" t="s">
        <v>234</v>
      </c>
      <c r="B42" s="73" t="s">
        <v>249</v>
      </c>
      <c r="C42" s="73" t="s">
        <v>250</v>
      </c>
      <c r="D42" s="73" t="s">
        <v>41</v>
      </c>
      <c r="E42" s="73" t="s">
        <v>125</v>
      </c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</row>
    <row r="43" spans="1:18">
      <c r="A43" s="73" t="s">
        <v>234</v>
      </c>
      <c r="B43" s="73" t="s">
        <v>251</v>
      </c>
      <c r="C43" s="73" t="s">
        <v>252</v>
      </c>
      <c r="D43" s="73" t="s">
        <v>41</v>
      </c>
      <c r="E43" s="73" t="s">
        <v>125</v>
      </c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</row>
    <row r="44" spans="1:18">
      <c r="A44" s="73" t="s">
        <v>234</v>
      </c>
      <c r="B44" s="73" t="s">
        <v>253</v>
      </c>
      <c r="C44" s="73" t="s">
        <v>254</v>
      </c>
      <c r="D44" s="73" t="s">
        <v>33</v>
      </c>
      <c r="E44" s="73" t="s">
        <v>33</v>
      </c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 t="s">
        <v>33</v>
      </c>
    </row>
    <row r="45" spans="1:18">
      <c r="A45" s="73" t="s">
        <v>234</v>
      </c>
      <c r="B45" s="73" t="s">
        <v>255</v>
      </c>
      <c r="C45" s="73" t="s">
        <v>256</v>
      </c>
      <c r="D45" s="73" t="s">
        <v>41</v>
      </c>
      <c r="E45" s="73" t="s">
        <v>125</v>
      </c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</row>
    <row r="46" spans="1:18">
      <c r="A46" s="73" t="s">
        <v>234</v>
      </c>
      <c r="B46" s="73" t="s">
        <v>257</v>
      </c>
      <c r="C46" s="73" t="s">
        <v>258</v>
      </c>
      <c r="D46" s="73" t="s">
        <v>41</v>
      </c>
      <c r="E46" s="73" t="s">
        <v>125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</row>
    <row r="47" spans="1:18">
      <c r="A47" s="73" t="s">
        <v>234</v>
      </c>
      <c r="B47" s="73" t="s">
        <v>259</v>
      </c>
      <c r="C47" s="73" t="s">
        <v>260</v>
      </c>
      <c r="D47" s="73" t="s">
        <v>41</v>
      </c>
      <c r="E47" s="73" t="s">
        <v>125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</row>
    <row r="48" spans="1:18">
      <c r="A48" s="73" t="s">
        <v>234</v>
      </c>
      <c r="B48" s="73" t="s">
        <v>261</v>
      </c>
      <c r="C48" s="73" t="s">
        <v>262</v>
      </c>
      <c r="D48" s="73" t="s">
        <v>33</v>
      </c>
      <c r="E48" s="73" t="s">
        <v>33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 t="s">
        <v>33</v>
      </c>
    </row>
    <row r="49" spans="1:18">
      <c r="A49" s="73" t="s">
        <v>234</v>
      </c>
      <c r="B49" s="73" t="s">
        <v>263</v>
      </c>
      <c r="C49" s="73" t="s">
        <v>264</v>
      </c>
      <c r="D49" s="73" t="s">
        <v>41</v>
      </c>
      <c r="E49" s="73" t="s">
        <v>125</v>
      </c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</row>
    <row r="50" spans="1:18">
      <c r="A50" s="73" t="s">
        <v>234</v>
      </c>
      <c r="B50" s="73" t="s">
        <v>265</v>
      </c>
      <c r="C50" s="73" t="s">
        <v>266</v>
      </c>
      <c r="D50" s="73" t="s">
        <v>33</v>
      </c>
      <c r="E50" s="73" t="s">
        <v>33</v>
      </c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 t="s">
        <v>33</v>
      </c>
    </row>
    <row r="51" spans="1:18">
      <c r="A51" s="73" t="s">
        <v>234</v>
      </c>
      <c r="B51" s="73" t="s">
        <v>267</v>
      </c>
      <c r="C51" s="73" t="s">
        <v>268</v>
      </c>
      <c r="D51" s="73" t="s">
        <v>41</v>
      </c>
      <c r="E51" s="73" t="s">
        <v>125</v>
      </c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</row>
    <row r="52" spans="1:18">
      <c r="A52" s="73" t="s">
        <v>234</v>
      </c>
      <c r="B52" s="73" t="s">
        <v>269</v>
      </c>
      <c r="C52" s="73" t="s">
        <v>270</v>
      </c>
      <c r="D52" s="73" t="s">
        <v>33</v>
      </c>
      <c r="E52" s="73" t="s">
        <v>33</v>
      </c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 t="s">
        <v>33</v>
      </c>
    </row>
    <row r="53" spans="1:18">
      <c r="A53" s="73" t="s">
        <v>234</v>
      </c>
      <c r="B53" s="73" t="s">
        <v>271</v>
      </c>
      <c r="C53" s="73" t="s">
        <v>272</v>
      </c>
      <c r="D53" s="73" t="s">
        <v>33</v>
      </c>
      <c r="E53" s="73" t="s">
        <v>33</v>
      </c>
      <c r="F53" s="73"/>
      <c r="G53" s="73" t="s">
        <v>33</v>
      </c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</row>
    <row r="54" spans="1:18">
      <c r="A54" s="73" t="s">
        <v>234</v>
      </c>
      <c r="B54" s="73" t="s">
        <v>273</v>
      </c>
      <c r="C54" s="73" t="s">
        <v>274</v>
      </c>
      <c r="D54" s="73" t="s">
        <v>41</v>
      </c>
      <c r="E54" s="73" t="s">
        <v>125</v>
      </c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</row>
    <row r="55" spans="1:18">
      <c r="A55" s="73" t="s">
        <v>234</v>
      </c>
      <c r="B55" s="73" t="s">
        <v>275</v>
      </c>
      <c r="C55" s="73" t="s">
        <v>276</v>
      </c>
      <c r="D55" s="73" t="s">
        <v>41</v>
      </c>
      <c r="E55" s="73" t="s">
        <v>125</v>
      </c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</row>
    <row r="56" spans="1:18">
      <c r="A56" s="73" t="s">
        <v>234</v>
      </c>
      <c r="B56" s="73" t="s">
        <v>277</v>
      </c>
      <c r="C56" s="73" t="s">
        <v>278</v>
      </c>
      <c r="D56" s="73" t="s">
        <v>41</v>
      </c>
      <c r="E56" s="73" t="s">
        <v>125</v>
      </c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</row>
    <row r="57" spans="1:18">
      <c r="A57" s="73" t="s">
        <v>234</v>
      </c>
      <c r="B57" s="73" t="s">
        <v>279</v>
      </c>
      <c r="C57" s="73" t="s">
        <v>280</v>
      </c>
      <c r="D57" s="73" t="s">
        <v>41</v>
      </c>
      <c r="E57" s="73" t="s">
        <v>125</v>
      </c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</row>
    <row r="58" spans="1:18">
      <c r="A58" s="73" t="s">
        <v>234</v>
      </c>
      <c r="B58" s="73" t="s">
        <v>281</v>
      </c>
      <c r="C58" s="73" t="s">
        <v>282</v>
      </c>
      <c r="D58" s="73" t="s">
        <v>41</v>
      </c>
      <c r="E58" s="73" t="s">
        <v>125</v>
      </c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</row>
    <row r="59" spans="1:18">
      <c r="A59" s="73" t="s">
        <v>234</v>
      </c>
      <c r="B59" s="73" t="s">
        <v>283</v>
      </c>
      <c r="C59" s="73" t="s">
        <v>284</v>
      </c>
      <c r="D59" s="73" t="s">
        <v>41</v>
      </c>
      <c r="E59" s="73" t="s">
        <v>125</v>
      </c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</row>
    <row r="60" spans="1:18">
      <c r="A60" s="73" t="s">
        <v>234</v>
      </c>
      <c r="B60" s="73" t="s">
        <v>285</v>
      </c>
      <c r="C60" s="73" t="s">
        <v>286</v>
      </c>
      <c r="D60" s="73" t="s">
        <v>41</v>
      </c>
      <c r="E60" s="73" t="s">
        <v>125</v>
      </c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</row>
    <row r="61" spans="1:18">
      <c r="A61" s="73" t="s">
        <v>234</v>
      </c>
      <c r="B61" s="73" t="s">
        <v>287</v>
      </c>
      <c r="C61" s="73" t="s">
        <v>288</v>
      </c>
      <c r="D61" s="73" t="s">
        <v>33</v>
      </c>
      <c r="E61" s="73" t="s">
        <v>33</v>
      </c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 t="s">
        <v>33</v>
      </c>
    </row>
    <row r="62" spans="1:18" ht="18">
      <c r="A62" s="73" t="s">
        <v>234</v>
      </c>
      <c r="B62" s="73" t="s">
        <v>289</v>
      </c>
      <c r="C62" s="73" t="s">
        <v>290</v>
      </c>
      <c r="D62" s="73" t="s">
        <v>41</v>
      </c>
      <c r="E62" s="73" t="s">
        <v>125</v>
      </c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</row>
    <row r="63" spans="1:18">
      <c r="A63" s="73" t="s">
        <v>234</v>
      </c>
      <c r="B63" s="73" t="s">
        <v>291</v>
      </c>
      <c r="C63" s="73" t="s">
        <v>292</v>
      </c>
      <c r="D63" s="73" t="s">
        <v>33</v>
      </c>
      <c r="E63" s="73" t="s">
        <v>33</v>
      </c>
      <c r="F63" s="73"/>
      <c r="G63" s="73" t="s">
        <v>33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</row>
    <row r="64" spans="1:18">
      <c r="A64" s="73" t="s">
        <v>234</v>
      </c>
      <c r="B64" s="73" t="s">
        <v>293</v>
      </c>
      <c r="C64" s="73" t="s">
        <v>294</v>
      </c>
      <c r="D64" s="73" t="s">
        <v>41</v>
      </c>
      <c r="E64" s="73" t="s">
        <v>125</v>
      </c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</row>
    <row r="65" spans="1:18">
      <c r="A65" s="74" t="s">
        <v>234</v>
      </c>
      <c r="B65" s="74" t="s">
        <v>295</v>
      </c>
      <c r="C65" s="74" t="s">
        <v>296</v>
      </c>
      <c r="D65" s="74" t="s">
        <v>33</v>
      </c>
      <c r="E65" s="74" t="s">
        <v>33</v>
      </c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 t="s">
        <v>33</v>
      </c>
    </row>
    <row r="66" spans="1:18">
      <c r="A66" s="33"/>
      <c r="B66" s="34">
        <f>COUNTA(B35:B65)</f>
        <v>31</v>
      </c>
      <c r="C66" s="137"/>
      <c r="D66" s="34">
        <f t="shared" ref="D66:R66" si="3">COUNTIF(D35:D65,"Yes")</f>
        <v>13</v>
      </c>
      <c r="E66" s="34">
        <f t="shared" si="3"/>
        <v>13</v>
      </c>
      <c r="F66" s="34">
        <f t="shared" si="3"/>
        <v>0</v>
      </c>
      <c r="G66" s="34">
        <f t="shared" si="3"/>
        <v>3</v>
      </c>
      <c r="H66" s="34">
        <f t="shared" si="3"/>
        <v>0</v>
      </c>
      <c r="I66" s="34">
        <f t="shared" si="3"/>
        <v>0</v>
      </c>
      <c r="J66" s="34">
        <f t="shared" si="3"/>
        <v>0</v>
      </c>
      <c r="K66" s="34">
        <f t="shared" si="3"/>
        <v>0</v>
      </c>
      <c r="L66" s="34">
        <f t="shared" si="3"/>
        <v>0</v>
      </c>
      <c r="M66" s="34">
        <f t="shared" si="3"/>
        <v>0</v>
      </c>
      <c r="N66" s="34">
        <f t="shared" si="3"/>
        <v>0</v>
      </c>
      <c r="O66" s="34">
        <f t="shared" si="3"/>
        <v>0</v>
      </c>
      <c r="P66" s="34">
        <f t="shared" si="3"/>
        <v>0</v>
      </c>
      <c r="Q66" s="34">
        <f t="shared" si="3"/>
        <v>0</v>
      </c>
      <c r="R66" s="34">
        <f t="shared" si="3"/>
        <v>10</v>
      </c>
    </row>
    <row r="67" spans="1:18">
      <c r="A67" s="48"/>
      <c r="B67" s="48"/>
      <c r="C67" s="95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</row>
    <row r="68" spans="1:18">
      <c r="A68" s="73" t="s">
        <v>297</v>
      </c>
      <c r="B68" s="73" t="s">
        <v>298</v>
      </c>
      <c r="C68" s="73" t="s">
        <v>299</v>
      </c>
      <c r="D68" s="73" t="s">
        <v>33</v>
      </c>
      <c r="E68" s="73" t="s">
        <v>33</v>
      </c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 t="s">
        <v>33</v>
      </c>
      <c r="Q68" s="73"/>
      <c r="R68" s="73"/>
    </row>
    <row r="69" spans="1:18">
      <c r="A69" s="73" t="s">
        <v>297</v>
      </c>
      <c r="B69" s="73" t="s">
        <v>300</v>
      </c>
      <c r="C69" s="73" t="s">
        <v>301</v>
      </c>
      <c r="D69" s="73" t="s">
        <v>33</v>
      </c>
      <c r="E69" s="73" t="s">
        <v>33</v>
      </c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 t="s">
        <v>33</v>
      </c>
    </row>
    <row r="70" spans="1:18">
      <c r="A70" s="73" t="s">
        <v>297</v>
      </c>
      <c r="B70" s="73" t="s">
        <v>302</v>
      </c>
      <c r="C70" s="73" t="s">
        <v>303</v>
      </c>
      <c r="D70" s="73" t="s">
        <v>33</v>
      </c>
      <c r="E70" s="73" t="s">
        <v>33</v>
      </c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 t="s">
        <v>33</v>
      </c>
    </row>
    <row r="71" spans="1:18">
      <c r="A71" s="73" t="s">
        <v>297</v>
      </c>
      <c r="B71" s="73" t="s">
        <v>304</v>
      </c>
      <c r="C71" s="73" t="s">
        <v>305</v>
      </c>
      <c r="D71" s="73" t="s">
        <v>33</v>
      </c>
      <c r="E71" s="73" t="s">
        <v>33</v>
      </c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 t="s">
        <v>33</v>
      </c>
    </row>
    <row r="72" spans="1:18">
      <c r="A72" s="73" t="s">
        <v>297</v>
      </c>
      <c r="B72" s="73" t="s">
        <v>306</v>
      </c>
      <c r="C72" s="73" t="s">
        <v>307</v>
      </c>
      <c r="D72" s="73" t="s">
        <v>33</v>
      </c>
      <c r="E72" s="73" t="s">
        <v>33</v>
      </c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 t="s">
        <v>33</v>
      </c>
    </row>
    <row r="73" spans="1:18">
      <c r="A73" s="73" t="s">
        <v>297</v>
      </c>
      <c r="B73" s="73" t="s">
        <v>308</v>
      </c>
      <c r="C73" s="73" t="s">
        <v>309</v>
      </c>
      <c r="D73" s="73" t="s">
        <v>33</v>
      </c>
      <c r="E73" s="73" t="s">
        <v>33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 t="s">
        <v>33</v>
      </c>
    </row>
    <row r="74" spans="1:18">
      <c r="A74" s="73" t="s">
        <v>297</v>
      </c>
      <c r="B74" s="73" t="s">
        <v>310</v>
      </c>
      <c r="C74" s="73" t="s">
        <v>311</v>
      </c>
      <c r="D74" s="73" t="s">
        <v>33</v>
      </c>
      <c r="E74" s="73" t="s">
        <v>33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 t="s">
        <v>33</v>
      </c>
    </row>
    <row r="75" spans="1:18">
      <c r="A75" s="73" t="s">
        <v>297</v>
      </c>
      <c r="B75" s="73" t="s">
        <v>312</v>
      </c>
      <c r="C75" s="73" t="s">
        <v>313</v>
      </c>
      <c r="D75" s="73" t="s">
        <v>33</v>
      </c>
      <c r="E75" s="73" t="s">
        <v>33</v>
      </c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 t="s">
        <v>33</v>
      </c>
    </row>
    <row r="76" spans="1:18">
      <c r="A76" s="73" t="s">
        <v>297</v>
      </c>
      <c r="B76" s="73" t="s">
        <v>314</v>
      </c>
      <c r="C76" s="73" t="s">
        <v>315</v>
      </c>
      <c r="D76" s="73" t="s">
        <v>33</v>
      </c>
      <c r="E76" s="73" t="s">
        <v>33</v>
      </c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 t="s">
        <v>33</v>
      </c>
    </row>
    <row r="77" spans="1:18">
      <c r="A77" s="73" t="s">
        <v>297</v>
      </c>
      <c r="B77" s="73" t="s">
        <v>316</v>
      </c>
      <c r="C77" s="73" t="s">
        <v>317</v>
      </c>
      <c r="D77" s="73" t="s">
        <v>33</v>
      </c>
      <c r="E77" s="73" t="s">
        <v>33</v>
      </c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 t="s">
        <v>33</v>
      </c>
    </row>
    <row r="78" spans="1:18">
      <c r="A78" s="73" t="s">
        <v>297</v>
      </c>
      <c r="B78" s="73" t="s">
        <v>318</v>
      </c>
      <c r="C78" s="73" t="s">
        <v>319</v>
      </c>
      <c r="D78" s="73" t="s">
        <v>33</v>
      </c>
      <c r="E78" s="73" t="s">
        <v>33</v>
      </c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 t="s">
        <v>33</v>
      </c>
    </row>
    <row r="79" spans="1:18">
      <c r="A79" s="74" t="s">
        <v>297</v>
      </c>
      <c r="B79" s="74" t="s">
        <v>320</v>
      </c>
      <c r="C79" s="74" t="s">
        <v>321</v>
      </c>
      <c r="D79" s="74" t="s">
        <v>33</v>
      </c>
      <c r="E79" s="74" t="s">
        <v>33</v>
      </c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 t="s">
        <v>33</v>
      </c>
    </row>
    <row r="80" spans="1:18">
      <c r="A80" s="33"/>
      <c r="B80" s="34">
        <f>COUNTA(B68:B79)</f>
        <v>12</v>
      </c>
      <c r="C80" s="137"/>
      <c r="D80" s="34">
        <f t="shared" ref="D80:Q80" si="4">COUNTIF(D68:D79,"Yes")</f>
        <v>12</v>
      </c>
      <c r="E80" s="34">
        <f t="shared" si="4"/>
        <v>12</v>
      </c>
      <c r="F80" s="34">
        <f t="shared" si="4"/>
        <v>0</v>
      </c>
      <c r="G80" s="34">
        <f t="shared" si="4"/>
        <v>0</v>
      </c>
      <c r="H80" s="34">
        <f t="shared" si="4"/>
        <v>0</v>
      </c>
      <c r="I80" s="34">
        <f t="shared" si="4"/>
        <v>0</v>
      </c>
      <c r="J80" s="34">
        <f t="shared" si="4"/>
        <v>0</v>
      </c>
      <c r="K80" s="34">
        <f t="shared" si="4"/>
        <v>0</v>
      </c>
      <c r="L80" s="34">
        <f t="shared" si="4"/>
        <v>0</v>
      </c>
      <c r="M80" s="34">
        <f t="shared" si="4"/>
        <v>0</v>
      </c>
      <c r="N80" s="34">
        <f t="shared" si="4"/>
        <v>0</v>
      </c>
      <c r="O80" s="34">
        <f t="shared" si="4"/>
        <v>0</v>
      </c>
      <c r="P80" s="34">
        <f>COUNTIF(P68:P79,"Yes")</f>
        <v>1</v>
      </c>
      <c r="Q80" s="34">
        <f t="shared" si="4"/>
        <v>0</v>
      </c>
      <c r="R80" s="34">
        <f>COUNTIF(R68:R79,"Yes")</f>
        <v>11</v>
      </c>
    </row>
    <row r="81" spans="1:18">
      <c r="A81" s="48"/>
      <c r="B81" s="48"/>
      <c r="C81" s="95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</row>
    <row r="82" spans="1:18">
      <c r="A82" s="73" t="s">
        <v>322</v>
      </c>
      <c r="B82" s="73" t="s">
        <v>323</v>
      </c>
      <c r="C82" s="73" t="s">
        <v>324</v>
      </c>
      <c r="D82" s="73" t="s">
        <v>33</v>
      </c>
      <c r="E82" s="73" t="s">
        <v>33</v>
      </c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 t="s">
        <v>33</v>
      </c>
    </row>
    <row r="83" spans="1:18">
      <c r="A83" s="73" t="s">
        <v>322</v>
      </c>
      <c r="B83" s="73" t="s">
        <v>325</v>
      </c>
      <c r="C83" s="73" t="s">
        <v>326</v>
      </c>
      <c r="D83" s="73" t="s">
        <v>33</v>
      </c>
      <c r="E83" s="73" t="s">
        <v>33</v>
      </c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 t="s">
        <v>33</v>
      </c>
    </row>
    <row r="84" spans="1:18">
      <c r="A84" s="73" t="s">
        <v>322</v>
      </c>
      <c r="B84" s="73" t="s">
        <v>327</v>
      </c>
      <c r="C84" s="73" t="s">
        <v>328</v>
      </c>
      <c r="D84" s="73" t="s">
        <v>33</v>
      </c>
      <c r="E84" s="73" t="s">
        <v>33</v>
      </c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 t="s">
        <v>33</v>
      </c>
    </row>
    <row r="85" spans="1:18">
      <c r="A85" s="73" t="s">
        <v>322</v>
      </c>
      <c r="B85" s="73" t="s">
        <v>329</v>
      </c>
      <c r="C85" s="73" t="s">
        <v>330</v>
      </c>
      <c r="D85" s="73" t="s">
        <v>33</v>
      </c>
      <c r="E85" s="73" t="s">
        <v>33</v>
      </c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 t="s">
        <v>33</v>
      </c>
    </row>
    <row r="86" spans="1:18">
      <c r="A86" s="74" t="s">
        <v>322</v>
      </c>
      <c r="B86" s="74" t="s">
        <v>331</v>
      </c>
      <c r="C86" s="74" t="s">
        <v>332</v>
      </c>
      <c r="D86" s="74" t="s">
        <v>33</v>
      </c>
      <c r="E86" s="74" t="s">
        <v>33</v>
      </c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 t="s">
        <v>33</v>
      </c>
    </row>
    <row r="87" spans="1:18">
      <c r="A87" s="33"/>
      <c r="B87" s="34">
        <f>COUNTA(B82:B86)</f>
        <v>5</v>
      </c>
      <c r="C87" s="137"/>
      <c r="D87" s="34">
        <f t="shared" ref="D87:R87" si="5">COUNTIF(D82:D86,"Yes")</f>
        <v>5</v>
      </c>
      <c r="E87" s="34">
        <f t="shared" si="5"/>
        <v>5</v>
      </c>
      <c r="F87" s="34">
        <f t="shared" si="5"/>
        <v>0</v>
      </c>
      <c r="G87" s="34">
        <f t="shared" si="5"/>
        <v>0</v>
      </c>
      <c r="H87" s="34">
        <f t="shared" si="5"/>
        <v>0</v>
      </c>
      <c r="I87" s="34">
        <f t="shared" si="5"/>
        <v>0</v>
      </c>
      <c r="J87" s="34">
        <f t="shared" si="5"/>
        <v>0</v>
      </c>
      <c r="K87" s="34">
        <f t="shared" si="5"/>
        <v>0</v>
      </c>
      <c r="L87" s="34">
        <f t="shared" si="5"/>
        <v>0</v>
      </c>
      <c r="M87" s="34">
        <f t="shared" si="5"/>
        <v>0</v>
      </c>
      <c r="N87" s="34">
        <f t="shared" si="5"/>
        <v>0</v>
      </c>
      <c r="O87" s="34">
        <f t="shared" si="5"/>
        <v>0</v>
      </c>
      <c r="P87" s="34">
        <f t="shared" si="5"/>
        <v>0</v>
      </c>
      <c r="Q87" s="34">
        <f t="shared" si="5"/>
        <v>0</v>
      </c>
      <c r="R87" s="34">
        <f t="shared" si="5"/>
        <v>5</v>
      </c>
    </row>
    <row r="88" spans="1:18">
      <c r="A88" s="48"/>
      <c r="B88" s="48"/>
      <c r="C88" s="95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</row>
    <row r="89" spans="1:18">
      <c r="A89" s="73" t="s">
        <v>333</v>
      </c>
      <c r="B89" s="73" t="s">
        <v>334</v>
      </c>
      <c r="C89" s="73" t="s">
        <v>335</v>
      </c>
      <c r="D89" s="73" t="s">
        <v>33</v>
      </c>
      <c r="E89" s="73" t="s">
        <v>33</v>
      </c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 t="s">
        <v>33</v>
      </c>
    </row>
    <row r="90" spans="1:18">
      <c r="A90" s="73" t="s">
        <v>333</v>
      </c>
      <c r="B90" s="73" t="s">
        <v>336</v>
      </c>
      <c r="C90" s="73" t="s">
        <v>337</v>
      </c>
      <c r="D90" s="73" t="s">
        <v>33</v>
      </c>
      <c r="E90" s="73" t="s">
        <v>33</v>
      </c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 t="s">
        <v>33</v>
      </c>
    </row>
    <row r="91" spans="1:18">
      <c r="A91" s="73" t="s">
        <v>333</v>
      </c>
      <c r="B91" s="73" t="s">
        <v>338</v>
      </c>
      <c r="C91" s="73" t="s">
        <v>339</v>
      </c>
      <c r="D91" s="73" t="s">
        <v>33</v>
      </c>
      <c r="E91" s="73" t="s">
        <v>33</v>
      </c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 t="s">
        <v>33</v>
      </c>
    </row>
    <row r="92" spans="1:18">
      <c r="A92" s="73" t="s">
        <v>333</v>
      </c>
      <c r="B92" s="73" t="s">
        <v>340</v>
      </c>
      <c r="C92" s="73" t="s">
        <v>341</v>
      </c>
      <c r="D92" s="73" t="s">
        <v>33</v>
      </c>
      <c r="E92" s="73" t="s">
        <v>33</v>
      </c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 t="s">
        <v>33</v>
      </c>
    </row>
    <row r="93" spans="1:18">
      <c r="A93" s="74" t="s">
        <v>333</v>
      </c>
      <c r="B93" s="74" t="s">
        <v>342</v>
      </c>
      <c r="C93" s="74" t="s">
        <v>343</v>
      </c>
      <c r="D93" s="74" t="s">
        <v>33</v>
      </c>
      <c r="E93" s="74" t="s">
        <v>33</v>
      </c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 t="s">
        <v>33</v>
      </c>
    </row>
    <row r="94" spans="1:18">
      <c r="A94" s="33"/>
      <c r="B94" s="34">
        <f>COUNTA(B89:B93)</f>
        <v>5</v>
      </c>
      <c r="C94" s="137"/>
      <c r="D94" s="34">
        <f t="shared" ref="D94:R94" si="6">COUNTIF(D89:D93,"Yes")</f>
        <v>5</v>
      </c>
      <c r="E94" s="34">
        <f t="shared" si="6"/>
        <v>5</v>
      </c>
      <c r="F94" s="34">
        <f t="shared" si="6"/>
        <v>0</v>
      </c>
      <c r="G94" s="34">
        <f t="shared" si="6"/>
        <v>0</v>
      </c>
      <c r="H94" s="34">
        <f t="shared" si="6"/>
        <v>0</v>
      </c>
      <c r="I94" s="34">
        <f t="shared" si="6"/>
        <v>0</v>
      </c>
      <c r="J94" s="34">
        <f t="shared" si="6"/>
        <v>0</v>
      </c>
      <c r="K94" s="34">
        <f t="shared" si="6"/>
        <v>0</v>
      </c>
      <c r="L94" s="34">
        <f t="shared" si="6"/>
        <v>0</v>
      </c>
      <c r="M94" s="34">
        <f t="shared" si="6"/>
        <v>0</v>
      </c>
      <c r="N94" s="34">
        <f t="shared" si="6"/>
        <v>0</v>
      </c>
      <c r="O94" s="34">
        <f t="shared" si="6"/>
        <v>0</v>
      </c>
      <c r="P94" s="34">
        <f t="shared" si="6"/>
        <v>0</v>
      </c>
      <c r="Q94" s="34">
        <f t="shared" si="6"/>
        <v>0</v>
      </c>
      <c r="R94" s="34">
        <f t="shared" si="6"/>
        <v>5</v>
      </c>
    </row>
    <row r="95" spans="1:18">
      <c r="A95" s="48"/>
      <c r="B95" s="48"/>
      <c r="C95" s="95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</row>
    <row r="96" spans="1:18">
      <c r="A96" s="73" t="s">
        <v>344</v>
      </c>
      <c r="B96" s="73" t="s">
        <v>345</v>
      </c>
      <c r="C96" s="73" t="s">
        <v>346</v>
      </c>
      <c r="D96" s="73" t="s">
        <v>41</v>
      </c>
      <c r="E96" s="73" t="s">
        <v>125</v>
      </c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</row>
    <row r="97" spans="1:18">
      <c r="A97" s="74" t="s">
        <v>344</v>
      </c>
      <c r="B97" s="74" t="s">
        <v>347</v>
      </c>
      <c r="C97" s="74" t="s">
        <v>348</v>
      </c>
      <c r="D97" s="74" t="s">
        <v>41</v>
      </c>
      <c r="E97" s="74" t="s">
        <v>125</v>
      </c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</row>
    <row r="98" spans="1:18">
      <c r="A98" s="33"/>
      <c r="B98" s="34">
        <f>COUNTA(B96:B97)</f>
        <v>2</v>
      </c>
      <c r="C98" s="137"/>
      <c r="D98" s="34">
        <f t="shared" ref="D98:R98" si="7">COUNTIF(D96:D97,"Yes")</f>
        <v>0</v>
      </c>
      <c r="E98" s="34">
        <f t="shared" si="7"/>
        <v>0</v>
      </c>
      <c r="F98" s="34">
        <f t="shared" si="7"/>
        <v>0</v>
      </c>
      <c r="G98" s="34">
        <f t="shared" si="7"/>
        <v>0</v>
      </c>
      <c r="H98" s="34">
        <f t="shared" si="7"/>
        <v>0</v>
      </c>
      <c r="I98" s="34">
        <f t="shared" si="7"/>
        <v>0</v>
      </c>
      <c r="J98" s="34">
        <f t="shared" si="7"/>
        <v>0</v>
      </c>
      <c r="K98" s="34">
        <f t="shared" si="7"/>
        <v>0</v>
      </c>
      <c r="L98" s="34">
        <f t="shared" si="7"/>
        <v>0</v>
      </c>
      <c r="M98" s="34">
        <f t="shared" si="7"/>
        <v>0</v>
      </c>
      <c r="N98" s="34">
        <f t="shared" si="7"/>
        <v>0</v>
      </c>
      <c r="O98" s="34">
        <f t="shared" si="7"/>
        <v>0</v>
      </c>
      <c r="P98" s="34">
        <f t="shared" si="7"/>
        <v>0</v>
      </c>
      <c r="Q98" s="34">
        <f t="shared" si="7"/>
        <v>0</v>
      </c>
      <c r="R98" s="34">
        <f t="shared" si="7"/>
        <v>0</v>
      </c>
    </row>
    <row r="99" spans="1:18">
      <c r="A99" s="48"/>
      <c r="B99" s="48"/>
      <c r="C99" s="95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</row>
    <row r="100" spans="1:18">
      <c r="A100" s="73" t="s">
        <v>349</v>
      </c>
      <c r="B100" s="73" t="s">
        <v>350</v>
      </c>
      <c r="C100" s="73" t="s">
        <v>351</v>
      </c>
      <c r="D100" s="73" t="s">
        <v>33</v>
      </c>
      <c r="E100" s="73" t="s">
        <v>33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 t="s">
        <v>33</v>
      </c>
    </row>
    <row r="101" spans="1:18">
      <c r="A101" s="73" t="s">
        <v>349</v>
      </c>
      <c r="B101" s="73" t="s">
        <v>352</v>
      </c>
      <c r="C101" s="73" t="s">
        <v>353</v>
      </c>
      <c r="D101" s="73" t="s">
        <v>41</v>
      </c>
      <c r="E101" s="73" t="s">
        <v>125</v>
      </c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</row>
    <row r="102" spans="1:18">
      <c r="A102" s="73" t="s">
        <v>349</v>
      </c>
      <c r="B102" s="73" t="s">
        <v>354</v>
      </c>
      <c r="C102" s="73" t="s">
        <v>355</v>
      </c>
      <c r="D102" s="73" t="s">
        <v>41</v>
      </c>
      <c r="E102" s="73" t="s">
        <v>125</v>
      </c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</row>
    <row r="103" spans="1:18">
      <c r="A103" s="73" t="s">
        <v>349</v>
      </c>
      <c r="B103" s="73" t="s">
        <v>356</v>
      </c>
      <c r="C103" s="73" t="s">
        <v>357</v>
      </c>
      <c r="D103" s="73" t="s">
        <v>41</v>
      </c>
      <c r="E103" s="73" t="s">
        <v>125</v>
      </c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</row>
    <row r="104" spans="1:18">
      <c r="A104" s="73" t="s">
        <v>349</v>
      </c>
      <c r="B104" s="73" t="s">
        <v>358</v>
      </c>
      <c r="C104" s="73" t="s">
        <v>359</v>
      </c>
      <c r="D104" s="73" t="s">
        <v>33</v>
      </c>
      <c r="E104" s="73" t="s">
        <v>33</v>
      </c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 t="s">
        <v>33</v>
      </c>
    </row>
    <row r="105" spans="1:18" ht="18">
      <c r="A105" s="73" t="s">
        <v>349</v>
      </c>
      <c r="B105" s="73" t="s">
        <v>360</v>
      </c>
      <c r="C105" s="73" t="s">
        <v>361</v>
      </c>
      <c r="D105" s="73" t="s">
        <v>33</v>
      </c>
      <c r="E105" s="73" t="s">
        <v>33</v>
      </c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 t="s">
        <v>33</v>
      </c>
    </row>
    <row r="106" spans="1:18" ht="18">
      <c r="A106" s="73" t="s">
        <v>349</v>
      </c>
      <c r="B106" s="73" t="s">
        <v>362</v>
      </c>
      <c r="C106" s="73" t="s">
        <v>363</v>
      </c>
      <c r="D106" s="73" t="s">
        <v>33</v>
      </c>
      <c r="E106" s="73" t="s">
        <v>33</v>
      </c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 t="s">
        <v>33</v>
      </c>
    </row>
    <row r="107" spans="1:18" ht="18">
      <c r="A107" s="73" t="s">
        <v>349</v>
      </c>
      <c r="B107" s="73" t="s">
        <v>364</v>
      </c>
      <c r="C107" s="73" t="s">
        <v>365</v>
      </c>
      <c r="D107" s="73" t="s">
        <v>33</v>
      </c>
      <c r="E107" s="73" t="s">
        <v>33</v>
      </c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 t="s">
        <v>33</v>
      </c>
    </row>
    <row r="108" spans="1:18">
      <c r="A108" s="74" t="s">
        <v>349</v>
      </c>
      <c r="B108" s="74" t="s">
        <v>366</v>
      </c>
      <c r="C108" s="74" t="s">
        <v>367</v>
      </c>
      <c r="D108" s="74" t="s">
        <v>41</v>
      </c>
      <c r="E108" s="74" t="s">
        <v>125</v>
      </c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</row>
    <row r="109" spans="1:18">
      <c r="A109" s="33"/>
      <c r="B109" s="34">
        <f>COUNTA(B100:B108)</f>
        <v>9</v>
      </c>
      <c r="C109" s="137"/>
      <c r="D109" s="34">
        <f t="shared" ref="D109:R109" si="8">COUNTIF(D100:D108,"Yes")</f>
        <v>5</v>
      </c>
      <c r="E109" s="34">
        <f t="shared" si="8"/>
        <v>5</v>
      </c>
      <c r="F109" s="34">
        <f t="shared" si="8"/>
        <v>0</v>
      </c>
      <c r="G109" s="34">
        <f t="shared" si="8"/>
        <v>0</v>
      </c>
      <c r="H109" s="34">
        <f t="shared" si="8"/>
        <v>0</v>
      </c>
      <c r="I109" s="34">
        <f t="shared" si="8"/>
        <v>0</v>
      </c>
      <c r="J109" s="34">
        <f t="shared" si="8"/>
        <v>0</v>
      </c>
      <c r="K109" s="34">
        <f t="shared" si="8"/>
        <v>0</v>
      </c>
      <c r="L109" s="34">
        <f t="shared" si="8"/>
        <v>0</v>
      </c>
      <c r="M109" s="34">
        <f t="shared" si="8"/>
        <v>0</v>
      </c>
      <c r="N109" s="34">
        <f t="shared" si="8"/>
        <v>0</v>
      </c>
      <c r="O109" s="34">
        <f t="shared" si="8"/>
        <v>0</v>
      </c>
      <c r="P109" s="34">
        <f t="shared" si="8"/>
        <v>0</v>
      </c>
      <c r="Q109" s="34">
        <f t="shared" si="8"/>
        <v>0</v>
      </c>
      <c r="R109" s="34">
        <f t="shared" si="8"/>
        <v>5</v>
      </c>
    </row>
    <row r="110" spans="1:18">
      <c r="A110" s="48"/>
      <c r="B110" s="48"/>
      <c r="C110" s="95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</row>
    <row r="111" spans="1:18">
      <c r="A111" s="73" t="s">
        <v>368</v>
      </c>
      <c r="B111" s="73" t="s">
        <v>369</v>
      </c>
      <c r="C111" s="73" t="s">
        <v>370</v>
      </c>
      <c r="D111" s="73" t="s">
        <v>33</v>
      </c>
      <c r="E111" s="73" t="s">
        <v>33</v>
      </c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 t="s">
        <v>33</v>
      </c>
    </row>
    <row r="112" spans="1:18">
      <c r="A112" s="73" t="s">
        <v>368</v>
      </c>
      <c r="B112" s="73" t="s">
        <v>371</v>
      </c>
      <c r="C112" s="73" t="s">
        <v>372</v>
      </c>
      <c r="D112" s="73" t="s">
        <v>41</v>
      </c>
      <c r="E112" s="73" t="s">
        <v>125</v>
      </c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</row>
    <row r="113" spans="1:18">
      <c r="A113" s="73" t="s">
        <v>368</v>
      </c>
      <c r="B113" s="73" t="s">
        <v>373</v>
      </c>
      <c r="C113" s="73" t="s">
        <v>374</v>
      </c>
      <c r="D113" s="73" t="s">
        <v>33</v>
      </c>
      <c r="E113" s="73" t="s">
        <v>33</v>
      </c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 t="s">
        <v>33</v>
      </c>
    </row>
    <row r="114" spans="1:18">
      <c r="A114" s="73" t="s">
        <v>368</v>
      </c>
      <c r="B114" s="73" t="s">
        <v>375</v>
      </c>
      <c r="C114" s="73" t="s">
        <v>376</v>
      </c>
      <c r="D114" s="73" t="s">
        <v>33</v>
      </c>
      <c r="E114" s="73" t="s">
        <v>33</v>
      </c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 t="s">
        <v>33</v>
      </c>
    </row>
    <row r="115" spans="1:18">
      <c r="A115" s="73" t="s">
        <v>368</v>
      </c>
      <c r="B115" s="73" t="s">
        <v>377</v>
      </c>
      <c r="C115" s="73" t="s">
        <v>378</v>
      </c>
      <c r="D115" s="73" t="s">
        <v>33</v>
      </c>
      <c r="E115" s="73" t="s">
        <v>33</v>
      </c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 t="s">
        <v>33</v>
      </c>
    </row>
    <row r="116" spans="1:18">
      <c r="A116" s="73" t="s">
        <v>368</v>
      </c>
      <c r="B116" s="73" t="s">
        <v>379</v>
      </c>
      <c r="C116" s="73" t="s">
        <v>380</v>
      </c>
      <c r="D116" s="73" t="s">
        <v>33</v>
      </c>
      <c r="E116" s="73" t="s">
        <v>33</v>
      </c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 t="s">
        <v>33</v>
      </c>
    </row>
    <row r="117" spans="1:18">
      <c r="A117" s="73" t="s">
        <v>368</v>
      </c>
      <c r="B117" s="73" t="s">
        <v>381</v>
      </c>
      <c r="C117" s="73" t="s">
        <v>382</v>
      </c>
      <c r="D117" s="73" t="s">
        <v>33</v>
      </c>
      <c r="E117" s="73" t="s">
        <v>33</v>
      </c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 t="s">
        <v>33</v>
      </c>
    </row>
    <row r="118" spans="1:18">
      <c r="A118" s="73" t="s">
        <v>368</v>
      </c>
      <c r="B118" s="73" t="s">
        <v>383</v>
      </c>
      <c r="C118" s="73" t="s">
        <v>384</v>
      </c>
      <c r="D118" s="73" t="s">
        <v>33</v>
      </c>
      <c r="E118" s="73" t="s">
        <v>33</v>
      </c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 t="s">
        <v>33</v>
      </c>
    </row>
    <row r="119" spans="1:18">
      <c r="A119" s="73" t="s">
        <v>368</v>
      </c>
      <c r="B119" s="73" t="s">
        <v>385</v>
      </c>
      <c r="C119" s="73" t="s">
        <v>386</v>
      </c>
      <c r="D119" s="73" t="s">
        <v>33</v>
      </c>
      <c r="E119" s="73" t="s">
        <v>33</v>
      </c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 t="s">
        <v>33</v>
      </c>
    </row>
    <row r="120" spans="1:18">
      <c r="A120" s="73" t="s">
        <v>368</v>
      </c>
      <c r="B120" s="73" t="s">
        <v>387</v>
      </c>
      <c r="C120" s="73" t="s">
        <v>388</v>
      </c>
      <c r="D120" s="73" t="s">
        <v>33</v>
      </c>
      <c r="E120" s="73" t="s">
        <v>33</v>
      </c>
      <c r="F120" s="73"/>
      <c r="G120" s="73" t="s">
        <v>33</v>
      </c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</row>
    <row r="121" spans="1:18">
      <c r="A121" s="74" t="s">
        <v>368</v>
      </c>
      <c r="B121" s="74" t="s">
        <v>389</v>
      </c>
      <c r="C121" s="74" t="s">
        <v>390</v>
      </c>
      <c r="D121" s="74" t="s">
        <v>33</v>
      </c>
      <c r="E121" s="74" t="s">
        <v>33</v>
      </c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 t="s">
        <v>33</v>
      </c>
    </row>
    <row r="122" spans="1:18">
      <c r="A122" s="33"/>
      <c r="B122" s="34">
        <f>COUNTA(B111:B121)</f>
        <v>11</v>
      </c>
      <c r="C122" s="137"/>
      <c r="D122" s="34">
        <f t="shared" ref="D122:R122" si="9">COUNTIF(D111:D121,"Yes")</f>
        <v>10</v>
      </c>
      <c r="E122" s="34">
        <f t="shared" si="9"/>
        <v>10</v>
      </c>
      <c r="F122" s="34">
        <f t="shared" si="9"/>
        <v>0</v>
      </c>
      <c r="G122" s="34">
        <f t="shared" si="9"/>
        <v>1</v>
      </c>
      <c r="H122" s="34">
        <f t="shared" si="9"/>
        <v>0</v>
      </c>
      <c r="I122" s="34">
        <f t="shared" si="9"/>
        <v>0</v>
      </c>
      <c r="J122" s="34">
        <f t="shared" si="9"/>
        <v>0</v>
      </c>
      <c r="K122" s="34">
        <f t="shared" si="9"/>
        <v>0</v>
      </c>
      <c r="L122" s="34">
        <f t="shared" si="9"/>
        <v>0</v>
      </c>
      <c r="M122" s="34">
        <f t="shared" si="9"/>
        <v>0</v>
      </c>
      <c r="N122" s="34">
        <f t="shared" si="9"/>
        <v>0</v>
      </c>
      <c r="O122" s="34">
        <f t="shared" si="9"/>
        <v>0</v>
      </c>
      <c r="P122" s="34">
        <f t="shared" si="9"/>
        <v>0</v>
      </c>
      <c r="Q122" s="34">
        <f t="shared" si="9"/>
        <v>0</v>
      </c>
      <c r="R122" s="34">
        <f t="shared" si="9"/>
        <v>9</v>
      </c>
    </row>
    <row r="123" spans="1:18">
      <c r="A123" s="48"/>
      <c r="B123" s="48"/>
      <c r="C123" s="95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</row>
    <row r="124" spans="1:18">
      <c r="A124" s="73" t="s">
        <v>391</v>
      </c>
      <c r="B124" s="73" t="s">
        <v>392</v>
      </c>
      <c r="C124" s="73" t="s">
        <v>393</v>
      </c>
      <c r="D124" s="73" t="s">
        <v>33</v>
      </c>
      <c r="E124" s="73" t="s">
        <v>33</v>
      </c>
      <c r="F124" s="73"/>
      <c r="G124" s="73" t="s">
        <v>33</v>
      </c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</row>
    <row r="125" spans="1:18">
      <c r="A125" s="73" t="s">
        <v>391</v>
      </c>
      <c r="B125" s="73" t="s">
        <v>394</v>
      </c>
      <c r="C125" s="73" t="s">
        <v>395</v>
      </c>
      <c r="D125" s="73" t="s">
        <v>33</v>
      </c>
      <c r="E125" s="73" t="s">
        <v>33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 t="s">
        <v>33</v>
      </c>
    </row>
    <row r="126" spans="1:18">
      <c r="A126" s="73" t="s">
        <v>391</v>
      </c>
      <c r="B126" s="73" t="s">
        <v>396</v>
      </c>
      <c r="C126" s="73" t="s">
        <v>397</v>
      </c>
      <c r="D126" s="73" t="s">
        <v>33</v>
      </c>
      <c r="E126" s="73" t="s">
        <v>33</v>
      </c>
      <c r="F126" s="73"/>
      <c r="G126" s="73" t="s">
        <v>33</v>
      </c>
      <c r="H126" s="73" t="s">
        <v>33</v>
      </c>
      <c r="I126" s="73"/>
      <c r="J126" s="73"/>
      <c r="K126" s="73"/>
      <c r="L126" s="73"/>
      <c r="M126" s="73"/>
      <c r="N126" s="73"/>
      <c r="O126" s="73"/>
      <c r="P126" s="73"/>
      <c r="Q126" s="73"/>
      <c r="R126" s="73"/>
    </row>
    <row r="127" spans="1:18">
      <c r="A127" s="73" t="s">
        <v>391</v>
      </c>
      <c r="B127" s="73" t="s">
        <v>398</v>
      </c>
      <c r="C127" s="73" t="s">
        <v>399</v>
      </c>
      <c r="D127" s="73" t="s">
        <v>33</v>
      </c>
      <c r="E127" s="73" t="s">
        <v>33</v>
      </c>
      <c r="F127" s="73"/>
      <c r="G127" s="73" t="s">
        <v>33</v>
      </c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</row>
    <row r="128" spans="1:18">
      <c r="A128" s="73" t="s">
        <v>391</v>
      </c>
      <c r="B128" s="73" t="s">
        <v>400</v>
      </c>
      <c r="C128" s="73" t="s">
        <v>401</v>
      </c>
      <c r="D128" s="73" t="s">
        <v>33</v>
      </c>
      <c r="E128" s="73" t="s">
        <v>33</v>
      </c>
      <c r="F128" s="73"/>
      <c r="G128" s="73" t="s">
        <v>33</v>
      </c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</row>
    <row r="129" spans="1:18">
      <c r="A129" s="73" t="s">
        <v>391</v>
      </c>
      <c r="B129" s="73" t="s">
        <v>402</v>
      </c>
      <c r="C129" s="73" t="s">
        <v>403</v>
      </c>
      <c r="D129" s="73" t="s">
        <v>33</v>
      </c>
      <c r="E129" s="73" t="s">
        <v>33</v>
      </c>
      <c r="F129" s="73"/>
      <c r="G129" s="73" t="s">
        <v>33</v>
      </c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</row>
    <row r="130" spans="1:18">
      <c r="A130" s="74" t="s">
        <v>391</v>
      </c>
      <c r="B130" s="74" t="s">
        <v>404</v>
      </c>
      <c r="C130" s="74" t="s">
        <v>405</v>
      </c>
      <c r="D130" s="74" t="s">
        <v>33</v>
      </c>
      <c r="E130" s="74" t="s">
        <v>33</v>
      </c>
      <c r="F130" s="74"/>
      <c r="G130" s="74" t="s">
        <v>33</v>
      </c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</row>
    <row r="131" spans="1:18">
      <c r="A131" s="33"/>
      <c r="B131" s="34">
        <f>COUNTA(B124:B130)</f>
        <v>7</v>
      </c>
      <c r="C131" s="137"/>
      <c r="D131" s="34">
        <f t="shared" ref="D131:R131" si="10">COUNTIF(D124:D130,"Yes")</f>
        <v>7</v>
      </c>
      <c r="E131" s="34">
        <f t="shared" si="10"/>
        <v>7</v>
      </c>
      <c r="F131" s="34">
        <f t="shared" si="10"/>
        <v>0</v>
      </c>
      <c r="G131" s="34">
        <f t="shared" si="10"/>
        <v>6</v>
      </c>
      <c r="H131" s="34">
        <f t="shared" si="10"/>
        <v>1</v>
      </c>
      <c r="I131" s="34">
        <f t="shared" si="10"/>
        <v>0</v>
      </c>
      <c r="J131" s="34">
        <f t="shared" si="10"/>
        <v>0</v>
      </c>
      <c r="K131" s="34">
        <f t="shared" si="10"/>
        <v>0</v>
      </c>
      <c r="L131" s="34">
        <f t="shared" si="10"/>
        <v>0</v>
      </c>
      <c r="M131" s="34">
        <f t="shared" si="10"/>
        <v>0</v>
      </c>
      <c r="N131" s="34">
        <f t="shared" si="10"/>
        <v>0</v>
      </c>
      <c r="O131" s="34">
        <f t="shared" si="10"/>
        <v>0</v>
      </c>
      <c r="P131" s="34">
        <f t="shared" si="10"/>
        <v>0</v>
      </c>
      <c r="Q131" s="34">
        <f t="shared" si="10"/>
        <v>0</v>
      </c>
      <c r="R131" s="34">
        <f t="shared" si="10"/>
        <v>1</v>
      </c>
    </row>
    <row r="132" spans="1:18">
      <c r="A132" s="48"/>
      <c r="B132" s="48"/>
      <c r="C132" s="95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</row>
    <row r="133" spans="1:18">
      <c r="A133" s="73" t="s">
        <v>406</v>
      </c>
      <c r="B133" s="73" t="s">
        <v>407</v>
      </c>
      <c r="C133" s="73" t="s">
        <v>408</v>
      </c>
      <c r="D133" s="73" t="s">
        <v>33</v>
      </c>
      <c r="E133" s="73" t="s">
        <v>33</v>
      </c>
      <c r="F133" s="73"/>
      <c r="G133" s="73" t="s">
        <v>33</v>
      </c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</row>
    <row r="134" spans="1:18">
      <c r="A134" s="74" t="s">
        <v>406</v>
      </c>
      <c r="B134" s="74" t="s">
        <v>409</v>
      </c>
      <c r="C134" s="74" t="s">
        <v>410</v>
      </c>
      <c r="D134" s="74" t="s">
        <v>33</v>
      </c>
      <c r="E134" s="74" t="s">
        <v>33</v>
      </c>
      <c r="F134" s="74"/>
      <c r="G134" s="74" t="s">
        <v>33</v>
      </c>
      <c r="H134" s="74"/>
      <c r="I134" s="74"/>
      <c r="J134" s="74"/>
      <c r="K134" s="74"/>
      <c r="L134" s="74"/>
      <c r="M134" s="74"/>
      <c r="N134" s="74"/>
      <c r="O134" s="74"/>
      <c r="P134" s="74"/>
      <c r="Q134" s="74" t="s">
        <v>33</v>
      </c>
      <c r="R134" s="74"/>
    </row>
    <row r="135" spans="1:18">
      <c r="A135" s="33"/>
      <c r="B135" s="34">
        <f>COUNTA(B133:B134)</f>
        <v>2</v>
      </c>
      <c r="C135" s="137"/>
      <c r="D135" s="34">
        <f t="shared" ref="D135:R135" si="11">COUNTIF(D133:D134,"Yes")</f>
        <v>2</v>
      </c>
      <c r="E135" s="34">
        <f t="shared" si="11"/>
        <v>2</v>
      </c>
      <c r="F135" s="34">
        <f t="shared" si="11"/>
        <v>0</v>
      </c>
      <c r="G135" s="34">
        <f t="shared" si="11"/>
        <v>2</v>
      </c>
      <c r="H135" s="34">
        <f t="shared" si="11"/>
        <v>0</v>
      </c>
      <c r="I135" s="34">
        <f t="shared" si="11"/>
        <v>0</v>
      </c>
      <c r="J135" s="34">
        <f t="shared" si="11"/>
        <v>0</v>
      </c>
      <c r="K135" s="34">
        <f t="shared" si="11"/>
        <v>0</v>
      </c>
      <c r="L135" s="34">
        <f t="shared" si="11"/>
        <v>0</v>
      </c>
      <c r="M135" s="34">
        <f t="shared" si="11"/>
        <v>0</v>
      </c>
      <c r="N135" s="34">
        <f t="shared" si="11"/>
        <v>0</v>
      </c>
      <c r="O135" s="34">
        <f t="shared" si="11"/>
        <v>0</v>
      </c>
      <c r="P135" s="34">
        <f t="shared" si="11"/>
        <v>0</v>
      </c>
      <c r="Q135" s="34">
        <f t="shared" si="11"/>
        <v>1</v>
      </c>
      <c r="R135" s="34">
        <f t="shared" si="11"/>
        <v>0</v>
      </c>
    </row>
    <row r="136" spans="1:18">
      <c r="A136" s="48"/>
      <c r="B136" s="48"/>
      <c r="C136" s="95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</row>
    <row r="137" spans="1:18">
      <c r="A137" s="73" t="s">
        <v>411</v>
      </c>
      <c r="B137" s="73" t="s">
        <v>412</v>
      </c>
      <c r="C137" s="73" t="s">
        <v>413</v>
      </c>
      <c r="D137" s="73" t="s">
        <v>41</v>
      </c>
      <c r="E137" s="73" t="s">
        <v>125</v>
      </c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</row>
    <row r="138" spans="1:18">
      <c r="A138" s="73" t="s">
        <v>411</v>
      </c>
      <c r="B138" s="73" t="s">
        <v>414</v>
      </c>
      <c r="C138" s="73" t="s">
        <v>415</v>
      </c>
      <c r="D138" s="73" t="s">
        <v>41</v>
      </c>
      <c r="E138" s="73" t="s">
        <v>125</v>
      </c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</row>
    <row r="139" spans="1:18">
      <c r="A139" s="73" t="s">
        <v>411</v>
      </c>
      <c r="B139" s="73" t="s">
        <v>416</v>
      </c>
      <c r="C139" s="73" t="s">
        <v>417</v>
      </c>
      <c r="D139" s="73" t="s">
        <v>41</v>
      </c>
      <c r="E139" s="73" t="s">
        <v>125</v>
      </c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</row>
    <row r="140" spans="1:18">
      <c r="A140" s="73" t="s">
        <v>411</v>
      </c>
      <c r="B140" s="73" t="s">
        <v>418</v>
      </c>
      <c r="C140" s="73" t="s">
        <v>419</v>
      </c>
      <c r="D140" s="73" t="s">
        <v>41</v>
      </c>
      <c r="E140" s="73" t="s">
        <v>125</v>
      </c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</row>
    <row r="141" spans="1:18" ht="18">
      <c r="A141" s="73" t="s">
        <v>411</v>
      </c>
      <c r="B141" s="73" t="s">
        <v>420</v>
      </c>
      <c r="C141" s="73" t="s">
        <v>421</v>
      </c>
      <c r="D141" s="73" t="s">
        <v>41</v>
      </c>
      <c r="E141" s="73" t="s">
        <v>125</v>
      </c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</row>
    <row r="142" spans="1:18" ht="18">
      <c r="A142" s="73" t="s">
        <v>411</v>
      </c>
      <c r="B142" s="73" t="s">
        <v>422</v>
      </c>
      <c r="C142" s="73" t="s">
        <v>423</v>
      </c>
      <c r="D142" s="73" t="s">
        <v>41</v>
      </c>
      <c r="E142" s="73" t="s">
        <v>125</v>
      </c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</row>
    <row r="143" spans="1:18" ht="18">
      <c r="A143" s="73" t="s">
        <v>411</v>
      </c>
      <c r="B143" s="73" t="s">
        <v>424</v>
      </c>
      <c r="C143" s="73" t="s">
        <v>425</v>
      </c>
      <c r="D143" s="73" t="s">
        <v>41</v>
      </c>
      <c r="E143" s="73" t="s">
        <v>125</v>
      </c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</row>
    <row r="144" spans="1:18" ht="18">
      <c r="A144" s="74" t="s">
        <v>411</v>
      </c>
      <c r="B144" s="74" t="s">
        <v>426</v>
      </c>
      <c r="C144" s="74" t="s">
        <v>427</v>
      </c>
      <c r="D144" s="74" t="s">
        <v>41</v>
      </c>
      <c r="E144" s="74" t="s">
        <v>125</v>
      </c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</row>
    <row r="145" spans="1:18">
      <c r="A145" s="33"/>
      <c r="B145" s="34">
        <f>COUNTA(B137:B144)</f>
        <v>8</v>
      </c>
      <c r="C145" s="137"/>
      <c r="D145" s="34">
        <f t="shared" ref="D145:R145" si="12">COUNTIF(D137:D144,"Yes")</f>
        <v>0</v>
      </c>
      <c r="E145" s="34">
        <f t="shared" si="12"/>
        <v>0</v>
      </c>
      <c r="F145" s="34">
        <f t="shared" si="12"/>
        <v>0</v>
      </c>
      <c r="G145" s="34">
        <f t="shared" si="12"/>
        <v>0</v>
      </c>
      <c r="H145" s="34">
        <f t="shared" si="12"/>
        <v>0</v>
      </c>
      <c r="I145" s="34">
        <f t="shared" si="12"/>
        <v>0</v>
      </c>
      <c r="J145" s="34">
        <f t="shared" si="12"/>
        <v>0</v>
      </c>
      <c r="K145" s="34">
        <f t="shared" si="12"/>
        <v>0</v>
      </c>
      <c r="L145" s="34">
        <f t="shared" si="12"/>
        <v>0</v>
      </c>
      <c r="M145" s="34">
        <f t="shared" si="12"/>
        <v>0</v>
      </c>
      <c r="N145" s="34">
        <f t="shared" si="12"/>
        <v>0</v>
      </c>
      <c r="O145" s="34">
        <f t="shared" si="12"/>
        <v>0</v>
      </c>
      <c r="P145" s="34">
        <f t="shared" si="12"/>
        <v>0</v>
      </c>
      <c r="Q145" s="34">
        <f t="shared" si="12"/>
        <v>0</v>
      </c>
      <c r="R145" s="34">
        <f t="shared" si="12"/>
        <v>0</v>
      </c>
    </row>
    <row r="146" spans="1:18">
      <c r="A146" s="48"/>
      <c r="B146" s="48"/>
      <c r="C146" s="95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</row>
    <row r="147" spans="1:18">
      <c r="A147" s="52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</row>
    <row r="148" spans="1:18">
      <c r="A148" s="52"/>
      <c r="C148" s="111" t="s">
        <v>78</v>
      </c>
      <c r="D148" s="112"/>
      <c r="E148" s="112"/>
      <c r="F148" s="112"/>
      <c r="G148" s="112"/>
      <c r="H148" s="112"/>
      <c r="I148" s="52"/>
      <c r="J148" s="52"/>
      <c r="K148" s="52"/>
      <c r="L148" s="52"/>
      <c r="M148" s="52"/>
      <c r="N148" s="52"/>
      <c r="O148" s="52"/>
      <c r="P148" s="52"/>
      <c r="Q148" s="52"/>
      <c r="R148" s="52"/>
    </row>
    <row r="149" spans="1:18">
      <c r="A149" s="52"/>
      <c r="B149" s="101"/>
      <c r="C149" s="113"/>
      <c r="D149" s="114"/>
      <c r="E149" s="115"/>
      <c r="F149" s="116" t="s">
        <v>120</v>
      </c>
      <c r="G149" s="107">
        <f>SUM(B10+B28+B33+B66+B80+B87+B94+B98+B109+B122+B131+B135+B145)</f>
        <v>118</v>
      </c>
      <c r="H149" s="112"/>
      <c r="I149" s="52"/>
      <c r="J149" s="52"/>
      <c r="K149" s="52"/>
      <c r="L149" s="52"/>
      <c r="M149" s="52"/>
      <c r="N149" s="52"/>
      <c r="O149" s="52"/>
      <c r="P149" s="52"/>
      <c r="Q149" s="52"/>
      <c r="R149" s="52"/>
    </row>
    <row r="150" spans="1:18">
      <c r="B150" s="100"/>
      <c r="C150" s="113"/>
      <c r="D150" s="114"/>
      <c r="E150" s="114"/>
      <c r="F150" s="117" t="s">
        <v>123</v>
      </c>
      <c r="G150" s="107">
        <f>SUM(D10+D28+D33+D66+D80+D87+D94+D98+D109+D122+D131+D135+D145)</f>
        <v>85</v>
      </c>
      <c r="H150" s="113"/>
    </row>
    <row r="151" spans="1:18">
      <c r="B151" s="100"/>
      <c r="C151" s="113"/>
      <c r="D151" s="114"/>
      <c r="E151" s="114"/>
      <c r="F151" s="117" t="s">
        <v>124</v>
      </c>
      <c r="G151" s="107">
        <f>SUM(E10+E28+E33+E66+E80+E87+E94+E98+E109+E122+E131+E135+E145)</f>
        <v>85</v>
      </c>
      <c r="H151" s="113"/>
    </row>
    <row r="152" spans="1:18">
      <c r="B152" s="100"/>
      <c r="C152" s="113"/>
      <c r="D152" s="113"/>
      <c r="E152" s="113"/>
      <c r="F152" s="113"/>
      <c r="G152" s="113"/>
      <c r="H152" s="113"/>
    </row>
    <row r="153" spans="1:18">
      <c r="B153" s="100"/>
      <c r="C153" s="111" t="s">
        <v>126</v>
      </c>
      <c r="D153" s="113"/>
      <c r="E153" s="113"/>
      <c r="F153" s="113"/>
      <c r="G153" s="118" t="s">
        <v>115</v>
      </c>
      <c r="H153" s="118" t="s">
        <v>127</v>
      </c>
    </row>
    <row r="154" spans="1:18">
      <c r="B154" s="100"/>
      <c r="C154" s="113"/>
      <c r="D154" s="113"/>
      <c r="E154" s="113"/>
      <c r="F154" s="119" t="s">
        <v>133</v>
      </c>
      <c r="G154" s="107">
        <f>SUM(F10+F28+F33+F66+F80+F87+F94+F98+F109+F122+F131+F135+F145)</f>
        <v>0</v>
      </c>
      <c r="H154" s="121">
        <f>G154/(G167)</f>
        <v>0</v>
      </c>
    </row>
    <row r="155" spans="1:18">
      <c r="B155" s="100"/>
      <c r="C155" s="113"/>
      <c r="D155" s="113"/>
      <c r="E155" s="113"/>
      <c r="F155" s="119" t="s">
        <v>134</v>
      </c>
      <c r="G155" s="107">
        <f>SUM(G10+G28+G33+G66+G80+G87+G94+G98+G109+G122+G131+G135+G145)</f>
        <v>12</v>
      </c>
      <c r="H155" s="121">
        <f>G155/G167</f>
        <v>0.13793103448275862</v>
      </c>
    </row>
    <row r="156" spans="1:18">
      <c r="B156" s="100"/>
      <c r="C156" s="113"/>
      <c r="D156" s="113"/>
      <c r="E156" s="113"/>
      <c r="F156" s="119" t="s">
        <v>135</v>
      </c>
      <c r="G156" s="107">
        <f>SUM(H10+H28+H33+H66+H80+H87+H94+H98+H109+H122+H131+I135+I145)</f>
        <v>1</v>
      </c>
      <c r="H156" s="121">
        <f>G156/G167</f>
        <v>1.1494252873563218E-2</v>
      </c>
    </row>
    <row r="157" spans="1:18">
      <c r="B157" s="100"/>
      <c r="C157" s="113"/>
      <c r="D157" s="113"/>
      <c r="E157" s="113"/>
      <c r="F157" s="119" t="s">
        <v>136</v>
      </c>
      <c r="G157" s="107">
        <f>SUM(I10+I28+I33+I66+I80+I87+I94+I98+I109+I122+I131+I135+I145)</f>
        <v>0</v>
      </c>
      <c r="H157" s="121">
        <f>G157/G167</f>
        <v>0</v>
      </c>
    </row>
    <row r="158" spans="1:18">
      <c r="B158" s="100"/>
      <c r="C158" s="113"/>
      <c r="D158" s="113"/>
      <c r="E158" s="113"/>
      <c r="F158" s="119" t="s">
        <v>137</v>
      </c>
      <c r="G158" s="107">
        <f>SUM(J10+J28+J33+J66+J80+J87+J94+J98+J109+J122+J131+J135+J145)</f>
        <v>0</v>
      </c>
      <c r="H158" s="121">
        <f>G158/G167</f>
        <v>0</v>
      </c>
    </row>
    <row r="159" spans="1:18">
      <c r="B159" s="100"/>
      <c r="C159" s="113"/>
      <c r="D159" s="113"/>
      <c r="E159" s="113"/>
      <c r="F159" s="119" t="s">
        <v>138</v>
      </c>
      <c r="G159" s="107">
        <f>SUM(K10+K28+K33+K66+K80+K87+K94+K98+K109+K122+K131+K135+K145)</f>
        <v>0</v>
      </c>
      <c r="H159" s="121">
        <f>G159/G167</f>
        <v>0</v>
      </c>
    </row>
    <row r="160" spans="1:18">
      <c r="B160" s="100"/>
      <c r="C160" s="113"/>
      <c r="D160" s="113"/>
      <c r="E160" s="113"/>
      <c r="F160" s="119" t="s">
        <v>139</v>
      </c>
      <c r="G160" s="107">
        <f>SUM(L10+L28+L33+L66+L80+L87+L94+L98+L109+L122+L131+L135+L145)</f>
        <v>0</v>
      </c>
      <c r="H160" s="121">
        <f>G160/G167</f>
        <v>0</v>
      </c>
    </row>
    <row r="161" spans="2:8">
      <c r="B161" s="100"/>
      <c r="C161" s="113"/>
      <c r="D161" s="113"/>
      <c r="E161" s="113"/>
      <c r="F161" s="119" t="s">
        <v>140</v>
      </c>
      <c r="G161" s="107">
        <f>SUM(M10+M28+M33+M66+M80+M87+M94+M98+M109+M122+M131+M135+M145)</f>
        <v>0</v>
      </c>
      <c r="H161" s="121">
        <f>G161/G167</f>
        <v>0</v>
      </c>
    </row>
    <row r="162" spans="2:8">
      <c r="B162" s="100"/>
      <c r="C162" s="113"/>
      <c r="D162" s="113"/>
      <c r="E162" s="113"/>
      <c r="F162" s="119" t="s">
        <v>141</v>
      </c>
      <c r="G162" s="107">
        <f>SUM(N10+N28+N33+N66+N80+N87+N94+N98+N109+N122+N131+N135+N145)</f>
        <v>0</v>
      </c>
      <c r="H162" s="121">
        <f>G162/G167</f>
        <v>0</v>
      </c>
    </row>
    <row r="163" spans="2:8">
      <c r="B163" s="100"/>
      <c r="C163" s="113"/>
      <c r="D163" s="113"/>
      <c r="E163" s="113"/>
      <c r="F163" s="119" t="s">
        <v>142</v>
      </c>
      <c r="G163" s="107">
        <f>SUM(O10+O28+O33+O66+O80+O87+O94+O98+O109+O122+O131+O135+O145)</f>
        <v>0</v>
      </c>
      <c r="H163" s="121">
        <f>G163/G167</f>
        <v>0</v>
      </c>
    </row>
    <row r="164" spans="2:8">
      <c r="B164" s="100"/>
      <c r="C164" s="113"/>
      <c r="D164" s="113"/>
      <c r="E164" s="113"/>
      <c r="F164" s="119" t="s">
        <v>143</v>
      </c>
      <c r="G164" s="107">
        <f>SUM(P10+P28+P33+P66+P80+P87+P94+P98+P109+P122+P131+P135+P145)</f>
        <v>1</v>
      </c>
      <c r="H164" s="121">
        <f>G164/G167</f>
        <v>1.1494252873563218E-2</v>
      </c>
    </row>
    <row r="165" spans="2:8">
      <c r="B165" s="100"/>
      <c r="C165" s="113"/>
      <c r="D165" s="113"/>
      <c r="E165" s="113"/>
      <c r="F165" s="119" t="s">
        <v>144</v>
      </c>
      <c r="G165" s="107">
        <f>SUM(Q10+Q28+Q33+Q66+Q80+Q87+Q94+Q98+Q109+Q122+Q131+Q135+Q145)</f>
        <v>1</v>
      </c>
      <c r="H165" s="121">
        <f>G165/G167</f>
        <v>1.1494252873563218E-2</v>
      </c>
    </row>
    <row r="166" spans="2:8">
      <c r="B166" s="100"/>
      <c r="C166" s="113"/>
      <c r="D166" s="113"/>
      <c r="E166" s="113"/>
      <c r="F166" s="119" t="s">
        <v>145</v>
      </c>
      <c r="G166" s="133">
        <f>SUM(R10+R28+R33+R66+R80+R87+R94+R98+R109+R122+R131+R135+R145)</f>
        <v>72</v>
      </c>
      <c r="H166" s="123">
        <f>G166/G167</f>
        <v>0.82758620689655171</v>
      </c>
    </row>
    <row r="167" spans="2:8">
      <c r="B167" s="100"/>
      <c r="C167" s="113"/>
      <c r="D167" s="113"/>
      <c r="E167" s="113"/>
      <c r="F167" s="119"/>
      <c r="G167" s="131">
        <f>SUM(G154:G166)</f>
        <v>87</v>
      </c>
      <c r="H167" s="122">
        <f>SUM(H154:H166)</f>
        <v>1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2010 Swimming Season
Possible Pollution Sources for Monitored Wisconsin Beaches</oddHeader>
    <oddFooter>&amp;R&amp;P of &amp;N</oddFooter>
  </headerFooter>
  <rowBreaks count="2" manualBreakCount="2">
    <brk id="80" max="17" man="1"/>
    <brk id="146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86"/>
  <sheetViews>
    <sheetView zoomScaleNormal="100" workbookViewId="0">
      <pane ySplit="1" topLeftCell="A2" activePane="bottomLeft" state="frozen"/>
      <selection pane="bottomLeft"/>
    </sheetView>
  </sheetViews>
  <sheetFormatPr defaultRowHeight="9"/>
  <cols>
    <col min="1" max="1" width="12.7109375" style="1" customWidth="1"/>
    <col min="2" max="2" width="8.28515625" style="1" customWidth="1"/>
    <col min="3" max="3" width="39" style="21" customWidth="1"/>
    <col min="4" max="4" width="16.7109375" style="1" customWidth="1"/>
    <col min="5" max="6" width="13" style="22" customWidth="1"/>
    <col min="7" max="7" width="9.28515625" style="23" customWidth="1"/>
    <col min="8" max="10" width="12.28515625" style="1" customWidth="1"/>
    <col min="11" max="16384" width="9.140625" style="1"/>
  </cols>
  <sheetData>
    <row r="1" spans="1:10" ht="37.5" customHeight="1">
      <c r="A1" s="25" t="s">
        <v>16</v>
      </c>
      <c r="B1" s="25" t="s">
        <v>17</v>
      </c>
      <c r="C1" s="25" t="s">
        <v>81</v>
      </c>
      <c r="D1" s="25" t="s">
        <v>106</v>
      </c>
      <c r="E1" s="26" t="s">
        <v>438</v>
      </c>
      <c r="F1" s="26" t="s">
        <v>439</v>
      </c>
      <c r="G1" s="27" t="s">
        <v>107</v>
      </c>
      <c r="H1" s="25" t="s">
        <v>108</v>
      </c>
      <c r="I1" s="25" t="s">
        <v>109</v>
      </c>
      <c r="J1" s="25" t="s">
        <v>110</v>
      </c>
    </row>
    <row r="2" spans="1:10" ht="12.75" customHeight="1">
      <c r="A2" s="73" t="s">
        <v>179</v>
      </c>
      <c r="B2" s="73" t="s">
        <v>188</v>
      </c>
      <c r="C2" s="73" t="s">
        <v>189</v>
      </c>
      <c r="D2" s="73" t="s">
        <v>39</v>
      </c>
      <c r="E2" s="75">
        <v>40341</v>
      </c>
      <c r="F2" s="75">
        <v>40341</v>
      </c>
      <c r="G2" s="73">
        <v>1</v>
      </c>
      <c r="H2" s="73" t="s">
        <v>38</v>
      </c>
      <c r="I2" s="73" t="s">
        <v>177</v>
      </c>
      <c r="J2" s="73" t="s">
        <v>27</v>
      </c>
    </row>
    <row r="3" spans="1:10" ht="12.75" customHeight="1">
      <c r="A3" s="73" t="s">
        <v>179</v>
      </c>
      <c r="B3" s="73" t="s">
        <v>188</v>
      </c>
      <c r="C3" s="73" t="s">
        <v>189</v>
      </c>
      <c r="D3" s="73" t="s">
        <v>39</v>
      </c>
      <c r="E3" s="75">
        <v>40360</v>
      </c>
      <c r="F3" s="75">
        <v>40360</v>
      </c>
      <c r="G3" s="73">
        <v>1</v>
      </c>
      <c r="H3" s="73" t="s">
        <v>38</v>
      </c>
      <c r="I3" s="73" t="s">
        <v>177</v>
      </c>
      <c r="J3" s="73" t="s">
        <v>27</v>
      </c>
    </row>
    <row r="4" spans="1:10" ht="12.75" customHeight="1">
      <c r="A4" s="73" t="s">
        <v>179</v>
      </c>
      <c r="B4" s="73" t="s">
        <v>188</v>
      </c>
      <c r="C4" s="73" t="s">
        <v>189</v>
      </c>
      <c r="D4" s="73" t="s">
        <v>39</v>
      </c>
      <c r="E4" s="75">
        <v>40372</v>
      </c>
      <c r="F4" s="75">
        <v>40372</v>
      </c>
      <c r="G4" s="73">
        <v>1</v>
      </c>
      <c r="H4" s="73" t="s">
        <v>38</v>
      </c>
      <c r="I4" s="73" t="s">
        <v>177</v>
      </c>
      <c r="J4" s="73" t="s">
        <v>27</v>
      </c>
    </row>
    <row r="5" spans="1:10" ht="12.75" customHeight="1">
      <c r="A5" s="73" t="s">
        <v>179</v>
      </c>
      <c r="B5" s="73" t="s">
        <v>188</v>
      </c>
      <c r="C5" s="73" t="s">
        <v>189</v>
      </c>
      <c r="D5" s="73" t="s">
        <v>39</v>
      </c>
      <c r="E5" s="75">
        <v>40380</v>
      </c>
      <c r="F5" s="75">
        <v>40380</v>
      </c>
      <c r="G5" s="73">
        <v>1</v>
      </c>
      <c r="H5" s="73" t="s">
        <v>38</v>
      </c>
      <c r="I5" s="73" t="s">
        <v>177</v>
      </c>
      <c r="J5" s="73" t="s">
        <v>27</v>
      </c>
    </row>
    <row r="6" spans="1:10" ht="12.75" customHeight="1">
      <c r="A6" s="73" t="s">
        <v>179</v>
      </c>
      <c r="B6" s="73" t="s">
        <v>188</v>
      </c>
      <c r="C6" s="73" t="s">
        <v>189</v>
      </c>
      <c r="D6" s="73" t="s">
        <v>39</v>
      </c>
      <c r="E6" s="75">
        <v>40393</v>
      </c>
      <c r="F6" s="75">
        <v>40393</v>
      </c>
      <c r="G6" s="73">
        <v>1</v>
      </c>
      <c r="H6" s="73" t="s">
        <v>38</v>
      </c>
      <c r="I6" s="73" t="s">
        <v>177</v>
      </c>
      <c r="J6" s="73" t="s">
        <v>27</v>
      </c>
    </row>
    <row r="7" spans="1:10" ht="12.75" customHeight="1">
      <c r="A7" s="73" t="s">
        <v>179</v>
      </c>
      <c r="B7" s="73" t="s">
        <v>190</v>
      </c>
      <c r="C7" s="73" t="s">
        <v>191</v>
      </c>
      <c r="D7" s="73" t="s">
        <v>39</v>
      </c>
      <c r="E7" s="75">
        <v>40379</v>
      </c>
      <c r="F7" s="75">
        <v>40380</v>
      </c>
      <c r="G7" s="73">
        <v>2</v>
      </c>
      <c r="H7" s="73" t="s">
        <v>38</v>
      </c>
      <c r="I7" s="73" t="s">
        <v>177</v>
      </c>
      <c r="J7" s="73" t="s">
        <v>27</v>
      </c>
    </row>
    <row r="8" spans="1:10" ht="12.75" customHeight="1">
      <c r="A8" s="73" t="s">
        <v>179</v>
      </c>
      <c r="B8" s="73" t="s">
        <v>192</v>
      </c>
      <c r="C8" s="73" t="s">
        <v>193</v>
      </c>
      <c r="D8" s="73" t="s">
        <v>35</v>
      </c>
      <c r="E8" s="75">
        <v>40360</v>
      </c>
      <c r="F8" s="75">
        <v>40360</v>
      </c>
      <c r="G8" s="73">
        <v>1</v>
      </c>
      <c r="H8" s="73" t="s">
        <v>38</v>
      </c>
      <c r="I8" s="73" t="s">
        <v>177</v>
      </c>
      <c r="J8" s="73" t="s">
        <v>27</v>
      </c>
    </row>
    <row r="9" spans="1:10" ht="12.75" customHeight="1">
      <c r="A9" s="73" t="s">
        <v>179</v>
      </c>
      <c r="B9" s="73" t="s">
        <v>192</v>
      </c>
      <c r="C9" s="73" t="s">
        <v>193</v>
      </c>
      <c r="D9" s="73" t="s">
        <v>35</v>
      </c>
      <c r="E9" s="75">
        <v>40393</v>
      </c>
      <c r="F9" s="75">
        <v>40393</v>
      </c>
      <c r="G9" s="73">
        <v>1</v>
      </c>
      <c r="H9" s="73" t="s">
        <v>38</v>
      </c>
      <c r="I9" s="73" t="s">
        <v>177</v>
      </c>
      <c r="J9" s="73" t="s">
        <v>27</v>
      </c>
    </row>
    <row r="10" spans="1:10" ht="12.75" customHeight="1">
      <c r="A10" s="73" t="s">
        <v>179</v>
      </c>
      <c r="B10" s="73" t="s">
        <v>192</v>
      </c>
      <c r="C10" s="73" t="s">
        <v>193</v>
      </c>
      <c r="D10" s="73" t="s">
        <v>39</v>
      </c>
      <c r="E10" s="75">
        <v>40342</v>
      </c>
      <c r="F10" s="75">
        <v>40342</v>
      </c>
      <c r="G10" s="73">
        <v>1</v>
      </c>
      <c r="H10" s="73" t="s">
        <v>38</v>
      </c>
      <c r="I10" s="73" t="s">
        <v>177</v>
      </c>
      <c r="J10" s="73" t="s">
        <v>27</v>
      </c>
    </row>
    <row r="11" spans="1:10" ht="12.75" customHeight="1">
      <c r="A11" s="73" t="s">
        <v>179</v>
      </c>
      <c r="B11" s="73" t="s">
        <v>192</v>
      </c>
      <c r="C11" s="73" t="s">
        <v>193</v>
      </c>
      <c r="D11" s="73" t="s">
        <v>39</v>
      </c>
      <c r="E11" s="75">
        <v>40399</v>
      </c>
      <c r="F11" s="75">
        <v>40399</v>
      </c>
      <c r="G11" s="73">
        <v>1</v>
      </c>
      <c r="H11" s="73" t="s">
        <v>38</v>
      </c>
      <c r="I11" s="73" t="s">
        <v>177</v>
      </c>
      <c r="J11" s="73" t="s">
        <v>27</v>
      </c>
    </row>
    <row r="12" spans="1:10" ht="12.75" customHeight="1">
      <c r="A12" s="74" t="s">
        <v>179</v>
      </c>
      <c r="B12" s="74" t="s">
        <v>192</v>
      </c>
      <c r="C12" s="74" t="s">
        <v>193</v>
      </c>
      <c r="D12" s="74" t="s">
        <v>39</v>
      </c>
      <c r="E12" s="76">
        <v>40407</v>
      </c>
      <c r="F12" s="76">
        <v>40407</v>
      </c>
      <c r="G12" s="74">
        <v>1</v>
      </c>
      <c r="H12" s="74" t="s">
        <v>38</v>
      </c>
      <c r="I12" s="74" t="s">
        <v>177</v>
      </c>
      <c r="J12" s="74" t="s">
        <v>27</v>
      </c>
    </row>
    <row r="13" spans="1:10" ht="12.75" customHeight="1">
      <c r="A13" s="33"/>
      <c r="B13" s="63">
        <f>SUM(IF(FREQUENCY(MATCH(B2:B12,B2:B12,0),MATCH(B2:B12,B2:B12,0))&gt;0,1))</f>
        <v>3</v>
      </c>
      <c r="C13" s="63"/>
      <c r="D13" s="29">
        <f>COUNTA(D2:D12)</f>
        <v>11</v>
      </c>
      <c r="E13" s="29"/>
      <c r="F13" s="29"/>
      <c r="G13" s="29">
        <f>SUM(G2:G12)</f>
        <v>12</v>
      </c>
      <c r="H13" s="33"/>
      <c r="I13" s="33"/>
      <c r="J13" s="33"/>
    </row>
    <row r="14" spans="1:10" ht="12.75" customHeight="1">
      <c r="A14" s="33"/>
      <c r="B14" s="33"/>
      <c r="C14" s="33"/>
      <c r="D14" s="33"/>
      <c r="E14" s="33"/>
      <c r="F14" s="33"/>
      <c r="G14" s="33"/>
      <c r="H14" s="33"/>
      <c r="I14" s="33"/>
      <c r="J14" s="33"/>
    </row>
    <row r="15" spans="1:10" ht="12.75" customHeight="1">
      <c r="A15" s="73" t="s">
        <v>194</v>
      </c>
      <c r="B15" s="73" t="s">
        <v>195</v>
      </c>
      <c r="C15" s="73" t="s">
        <v>196</v>
      </c>
      <c r="D15" s="73" t="s">
        <v>39</v>
      </c>
      <c r="E15" s="75">
        <v>40374</v>
      </c>
      <c r="F15" s="75">
        <v>40374</v>
      </c>
      <c r="G15" s="73">
        <v>1</v>
      </c>
      <c r="H15" s="73" t="s">
        <v>38</v>
      </c>
      <c r="I15" s="73" t="s">
        <v>177</v>
      </c>
      <c r="J15" s="73" t="s">
        <v>27</v>
      </c>
    </row>
    <row r="16" spans="1:10" ht="12.75" customHeight="1">
      <c r="A16" s="73" t="s">
        <v>194</v>
      </c>
      <c r="B16" s="73" t="s">
        <v>199</v>
      </c>
      <c r="C16" s="73" t="s">
        <v>200</v>
      </c>
      <c r="D16" s="73" t="s">
        <v>39</v>
      </c>
      <c r="E16" s="75">
        <v>40422</v>
      </c>
      <c r="F16" s="75">
        <v>40422</v>
      </c>
      <c r="G16" s="73">
        <v>1</v>
      </c>
      <c r="H16" s="73" t="s">
        <v>38</v>
      </c>
      <c r="I16" s="73" t="s">
        <v>177</v>
      </c>
      <c r="J16" s="73" t="s">
        <v>27</v>
      </c>
    </row>
    <row r="17" spans="1:10" ht="12.75" customHeight="1">
      <c r="A17" s="73" t="s">
        <v>194</v>
      </c>
      <c r="B17" s="73" t="s">
        <v>203</v>
      </c>
      <c r="C17" s="73" t="s">
        <v>204</v>
      </c>
      <c r="D17" s="73" t="s">
        <v>35</v>
      </c>
      <c r="E17" s="75">
        <v>40365</v>
      </c>
      <c r="F17" s="75">
        <v>40365</v>
      </c>
      <c r="G17" s="73">
        <v>1</v>
      </c>
      <c r="H17" s="73" t="s">
        <v>38</v>
      </c>
      <c r="I17" s="73" t="s">
        <v>177</v>
      </c>
      <c r="J17" s="73" t="s">
        <v>27</v>
      </c>
    </row>
    <row r="18" spans="1:10" ht="12.75" customHeight="1">
      <c r="A18" s="73" t="s">
        <v>194</v>
      </c>
      <c r="B18" s="73" t="s">
        <v>205</v>
      </c>
      <c r="C18" s="73" t="s">
        <v>206</v>
      </c>
      <c r="D18" s="73" t="s">
        <v>39</v>
      </c>
      <c r="E18" s="75">
        <v>40374</v>
      </c>
      <c r="F18" s="75">
        <v>40374</v>
      </c>
      <c r="G18" s="73">
        <v>1</v>
      </c>
      <c r="H18" s="73" t="s">
        <v>38</v>
      </c>
      <c r="I18" s="73" t="s">
        <v>177</v>
      </c>
      <c r="J18" s="73" t="s">
        <v>27</v>
      </c>
    </row>
    <row r="19" spans="1:10" ht="12.75" customHeight="1">
      <c r="A19" s="73" t="s">
        <v>194</v>
      </c>
      <c r="B19" s="73" t="s">
        <v>207</v>
      </c>
      <c r="C19" s="73" t="s">
        <v>208</v>
      </c>
      <c r="D19" s="73" t="s">
        <v>39</v>
      </c>
      <c r="E19" s="75">
        <v>40354</v>
      </c>
      <c r="F19" s="75">
        <v>40355</v>
      </c>
      <c r="G19" s="73">
        <v>2</v>
      </c>
      <c r="H19" s="73" t="s">
        <v>38</v>
      </c>
      <c r="I19" s="73" t="s">
        <v>177</v>
      </c>
      <c r="J19" s="73" t="s">
        <v>27</v>
      </c>
    </row>
    <row r="20" spans="1:10" ht="12.75" customHeight="1">
      <c r="A20" s="73" t="s">
        <v>194</v>
      </c>
      <c r="B20" s="73" t="s">
        <v>207</v>
      </c>
      <c r="C20" s="73" t="s">
        <v>208</v>
      </c>
      <c r="D20" s="73" t="s">
        <v>39</v>
      </c>
      <c r="E20" s="75">
        <v>40407</v>
      </c>
      <c r="F20" s="75">
        <v>40407</v>
      </c>
      <c r="G20" s="73">
        <v>1</v>
      </c>
      <c r="H20" s="73" t="s">
        <v>38</v>
      </c>
      <c r="I20" s="73" t="s">
        <v>177</v>
      </c>
      <c r="J20" s="73" t="s">
        <v>27</v>
      </c>
    </row>
    <row r="21" spans="1:10" ht="12.75" customHeight="1">
      <c r="A21" s="73" t="s">
        <v>194</v>
      </c>
      <c r="B21" s="73" t="s">
        <v>209</v>
      </c>
      <c r="C21" s="73" t="s">
        <v>210</v>
      </c>
      <c r="D21" s="73" t="s">
        <v>35</v>
      </c>
      <c r="E21" s="75">
        <v>40407</v>
      </c>
      <c r="F21" s="75">
        <v>40407</v>
      </c>
      <c r="G21" s="73">
        <v>1</v>
      </c>
      <c r="H21" s="73" t="s">
        <v>38</v>
      </c>
      <c r="I21" s="73" t="s">
        <v>177</v>
      </c>
      <c r="J21" s="73" t="s">
        <v>27</v>
      </c>
    </row>
    <row r="22" spans="1:10" ht="12.75" customHeight="1">
      <c r="A22" s="73" t="s">
        <v>194</v>
      </c>
      <c r="B22" s="73" t="s">
        <v>213</v>
      </c>
      <c r="C22" s="73" t="s">
        <v>214</v>
      </c>
      <c r="D22" s="73" t="s">
        <v>39</v>
      </c>
      <c r="E22" s="75">
        <v>40352</v>
      </c>
      <c r="F22" s="75">
        <v>40352</v>
      </c>
      <c r="G22" s="73">
        <v>1</v>
      </c>
      <c r="H22" s="73" t="s">
        <v>38</v>
      </c>
      <c r="I22" s="73" t="s">
        <v>177</v>
      </c>
      <c r="J22" s="73" t="s">
        <v>27</v>
      </c>
    </row>
    <row r="23" spans="1:10" ht="12.75" customHeight="1">
      <c r="A23" s="73" t="s">
        <v>194</v>
      </c>
      <c r="B23" s="73" t="s">
        <v>213</v>
      </c>
      <c r="C23" s="73" t="s">
        <v>214</v>
      </c>
      <c r="D23" s="73" t="s">
        <v>39</v>
      </c>
      <c r="E23" s="75">
        <v>40379</v>
      </c>
      <c r="F23" s="75">
        <v>40380</v>
      </c>
      <c r="G23" s="73">
        <v>2</v>
      </c>
      <c r="H23" s="73" t="s">
        <v>38</v>
      </c>
      <c r="I23" s="73" t="s">
        <v>177</v>
      </c>
      <c r="J23" s="73" t="s">
        <v>27</v>
      </c>
    </row>
    <row r="24" spans="1:10" ht="12.75" customHeight="1">
      <c r="A24" s="73" t="s">
        <v>194</v>
      </c>
      <c r="B24" s="73" t="s">
        <v>217</v>
      </c>
      <c r="C24" s="73" t="s">
        <v>218</v>
      </c>
      <c r="D24" s="73" t="s">
        <v>35</v>
      </c>
      <c r="E24" s="75">
        <v>40393</v>
      </c>
      <c r="F24" s="75">
        <v>40394</v>
      </c>
      <c r="G24" s="73">
        <v>2</v>
      </c>
      <c r="H24" s="73" t="s">
        <v>38</v>
      </c>
      <c r="I24" s="73" t="s">
        <v>177</v>
      </c>
      <c r="J24" s="73" t="s">
        <v>27</v>
      </c>
    </row>
    <row r="25" spans="1:10" ht="12.75" customHeight="1">
      <c r="A25" s="73" t="s">
        <v>194</v>
      </c>
      <c r="B25" s="73" t="s">
        <v>217</v>
      </c>
      <c r="C25" s="73" t="s">
        <v>218</v>
      </c>
      <c r="D25" s="73" t="s">
        <v>39</v>
      </c>
      <c r="E25" s="75">
        <v>40341</v>
      </c>
      <c r="F25" s="75">
        <v>40341</v>
      </c>
      <c r="G25" s="73">
        <v>1</v>
      </c>
      <c r="H25" s="73" t="s">
        <v>38</v>
      </c>
      <c r="I25" s="73" t="s">
        <v>177</v>
      </c>
      <c r="J25" s="73" t="s">
        <v>27</v>
      </c>
    </row>
    <row r="26" spans="1:10" ht="12.75" customHeight="1">
      <c r="A26" s="73" t="s">
        <v>194</v>
      </c>
      <c r="B26" s="73" t="s">
        <v>217</v>
      </c>
      <c r="C26" s="73" t="s">
        <v>218</v>
      </c>
      <c r="D26" s="73" t="s">
        <v>39</v>
      </c>
      <c r="E26" s="75">
        <v>40352</v>
      </c>
      <c r="F26" s="75">
        <v>40352</v>
      </c>
      <c r="G26" s="73">
        <v>1</v>
      </c>
      <c r="H26" s="73" t="s">
        <v>38</v>
      </c>
      <c r="I26" s="73" t="s">
        <v>177</v>
      </c>
      <c r="J26" s="73" t="s">
        <v>27</v>
      </c>
    </row>
    <row r="27" spans="1:10" ht="12.75" customHeight="1">
      <c r="A27" s="73" t="s">
        <v>194</v>
      </c>
      <c r="B27" s="73" t="s">
        <v>217</v>
      </c>
      <c r="C27" s="73" t="s">
        <v>218</v>
      </c>
      <c r="D27" s="73" t="s">
        <v>39</v>
      </c>
      <c r="E27" s="75">
        <v>40366</v>
      </c>
      <c r="F27" s="75">
        <v>40366</v>
      </c>
      <c r="G27" s="73">
        <v>1</v>
      </c>
      <c r="H27" s="73" t="s">
        <v>38</v>
      </c>
      <c r="I27" s="73" t="s">
        <v>177</v>
      </c>
      <c r="J27" s="73" t="s">
        <v>27</v>
      </c>
    </row>
    <row r="28" spans="1:10" ht="12.75" customHeight="1">
      <c r="A28" s="73" t="s">
        <v>194</v>
      </c>
      <c r="B28" s="73" t="s">
        <v>219</v>
      </c>
      <c r="C28" s="73" t="s">
        <v>220</v>
      </c>
      <c r="D28" s="73" t="s">
        <v>39</v>
      </c>
      <c r="E28" s="75">
        <v>40365</v>
      </c>
      <c r="F28" s="75">
        <v>40365</v>
      </c>
      <c r="G28" s="73">
        <v>1</v>
      </c>
      <c r="H28" s="73" t="s">
        <v>38</v>
      </c>
      <c r="I28" s="73" t="s">
        <v>177</v>
      </c>
      <c r="J28" s="73" t="s">
        <v>27</v>
      </c>
    </row>
    <row r="29" spans="1:10" ht="12.75" customHeight="1">
      <c r="A29" s="73" t="s">
        <v>194</v>
      </c>
      <c r="B29" s="73" t="s">
        <v>219</v>
      </c>
      <c r="C29" s="73" t="s">
        <v>220</v>
      </c>
      <c r="D29" s="73" t="s">
        <v>39</v>
      </c>
      <c r="E29" s="75">
        <v>40374</v>
      </c>
      <c r="F29" s="75">
        <v>40374</v>
      </c>
      <c r="G29" s="73">
        <v>1</v>
      </c>
      <c r="H29" s="73" t="s">
        <v>38</v>
      </c>
      <c r="I29" s="73" t="s">
        <v>177</v>
      </c>
      <c r="J29" s="73" t="s">
        <v>27</v>
      </c>
    </row>
    <row r="30" spans="1:10" ht="12.75" customHeight="1">
      <c r="A30" s="73" t="s">
        <v>194</v>
      </c>
      <c r="B30" s="73" t="s">
        <v>221</v>
      </c>
      <c r="C30" s="73" t="s">
        <v>222</v>
      </c>
      <c r="D30" s="73" t="s">
        <v>39</v>
      </c>
      <c r="E30" s="75">
        <v>40374</v>
      </c>
      <c r="F30" s="75">
        <v>40374</v>
      </c>
      <c r="G30" s="73">
        <v>1</v>
      </c>
      <c r="H30" s="73" t="s">
        <v>38</v>
      </c>
      <c r="I30" s="73" t="s">
        <v>177</v>
      </c>
      <c r="J30" s="73" t="s">
        <v>27</v>
      </c>
    </row>
    <row r="31" spans="1:10" ht="12.75" customHeight="1">
      <c r="A31" s="73" t="s">
        <v>194</v>
      </c>
      <c r="B31" s="73" t="s">
        <v>223</v>
      </c>
      <c r="C31" s="73" t="s">
        <v>224</v>
      </c>
      <c r="D31" s="73" t="s">
        <v>35</v>
      </c>
      <c r="E31" s="75">
        <v>40324</v>
      </c>
      <c r="F31" s="75">
        <v>40325</v>
      </c>
      <c r="G31" s="73">
        <v>2</v>
      </c>
      <c r="H31" s="73" t="s">
        <v>38</v>
      </c>
      <c r="I31" s="73" t="s">
        <v>177</v>
      </c>
      <c r="J31" s="73" t="s">
        <v>27</v>
      </c>
    </row>
    <row r="32" spans="1:10" ht="12.75" customHeight="1">
      <c r="A32" s="74" t="s">
        <v>194</v>
      </c>
      <c r="B32" s="74" t="s">
        <v>225</v>
      </c>
      <c r="C32" s="74" t="s">
        <v>226</v>
      </c>
      <c r="D32" s="74" t="s">
        <v>35</v>
      </c>
      <c r="E32" s="76">
        <v>40393</v>
      </c>
      <c r="F32" s="76">
        <v>40393</v>
      </c>
      <c r="G32" s="74">
        <v>1</v>
      </c>
      <c r="H32" s="74" t="s">
        <v>38</v>
      </c>
      <c r="I32" s="74" t="s">
        <v>177</v>
      </c>
      <c r="J32" s="74" t="s">
        <v>27</v>
      </c>
    </row>
    <row r="33" spans="1:11" ht="12.75" customHeight="1">
      <c r="A33" s="33"/>
      <c r="B33" s="63">
        <f>SUM(IF(FREQUENCY(MATCH(B15:B32,B15:B32,0),MATCH(B15:B32,B15:B32,0))&gt;0,1))</f>
        <v>12</v>
      </c>
      <c r="C33" s="63"/>
      <c r="D33" s="29">
        <f>COUNTA(D15:D32)</f>
        <v>18</v>
      </c>
      <c r="E33" s="29"/>
      <c r="F33" s="29"/>
      <c r="G33" s="29">
        <f>SUM(G15:G32)</f>
        <v>22</v>
      </c>
      <c r="H33" s="33"/>
      <c r="I33" s="56"/>
      <c r="J33" s="56"/>
    </row>
    <row r="34" spans="1:11" ht="12.75" customHeight="1">
      <c r="A34" s="33"/>
      <c r="B34" s="33"/>
      <c r="C34" s="33"/>
      <c r="D34" s="33"/>
      <c r="E34" s="33"/>
      <c r="F34" s="33"/>
      <c r="G34" s="33"/>
      <c r="H34" s="33"/>
      <c r="I34" s="56"/>
      <c r="J34" s="56"/>
    </row>
    <row r="35" spans="1:11" ht="12.75" customHeight="1">
      <c r="A35" s="73" t="s">
        <v>227</v>
      </c>
      <c r="B35" s="73" t="s">
        <v>230</v>
      </c>
      <c r="C35" s="73" t="s">
        <v>231</v>
      </c>
      <c r="D35" s="73" t="s">
        <v>35</v>
      </c>
      <c r="E35" s="75">
        <v>40332</v>
      </c>
      <c r="F35" s="75">
        <v>40332</v>
      </c>
      <c r="G35" s="73">
        <v>1</v>
      </c>
      <c r="H35" s="73" t="s">
        <v>38</v>
      </c>
      <c r="I35" s="73" t="s">
        <v>177</v>
      </c>
      <c r="J35" s="73" t="s">
        <v>27</v>
      </c>
      <c r="K35" s="73"/>
    </row>
    <row r="36" spans="1:11" ht="12.75" customHeight="1">
      <c r="A36" s="73" t="s">
        <v>227</v>
      </c>
      <c r="B36" s="73" t="s">
        <v>230</v>
      </c>
      <c r="C36" s="73" t="s">
        <v>231</v>
      </c>
      <c r="D36" s="73" t="s">
        <v>35</v>
      </c>
      <c r="E36" s="75">
        <v>40401</v>
      </c>
      <c r="F36" s="75">
        <v>40402</v>
      </c>
      <c r="G36" s="73">
        <v>2</v>
      </c>
      <c r="H36" s="73" t="s">
        <v>38</v>
      </c>
      <c r="I36" s="73" t="s">
        <v>177</v>
      </c>
      <c r="J36" s="73" t="s">
        <v>27</v>
      </c>
      <c r="K36" s="73"/>
    </row>
    <row r="37" spans="1:11" ht="12.75" customHeight="1">
      <c r="A37" s="74" t="s">
        <v>227</v>
      </c>
      <c r="B37" s="74" t="s">
        <v>230</v>
      </c>
      <c r="C37" s="74" t="s">
        <v>231</v>
      </c>
      <c r="D37" s="74" t="s">
        <v>39</v>
      </c>
      <c r="E37" s="76">
        <v>40333</v>
      </c>
      <c r="F37" s="76">
        <v>40337</v>
      </c>
      <c r="G37" s="74">
        <v>5</v>
      </c>
      <c r="H37" s="74" t="s">
        <v>38</v>
      </c>
      <c r="I37" s="74" t="s">
        <v>177</v>
      </c>
      <c r="J37" s="74" t="s">
        <v>27</v>
      </c>
      <c r="K37" s="73"/>
    </row>
    <row r="38" spans="1:11" ht="12.75" customHeight="1">
      <c r="A38" s="33"/>
      <c r="B38" s="63">
        <f>SUM(IF(FREQUENCY(MATCH(B35:B37,B35:B37,0),MATCH(B35:B37,B35:B37,0))&gt;0,1))</f>
        <v>1</v>
      </c>
      <c r="C38" s="34"/>
      <c r="D38" s="29">
        <f>COUNTA(D35:D37)</f>
        <v>3</v>
      </c>
      <c r="E38" s="29"/>
      <c r="F38" s="29"/>
      <c r="G38" s="29">
        <f>SUM(G35:G37)</f>
        <v>8</v>
      </c>
      <c r="H38" s="33"/>
      <c r="I38" s="33"/>
      <c r="J38" s="33"/>
    </row>
    <row r="39" spans="1:11" ht="12.75" customHeight="1">
      <c r="A39" s="33"/>
      <c r="B39" s="63"/>
      <c r="C39" s="34"/>
      <c r="D39" s="29"/>
      <c r="E39" s="29"/>
      <c r="F39" s="29"/>
      <c r="G39" s="29"/>
      <c r="H39" s="33"/>
      <c r="I39" s="33"/>
      <c r="J39" s="33"/>
    </row>
    <row r="40" spans="1:11" ht="12.75" customHeight="1">
      <c r="A40" s="73" t="s">
        <v>234</v>
      </c>
      <c r="B40" s="73" t="s">
        <v>235</v>
      </c>
      <c r="C40" s="73" t="s">
        <v>236</v>
      </c>
      <c r="D40" s="73" t="s">
        <v>176</v>
      </c>
      <c r="E40" s="75">
        <v>40334</v>
      </c>
      <c r="F40" s="75">
        <v>40334</v>
      </c>
      <c r="G40" s="73">
        <v>1</v>
      </c>
      <c r="H40" s="73" t="s">
        <v>430</v>
      </c>
      <c r="I40" s="73" t="s">
        <v>177</v>
      </c>
      <c r="J40" s="73" t="s">
        <v>27</v>
      </c>
      <c r="K40" s="73"/>
    </row>
    <row r="41" spans="1:11" ht="12.75" customHeight="1">
      <c r="A41" s="73" t="s">
        <v>234</v>
      </c>
      <c r="B41" s="73" t="s">
        <v>235</v>
      </c>
      <c r="C41" s="73" t="s">
        <v>236</v>
      </c>
      <c r="D41" s="73" t="s">
        <v>176</v>
      </c>
      <c r="E41" s="75">
        <v>40350</v>
      </c>
      <c r="F41" s="75">
        <v>40352</v>
      </c>
      <c r="G41" s="73">
        <v>3</v>
      </c>
      <c r="H41" s="73" t="s">
        <v>36</v>
      </c>
      <c r="I41" s="73" t="s">
        <v>37</v>
      </c>
      <c r="J41" s="73" t="s">
        <v>27</v>
      </c>
      <c r="K41" s="73"/>
    </row>
    <row r="42" spans="1:11" ht="12.75" customHeight="1">
      <c r="A42" s="73" t="s">
        <v>234</v>
      </c>
      <c r="B42" s="73" t="s">
        <v>235</v>
      </c>
      <c r="C42" s="73" t="s">
        <v>236</v>
      </c>
      <c r="D42" s="73" t="s">
        <v>176</v>
      </c>
      <c r="E42" s="75">
        <v>40365</v>
      </c>
      <c r="F42" s="75">
        <v>40365</v>
      </c>
      <c r="G42" s="73">
        <v>1</v>
      </c>
      <c r="H42" s="73" t="s">
        <v>36</v>
      </c>
      <c r="I42" s="73" t="s">
        <v>37</v>
      </c>
      <c r="J42" s="73" t="s">
        <v>27</v>
      </c>
      <c r="K42" s="73"/>
    </row>
    <row r="43" spans="1:11" ht="12.75" customHeight="1">
      <c r="A43" s="73" t="s">
        <v>234</v>
      </c>
      <c r="B43" s="73" t="s">
        <v>235</v>
      </c>
      <c r="C43" s="73" t="s">
        <v>236</v>
      </c>
      <c r="D43" s="73" t="s">
        <v>176</v>
      </c>
      <c r="E43" s="75">
        <v>40380</v>
      </c>
      <c r="F43" s="75">
        <v>40380</v>
      </c>
      <c r="G43" s="73">
        <v>1</v>
      </c>
      <c r="H43" s="73" t="s">
        <v>36</v>
      </c>
      <c r="I43" s="73" t="s">
        <v>37</v>
      </c>
      <c r="J43" s="73" t="s">
        <v>27</v>
      </c>
      <c r="K43" s="73"/>
    </row>
    <row r="44" spans="1:11" ht="12.75" customHeight="1">
      <c r="A44" s="73" t="s">
        <v>234</v>
      </c>
      <c r="B44" s="73" t="s">
        <v>235</v>
      </c>
      <c r="C44" s="73" t="s">
        <v>236</v>
      </c>
      <c r="D44" s="73" t="s">
        <v>176</v>
      </c>
      <c r="E44" s="75">
        <v>40411</v>
      </c>
      <c r="F44" s="75">
        <v>40411</v>
      </c>
      <c r="G44" s="73">
        <v>1</v>
      </c>
      <c r="H44" s="73" t="s">
        <v>36</v>
      </c>
      <c r="I44" s="73" t="s">
        <v>37</v>
      </c>
      <c r="J44" s="73" t="s">
        <v>27</v>
      </c>
      <c r="K44" s="73"/>
    </row>
    <row r="45" spans="1:11" ht="12.75" customHeight="1">
      <c r="A45" s="73" t="s">
        <v>234</v>
      </c>
      <c r="B45" s="73" t="s">
        <v>237</v>
      </c>
      <c r="C45" s="73" t="s">
        <v>238</v>
      </c>
      <c r="D45" s="73" t="s">
        <v>39</v>
      </c>
      <c r="E45" s="75">
        <v>40347</v>
      </c>
      <c r="F45" s="75">
        <v>40347</v>
      </c>
      <c r="G45" s="73">
        <v>1</v>
      </c>
      <c r="H45" s="73" t="s">
        <v>38</v>
      </c>
      <c r="I45" s="73" t="s">
        <v>177</v>
      </c>
      <c r="J45" s="73" t="s">
        <v>27</v>
      </c>
      <c r="K45" s="73"/>
    </row>
    <row r="46" spans="1:11" ht="12.75" customHeight="1">
      <c r="A46" s="73" t="s">
        <v>234</v>
      </c>
      <c r="B46" s="73" t="s">
        <v>239</v>
      </c>
      <c r="C46" s="73" t="s">
        <v>240</v>
      </c>
      <c r="D46" s="73" t="s">
        <v>35</v>
      </c>
      <c r="E46" s="75">
        <v>40337</v>
      </c>
      <c r="F46" s="75">
        <v>40338</v>
      </c>
      <c r="G46" s="73">
        <v>2</v>
      </c>
      <c r="H46" s="73" t="s">
        <v>38</v>
      </c>
      <c r="I46" s="73" t="s">
        <v>177</v>
      </c>
      <c r="J46" s="73" t="s">
        <v>27</v>
      </c>
      <c r="K46" s="73"/>
    </row>
    <row r="47" spans="1:11" ht="12.75" customHeight="1">
      <c r="A47" s="73" t="s">
        <v>234</v>
      </c>
      <c r="B47" s="73" t="s">
        <v>239</v>
      </c>
      <c r="C47" s="73" t="s">
        <v>240</v>
      </c>
      <c r="D47" s="73" t="s">
        <v>35</v>
      </c>
      <c r="E47" s="75">
        <v>40346</v>
      </c>
      <c r="F47" s="75">
        <v>40346</v>
      </c>
      <c r="G47" s="73">
        <v>1</v>
      </c>
      <c r="H47" s="73" t="s">
        <v>38</v>
      </c>
      <c r="I47" s="73" t="s">
        <v>177</v>
      </c>
      <c r="J47" s="73" t="s">
        <v>27</v>
      </c>
      <c r="K47" s="73"/>
    </row>
    <row r="48" spans="1:11" ht="12.75" customHeight="1">
      <c r="A48" s="73" t="s">
        <v>234</v>
      </c>
      <c r="B48" s="73" t="s">
        <v>239</v>
      </c>
      <c r="C48" s="73" t="s">
        <v>240</v>
      </c>
      <c r="D48" s="73" t="s">
        <v>39</v>
      </c>
      <c r="E48" s="75">
        <v>40347</v>
      </c>
      <c r="F48" s="75">
        <v>40347</v>
      </c>
      <c r="G48" s="73">
        <v>1</v>
      </c>
      <c r="H48" s="73" t="s">
        <v>38</v>
      </c>
      <c r="I48" s="73" t="s">
        <v>177</v>
      </c>
      <c r="J48" s="73" t="s">
        <v>27</v>
      </c>
      <c r="K48" s="73"/>
    </row>
    <row r="49" spans="1:11" ht="12.75" customHeight="1">
      <c r="A49" s="73" t="s">
        <v>234</v>
      </c>
      <c r="B49" s="73" t="s">
        <v>241</v>
      </c>
      <c r="C49" s="73" t="s">
        <v>242</v>
      </c>
      <c r="D49" s="73" t="s">
        <v>35</v>
      </c>
      <c r="E49" s="75">
        <v>40345</v>
      </c>
      <c r="F49" s="75">
        <v>40345</v>
      </c>
      <c r="G49" s="73">
        <v>1</v>
      </c>
      <c r="H49" s="73" t="s">
        <v>38</v>
      </c>
      <c r="I49" s="73" t="s">
        <v>177</v>
      </c>
      <c r="J49" s="73" t="s">
        <v>27</v>
      </c>
      <c r="K49" s="73"/>
    </row>
    <row r="50" spans="1:11" ht="12.75" customHeight="1">
      <c r="A50" s="73" t="s">
        <v>234</v>
      </c>
      <c r="B50" s="73" t="s">
        <v>241</v>
      </c>
      <c r="C50" s="73" t="s">
        <v>242</v>
      </c>
      <c r="D50" s="73" t="s">
        <v>39</v>
      </c>
      <c r="E50" s="75">
        <v>40332</v>
      </c>
      <c r="F50" s="75">
        <v>40332</v>
      </c>
      <c r="G50" s="73">
        <v>1</v>
      </c>
      <c r="H50" s="73" t="s">
        <v>38</v>
      </c>
      <c r="I50" s="73" t="s">
        <v>177</v>
      </c>
      <c r="J50" s="73" t="s">
        <v>27</v>
      </c>
      <c r="K50" s="73"/>
    </row>
    <row r="51" spans="1:11" ht="12.75" customHeight="1">
      <c r="A51" s="73" t="s">
        <v>234</v>
      </c>
      <c r="B51" s="73" t="s">
        <v>241</v>
      </c>
      <c r="C51" s="73" t="s">
        <v>242</v>
      </c>
      <c r="D51" s="73" t="s">
        <v>39</v>
      </c>
      <c r="E51" s="75">
        <v>40413</v>
      </c>
      <c r="F51" s="75">
        <v>40413</v>
      </c>
      <c r="G51" s="73">
        <v>1</v>
      </c>
      <c r="H51" s="73" t="s">
        <v>38</v>
      </c>
      <c r="I51" s="73" t="s">
        <v>177</v>
      </c>
      <c r="J51" s="73" t="s">
        <v>27</v>
      </c>
      <c r="K51" s="73"/>
    </row>
    <row r="52" spans="1:11" ht="12.75" customHeight="1">
      <c r="A52" s="73" t="s">
        <v>234</v>
      </c>
      <c r="B52" s="73" t="s">
        <v>243</v>
      </c>
      <c r="C52" s="73" t="s">
        <v>244</v>
      </c>
      <c r="D52" s="73" t="s">
        <v>39</v>
      </c>
      <c r="E52" s="75">
        <v>40388</v>
      </c>
      <c r="F52" s="75">
        <v>40388</v>
      </c>
      <c r="G52" s="73">
        <v>1</v>
      </c>
      <c r="H52" s="73" t="s">
        <v>38</v>
      </c>
      <c r="I52" s="73" t="s">
        <v>177</v>
      </c>
      <c r="J52" s="73" t="s">
        <v>27</v>
      </c>
      <c r="K52" s="73"/>
    </row>
    <row r="53" spans="1:11" ht="12.75" customHeight="1">
      <c r="A53" s="73" t="s">
        <v>234</v>
      </c>
      <c r="B53" s="73" t="s">
        <v>245</v>
      </c>
      <c r="C53" s="73" t="s">
        <v>246</v>
      </c>
      <c r="D53" s="73" t="s">
        <v>39</v>
      </c>
      <c r="E53" s="75">
        <v>40332</v>
      </c>
      <c r="F53" s="75">
        <v>40332</v>
      </c>
      <c r="G53" s="73">
        <v>1</v>
      </c>
      <c r="H53" s="73" t="s">
        <v>38</v>
      </c>
      <c r="I53" s="73" t="s">
        <v>177</v>
      </c>
      <c r="J53" s="73" t="s">
        <v>27</v>
      </c>
      <c r="K53" s="73"/>
    </row>
    <row r="54" spans="1:11" ht="12.75" customHeight="1">
      <c r="A54" s="73" t="s">
        <v>234</v>
      </c>
      <c r="B54" s="73" t="s">
        <v>245</v>
      </c>
      <c r="C54" s="73" t="s">
        <v>246</v>
      </c>
      <c r="D54" s="73" t="s">
        <v>176</v>
      </c>
      <c r="E54" s="75">
        <v>40334</v>
      </c>
      <c r="F54" s="75">
        <v>40334</v>
      </c>
      <c r="G54" s="73">
        <v>1</v>
      </c>
      <c r="H54" s="73" t="s">
        <v>36</v>
      </c>
      <c r="I54" s="73" t="s">
        <v>37</v>
      </c>
      <c r="J54" s="73" t="s">
        <v>27</v>
      </c>
      <c r="K54" s="73"/>
    </row>
    <row r="55" spans="1:11" ht="12.75" customHeight="1">
      <c r="A55" s="73" t="s">
        <v>234</v>
      </c>
      <c r="B55" s="73" t="s">
        <v>245</v>
      </c>
      <c r="C55" s="73" t="s">
        <v>246</v>
      </c>
      <c r="D55" s="73" t="s">
        <v>176</v>
      </c>
      <c r="E55" s="75">
        <v>40350</v>
      </c>
      <c r="F55" s="75">
        <v>40352</v>
      </c>
      <c r="G55" s="73">
        <v>3</v>
      </c>
      <c r="H55" s="73" t="s">
        <v>36</v>
      </c>
      <c r="I55" s="73" t="s">
        <v>37</v>
      </c>
      <c r="J55" s="73" t="s">
        <v>27</v>
      </c>
      <c r="K55" s="73"/>
    </row>
    <row r="56" spans="1:11" ht="12.75" customHeight="1">
      <c r="A56" s="73" t="s">
        <v>234</v>
      </c>
      <c r="B56" s="73" t="s">
        <v>245</v>
      </c>
      <c r="C56" s="73" t="s">
        <v>246</v>
      </c>
      <c r="D56" s="73" t="s">
        <v>176</v>
      </c>
      <c r="E56" s="75">
        <v>40355</v>
      </c>
      <c r="F56" s="75">
        <v>40355</v>
      </c>
      <c r="G56" s="73">
        <v>1</v>
      </c>
      <c r="H56" s="73" t="s">
        <v>36</v>
      </c>
      <c r="I56" s="73" t="s">
        <v>37</v>
      </c>
      <c r="J56" s="73" t="s">
        <v>27</v>
      </c>
      <c r="K56" s="73"/>
    </row>
    <row r="57" spans="1:11" ht="12.75" customHeight="1">
      <c r="A57" s="73" t="s">
        <v>234</v>
      </c>
      <c r="B57" s="73" t="s">
        <v>245</v>
      </c>
      <c r="C57" s="73" t="s">
        <v>246</v>
      </c>
      <c r="D57" s="73" t="s">
        <v>176</v>
      </c>
      <c r="E57" s="75">
        <v>40367</v>
      </c>
      <c r="F57" s="75">
        <v>40367</v>
      </c>
      <c r="G57" s="73">
        <v>1</v>
      </c>
      <c r="H57" s="73" t="s">
        <v>36</v>
      </c>
      <c r="I57" s="73" t="s">
        <v>37</v>
      </c>
      <c r="J57" s="73" t="s">
        <v>27</v>
      </c>
      <c r="K57" s="73"/>
    </row>
    <row r="58" spans="1:11" ht="12.75" customHeight="1">
      <c r="A58" s="73" t="s">
        <v>234</v>
      </c>
      <c r="B58" s="73" t="s">
        <v>245</v>
      </c>
      <c r="C58" s="73" t="s">
        <v>246</v>
      </c>
      <c r="D58" s="73" t="s">
        <v>176</v>
      </c>
      <c r="E58" s="75">
        <v>40373</v>
      </c>
      <c r="F58" s="75">
        <v>40374</v>
      </c>
      <c r="G58" s="73">
        <v>2</v>
      </c>
      <c r="H58" s="73" t="s">
        <v>36</v>
      </c>
      <c r="I58" s="73" t="s">
        <v>37</v>
      </c>
      <c r="J58" s="73" t="s">
        <v>27</v>
      </c>
      <c r="K58" s="73"/>
    </row>
    <row r="59" spans="1:11" ht="12.75" customHeight="1">
      <c r="A59" s="73" t="s">
        <v>234</v>
      </c>
      <c r="B59" s="73" t="s">
        <v>245</v>
      </c>
      <c r="C59" s="73" t="s">
        <v>246</v>
      </c>
      <c r="D59" s="73" t="s">
        <v>176</v>
      </c>
      <c r="E59" s="75">
        <v>40387</v>
      </c>
      <c r="F59" s="75">
        <v>40389</v>
      </c>
      <c r="G59" s="73">
        <v>3</v>
      </c>
      <c r="H59" s="73" t="s">
        <v>36</v>
      </c>
      <c r="I59" s="73" t="s">
        <v>37</v>
      </c>
      <c r="J59" s="73" t="s">
        <v>27</v>
      </c>
      <c r="K59" s="73"/>
    </row>
    <row r="60" spans="1:11" ht="12.75" customHeight="1">
      <c r="A60" s="73" t="s">
        <v>234</v>
      </c>
      <c r="B60" s="73" t="s">
        <v>245</v>
      </c>
      <c r="C60" s="73" t="s">
        <v>246</v>
      </c>
      <c r="D60" s="73" t="s">
        <v>176</v>
      </c>
      <c r="E60" s="75">
        <v>40392</v>
      </c>
      <c r="F60" s="75">
        <v>40392</v>
      </c>
      <c r="G60" s="73">
        <v>1</v>
      </c>
      <c r="H60" s="73" t="s">
        <v>36</v>
      </c>
      <c r="I60" s="73" t="s">
        <v>37</v>
      </c>
      <c r="J60" s="73" t="s">
        <v>27</v>
      </c>
      <c r="K60" s="73"/>
    </row>
    <row r="61" spans="1:11" ht="12.75" customHeight="1">
      <c r="A61" s="73" t="s">
        <v>234</v>
      </c>
      <c r="B61" s="73" t="s">
        <v>245</v>
      </c>
      <c r="C61" s="73" t="s">
        <v>246</v>
      </c>
      <c r="D61" s="73" t="s">
        <v>176</v>
      </c>
      <c r="E61" s="75">
        <v>40398</v>
      </c>
      <c r="F61" s="75">
        <v>40398</v>
      </c>
      <c r="G61" s="73">
        <v>1</v>
      </c>
      <c r="H61" s="73" t="s">
        <v>36</v>
      </c>
      <c r="I61" s="73" t="s">
        <v>37</v>
      </c>
      <c r="J61" s="73" t="s">
        <v>27</v>
      </c>
      <c r="K61" s="73"/>
    </row>
    <row r="62" spans="1:11" ht="12.75" customHeight="1">
      <c r="A62" s="73" t="s">
        <v>234</v>
      </c>
      <c r="B62" s="73" t="s">
        <v>245</v>
      </c>
      <c r="C62" s="73" t="s">
        <v>246</v>
      </c>
      <c r="D62" s="73" t="s">
        <v>176</v>
      </c>
      <c r="E62" s="75">
        <v>40411</v>
      </c>
      <c r="F62" s="75">
        <v>40411</v>
      </c>
      <c r="G62" s="73">
        <v>1</v>
      </c>
      <c r="H62" s="73" t="s">
        <v>36</v>
      </c>
      <c r="I62" s="73" t="s">
        <v>37</v>
      </c>
      <c r="J62" s="73" t="s">
        <v>27</v>
      </c>
      <c r="K62" s="73"/>
    </row>
    <row r="63" spans="1:11" ht="12.75" customHeight="1">
      <c r="A63" s="73" t="s">
        <v>234</v>
      </c>
      <c r="B63" s="73" t="s">
        <v>253</v>
      </c>
      <c r="C63" s="73" t="s">
        <v>254</v>
      </c>
      <c r="D63" s="73" t="s">
        <v>35</v>
      </c>
      <c r="E63" s="75">
        <v>40353</v>
      </c>
      <c r="F63" s="75">
        <v>40354</v>
      </c>
      <c r="G63" s="73">
        <v>2</v>
      </c>
      <c r="H63" s="73" t="s">
        <v>38</v>
      </c>
      <c r="I63" s="73" t="s">
        <v>177</v>
      </c>
      <c r="J63" s="73" t="s">
        <v>27</v>
      </c>
      <c r="K63" s="73"/>
    </row>
    <row r="64" spans="1:11" ht="12.75" customHeight="1">
      <c r="A64" s="73" t="s">
        <v>234</v>
      </c>
      <c r="B64" s="73" t="s">
        <v>253</v>
      </c>
      <c r="C64" s="73" t="s">
        <v>254</v>
      </c>
      <c r="D64" s="73" t="s">
        <v>176</v>
      </c>
      <c r="E64" s="75">
        <v>40334</v>
      </c>
      <c r="F64" s="75">
        <v>40334</v>
      </c>
      <c r="G64" s="73">
        <v>1</v>
      </c>
      <c r="H64" s="73" t="s">
        <v>36</v>
      </c>
      <c r="I64" s="73" t="s">
        <v>37</v>
      </c>
      <c r="J64" s="73" t="s">
        <v>27</v>
      </c>
      <c r="K64" s="73"/>
    </row>
    <row r="65" spans="1:11" ht="12.75" customHeight="1">
      <c r="A65" s="73" t="s">
        <v>234</v>
      </c>
      <c r="B65" s="73" t="s">
        <v>253</v>
      </c>
      <c r="C65" s="73" t="s">
        <v>254</v>
      </c>
      <c r="D65" s="73" t="s">
        <v>176</v>
      </c>
      <c r="E65" s="75">
        <v>40350</v>
      </c>
      <c r="F65" s="75">
        <v>40352</v>
      </c>
      <c r="G65" s="73">
        <v>3</v>
      </c>
      <c r="H65" s="73" t="s">
        <v>36</v>
      </c>
      <c r="I65" s="73" t="s">
        <v>37</v>
      </c>
      <c r="J65" s="73" t="s">
        <v>27</v>
      </c>
      <c r="K65" s="73"/>
    </row>
    <row r="66" spans="1:11" ht="12.75" customHeight="1">
      <c r="A66" s="73" t="s">
        <v>234</v>
      </c>
      <c r="B66" s="73" t="s">
        <v>253</v>
      </c>
      <c r="C66" s="73" t="s">
        <v>254</v>
      </c>
      <c r="D66" s="73" t="s">
        <v>176</v>
      </c>
      <c r="E66" s="75">
        <v>40355</v>
      </c>
      <c r="F66" s="75">
        <v>40355</v>
      </c>
      <c r="G66" s="73">
        <v>1</v>
      </c>
      <c r="H66" s="73" t="s">
        <v>36</v>
      </c>
      <c r="I66" s="73" t="s">
        <v>37</v>
      </c>
      <c r="J66" s="73" t="s">
        <v>27</v>
      </c>
      <c r="K66" s="73"/>
    </row>
    <row r="67" spans="1:11" ht="12.75" customHeight="1">
      <c r="A67" s="73" t="s">
        <v>234</v>
      </c>
      <c r="B67" s="73" t="s">
        <v>253</v>
      </c>
      <c r="C67" s="73" t="s">
        <v>254</v>
      </c>
      <c r="D67" s="73" t="s">
        <v>176</v>
      </c>
      <c r="E67" s="75">
        <v>40367</v>
      </c>
      <c r="F67" s="75">
        <v>40367</v>
      </c>
      <c r="G67" s="73">
        <v>1</v>
      </c>
      <c r="H67" s="73" t="s">
        <v>36</v>
      </c>
      <c r="I67" s="73" t="s">
        <v>37</v>
      </c>
      <c r="J67" s="73" t="s">
        <v>27</v>
      </c>
      <c r="K67" s="73"/>
    </row>
    <row r="68" spans="1:11" ht="12.75" customHeight="1">
      <c r="A68" s="73" t="s">
        <v>234</v>
      </c>
      <c r="B68" s="73" t="s">
        <v>253</v>
      </c>
      <c r="C68" s="73" t="s">
        <v>254</v>
      </c>
      <c r="D68" s="73" t="s">
        <v>176</v>
      </c>
      <c r="E68" s="75">
        <v>40373</v>
      </c>
      <c r="F68" s="75">
        <v>40374</v>
      </c>
      <c r="G68" s="73">
        <v>2</v>
      </c>
      <c r="H68" s="73" t="s">
        <v>36</v>
      </c>
      <c r="I68" s="73" t="s">
        <v>37</v>
      </c>
      <c r="J68" s="73" t="s">
        <v>27</v>
      </c>
      <c r="K68" s="73"/>
    </row>
    <row r="69" spans="1:11" ht="12.75" customHeight="1">
      <c r="A69" s="73" t="s">
        <v>234</v>
      </c>
      <c r="B69" s="73" t="s">
        <v>253</v>
      </c>
      <c r="C69" s="73" t="s">
        <v>254</v>
      </c>
      <c r="D69" s="73" t="s">
        <v>176</v>
      </c>
      <c r="E69" s="75">
        <v>40387</v>
      </c>
      <c r="F69" s="75">
        <v>40389</v>
      </c>
      <c r="G69" s="73">
        <v>3</v>
      </c>
      <c r="H69" s="73" t="s">
        <v>36</v>
      </c>
      <c r="I69" s="73" t="s">
        <v>37</v>
      </c>
      <c r="J69" s="73" t="s">
        <v>27</v>
      </c>
      <c r="K69" s="73"/>
    </row>
    <row r="70" spans="1:11" ht="12.75" customHeight="1">
      <c r="A70" s="73" t="s">
        <v>234</v>
      </c>
      <c r="B70" s="73" t="s">
        <v>253</v>
      </c>
      <c r="C70" s="73" t="s">
        <v>254</v>
      </c>
      <c r="D70" s="73" t="s">
        <v>176</v>
      </c>
      <c r="E70" s="75">
        <v>40392</v>
      </c>
      <c r="F70" s="75">
        <v>40392</v>
      </c>
      <c r="G70" s="73">
        <v>1</v>
      </c>
      <c r="H70" s="73" t="s">
        <v>36</v>
      </c>
      <c r="I70" s="73" t="s">
        <v>37</v>
      </c>
      <c r="J70" s="73" t="s">
        <v>27</v>
      </c>
      <c r="K70" s="73"/>
    </row>
    <row r="71" spans="1:11" ht="12.75" customHeight="1">
      <c r="A71" s="73" t="s">
        <v>234</v>
      </c>
      <c r="B71" s="73" t="s">
        <v>253</v>
      </c>
      <c r="C71" s="73" t="s">
        <v>254</v>
      </c>
      <c r="D71" s="73" t="s">
        <v>176</v>
      </c>
      <c r="E71" s="75">
        <v>40398</v>
      </c>
      <c r="F71" s="75">
        <v>40398</v>
      </c>
      <c r="G71" s="73">
        <v>1</v>
      </c>
      <c r="H71" s="73" t="s">
        <v>36</v>
      </c>
      <c r="I71" s="73" t="s">
        <v>37</v>
      </c>
      <c r="J71" s="73" t="s">
        <v>27</v>
      </c>
      <c r="K71" s="73"/>
    </row>
    <row r="72" spans="1:11" ht="12.75" customHeight="1">
      <c r="A72" s="73" t="s">
        <v>234</v>
      </c>
      <c r="B72" s="73" t="s">
        <v>253</v>
      </c>
      <c r="C72" s="73" t="s">
        <v>254</v>
      </c>
      <c r="D72" s="73" t="s">
        <v>176</v>
      </c>
      <c r="E72" s="75">
        <v>40411</v>
      </c>
      <c r="F72" s="75">
        <v>40411</v>
      </c>
      <c r="G72" s="73">
        <v>1</v>
      </c>
      <c r="H72" s="73" t="s">
        <v>36</v>
      </c>
      <c r="I72" s="73" t="s">
        <v>37</v>
      </c>
      <c r="J72" s="73" t="s">
        <v>27</v>
      </c>
      <c r="K72" s="73"/>
    </row>
    <row r="73" spans="1:11" ht="12.75" customHeight="1">
      <c r="A73" s="73" t="s">
        <v>234</v>
      </c>
      <c r="B73" s="73" t="s">
        <v>257</v>
      </c>
      <c r="C73" s="73" t="s">
        <v>258</v>
      </c>
      <c r="D73" s="73" t="s">
        <v>39</v>
      </c>
      <c r="E73" s="75">
        <v>40352</v>
      </c>
      <c r="F73" s="75">
        <v>40353</v>
      </c>
      <c r="G73" s="73">
        <v>2</v>
      </c>
      <c r="H73" s="73" t="s">
        <v>38</v>
      </c>
      <c r="I73" s="73" t="s">
        <v>177</v>
      </c>
      <c r="J73" s="73" t="s">
        <v>27</v>
      </c>
      <c r="K73" s="73"/>
    </row>
    <row r="74" spans="1:11" ht="12.75" customHeight="1">
      <c r="A74" s="73" t="s">
        <v>234</v>
      </c>
      <c r="B74" s="73" t="s">
        <v>261</v>
      </c>
      <c r="C74" s="73" t="s">
        <v>262</v>
      </c>
      <c r="D74" s="73" t="s">
        <v>176</v>
      </c>
      <c r="E74" s="75">
        <v>40334</v>
      </c>
      <c r="F74" s="75">
        <v>40334</v>
      </c>
      <c r="G74" s="73">
        <v>1</v>
      </c>
      <c r="H74" s="73" t="s">
        <v>36</v>
      </c>
      <c r="I74" s="73" t="s">
        <v>37</v>
      </c>
      <c r="J74" s="73" t="s">
        <v>27</v>
      </c>
      <c r="K74" s="73"/>
    </row>
    <row r="75" spans="1:11" ht="12.75" customHeight="1">
      <c r="A75" s="73" t="s">
        <v>234</v>
      </c>
      <c r="B75" s="73" t="s">
        <v>261</v>
      </c>
      <c r="C75" s="73" t="s">
        <v>262</v>
      </c>
      <c r="D75" s="73" t="s">
        <v>176</v>
      </c>
      <c r="E75" s="75">
        <v>40350</v>
      </c>
      <c r="F75" s="75">
        <v>40352</v>
      </c>
      <c r="G75" s="73">
        <v>3</v>
      </c>
      <c r="H75" s="73" t="s">
        <v>36</v>
      </c>
      <c r="I75" s="73" t="s">
        <v>37</v>
      </c>
      <c r="J75" s="73" t="s">
        <v>27</v>
      </c>
      <c r="K75" s="73"/>
    </row>
    <row r="76" spans="1:11" ht="12.75" customHeight="1">
      <c r="A76" s="73" t="s">
        <v>234</v>
      </c>
      <c r="B76" s="73" t="s">
        <v>261</v>
      </c>
      <c r="C76" s="73" t="s">
        <v>262</v>
      </c>
      <c r="D76" s="73" t="s">
        <v>176</v>
      </c>
      <c r="E76" s="75">
        <v>40365</v>
      </c>
      <c r="F76" s="75">
        <v>40365</v>
      </c>
      <c r="G76" s="73">
        <v>1</v>
      </c>
      <c r="H76" s="73" t="s">
        <v>36</v>
      </c>
      <c r="I76" s="73" t="s">
        <v>37</v>
      </c>
      <c r="J76" s="73" t="s">
        <v>27</v>
      </c>
      <c r="K76" s="73"/>
    </row>
    <row r="77" spans="1:11" ht="12.75" customHeight="1">
      <c r="A77" s="73" t="s">
        <v>234</v>
      </c>
      <c r="B77" s="73" t="s">
        <v>261</v>
      </c>
      <c r="C77" s="73" t="s">
        <v>262</v>
      </c>
      <c r="D77" s="73" t="s">
        <v>176</v>
      </c>
      <c r="E77" s="75">
        <v>40380</v>
      </c>
      <c r="F77" s="75">
        <v>40380</v>
      </c>
      <c r="G77" s="73">
        <v>1</v>
      </c>
      <c r="H77" s="73" t="s">
        <v>36</v>
      </c>
      <c r="I77" s="73" t="s">
        <v>37</v>
      </c>
      <c r="J77" s="73" t="s">
        <v>27</v>
      </c>
      <c r="K77" s="73"/>
    </row>
    <row r="78" spans="1:11" ht="12.75" customHeight="1">
      <c r="A78" s="73" t="s">
        <v>234</v>
      </c>
      <c r="B78" s="73" t="s">
        <v>261</v>
      </c>
      <c r="C78" s="73" t="s">
        <v>262</v>
      </c>
      <c r="D78" s="73" t="s">
        <v>176</v>
      </c>
      <c r="E78" s="75">
        <v>40411</v>
      </c>
      <c r="F78" s="75">
        <v>40411</v>
      </c>
      <c r="G78" s="73">
        <v>1</v>
      </c>
      <c r="H78" s="73" t="s">
        <v>36</v>
      </c>
      <c r="I78" s="73" t="s">
        <v>37</v>
      </c>
      <c r="J78" s="73" t="s">
        <v>27</v>
      </c>
      <c r="K78" s="73"/>
    </row>
    <row r="79" spans="1:11" ht="12.75" customHeight="1">
      <c r="A79" s="73" t="s">
        <v>234</v>
      </c>
      <c r="B79" s="73" t="s">
        <v>269</v>
      </c>
      <c r="C79" s="73" t="s">
        <v>270</v>
      </c>
      <c r="D79" s="73" t="s">
        <v>39</v>
      </c>
      <c r="E79" s="75">
        <v>40332</v>
      </c>
      <c r="F79" s="75">
        <v>40332</v>
      </c>
      <c r="G79" s="73">
        <v>1</v>
      </c>
      <c r="H79" s="73" t="s">
        <v>38</v>
      </c>
      <c r="I79" s="73" t="s">
        <v>177</v>
      </c>
      <c r="J79" s="73" t="s">
        <v>27</v>
      </c>
      <c r="K79" s="73"/>
    </row>
    <row r="80" spans="1:11" ht="12.75" customHeight="1">
      <c r="A80" s="73" t="s">
        <v>234</v>
      </c>
      <c r="B80" s="73" t="s">
        <v>271</v>
      </c>
      <c r="C80" s="73" t="s">
        <v>272</v>
      </c>
      <c r="D80" s="73" t="s">
        <v>35</v>
      </c>
      <c r="E80" s="75">
        <v>40412</v>
      </c>
      <c r="F80" s="75">
        <v>40412</v>
      </c>
      <c r="G80" s="73">
        <v>1</v>
      </c>
      <c r="H80" s="73" t="s">
        <v>38</v>
      </c>
      <c r="I80" s="73" t="s">
        <v>177</v>
      </c>
      <c r="J80" s="73" t="s">
        <v>27</v>
      </c>
      <c r="K80" s="73"/>
    </row>
    <row r="81" spans="1:11" ht="12.75" customHeight="1">
      <c r="A81" s="73" t="s">
        <v>234</v>
      </c>
      <c r="B81" s="73" t="s">
        <v>271</v>
      </c>
      <c r="C81" s="73" t="s">
        <v>272</v>
      </c>
      <c r="D81" s="73" t="s">
        <v>39</v>
      </c>
      <c r="E81" s="75">
        <v>40332</v>
      </c>
      <c r="F81" s="75">
        <v>40332</v>
      </c>
      <c r="G81" s="73">
        <v>1</v>
      </c>
      <c r="H81" s="73" t="s">
        <v>38</v>
      </c>
      <c r="I81" s="73" t="s">
        <v>177</v>
      </c>
      <c r="J81" s="73" t="s">
        <v>27</v>
      </c>
      <c r="K81" s="73"/>
    </row>
    <row r="82" spans="1:11" ht="12.75" customHeight="1">
      <c r="A82" s="73" t="s">
        <v>234</v>
      </c>
      <c r="B82" s="73" t="s">
        <v>271</v>
      </c>
      <c r="C82" s="73" t="s">
        <v>272</v>
      </c>
      <c r="D82" s="73" t="s">
        <v>39</v>
      </c>
      <c r="E82" s="75">
        <v>40334</v>
      </c>
      <c r="F82" s="75">
        <v>40335</v>
      </c>
      <c r="G82" s="73">
        <v>2</v>
      </c>
      <c r="H82" s="73" t="s">
        <v>38</v>
      </c>
      <c r="I82" s="73" t="s">
        <v>177</v>
      </c>
      <c r="J82" s="73" t="s">
        <v>27</v>
      </c>
      <c r="K82" s="73"/>
    </row>
    <row r="83" spans="1:11" ht="12.75" customHeight="1">
      <c r="A83" s="73" t="s">
        <v>234</v>
      </c>
      <c r="B83" s="73" t="s">
        <v>271</v>
      </c>
      <c r="C83" s="73" t="s">
        <v>272</v>
      </c>
      <c r="D83" s="73" t="s">
        <v>39</v>
      </c>
      <c r="E83" s="75">
        <v>40345</v>
      </c>
      <c r="F83" s="75">
        <v>40345</v>
      </c>
      <c r="G83" s="73">
        <v>1</v>
      </c>
      <c r="H83" s="73" t="s">
        <v>38</v>
      </c>
      <c r="I83" s="73" t="s">
        <v>177</v>
      </c>
      <c r="J83" s="73" t="s">
        <v>27</v>
      </c>
      <c r="K83" s="73"/>
    </row>
    <row r="84" spans="1:11" ht="12.75" customHeight="1">
      <c r="A84" s="73" t="s">
        <v>234</v>
      </c>
      <c r="B84" s="73" t="s">
        <v>271</v>
      </c>
      <c r="C84" s="73" t="s">
        <v>272</v>
      </c>
      <c r="D84" s="73" t="s">
        <v>39</v>
      </c>
      <c r="E84" s="75">
        <v>40353</v>
      </c>
      <c r="F84" s="75">
        <v>40354</v>
      </c>
      <c r="G84" s="73">
        <v>2</v>
      </c>
      <c r="H84" s="73" t="s">
        <v>38</v>
      </c>
      <c r="I84" s="73" t="s">
        <v>177</v>
      </c>
      <c r="J84" s="73" t="s">
        <v>27</v>
      </c>
      <c r="K84" s="73"/>
    </row>
    <row r="85" spans="1:11" ht="12.75" customHeight="1">
      <c r="A85" s="73" t="s">
        <v>234</v>
      </c>
      <c r="B85" s="73" t="s">
        <v>271</v>
      </c>
      <c r="C85" s="73" t="s">
        <v>272</v>
      </c>
      <c r="D85" s="73" t="s">
        <v>39</v>
      </c>
      <c r="E85" s="75">
        <v>40366</v>
      </c>
      <c r="F85" s="75">
        <v>40366</v>
      </c>
      <c r="G85" s="73">
        <v>1</v>
      </c>
      <c r="H85" s="73" t="s">
        <v>38</v>
      </c>
      <c r="I85" s="73" t="s">
        <v>177</v>
      </c>
      <c r="J85" s="73" t="s">
        <v>27</v>
      </c>
      <c r="K85" s="73"/>
    </row>
    <row r="86" spans="1:11" ht="12.75" customHeight="1">
      <c r="A86" s="73" t="s">
        <v>234</v>
      </c>
      <c r="B86" s="73" t="s">
        <v>271</v>
      </c>
      <c r="C86" s="73" t="s">
        <v>272</v>
      </c>
      <c r="D86" s="73" t="s">
        <v>39</v>
      </c>
      <c r="E86" s="75">
        <v>40394</v>
      </c>
      <c r="F86" s="75">
        <v>40394</v>
      </c>
      <c r="G86" s="73">
        <v>1</v>
      </c>
      <c r="H86" s="73" t="s">
        <v>38</v>
      </c>
      <c r="I86" s="73" t="s">
        <v>177</v>
      </c>
      <c r="J86" s="73" t="s">
        <v>27</v>
      </c>
      <c r="K86" s="73"/>
    </row>
    <row r="87" spans="1:11" ht="12.75" customHeight="1">
      <c r="A87" s="73" t="s">
        <v>234</v>
      </c>
      <c r="B87" s="73" t="s">
        <v>271</v>
      </c>
      <c r="C87" s="73" t="s">
        <v>272</v>
      </c>
      <c r="D87" s="73" t="s">
        <v>39</v>
      </c>
      <c r="E87" s="75">
        <v>40415</v>
      </c>
      <c r="F87" s="75">
        <v>40415</v>
      </c>
      <c r="G87" s="73">
        <v>1</v>
      </c>
      <c r="H87" s="73" t="s">
        <v>38</v>
      </c>
      <c r="I87" s="73" t="s">
        <v>177</v>
      </c>
      <c r="J87" s="73" t="s">
        <v>27</v>
      </c>
      <c r="K87" s="73"/>
    </row>
    <row r="88" spans="1:11" ht="12.75" customHeight="1">
      <c r="A88" s="73" t="s">
        <v>234</v>
      </c>
      <c r="B88" s="73" t="s">
        <v>271</v>
      </c>
      <c r="C88" s="73" t="s">
        <v>272</v>
      </c>
      <c r="D88" s="73" t="s">
        <v>176</v>
      </c>
      <c r="E88" s="75">
        <v>40380</v>
      </c>
      <c r="F88" s="75">
        <v>40380</v>
      </c>
      <c r="G88" s="73">
        <v>1</v>
      </c>
      <c r="H88" s="73" t="s">
        <v>36</v>
      </c>
      <c r="I88" s="73" t="s">
        <v>37</v>
      </c>
      <c r="J88" s="73" t="s">
        <v>27</v>
      </c>
      <c r="K88" s="73"/>
    </row>
    <row r="89" spans="1:11" ht="12.75" customHeight="1">
      <c r="A89" s="73" t="s">
        <v>234</v>
      </c>
      <c r="B89" s="73" t="s">
        <v>271</v>
      </c>
      <c r="C89" s="73" t="s">
        <v>272</v>
      </c>
      <c r="D89" s="73" t="s">
        <v>176</v>
      </c>
      <c r="E89" s="75">
        <v>40411</v>
      </c>
      <c r="F89" s="75">
        <v>40411</v>
      </c>
      <c r="G89" s="73">
        <v>1</v>
      </c>
      <c r="H89" s="73" t="s">
        <v>36</v>
      </c>
      <c r="I89" s="73" t="s">
        <v>37</v>
      </c>
      <c r="J89" s="73" t="s">
        <v>27</v>
      </c>
      <c r="K89" s="73"/>
    </row>
    <row r="90" spans="1:11" ht="12.75" customHeight="1">
      <c r="A90" s="73" t="s">
        <v>234</v>
      </c>
      <c r="B90" s="73" t="s">
        <v>279</v>
      </c>
      <c r="C90" s="73" t="s">
        <v>280</v>
      </c>
      <c r="D90" s="73" t="s">
        <v>35</v>
      </c>
      <c r="E90" s="75">
        <v>40413</v>
      </c>
      <c r="F90" s="75">
        <v>40414</v>
      </c>
      <c r="G90" s="73">
        <v>2</v>
      </c>
      <c r="H90" s="73" t="s">
        <v>38</v>
      </c>
      <c r="I90" s="73" t="s">
        <v>177</v>
      </c>
      <c r="J90" s="73" t="s">
        <v>27</v>
      </c>
      <c r="K90" s="73"/>
    </row>
    <row r="91" spans="1:11" ht="12.75" customHeight="1">
      <c r="A91" s="73" t="s">
        <v>234</v>
      </c>
      <c r="B91" s="73" t="s">
        <v>287</v>
      </c>
      <c r="C91" s="73" t="s">
        <v>288</v>
      </c>
      <c r="D91" s="73" t="s">
        <v>39</v>
      </c>
      <c r="E91" s="75">
        <v>40332</v>
      </c>
      <c r="F91" s="75">
        <v>40332</v>
      </c>
      <c r="G91" s="73">
        <v>1</v>
      </c>
      <c r="H91" s="73" t="s">
        <v>38</v>
      </c>
      <c r="I91" s="73" t="s">
        <v>177</v>
      </c>
      <c r="J91" s="73" t="s">
        <v>27</v>
      </c>
      <c r="K91" s="73"/>
    </row>
    <row r="92" spans="1:11" ht="12.75" customHeight="1">
      <c r="A92" s="73" t="s">
        <v>234</v>
      </c>
      <c r="B92" s="73" t="s">
        <v>291</v>
      </c>
      <c r="C92" s="73" t="s">
        <v>292</v>
      </c>
      <c r="D92" s="73" t="s">
        <v>35</v>
      </c>
      <c r="E92" s="75">
        <v>40332</v>
      </c>
      <c r="F92" s="75">
        <v>40332</v>
      </c>
      <c r="G92" s="73">
        <v>1</v>
      </c>
      <c r="H92" s="73" t="s">
        <v>38</v>
      </c>
      <c r="I92" s="73" t="s">
        <v>177</v>
      </c>
      <c r="J92" s="73" t="s">
        <v>27</v>
      </c>
      <c r="K92" s="73"/>
    </row>
    <row r="93" spans="1:11" ht="12.75" customHeight="1">
      <c r="A93" s="73" t="s">
        <v>234</v>
      </c>
      <c r="B93" s="73" t="s">
        <v>291</v>
      </c>
      <c r="C93" s="73" t="s">
        <v>292</v>
      </c>
      <c r="D93" s="73" t="s">
        <v>39</v>
      </c>
      <c r="E93" s="75">
        <v>40345</v>
      </c>
      <c r="F93" s="75">
        <v>40345</v>
      </c>
      <c r="G93" s="73">
        <v>1</v>
      </c>
      <c r="H93" s="73" t="s">
        <v>38</v>
      </c>
      <c r="I93" s="73" t="s">
        <v>177</v>
      </c>
      <c r="J93" s="73" t="s">
        <v>27</v>
      </c>
      <c r="K93" s="73"/>
    </row>
    <row r="94" spans="1:11" ht="12.75" customHeight="1">
      <c r="A94" s="74" t="s">
        <v>234</v>
      </c>
      <c r="B94" s="74" t="s">
        <v>291</v>
      </c>
      <c r="C94" s="74" t="s">
        <v>292</v>
      </c>
      <c r="D94" s="74" t="s">
        <v>39</v>
      </c>
      <c r="E94" s="76">
        <v>40352</v>
      </c>
      <c r="F94" s="76">
        <v>40352</v>
      </c>
      <c r="G94" s="74">
        <v>1</v>
      </c>
      <c r="H94" s="74" t="s">
        <v>38</v>
      </c>
      <c r="I94" s="74" t="s">
        <v>177</v>
      </c>
      <c r="J94" s="74" t="s">
        <v>27</v>
      </c>
      <c r="K94" s="73"/>
    </row>
    <row r="95" spans="1:11" ht="12.75" customHeight="1">
      <c r="A95" s="33"/>
      <c r="B95" s="63">
        <f>SUM(IF(FREQUENCY(MATCH(B40:B94,B40:B94,0),MATCH(B40:B94,B40:B94,0))&gt;0,1))</f>
        <v>14</v>
      </c>
      <c r="C95" s="34"/>
      <c r="D95" s="29">
        <f>COUNTA(D40:D94)</f>
        <v>55</v>
      </c>
      <c r="E95" s="29"/>
      <c r="F95" s="29"/>
      <c r="G95" s="29">
        <f>SUM(G40:G94)</f>
        <v>75</v>
      </c>
      <c r="H95" s="33"/>
      <c r="I95" s="33"/>
      <c r="J95" s="33"/>
    </row>
    <row r="96" spans="1:11" ht="12.75" customHeight="1">
      <c r="A96" s="33"/>
      <c r="B96" s="63"/>
      <c r="C96" s="34"/>
      <c r="D96" s="29"/>
      <c r="E96" s="29"/>
      <c r="F96" s="29"/>
      <c r="G96" s="29"/>
      <c r="H96" s="33"/>
      <c r="I96" s="33"/>
      <c r="J96" s="33"/>
    </row>
    <row r="97" spans="1:11" ht="12.75" customHeight="1">
      <c r="A97" s="73" t="s">
        <v>297</v>
      </c>
      <c r="B97" s="73" t="s">
        <v>298</v>
      </c>
      <c r="C97" s="73" t="s">
        <v>299</v>
      </c>
      <c r="D97" s="73" t="s">
        <v>39</v>
      </c>
      <c r="E97" s="75">
        <v>40354</v>
      </c>
      <c r="F97" s="75">
        <v>40355</v>
      </c>
      <c r="G97" s="73">
        <v>2</v>
      </c>
      <c r="H97" s="73" t="s">
        <v>38</v>
      </c>
      <c r="I97" s="73" t="s">
        <v>177</v>
      </c>
      <c r="J97" s="73" t="s">
        <v>27</v>
      </c>
      <c r="K97" s="73"/>
    </row>
    <row r="98" spans="1:11" ht="12.75" customHeight="1">
      <c r="A98" s="73" t="s">
        <v>297</v>
      </c>
      <c r="B98" s="73" t="s">
        <v>300</v>
      </c>
      <c r="C98" s="73" t="s">
        <v>301</v>
      </c>
      <c r="D98" s="73" t="s">
        <v>39</v>
      </c>
      <c r="E98" s="75">
        <v>40348</v>
      </c>
      <c r="F98" s="75">
        <v>40348</v>
      </c>
      <c r="G98" s="73">
        <v>1</v>
      </c>
      <c r="H98" s="73" t="s">
        <v>38</v>
      </c>
      <c r="I98" s="73" t="s">
        <v>177</v>
      </c>
      <c r="J98" s="73" t="s">
        <v>27</v>
      </c>
      <c r="K98" s="73"/>
    </row>
    <row r="99" spans="1:11" ht="12.75" customHeight="1">
      <c r="A99" s="73" t="s">
        <v>297</v>
      </c>
      <c r="B99" s="73" t="s">
        <v>300</v>
      </c>
      <c r="C99" s="73" t="s">
        <v>301</v>
      </c>
      <c r="D99" s="73" t="s">
        <v>39</v>
      </c>
      <c r="E99" s="75">
        <v>40354</v>
      </c>
      <c r="F99" s="75">
        <v>40357</v>
      </c>
      <c r="G99" s="73">
        <v>4</v>
      </c>
      <c r="H99" s="73" t="s">
        <v>38</v>
      </c>
      <c r="I99" s="73" t="s">
        <v>177</v>
      </c>
      <c r="J99" s="73" t="s">
        <v>27</v>
      </c>
      <c r="K99" s="73"/>
    </row>
    <row r="100" spans="1:11" ht="12.75" customHeight="1">
      <c r="A100" s="73" t="s">
        <v>297</v>
      </c>
      <c r="B100" s="73" t="s">
        <v>300</v>
      </c>
      <c r="C100" s="73" t="s">
        <v>301</v>
      </c>
      <c r="D100" s="73" t="s">
        <v>39</v>
      </c>
      <c r="E100" s="75">
        <v>40389</v>
      </c>
      <c r="F100" s="75">
        <v>40391</v>
      </c>
      <c r="G100" s="73">
        <v>3</v>
      </c>
      <c r="H100" s="73" t="s">
        <v>38</v>
      </c>
      <c r="I100" s="73" t="s">
        <v>177</v>
      </c>
      <c r="J100" s="73" t="s">
        <v>27</v>
      </c>
      <c r="K100" s="73"/>
    </row>
    <row r="101" spans="1:11" ht="12.75" customHeight="1">
      <c r="A101" s="73" t="s">
        <v>297</v>
      </c>
      <c r="B101" s="73" t="s">
        <v>300</v>
      </c>
      <c r="C101" s="73" t="s">
        <v>301</v>
      </c>
      <c r="D101" s="73" t="s">
        <v>39</v>
      </c>
      <c r="E101" s="75">
        <v>40401</v>
      </c>
      <c r="F101" s="75">
        <v>40402</v>
      </c>
      <c r="G101" s="73">
        <v>2</v>
      </c>
      <c r="H101" s="73" t="s">
        <v>38</v>
      </c>
      <c r="I101" s="73" t="s">
        <v>177</v>
      </c>
      <c r="J101" s="73" t="s">
        <v>27</v>
      </c>
      <c r="K101" s="73"/>
    </row>
    <row r="102" spans="1:11" ht="12.75" customHeight="1">
      <c r="A102" s="73" t="s">
        <v>297</v>
      </c>
      <c r="B102" s="73" t="s">
        <v>300</v>
      </c>
      <c r="C102" s="73" t="s">
        <v>301</v>
      </c>
      <c r="D102" s="73" t="s">
        <v>39</v>
      </c>
      <c r="E102" s="75">
        <v>40407</v>
      </c>
      <c r="F102" s="75">
        <v>40407</v>
      </c>
      <c r="G102" s="73">
        <v>1</v>
      </c>
      <c r="H102" s="73" t="s">
        <v>38</v>
      </c>
      <c r="I102" s="73" t="s">
        <v>177</v>
      </c>
      <c r="J102" s="73" t="s">
        <v>27</v>
      </c>
      <c r="K102" s="73"/>
    </row>
    <row r="103" spans="1:11" ht="12.75" customHeight="1">
      <c r="A103" s="73" t="s">
        <v>297</v>
      </c>
      <c r="B103" s="73" t="s">
        <v>302</v>
      </c>
      <c r="C103" s="73" t="s">
        <v>303</v>
      </c>
      <c r="D103" s="73" t="s">
        <v>35</v>
      </c>
      <c r="E103" s="75">
        <v>40388</v>
      </c>
      <c r="F103" s="75">
        <v>40388</v>
      </c>
      <c r="G103" s="73">
        <v>1</v>
      </c>
      <c r="H103" s="73" t="s">
        <v>38</v>
      </c>
      <c r="I103" s="73" t="s">
        <v>177</v>
      </c>
      <c r="J103" s="73" t="s">
        <v>27</v>
      </c>
      <c r="K103" s="73"/>
    </row>
    <row r="104" spans="1:11" ht="12.75" customHeight="1">
      <c r="A104" s="73" t="s">
        <v>297</v>
      </c>
      <c r="B104" s="73" t="s">
        <v>302</v>
      </c>
      <c r="C104" s="73" t="s">
        <v>303</v>
      </c>
      <c r="D104" s="73" t="s">
        <v>39</v>
      </c>
      <c r="E104" s="75">
        <v>40400</v>
      </c>
      <c r="F104" s="75">
        <v>40400</v>
      </c>
      <c r="G104" s="73">
        <v>1</v>
      </c>
      <c r="H104" s="73" t="s">
        <v>38</v>
      </c>
      <c r="I104" s="73" t="s">
        <v>177</v>
      </c>
      <c r="J104" s="73" t="s">
        <v>27</v>
      </c>
      <c r="K104" s="73"/>
    </row>
    <row r="105" spans="1:11" ht="12.75" customHeight="1">
      <c r="A105" s="73" t="s">
        <v>297</v>
      </c>
      <c r="B105" s="73" t="s">
        <v>304</v>
      </c>
      <c r="C105" s="73" t="s">
        <v>305</v>
      </c>
      <c r="D105" s="73" t="s">
        <v>35</v>
      </c>
      <c r="E105" s="75">
        <v>40356</v>
      </c>
      <c r="F105" s="75">
        <v>40357</v>
      </c>
      <c r="G105" s="73">
        <v>2</v>
      </c>
      <c r="H105" s="73" t="s">
        <v>38</v>
      </c>
      <c r="I105" s="73" t="s">
        <v>177</v>
      </c>
      <c r="J105" s="73" t="s">
        <v>27</v>
      </c>
      <c r="K105" s="73"/>
    </row>
    <row r="106" spans="1:11" ht="12.75" customHeight="1">
      <c r="A106" s="73" t="s">
        <v>297</v>
      </c>
      <c r="B106" s="73" t="s">
        <v>304</v>
      </c>
      <c r="C106" s="73" t="s">
        <v>305</v>
      </c>
      <c r="D106" s="73" t="s">
        <v>39</v>
      </c>
      <c r="E106" s="75">
        <v>40348</v>
      </c>
      <c r="F106" s="75">
        <v>40348</v>
      </c>
      <c r="G106" s="73">
        <v>1</v>
      </c>
      <c r="H106" s="73" t="s">
        <v>38</v>
      </c>
      <c r="I106" s="73" t="s">
        <v>177</v>
      </c>
      <c r="J106" s="73" t="s">
        <v>27</v>
      </c>
      <c r="K106" s="73"/>
    </row>
    <row r="107" spans="1:11" ht="12.75" customHeight="1">
      <c r="A107" s="73" t="s">
        <v>297</v>
      </c>
      <c r="B107" s="73" t="s">
        <v>304</v>
      </c>
      <c r="C107" s="73" t="s">
        <v>305</v>
      </c>
      <c r="D107" s="73" t="s">
        <v>39</v>
      </c>
      <c r="E107" s="75">
        <v>40354</v>
      </c>
      <c r="F107" s="75">
        <v>40355</v>
      </c>
      <c r="G107" s="73">
        <v>2</v>
      </c>
      <c r="H107" s="73" t="s">
        <v>38</v>
      </c>
      <c r="I107" s="73" t="s">
        <v>177</v>
      </c>
      <c r="J107" s="73" t="s">
        <v>27</v>
      </c>
      <c r="K107" s="73"/>
    </row>
    <row r="108" spans="1:11" ht="12.75" customHeight="1">
      <c r="A108" s="73" t="s">
        <v>297</v>
      </c>
      <c r="B108" s="73" t="s">
        <v>304</v>
      </c>
      <c r="C108" s="73" t="s">
        <v>305</v>
      </c>
      <c r="D108" s="73" t="s">
        <v>39</v>
      </c>
      <c r="E108" s="75">
        <v>40401</v>
      </c>
      <c r="F108" s="75">
        <v>40402</v>
      </c>
      <c r="G108" s="73">
        <v>2</v>
      </c>
      <c r="H108" s="73" t="s">
        <v>38</v>
      </c>
      <c r="I108" s="73" t="s">
        <v>177</v>
      </c>
      <c r="J108" s="73" t="s">
        <v>27</v>
      </c>
      <c r="K108" s="73"/>
    </row>
    <row r="109" spans="1:11" ht="12.75" customHeight="1">
      <c r="A109" s="73" t="s">
        <v>297</v>
      </c>
      <c r="B109" s="73" t="s">
        <v>304</v>
      </c>
      <c r="C109" s="73" t="s">
        <v>305</v>
      </c>
      <c r="D109" s="73" t="s">
        <v>39</v>
      </c>
      <c r="E109" s="75">
        <v>40407</v>
      </c>
      <c r="F109" s="75">
        <v>40407</v>
      </c>
      <c r="G109" s="73">
        <v>1</v>
      </c>
      <c r="H109" s="73" t="s">
        <v>38</v>
      </c>
      <c r="I109" s="73" t="s">
        <v>177</v>
      </c>
      <c r="J109" s="73" t="s">
        <v>27</v>
      </c>
      <c r="K109" s="73"/>
    </row>
    <row r="110" spans="1:11" ht="12.75" customHeight="1">
      <c r="A110" s="73" t="s">
        <v>297</v>
      </c>
      <c r="B110" s="73" t="s">
        <v>306</v>
      </c>
      <c r="C110" s="73" t="s">
        <v>307</v>
      </c>
      <c r="D110" s="73" t="s">
        <v>35</v>
      </c>
      <c r="E110" s="75">
        <v>40407</v>
      </c>
      <c r="F110" s="75">
        <v>40407</v>
      </c>
      <c r="G110" s="73">
        <v>1</v>
      </c>
      <c r="H110" s="73" t="s">
        <v>38</v>
      </c>
      <c r="I110" s="73" t="s">
        <v>177</v>
      </c>
      <c r="J110" s="73" t="s">
        <v>27</v>
      </c>
      <c r="K110" s="73"/>
    </row>
    <row r="111" spans="1:11" ht="12.75" customHeight="1">
      <c r="A111" s="73" t="s">
        <v>297</v>
      </c>
      <c r="B111" s="73" t="s">
        <v>306</v>
      </c>
      <c r="C111" s="73" t="s">
        <v>307</v>
      </c>
      <c r="D111" s="73" t="s">
        <v>39</v>
      </c>
      <c r="E111" s="75">
        <v>40354</v>
      </c>
      <c r="F111" s="75">
        <v>40357</v>
      </c>
      <c r="G111" s="73">
        <v>4</v>
      </c>
      <c r="H111" s="73" t="s">
        <v>38</v>
      </c>
      <c r="I111" s="73" t="s">
        <v>177</v>
      </c>
      <c r="J111" s="73" t="s">
        <v>27</v>
      </c>
      <c r="K111" s="73"/>
    </row>
    <row r="112" spans="1:11" ht="12.75" customHeight="1">
      <c r="A112" s="73" t="s">
        <v>297</v>
      </c>
      <c r="B112" s="73" t="s">
        <v>306</v>
      </c>
      <c r="C112" s="73" t="s">
        <v>307</v>
      </c>
      <c r="D112" s="73" t="s">
        <v>39</v>
      </c>
      <c r="E112" s="75">
        <v>40389</v>
      </c>
      <c r="F112" s="75">
        <v>40389</v>
      </c>
      <c r="G112" s="73">
        <v>1</v>
      </c>
      <c r="H112" s="73" t="s">
        <v>38</v>
      </c>
      <c r="I112" s="73" t="s">
        <v>177</v>
      </c>
      <c r="J112" s="73" t="s">
        <v>27</v>
      </c>
      <c r="K112" s="73"/>
    </row>
    <row r="113" spans="1:11" ht="12.75" customHeight="1">
      <c r="A113" s="73" t="s">
        <v>297</v>
      </c>
      <c r="B113" s="73" t="s">
        <v>306</v>
      </c>
      <c r="C113" s="73" t="s">
        <v>307</v>
      </c>
      <c r="D113" s="73" t="s">
        <v>39</v>
      </c>
      <c r="E113" s="75">
        <v>40394</v>
      </c>
      <c r="F113" s="75">
        <v>40396</v>
      </c>
      <c r="G113" s="73">
        <v>3</v>
      </c>
      <c r="H113" s="73" t="s">
        <v>38</v>
      </c>
      <c r="I113" s="73" t="s">
        <v>177</v>
      </c>
      <c r="J113" s="73" t="s">
        <v>27</v>
      </c>
      <c r="K113" s="73"/>
    </row>
    <row r="114" spans="1:11" ht="12.75" customHeight="1">
      <c r="A114" s="73" t="s">
        <v>297</v>
      </c>
      <c r="B114" s="73" t="s">
        <v>306</v>
      </c>
      <c r="C114" s="73" t="s">
        <v>307</v>
      </c>
      <c r="D114" s="73" t="s">
        <v>39</v>
      </c>
      <c r="E114" s="75">
        <v>40401</v>
      </c>
      <c r="F114" s="75">
        <v>40402</v>
      </c>
      <c r="G114" s="73">
        <v>2</v>
      </c>
      <c r="H114" s="73" t="s">
        <v>38</v>
      </c>
      <c r="I114" s="73" t="s">
        <v>177</v>
      </c>
      <c r="J114" s="73" t="s">
        <v>27</v>
      </c>
      <c r="K114" s="73"/>
    </row>
    <row r="115" spans="1:11" ht="12.75" customHeight="1">
      <c r="A115" s="73" t="s">
        <v>297</v>
      </c>
      <c r="B115" s="73" t="s">
        <v>308</v>
      </c>
      <c r="C115" s="73" t="s">
        <v>309</v>
      </c>
      <c r="D115" s="73" t="s">
        <v>35</v>
      </c>
      <c r="E115" s="75">
        <v>40348</v>
      </c>
      <c r="F115" s="75">
        <v>40348</v>
      </c>
      <c r="G115" s="73">
        <v>1</v>
      </c>
      <c r="H115" s="73" t="s">
        <v>38</v>
      </c>
      <c r="I115" s="73" t="s">
        <v>177</v>
      </c>
      <c r="J115" s="73" t="s">
        <v>27</v>
      </c>
      <c r="K115" s="73"/>
    </row>
    <row r="116" spans="1:11" ht="12.75" customHeight="1">
      <c r="A116" s="73" t="s">
        <v>297</v>
      </c>
      <c r="B116" s="73" t="s">
        <v>308</v>
      </c>
      <c r="C116" s="73" t="s">
        <v>309</v>
      </c>
      <c r="D116" s="73" t="s">
        <v>35</v>
      </c>
      <c r="E116" s="75">
        <v>40356</v>
      </c>
      <c r="F116" s="75">
        <v>40357</v>
      </c>
      <c r="G116" s="73">
        <v>2</v>
      </c>
      <c r="H116" s="73" t="s">
        <v>38</v>
      </c>
      <c r="I116" s="73" t="s">
        <v>177</v>
      </c>
      <c r="J116" s="73" t="s">
        <v>27</v>
      </c>
      <c r="K116" s="73"/>
    </row>
    <row r="117" spans="1:11" ht="12.75" customHeight="1">
      <c r="A117" s="73" t="s">
        <v>297</v>
      </c>
      <c r="B117" s="73" t="s">
        <v>308</v>
      </c>
      <c r="C117" s="73" t="s">
        <v>309</v>
      </c>
      <c r="D117" s="73" t="s">
        <v>39</v>
      </c>
      <c r="E117" s="75">
        <v>40349</v>
      </c>
      <c r="F117" s="75">
        <v>40350</v>
      </c>
      <c r="G117" s="73">
        <v>2</v>
      </c>
      <c r="H117" s="73" t="s">
        <v>38</v>
      </c>
      <c r="I117" s="73" t="s">
        <v>177</v>
      </c>
      <c r="J117" s="73" t="s">
        <v>27</v>
      </c>
      <c r="K117" s="73"/>
    </row>
    <row r="118" spans="1:11" ht="12.75" customHeight="1">
      <c r="A118" s="73" t="s">
        <v>297</v>
      </c>
      <c r="B118" s="73" t="s">
        <v>308</v>
      </c>
      <c r="C118" s="73" t="s">
        <v>309</v>
      </c>
      <c r="D118" s="73" t="s">
        <v>39</v>
      </c>
      <c r="E118" s="75">
        <v>40354</v>
      </c>
      <c r="F118" s="75">
        <v>40355</v>
      </c>
      <c r="G118" s="73">
        <v>2</v>
      </c>
      <c r="H118" s="73" t="s">
        <v>38</v>
      </c>
      <c r="I118" s="73" t="s">
        <v>177</v>
      </c>
      <c r="J118" s="73" t="s">
        <v>27</v>
      </c>
      <c r="K118" s="73"/>
    </row>
    <row r="119" spans="1:11" ht="12.75" customHeight="1">
      <c r="A119" s="73" t="s">
        <v>297</v>
      </c>
      <c r="B119" s="73" t="s">
        <v>308</v>
      </c>
      <c r="C119" s="73" t="s">
        <v>309</v>
      </c>
      <c r="D119" s="73" t="s">
        <v>39</v>
      </c>
      <c r="E119" s="75">
        <v>40389</v>
      </c>
      <c r="F119" s="75">
        <v>40391</v>
      </c>
      <c r="G119" s="73">
        <v>3</v>
      </c>
      <c r="H119" s="73" t="s">
        <v>38</v>
      </c>
      <c r="I119" s="73" t="s">
        <v>177</v>
      </c>
      <c r="J119" s="73" t="s">
        <v>27</v>
      </c>
      <c r="K119" s="73"/>
    </row>
    <row r="120" spans="1:11" ht="12.75" customHeight="1">
      <c r="A120" s="73" t="s">
        <v>297</v>
      </c>
      <c r="B120" s="73" t="s">
        <v>308</v>
      </c>
      <c r="C120" s="73" t="s">
        <v>309</v>
      </c>
      <c r="D120" s="73" t="s">
        <v>39</v>
      </c>
      <c r="E120" s="75">
        <v>40401</v>
      </c>
      <c r="F120" s="75">
        <v>40402</v>
      </c>
      <c r="G120" s="73">
        <v>2</v>
      </c>
      <c r="H120" s="73" t="s">
        <v>38</v>
      </c>
      <c r="I120" s="73" t="s">
        <v>177</v>
      </c>
      <c r="J120" s="73" t="s">
        <v>27</v>
      </c>
      <c r="K120" s="73"/>
    </row>
    <row r="121" spans="1:11" ht="12.75" customHeight="1">
      <c r="A121" s="73" t="s">
        <v>297</v>
      </c>
      <c r="B121" s="73" t="s">
        <v>308</v>
      </c>
      <c r="C121" s="73" t="s">
        <v>309</v>
      </c>
      <c r="D121" s="73" t="s">
        <v>39</v>
      </c>
      <c r="E121" s="75">
        <v>40407</v>
      </c>
      <c r="F121" s="75">
        <v>40407</v>
      </c>
      <c r="G121" s="73">
        <v>1</v>
      </c>
      <c r="H121" s="73" t="s">
        <v>38</v>
      </c>
      <c r="I121" s="73" t="s">
        <v>177</v>
      </c>
      <c r="J121" s="73" t="s">
        <v>27</v>
      </c>
      <c r="K121" s="73"/>
    </row>
    <row r="122" spans="1:11" ht="12.75" customHeight="1">
      <c r="A122" s="73" t="s">
        <v>297</v>
      </c>
      <c r="B122" s="73" t="s">
        <v>310</v>
      </c>
      <c r="C122" s="73" t="s">
        <v>311</v>
      </c>
      <c r="D122" s="73" t="s">
        <v>35</v>
      </c>
      <c r="E122" s="75">
        <v>40407</v>
      </c>
      <c r="F122" s="75">
        <v>40407</v>
      </c>
      <c r="G122" s="73">
        <v>1</v>
      </c>
      <c r="H122" s="73" t="s">
        <v>38</v>
      </c>
      <c r="I122" s="73" t="s">
        <v>177</v>
      </c>
      <c r="J122" s="73" t="s">
        <v>27</v>
      </c>
      <c r="K122" s="73"/>
    </row>
    <row r="123" spans="1:11" ht="12.75" customHeight="1">
      <c r="A123" s="73" t="s">
        <v>297</v>
      </c>
      <c r="B123" s="73" t="s">
        <v>310</v>
      </c>
      <c r="C123" s="73" t="s">
        <v>311</v>
      </c>
      <c r="D123" s="73" t="s">
        <v>39</v>
      </c>
      <c r="E123" s="75">
        <v>40348</v>
      </c>
      <c r="F123" s="75">
        <v>40348</v>
      </c>
      <c r="G123" s="73">
        <v>1</v>
      </c>
      <c r="H123" s="73" t="s">
        <v>38</v>
      </c>
      <c r="I123" s="73" t="s">
        <v>177</v>
      </c>
      <c r="J123" s="73" t="s">
        <v>27</v>
      </c>
      <c r="K123" s="73"/>
    </row>
    <row r="124" spans="1:11" ht="12.75" customHeight="1">
      <c r="A124" s="73" t="s">
        <v>297</v>
      </c>
      <c r="B124" s="73" t="s">
        <v>310</v>
      </c>
      <c r="C124" s="73" t="s">
        <v>311</v>
      </c>
      <c r="D124" s="73" t="s">
        <v>39</v>
      </c>
      <c r="E124" s="75">
        <v>40354</v>
      </c>
      <c r="F124" s="75">
        <v>40355</v>
      </c>
      <c r="G124" s="73">
        <v>2</v>
      </c>
      <c r="H124" s="73" t="s">
        <v>38</v>
      </c>
      <c r="I124" s="73" t="s">
        <v>177</v>
      </c>
      <c r="J124" s="73" t="s">
        <v>27</v>
      </c>
      <c r="K124" s="73"/>
    </row>
    <row r="125" spans="1:11" ht="12.75" customHeight="1">
      <c r="A125" s="73" t="s">
        <v>297</v>
      </c>
      <c r="B125" s="73" t="s">
        <v>310</v>
      </c>
      <c r="C125" s="73" t="s">
        <v>311</v>
      </c>
      <c r="D125" s="73" t="s">
        <v>39</v>
      </c>
      <c r="E125" s="75">
        <v>40389</v>
      </c>
      <c r="F125" s="75">
        <v>40391</v>
      </c>
      <c r="G125" s="73">
        <v>3</v>
      </c>
      <c r="H125" s="73" t="s">
        <v>38</v>
      </c>
      <c r="I125" s="73" t="s">
        <v>177</v>
      </c>
      <c r="J125" s="73" t="s">
        <v>27</v>
      </c>
      <c r="K125" s="73"/>
    </row>
    <row r="126" spans="1:11" ht="12.75" customHeight="1">
      <c r="A126" s="73" t="s">
        <v>297</v>
      </c>
      <c r="B126" s="73" t="s">
        <v>312</v>
      </c>
      <c r="C126" s="73" t="s">
        <v>313</v>
      </c>
      <c r="D126" s="73" t="s">
        <v>35</v>
      </c>
      <c r="E126" s="75">
        <v>40356</v>
      </c>
      <c r="F126" s="75">
        <v>40356</v>
      </c>
      <c r="G126" s="73">
        <v>1</v>
      </c>
      <c r="H126" s="73" t="s">
        <v>38</v>
      </c>
      <c r="I126" s="73" t="s">
        <v>177</v>
      </c>
      <c r="J126" s="73" t="s">
        <v>27</v>
      </c>
      <c r="K126" s="73"/>
    </row>
    <row r="127" spans="1:11" ht="12.75" customHeight="1">
      <c r="A127" s="73" t="s">
        <v>297</v>
      </c>
      <c r="B127" s="73" t="s">
        <v>312</v>
      </c>
      <c r="C127" s="73" t="s">
        <v>313</v>
      </c>
      <c r="D127" s="73" t="s">
        <v>35</v>
      </c>
      <c r="E127" s="75">
        <v>40366</v>
      </c>
      <c r="F127" s="75">
        <v>40366</v>
      </c>
      <c r="G127" s="73">
        <v>1</v>
      </c>
      <c r="H127" s="73" t="s">
        <v>38</v>
      </c>
      <c r="I127" s="73" t="s">
        <v>177</v>
      </c>
      <c r="J127" s="73" t="s">
        <v>27</v>
      </c>
      <c r="K127" s="73"/>
    </row>
    <row r="128" spans="1:11" ht="12.75" customHeight="1">
      <c r="A128" s="73" t="s">
        <v>297</v>
      </c>
      <c r="B128" s="73" t="s">
        <v>312</v>
      </c>
      <c r="C128" s="73" t="s">
        <v>313</v>
      </c>
      <c r="D128" s="73" t="s">
        <v>35</v>
      </c>
      <c r="E128" s="75">
        <v>40373</v>
      </c>
      <c r="F128" s="75">
        <v>40374</v>
      </c>
      <c r="G128" s="73">
        <v>2</v>
      </c>
      <c r="H128" s="73" t="s">
        <v>38</v>
      </c>
      <c r="I128" s="73" t="s">
        <v>177</v>
      </c>
      <c r="J128" s="73" t="s">
        <v>27</v>
      </c>
      <c r="K128" s="73"/>
    </row>
    <row r="129" spans="1:11" ht="12.75" customHeight="1">
      <c r="A129" s="73" t="s">
        <v>297</v>
      </c>
      <c r="B129" s="73" t="s">
        <v>312</v>
      </c>
      <c r="C129" s="73" t="s">
        <v>313</v>
      </c>
      <c r="D129" s="73" t="s">
        <v>39</v>
      </c>
      <c r="E129" s="75">
        <v>40336</v>
      </c>
      <c r="F129" s="75">
        <v>40337</v>
      </c>
      <c r="G129" s="73">
        <v>2</v>
      </c>
      <c r="H129" s="73" t="s">
        <v>38</v>
      </c>
      <c r="I129" s="73" t="s">
        <v>177</v>
      </c>
      <c r="J129" s="73" t="s">
        <v>27</v>
      </c>
      <c r="K129" s="73"/>
    </row>
    <row r="130" spans="1:11" ht="12.75" customHeight="1">
      <c r="A130" s="73" t="s">
        <v>297</v>
      </c>
      <c r="B130" s="73" t="s">
        <v>312</v>
      </c>
      <c r="C130" s="73" t="s">
        <v>313</v>
      </c>
      <c r="D130" s="73" t="s">
        <v>39</v>
      </c>
      <c r="E130" s="75">
        <v>40345</v>
      </c>
      <c r="F130" s="75">
        <v>40347</v>
      </c>
      <c r="G130" s="73">
        <v>3</v>
      </c>
      <c r="H130" s="73" t="s">
        <v>38</v>
      </c>
      <c r="I130" s="73" t="s">
        <v>177</v>
      </c>
      <c r="J130" s="73" t="s">
        <v>27</v>
      </c>
      <c r="K130" s="73"/>
    </row>
    <row r="131" spans="1:11" ht="12.75" customHeight="1">
      <c r="A131" s="73" t="s">
        <v>297</v>
      </c>
      <c r="B131" s="73" t="s">
        <v>312</v>
      </c>
      <c r="C131" s="73" t="s">
        <v>313</v>
      </c>
      <c r="D131" s="73" t="s">
        <v>39</v>
      </c>
      <c r="E131" s="75">
        <v>40354</v>
      </c>
      <c r="F131" s="75">
        <v>40355</v>
      </c>
      <c r="G131" s="73">
        <v>2</v>
      </c>
      <c r="H131" s="73" t="s">
        <v>38</v>
      </c>
      <c r="I131" s="73" t="s">
        <v>177</v>
      </c>
      <c r="J131" s="73" t="s">
        <v>27</v>
      </c>
      <c r="K131" s="73"/>
    </row>
    <row r="132" spans="1:11" ht="12.75" customHeight="1">
      <c r="A132" s="73" t="s">
        <v>297</v>
      </c>
      <c r="B132" s="73" t="s">
        <v>312</v>
      </c>
      <c r="C132" s="73" t="s">
        <v>313</v>
      </c>
      <c r="D132" s="73" t="s">
        <v>39</v>
      </c>
      <c r="E132" s="75">
        <v>40357</v>
      </c>
      <c r="F132" s="75">
        <v>40358</v>
      </c>
      <c r="G132" s="73">
        <v>2</v>
      </c>
      <c r="H132" s="73" t="s">
        <v>38</v>
      </c>
      <c r="I132" s="73" t="s">
        <v>177</v>
      </c>
      <c r="J132" s="73" t="s">
        <v>27</v>
      </c>
      <c r="K132" s="73"/>
    </row>
    <row r="133" spans="1:11" ht="12.75" customHeight="1">
      <c r="A133" s="73" t="s">
        <v>297</v>
      </c>
      <c r="B133" s="73" t="s">
        <v>312</v>
      </c>
      <c r="C133" s="73" t="s">
        <v>313</v>
      </c>
      <c r="D133" s="73" t="s">
        <v>39</v>
      </c>
      <c r="E133" s="75">
        <v>40400</v>
      </c>
      <c r="F133" s="75">
        <v>40400</v>
      </c>
      <c r="G133" s="73">
        <v>1</v>
      </c>
      <c r="H133" s="73" t="s">
        <v>38</v>
      </c>
      <c r="I133" s="73" t="s">
        <v>177</v>
      </c>
      <c r="J133" s="73" t="s">
        <v>27</v>
      </c>
      <c r="K133" s="73"/>
    </row>
    <row r="134" spans="1:11" ht="12.75" customHeight="1">
      <c r="A134" s="73" t="s">
        <v>297</v>
      </c>
      <c r="B134" s="73" t="s">
        <v>314</v>
      </c>
      <c r="C134" s="73" t="s">
        <v>315</v>
      </c>
      <c r="D134" s="73" t="s">
        <v>35</v>
      </c>
      <c r="E134" s="75">
        <v>40356</v>
      </c>
      <c r="F134" s="75">
        <v>40357</v>
      </c>
      <c r="G134" s="73">
        <v>2</v>
      </c>
      <c r="H134" s="73" t="s">
        <v>38</v>
      </c>
      <c r="I134" s="73" t="s">
        <v>177</v>
      </c>
      <c r="J134" s="73" t="s">
        <v>27</v>
      </c>
      <c r="K134" s="73"/>
    </row>
    <row r="135" spans="1:11" ht="12.75" customHeight="1">
      <c r="A135" s="73" t="s">
        <v>297</v>
      </c>
      <c r="B135" s="73" t="s">
        <v>314</v>
      </c>
      <c r="C135" s="73" t="s">
        <v>315</v>
      </c>
      <c r="D135" s="73" t="s">
        <v>35</v>
      </c>
      <c r="E135" s="75">
        <v>40369</v>
      </c>
      <c r="F135" s="75">
        <v>40369</v>
      </c>
      <c r="G135" s="73">
        <v>1</v>
      </c>
      <c r="H135" s="73" t="s">
        <v>38</v>
      </c>
      <c r="I135" s="73" t="s">
        <v>177</v>
      </c>
      <c r="J135" s="73" t="s">
        <v>27</v>
      </c>
      <c r="K135" s="73"/>
    </row>
    <row r="136" spans="1:11" ht="12.75" customHeight="1">
      <c r="A136" s="73" t="s">
        <v>297</v>
      </c>
      <c r="B136" s="73" t="s">
        <v>314</v>
      </c>
      <c r="C136" s="73" t="s">
        <v>315</v>
      </c>
      <c r="D136" s="73" t="s">
        <v>35</v>
      </c>
      <c r="E136" s="75">
        <v>40372</v>
      </c>
      <c r="F136" s="75">
        <v>40373</v>
      </c>
      <c r="G136" s="73">
        <v>2</v>
      </c>
      <c r="H136" s="73" t="s">
        <v>38</v>
      </c>
      <c r="I136" s="73" t="s">
        <v>177</v>
      </c>
      <c r="J136" s="73" t="s">
        <v>27</v>
      </c>
      <c r="K136" s="73"/>
    </row>
    <row r="137" spans="1:11" ht="12.75" customHeight="1">
      <c r="A137" s="73" t="s">
        <v>297</v>
      </c>
      <c r="B137" s="73" t="s">
        <v>314</v>
      </c>
      <c r="C137" s="73" t="s">
        <v>315</v>
      </c>
      <c r="D137" s="73" t="s">
        <v>35</v>
      </c>
      <c r="E137" s="75">
        <v>40388</v>
      </c>
      <c r="F137" s="75">
        <v>40390</v>
      </c>
      <c r="G137" s="73">
        <v>3</v>
      </c>
      <c r="H137" s="73" t="s">
        <v>38</v>
      </c>
      <c r="I137" s="73" t="s">
        <v>177</v>
      </c>
      <c r="J137" s="73" t="s">
        <v>27</v>
      </c>
      <c r="K137" s="73"/>
    </row>
    <row r="138" spans="1:11" ht="12.75" customHeight="1">
      <c r="A138" s="73" t="s">
        <v>297</v>
      </c>
      <c r="B138" s="73" t="s">
        <v>314</v>
      </c>
      <c r="C138" s="73" t="s">
        <v>315</v>
      </c>
      <c r="D138" s="73" t="s">
        <v>39</v>
      </c>
      <c r="E138" s="75">
        <v>40345</v>
      </c>
      <c r="F138" s="75">
        <v>40347</v>
      </c>
      <c r="G138" s="73">
        <v>3</v>
      </c>
      <c r="H138" s="73" t="s">
        <v>38</v>
      </c>
      <c r="I138" s="73" t="s">
        <v>177</v>
      </c>
      <c r="J138" s="73" t="s">
        <v>27</v>
      </c>
      <c r="K138" s="73"/>
    </row>
    <row r="139" spans="1:11" ht="12.75" customHeight="1">
      <c r="A139" s="73" t="s">
        <v>297</v>
      </c>
      <c r="B139" s="73" t="s">
        <v>314</v>
      </c>
      <c r="C139" s="73" t="s">
        <v>315</v>
      </c>
      <c r="D139" s="73" t="s">
        <v>39</v>
      </c>
      <c r="E139" s="75">
        <v>40354</v>
      </c>
      <c r="F139" s="75">
        <v>40355</v>
      </c>
      <c r="G139" s="73">
        <v>2</v>
      </c>
      <c r="H139" s="73" t="s">
        <v>38</v>
      </c>
      <c r="I139" s="73" t="s">
        <v>177</v>
      </c>
      <c r="J139" s="73" t="s">
        <v>27</v>
      </c>
      <c r="K139" s="73"/>
    </row>
    <row r="140" spans="1:11" ht="12.75" customHeight="1">
      <c r="A140" s="73" t="s">
        <v>297</v>
      </c>
      <c r="B140" s="73" t="s">
        <v>314</v>
      </c>
      <c r="C140" s="73" t="s">
        <v>315</v>
      </c>
      <c r="D140" s="73" t="s">
        <v>39</v>
      </c>
      <c r="E140" s="75">
        <v>40374</v>
      </c>
      <c r="F140" s="75">
        <v>40376</v>
      </c>
      <c r="G140" s="73">
        <v>3</v>
      </c>
      <c r="H140" s="73" t="s">
        <v>38</v>
      </c>
      <c r="I140" s="73" t="s">
        <v>177</v>
      </c>
      <c r="J140" s="73" t="s">
        <v>27</v>
      </c>
      <c r="K140" s="73"/>
    </row>
    <row r="141" spans="1:11" ht="12.75" customHeight="1">
      <c r="A141" s="73" t="s">
        <v>297</v>
      </c>
      <c r="B141" s="73" t="s">
        <v>314</v>
      </c>
      <c r="C141" s="73" t="s">
        <v>315</v>
      </c>
      <c r="D141" s="73" t="s">
        <v>39</v>
      </c>
      <c r="E141" s="75">
        <v>40393</v>
      </c>
      <c r="F141" s="75">
        <v>40396</v>
      </c>
      <c r="G141" s="73">
        <v>4</v>
      </c>
      <c r="H141" s="73" t="s">
        <v>38</v>
      </c>
      <c r="I141" s="73" t="s">
        <v>177</v>
      </c>
      <c r="J141" s="73" t="s">
        <v>27</v>
      </c>
      <c r="K141" s="73"/>
    </row>
    <row r="142" spans="1:11" ht="12.75" customHeight="1">
      <c r="A142" s="73" t="s">
        <v>297</v>
      </c>
      <c r="B142" s="73" t="s">
        <v>314</v>
      </c>
      <c r="C142" s="73" t="s">
        <v>315</v>
      </c>
      <c r="D142" s="73" t="s">
        <v>39</v>
      </c>
      <c r="E142" s="75">
        <v>40400</v>
      </c>
      <c r="F142" s="75">
        <v>40400</v>
      </c>
      <c r="G142" s="73">
        <v>1</v>
      </c>
      <c r="H142" s="73" t="s">
        <v>38</v>
      </c>
      <c r="I142" s="73" t="s">
        <v>177</v>
      </c>
      <c r="J142" s="73" t="s">
        <v>27</v>
      </c>
      <c r="K142" s="73"/>
    </row>
    <row r="143" spans="1:11" ht="12.75" customHeight="1">
      <c r="A143" s="73" t="s">
        <v>297</v>
      </c>
      <c r="B143" s="73" t="s">
        <v>316</v>
      </c>
      <c r="C143" s="73" t="s">
        <v>317</v>
      </c>
      <c r="D143" s="73" t="s">
        <v>35</v>
      </c>
      <c r="E143" s="75">
        <v>40388</v>
      </c>
      <c r="F143" s="75">
        <v>40389</v>
      </c>
      <c r="G143" s="73">
        <v>2</v>
      </c>
      <c r="H143" s="73" t="s">
        <v>38</v>
      </c>
      <c r="I143" s="73" t="s">
        <v>177</v>
      </c>
      <c r="J143" s="73" t="s">
        <v>27</v>
      </c>
      <c r="K143" s="73"/>
    </row>
    <row r="144" spans="1:11" ht="12.75" customHeight="1">
      <c r="A144" s="73" t="s">
        <v>297</v>
      </c>
      <c r="B144" s="73" t="s">
        <v>316</v>
      </c>
      <c r="C144" s="73" t="s">
        <v>317</v>
      </c>
      <c r="D144" s="73" t="s">
        <v>39</v>
      </c>
      <c r="E144" s="75">
        <v>40345</v>
      </c>
      <c r="F144" s="75">
        <v>40347</v>
      </c>
      <c r="G144" s="73">
        <v>3</v>
      </c>
      <c r="H144" s="73" t="s">
        <v>38</v>
      </c>
      <c r="I144" s="73" t="s">
        <v>177</v>
      </c>
      <c r="J144" s="73" t="s">
        <v>27</v>
      </c>
      <c r="K144" s="73"/>
    </row>
    <row r="145" spans="1:11" ht="12.75" customHeight="1">
      <c r="A145" s="73" t="s">
        <v>297</v>
      </c>
      <c r="B145" s="73" t="s">
        <v>316</v>
      </c>
      <c r="C145" s="73" t="s">
        <v>317</v>
      </c>
      <c r="D145" s="73" t="s">
        <v>39</v>
      </c>
      <c r="E145" s="75">
        <v>40381</v>
      </c>
      <c r="F145" s="75">
        <v>40384</v>
      </c>
      <c r="G145" s="73">
        <v>4</v>
      </c>
      <c r="H145" s="73" t="s">
        <v>38</v>
      </c>
      <c r="I145" s="73" t="s">
        <v>177</v>
      </c>
      <c r="J145" s="73" t="s">
        <v>27</v>
      </c>
      <c r="K145" s="73"/>
    </row>
    <row r="146" spans="1:11" ht="12.75" customHeight="1">
      <c r="A146" s="73" t="s">
        <v>297</v>
      </c>
      <c r="B146" s="73" t="s">
        <v>316</v>
      </c>
      <c r="C146" s="73" t="s">
        <v>317</v>
      </c>
      <c r="D146" s="73" t="s">
        <v>39</v>
      </c>
      <c r="E146" s="75">
        <v>40390</v>
      </c>
      <c r="F146" s="75">
        <v>40391</v>
      </c>
      <c r="G146" s="73">
        <v>2</v>
      </c>
      <c r="H146" s="73" t="s">
        <v>38</v>
      </c>
      <c r="I146" s="73" t="s">
        <v>177</v>
      </c>
      <c r="J146" s="73" t="s">
        <v>27</v>
      </c>
      <c r="K146" s="73"/>
    </row>
    <row r="147" spans="1:11" ht="12.75" customHeight="1">
      <c r="A147" s="73" t="s">
        <v>297</v>
      </c>
      <c r="B147" s="73" t="s">
        <v>316</v>
      </c>
      <c r="C147" s="73" t="s">
        <v>317</v>
      </c>
      <c r="D147" s="73" t="s">
        <v>39</v>
      </c>
      <c r="E147" s="75">
        <v>40401</v>
      </c>
      <c r="F147" s="75">
        <v>40402</v>
      </c>
      <c r="G147" s="73">
        <v>2</v>
      </c>
      <c r="H147" s="73" t="s">
        <v>38</v>
      </c>
      <c r="I147" s="73" t="s">
        <v>177</v>
      </c>
      <c r="J147" s="73" t="s">
        <v>27</v>
      </c>
      <c r="K147" s="73"/>
    </row>
    <row r="148" spans="1:11" ht="12.75" customHeight="1">
      <c r="A148" s="73" t="s">
        <v>297</v>
      </c>
      <c r="B148" s="73" t="s">
        <v>318</v>
      </c>
      <c r="C148" s="73" t="s">
        <v>319</v>
      </c>
      <c r="D148" s="73" t="s">
        <v>35</v>
      </c>
      <c r="E148" s="75">
        <v>40347</v>
      </c>
      <c r="F148" s="75">
        <v>40347</v>
      </c>
      <c r="G148" s="73">
        <v>1</v>
      </c>
      <c r="H148" s="73" t="s">
        <v>38</v>
      </c>
      <c r="I148" s="73" t="s">
        <v>177</v>
      </c>
      <c r="J148" s="73" t="s">
        <v>27</v>
      </c>
      <c r="K148" s="73"/>
    </row>
    <row r="149" spans="1:11" ht="12.75" customHeight="1">
      <c r="A149" s="73" t="s">
        <v>297</v>
      </c>
      <c r="B149" s="73" t="s">
        <v>318</v>
      </c>
      <c r="C149" s="73" t="s">
        <v>319</v>
      </c>
      <c r="D149" s="73" t="s">
        <v>39</v>
      </c>
      <c r="E149" s="75">
        <v>40345</v>
      </c>
      <c r="F149" s="75">
        <v>40346</v>
      </c>
      <c r="G149" s="73">
        <v>2</v>
      </c>
      <c r="H149" s="73" t="s">
        <v>38</v>
      </c>
      <c r="I149" s="73" t="s">
        <v>177</v>
      </c>
      <c r="J149" s="73" t="s">
        <v>27</v>
      </c>
      <c r="K149" s="73"/>
    </row>
    <row r="150" spans="1:11" ht="12.75" customHeight="1">
      <c r="A150" s="73" t="s">
        <v>297</v>
      </c>
      <c r="B150" s="73" t="s">
        <v>318</v>
      </c>
      <c r="C150" s="73" t="s">
        <v>319</v>
      </c>
      <c r="D150" s="73" t="s">
        <v>39</v>
      </c>
      <c r="E150" s="75">
        <v>40374</v>
      </c>
      <c r="F150" s="75">
        <v>40375</v>
      </c>
      <c r="G150" s="73">
        <v>2</v>
      </c>
      <c r="H150" s="73" t="s">
        <v>38</v>
      </c>
      <c r="I150" s="73" t="s">
        <v>177</v>
      </c>
      <c r="J150" s="73" t="s">
        <v>27</v>
      </c>
      <c r="K150" s="73"/>
    </row>
    <row r="151" spans="1:11" ht="12.75" customHeight="1">
      <c r="A151" s="74" t="s">
        <v>297</v>
      </c>
      <c r="B151" s="74" t="s">
        <v>320</v>
      </c>
      <c r="C151" s="74" t="s">
        <v>321</v>
      </c>
      <c r="D151" s="74" t="s">
        <v>39</v>
      </c>
      <c r="E151" s="76">
        <v>40345</v>
      </c>
      <c r="F151" s="76">
        <v>40346</v>
      </c>
      <c r="G151" s="74">
        <v>2</v>
      </c>
      <c r="H151" s="74" t="s">
        <v>38</v>
      </c>
      <c r="I151" s="74" t="s">
        <v>177</v>
      </c>
      <c r="J151" s="74" t="s">
        <v>27</v>
      </c>
      <c r="K151" s="73"/>
    </row>
    <row r="152" spans="1:11" ht="12.75" customHeight="1">
      <c r="A152" s="33"/>
      <c r="B152" s="63">
        <f>SUM(IF(FREQUENCY(MATCH(B97:B151,B97:B151,0),MATCH(B97:B151,B97:B151,0))&gt;0,1))</f>
        <v>12</v>
      </c>
      <c r="C152" s="34"/>
      <c r="D152" s="29">
        <f>COUNTA(D97:D151)</f>
        <v>55</v>
      </c>
      <c r="E152" s="29"/>
      <c r="F152" s="29"/>
      <c r="G152" s="29">
        <f>SUM(G97:G151)</f>
        <v>109</v>
      </c>
      <c r="H152" s="33"/>
      <c r="I152" s="33"/>
      <c r="J152" s="33"/>
    </row>
    <row r="153" spans="1:11" ht="12.75" customHeight="1">
      <c r="A153" s="33"/>
      <c r="B153" s="63"/>
      <c r="C153" s="34"/>
      <c r="D153" s="29"/>
      <c r="E153" s="29"/>
      <c r="F153" s="29"/>
      <c r="G153" s="29"/>
      <c r="H153" s="33"/>
      <c r="I153" s="33"/>
      <c r="J153" s="33"/>
    </row>
    <row r="154" spans="1:11" ht="12.75" customHeight="1">
      <c r="A154" s="73" t="s">
        <v>322</v>
      </c>
      <c r="B154" s="73" t="s">
        <v>323</v>
      </c>
      <c r="C154" s="73" t="s">
        <v>324</v>
      </c>
      <c r="D154" s="73" t="s">
        <v>39</v>
      </c>
      <c r="E154" s="75">
        <v>40373</v>
      </c>
      <c r="F154" s="75">
        <v>40373</v>
      </c>
      <c r="G154" s="73">
        <v>1</v>
      </c>
      <c r="H154" s="73" t="s">
        <v>38</v>
      </c>
      <c r="I154" s="73" t="s">
        <v>177</v>
      </c>
      <c r="J154" s="73" t="s">
        <v>27</v>
      </c>
      <c r="K154" s="73"/>
    </row>
    <row r="155" spans="1:11" ht="12.75" customHeight="1">
      <c r="A155" s="73" t="s">
        <v>322</v>
      </c>
      <c r="B155" s="73" t="s">
        <v>323</v>
      </c>
      <c r="C155" s="73" t="s">
        <v>324</v>
      </c>
      <c r="D155" s="73" t="s">
        <v>39</v>
      </c>
      <c r="E155" s="75">
        <v>40394</v>
      </c>
      <c r="F155" s="75">
        <v>40396</v>
      </c>
      <c r="G155" s="73">
        <v>3</v>
      </c>
      <c r="H155" s="73" t="s">
        <v>38</v>
      </c>
      <c r="I155" s="73" t="s">
        <v>177</v>
      </c>
      <c r="J155" s="73" t="s">
        <v>27</v>
      </c>
      <c r="K155" s="73"/>
    </row>
    <row r="156" spans="1:11" ht="12.75" customHeight="1">
      <c r="A156" s="73" t="s">
        <v>322</v>
      </c>
      <c r="B156" s="73" t="s">
        <v>325</v>
      </c>
      <c r="C156" s="73" t="s">
        <v>326</v>
      </c>
      <c r="D156" s="73" t="s">
        <v>39</v>
      </c>
      <c r="E156" s="75">
        <v>40394</v>
      </c>
      <c r="F156" s="75">
        <v>40396</v>
      </c>
      <c r="G156" s="73">
        <v>3</v>
      </c>
      <c r="H156" s="73" t="s">
        <v>38</v>
      </c>
      <c r="I156" s="73" t="s">
        <v>177</v>
      </c>
      <c r="J156" s="73" t="s">
        <v>27</v>
      </c>
      <c r="K156" s="73"/>
    </row>
    <row r="157" spans="1:11" ht="12.75" customHeight="1">
      <c r="A157" s="73" t="s">
        <v>322</v>
      </c>
      <c r="B157" s="73" t="s">
        <v>327</v>
      </c>
      <c r="C157" s="73" t="s">
        <v>328</v>
      </c>
      <c r="D157" s="73" t="s">
        <v>39</v>
      </c>
      <c r="E157" s="75">
        <v>40394</v>
      </c>
      <c r="F157" s="75">
        <v>40395</v>
      </c>
      <c r="G157" s="73">
        <v>2</v>
      </c>
      <c r="H157" s="73" t="s">
        <v>38</v>
      </c>
      <c r="I157" s="73" t="s">
        <v>177</v>
      </c>
      <c r="J157" s="73" t="s">
        <v>27</v>
      </c>
      <c r="K157" s="73"/>
    </row>
    <row r="158" spans="1:11" ht="12.75" customHeight="1">
      <c r="A158" s="73" t="s">
        <v>322</v>
      </c>
      <c r="B158" s="73" t="s">
        <v>327</v>
      </c>
      <c r="C158" s="73" t="s">
        <v>328</v>
      </c>
      <c r="D158" s="73" t="s">
        <v>39</v>
      </c>
      <c r="E158" s="75">
        <v>40401</v>
      </c>
      <c r="F158" s="75">
        <v>40401</v>
      </c>
      <c r="G158" s="73">
        <v>1</v>
      </c>
      <c r="H158" s="73" t="s">
        <v>38</v>
      </c>
      <c r="I158" s="73" t="s">
        <v>177</v>
      </c>
      <c r="J158" s="73" t="s">
        <v>27</v>
      </c>
      <c r="K158" s="73"/>
    </row>
    <row r="159" spans="1:11" ht="12.75" customHeight="1">
      <c r="A159" s="73" t="s">
        <v>322</v>
      </c>
      <c r="B159" s="73" t="s">
        <v>329</v>
      </c>
      <c r="C159" s="73" t="s">
        <v>330</v>
      </c>
      <c r="D159" s="73" t="s">
        <v>39</v>
      </c>
      <c r="E159" s="75">
        <v>40394</v>
      </c>
      <c r="F159" s="75">
        <v>40394</v>
      </c>
      <c r="G159" s="73">
        <v>1</v>
      </c>
      <c r="H159" s="73" t="s">
        <v>38</v>
      </c>
      <c r="I159" s="73" t="s">
        <v>177</v>
      </c>
      <c r="J159" s="73" t="s">
        <v>27</v>
      </c>
      <c r="K159" s="73"/>
    </row>
    <row r="160" spans="1:11" ht="12.75" customHeight="1">
      <c r="A160" s="74" t="s">
        <v>322</v>
      </c>
      <c r="B160" s="74" t="s">
        <v>331</v>
      </c>
      <c r="C160" s="74" t="s">
        <v>332</v>
      </c>
      <c r="D160" s="74" t="s">
        <v>39</v>
      </c>
      <c r="E160" s="76">
        <v>40394</v>
      </c>
      <c r="F160" s="76">
        <v>40396</v>
      </c>
      <c r="G160" s="74">
        <v>3</v>
      </c>
      <c r="H160" s="74" t="s">
        <v>38</v>
      </c>
      <c r="I160" s="74" t="s">
        <v>177</v>
      </c>
      <c r="J160" s="74" t="s">
        <v>27</v>
      </c>
      <c r="K160" s="73"/>
    </row>
    <row r="161" spans="1:11" ht="12.75" customHeight="1">
      <c r="A161" s="33"/>
      <c r="B161" s="63">
        <f>SUM(IF(FREQUENCY(MATCH(B154:B160,B154:B160,0),MATCH(B154:B160,B154:B160,0))&gt;0,1))</f>
        <v>5</v>
      </c>
      <c r="C161" s="34"/>
      <c r="D161" s="29">
        <f>COUNTA(D154:D160)</f>
        <v>7</v>
      </c>
      <c r="E161" s="29"/>
      <c r="F161" s="29"/>
      <c r="G161" s="29">
        <f>SUM(G154:G160)</f>
        <v>14</v>
      </c>
      <c r="H161" s="33"/>
      <c r="I161" s="33"/>
      <c r="J161" s="33"/>
    </row>
    <row r="162" spans="1:11" ht="12.75" customHeight="1">
      <c r="A162" s="33"/>
      <c r="B162" s="63"/>
      <c r="C162" s="34"/>
      <c r="D162" s="29"/>
      <c r="E162" s="29"/>
      <c r="F162" s="29"/>
      <c r="G162" s="29"/>
      <c r="H162" s="33"/>
      <c r="I162" s="33"/>
      <c r="J162" s="33"/>
    </row>
    <row r="163" spans="1:11" ht="12.75" customHeight="1">
      <c r="A163" s="73" t="s">
        <v>333</v>
      </c>
      <c r="B163" s="73" t="s">
        <v>334</v>
      </c>
      <c r="C163" s="73" t="s">
        <v>335</v>
      </c>
      <c r="D163" s="73" t="s">
        <v>35</v>
      </c>
      <c r="E163" s="75">
        <v>40379</v>
      </c>
      <c r="F163" s="75">
        <v>40380</v>
      </c>
      <c r="G163" s="73">
        <v>2</v>
      </c>
      <c r="H163" s="73" t="s">
        <v>38</v>
      </c>
      <c r="I163" s="73" t="s">
        <v>177</v>
      </c>
      <c r="J163" s="73" t="s">
        <v>27</v>
      </c>
      <c r="K163" s="73"/>
    </row>
    <row r="164" spans="1:11" ht="12.75" customHeight="1">
      <c r="A164" s="73" t="s">
        <v>333</v>
      </c>
      <c r="B164" s="73" t="s">
        <v>334</v>
      </c>
      <c r="C164" s="73" t="s">
        <v>335</v>
      </c>
      <c r="D164" s="73" t="s">
        <v>39</v>
      </c>
      <c r="E164" s="75">
        <v>40381</v>
      </c>
      <c r="F164" s="75">
        <v>40381</v>
      </c>
      <c r="G164" s="73">
        <v>1</v>
      </c>
      <c r="H164" s="73" t="s">
        <v>38</v>
      </c>
      <c r="I164" s="73" t="s">
        <v>177</v>
      </c>
      <c r="J164" s="73" t="s">
        <v>27</v>
      </c>
      <c r="K164" s="73"/>
    </row>
    <row r="165" spans="1:11" ht="12.75" customHeight="1">
      <c r="A165" s="73" t="s">
        <v>333</v>
      </c>
      <c r="B165" s="73" t="s">
        <v>334</v>
      </c>
      <c r="C165" s="73" t="s">
        <v>335</v>
      </c>
      <c r="D165" s="73" t="s">
        <v>39</v>
      </c>
      <c r="E165" s="75">
        <v>40400</v>
      </c>
      <c r="F165" s="75">
        <v>40400</v>
      </c>
      <c r="G165" s="73">
        <v>1</v>
      </c>
      <c r="H165" s="73" t="s">
        <v>38</v>
      </c>
      <c r="I165" s="73" t="s">
        <v>177</v>
      </c>
      <c r="J165" s="73" t="s">
        <v>27</v>
      </c>
      <c r="K165" s="73"/>
    </row>
    <row r="166" spans="1:11" ht="12.75" customHeight="1">
      <c r="A166" s="73" t="s">
        <v>333</v>
      </c>
      <c r="B166" s="73" t="s">
        <v>336</v>
      </c>
      <c r="C166" s="73" t="s">
        <v>337</v>
      </c>
      <c r="D166" s="73" t="s">
        <v>35</v>
      </c>
      <c r="E166" s="75">
        <v>40340</v>
      </c>
      <c r="F166" s="75">
        <v>40340</v>
      </c>
      <c r="G166" s="73">
        <v>1</v>
      </c>
      <c r="H166" s="73" t="s">
        <v>38</v>
      </c>
      <c r="I166" s="73" t="s">
        <v>177</v>
      </c>
      <c r="J166" s="73" t="s">
        <v>27</v>
      </c>
      <c r="K166" s="73"/>
    </row>
    <row r="167" spans="1:11" ht="12.75" customHeight="1">
      <c r="A167" s="73" t="s">
        <v>333</v>
      </c>
      <c r="B167" s="73" t="s">
        <v>336</v>
      </c>
      <c r="C167" s="73" t="s">
        <v>337</v>
      </c>
      <c r="D167" s="73" t="s">
        <v>35</v>
      </c>
      <c r="E167" s="75">
        <v>40345</v>
      </c>
      <c r="F167" s="75">
        <v>40345</v>
      </c>
      <c r="G167" s="73">
        <v>1</v>
      </c>
      <c r="H167" s="73" t="s">
        <v>38</v>
      </c>
      <c r="I167" s="73" t="s">
        <v>177</v>
      </c>
      <c r="J167" s="73" t="s">
        <v>27</v>
      </c>
      <c r="K167" s="73"/>
    </row>
    <row r="168" spans="1:11" ht="12.75" customHeight="1">
      <c r="A168" s="73" t="s">
        <v>333</v>
      </c>
      <c r="B168" s="73" t="s">
        <v>336</v>
      </c>
      <c r="C168" s="73" t="s">
        <v>337</v>
      </c>
      <c r="D168" s="73" t="s">
        <v>35</v>
      </c>
      <c r="E168" s="75">
        <v>40351</v>
      </c>
      <c r="F168" s="75">
        <v>40351</v>
      </c>
      <c r="G168" s="73">
        <v>1</v>
      </c>
      <c r="H168" s="73" t="s">
        <v>38</v>
      </c>
      <c r="I168" s="73" t="s">
        <v>177</v>
      </c>
      <c r="J168" s="73" t="s">
        <v>27</v>
      </c>
      <c r="K168" s="73"/>
    </row>
    <row r="169" spans="1:11" ht="12.75" customHeight="1">
      <c r="A169" s="73" t="s">
        <v>333</v>
      </c>
      <c r="B169" s="73" t="s">
        <v>336</v>
      </c>
      <c r="C169" s="73" t="s">
        <v>337</v>
      </c>
      <c r="D169" s="73" t="s">
        <v>35</v>
      </c>
      <c r="E169" s="75">
        <v>40368</v>
      </c>
      <c r="F169" s="75">
        <v>40368</v>
      </c>
      <c r="G169" s="73">
        <v>1</v>
      </c>
      <c r="H169" s="73" t="s">
        <v>38</v>
      </c>
      <c r="I169" s="73" t="s">
        <v>177</v>
      </c>
      <c r="J169" s="73" t="s">
        <v>27</v>
      </c>
      <c r="K169" s="73"/>
    </row>
    <row r="170" spans="1:11" ht="12.75" customHeight="1">
      <c r="A170" s="73" t="s">
        <v>333</v>
      </c>
      <c r="B170" s="73" t="s">
        <v>336</v>
      </c>
      <c r="C170" s="73" t="s">
        <v>337</v>
      </c>
      <c r="D170" s="73" t="s">
        <v>35</v>
      </c>
      <c r="E170" s="75">
        <v>40380</v>
      </c>
      <c r="F170" s="75">
        <v>40380</v>
      </c>
      <c r="G170" s="73">
        <v>1</v>
      </c>
      <c r="H170" s="73" t="s">
        <v>38</v>
      </c>
      <c r="I170" s="73" t="s">
        <v>177</v>
      </c>
      <c r="J170" s="73" t="s">
        <v>27</v>
      </c>
      <c r="K170" s="73"/>
    </row>
    <row r="171" spans="1:11" ht="12.75" customHeight="1">
      <c r="A171" s="73" t="s">
        <v>333</v>
      </c>
      <c r="B171" s="73" t="s">
        <v>336</v>
      </c>
      <c r="C171" s="73" t="s">
        <v>337</v>
      </c>
      <c r="D171" s="73" t="s">
        <v>35</v>
      </c>
      <c r="E171" s="75">
        <v>40407</v>
      </c>
      <c r="F171" s="75">
        <v>40407</v>
      </c>
      <c r="G171" s="73">
        <v>1</v>
      </c>
      <c r="H171" s="73" t="s">
        <v>38</v>
      </c>
      <c r="I171" s="73" t="s">
        <v>177</v>
      </c>
      <c r="J171" s="73" t="s">
        <v>27</v>
      </c>
      <c r="K171" s="73"/>
    </row>
    <row r="172" spans="1:11" ht="12.75" customHeight="1">
      <c r="A172" s="73" t="s">
        <v>333</v>
      </c>
      <c r="B172" s="73" t="s">
        <v>336</v>
      </c>
      <c r="C172" s="73" t="s">
        <v>337</v>
      </c>
      <c r="D172" s="73" t="s">
        <v>39</v>
      </c>
      <c r="E172" s="75">
        <v>40331</v>
      </c>
      <c r="F172" s="75">
        <v>40331</v>
      </c>
      <c r="G172" s="73">
        <v>1</v>
      </c>
      <c r="H172" s="73" t="s">
        <v>38</v>
      </c>
      <c r="I172" s="73" t="s">
        <v>177</v>
      </c>
      <c r="J172" s="73" t="s">
        <v>27</v>
      </c>
      <c r="K172" s="73"/>
    </row>
    <row r="173" spans="1:11" ht="12.75" customHeight="1">
      <c r="A173" s="73" t="s">
        <v>333</v>
      </c>
      <c r="B173" s="73" t="s">
        <v>336</v>
      </c>
      <c r="C173" s="73" t="s">
        <v>337</v>
      </c>
      <c r="D173" s="73" t="s">
        <v>39</v>
      </c>
      <c r="E173" s="75">
        <v>40337</v>
      </c>
      <c r="F173" s="75">
        <v>40339</v>
      </c>
      <c r="G173" s="73">
        <v>3</v>
      </c>
      <c r="H173" s="73" t="s">
        <v>38</v>
      </c>
      <c r="I173" s="73" t="s">
        <v>177</v>
      </c>
      <c r="J173" s="73" t="s">
        <v>27</v>
      </c>
      <c r="K173" s="73"/>
    </row>
    <row r="174" spans="1:11" ht="12.75" customHeight="1">
      <c r="A174" s="73" t="s">
        <v>333</v>
      </c>
      <c r="B174" s="73" t="s">
        <v>336</v>
      </c>
      <c r="C174" s="73" t="s">
        <v>337</v>
      </c>
      <c r="D174" s="73" t="s">
        <v>39</v>
      </c>
      <c r="E174" s="75">
        <v>40341</v>
      </c>
      <c r="F174" s="75">
        <v>40344</v>
      </c>
      <c r="G174" s="73">
        <v>4</v>
      </c>
      <c r="H174" s="73" t="s">
        <v>38</v>
      </c>
      <c r="I174" s="73" t="s">
        <v>177</v>
      </c>
      <c r="J174" s="73" t="s">
        <v>27</v>
      </c>
      <c r="K174" s="73"/>
    </row>
    <row r="175" spans="1:11" ht="12.75" customHeight="1">
      <c r="A175" s="73" t="s">
        <v>333</v>
      </c>
      <c r="B175" s="73" t="s">
        <v>336</v>
      </c>
      <c r="C175" s="73" t="s">
        <v>337</v>
      </c>
      <c r="D175" s="73" t="s">
        <v>39</v>
      </c>
      <c r="E175" s="75">
        <v>40346</v>
      </c>
      <c r="F175" s="75">
        <v>40346</v>
      </c>
      <c r="G175" s="73">
        <v>1</v>
      </c>
      <c r="H175" s="73" t="s">
        <v>38</v>
      </c>
      <c r="I175" s="73" t="s">
        <v>177</v>
      </c>
      <c r="J175" s="73" t="s">
        <v>27</v>
      </c>
      <c r="K175" s="73"/>
    </row>
    <row r="176" spans="1:11" ht="12.75" customHeight="1">
      <c r="A176" s="73" t="s">
        <v>333</v>
      </c>
      <c r="B176" s="73" t="s">
        <v>336</v>
      </c>
      <c r="C176" s="73" t="s">
        <v>337</v>
      </c>
      <c r="D176" s="73" t="s">
        <v>39</v>
      </c>
      <c r="E176" s="75">
        <v>40352</v>
      </c>
      <c r="F176" s="75">
        <v>40352</v>
      </c>
      <c r="G176" s="73">
        <v>1</v>
      </c>
      <c r="H176" s="73" t="s">
        <v>38</v>
      </c>
      <c r="I176" s="73" t="s">
        <v>177</v>
      </c>
      <c r="J176" s="73" t="s">
        <v>27</v>
      </c>
      <c r="K176" s="73"/>
    </row>
    <row r="177" spans="1:11" ht="12.75" customHeight="1">
      <c r="A177" s="73" t="s">
        <v>333</v>
      </c>
      <c r="B177" s="73" t="s">
        <v>336</v>
      </c>
      <c r="C177" s="73" t="s">
        <v>337</v>
      </c>
      <c r="D177" s="73" t="s">
        <v>39</v>
      </c>
      <c r="E177" s="75">
        <v>40367</v>
      </c>
      <c r="F177" s="75">
        <v>40367</v>
      </c>
      <c r="G177" s="73">
        <v>1</v>
      </c>
      <c r="H177" s="73" t="s">
        <v>38</v>
      </c>
      <c r="I177" s="73" t="s">
        <v>177</v>
      </c>
      <c r="J177" s="73" t="s">
        <v>27</v>
      </c>
      <c r="K177" s="73"/>
    </row>
    <row r="178" spans="1:11" ht="12.75" customHeight="1">
      <c r="A178" s="73" t="s">
        <v>333</v>
      </c>
      <c r="B178" s="73" t="s">
        <v>336</v>
      </c>
      <c r="C178" s="73" t="s">
        <v>337</v>
      </c>
      <c r="D178" s="73" t="s">
        <v>39</v>
      </c>
      <c r="E178" s="75">
        <v>40393</v>
      </c>
      <c r="F178" s="75">
        <v>40394</v>
      </c>
      <c r="G178" s="73">
        <v>2</v>
      </c>
      <c r="H178" s="73" t="s">
        <v>38</v>
      </c>
      <c r="I178" s="73" t="s">
        <v>177</v>
      </c>
      <c r="J178" s="73" t="s">
        <v>27</v>
      </c>
      <c r="K178" s="73"/>
    </row>
    <row r="179" spans="1:11" ht="12.75" customHeight="1">
      <c r="A179" s="73" t="s">
        <v>333</v>
      </c>
      <c r="B179" s="73" t="s">
        <v>336</v>
      </c>
      <c r="C179" s="73" t="s">
        <v>337</v>
      </c>
      <c r="D179" s="73" t="s">
        <v>39</v>
      </c>
      <c r="E179" s="75">
        <v>40400</v>
      </c>
      <c r="F179" s="75">
        <v>40400</v>
      </c>
      <c r="G179" s="73">
        <v>1</v>
      </c>
      <c r="H179" s="73" t="s">
        <v>38</v>
      </c>
      <c r="I179" s="73" t="s">
        <v>177</v>
      </c>
      <c r="J179" s="73" t="s">
        <v>27</v>
      </c>
      <c r="K179" s="73"/>
    </row>
    <row r="180" spans="1:11" ht="12.75" customHeight="1">
      <c r="A180" s="73" t="s">
        <v>333</v>
      </c>
      <c r="B180" s="73" t="s">
        <v>336</v>
      </c>
      <c r="C180" s="73" t="s">
        <v>337</v>
      </c>
      <c r="D180" s="73" t="s">
        <v>39</v>
      </c>
      <c r="E180" s="75">
        <v>40408</v>
      </c>
      <c r="F180" s="75">
        <v>40408</v>
      </c>
      <c r="G180" s="73">
        <v>1</v>
      </c>
      <c r="H180" s="73" t="s">
        <v>38</v>
      </c>
      <c r="I180" s="73" t="s">
        <v>177</v>
      </c>
      <c r="J180" s="73" t="s">
        <v>27</v>
      </c>
      <c r="K180" s="73"/>
    </row>
    <row r="181" spans="1:11" ht="12.75" customHeight="1">
      <c r="A181" s="73" t="s">
        <v>333</v>
      </c>
      <c r="B181" s="73" t="s">
        <v>336</v>
      </c>
      <c r="C181" s="73" t="s">
        <v>337</v>
      </c>
      <c r="D181" s="73" t="s">
        <v>39</v>
      </c>
      <c r="E181" s="75">
        <v>40421</v>
      </c>
      <c r="F181" s="75">
        <v>40421</v>
      </c>
      <c r="G181" s="73">
        <v>1</v>
      </c>
      <c r="H181" s="73" t="s">
        <v>38</v>
      </c>
      <c r="I181" s="73" t="s">
        <v>177</v>
      </c>
      <c r="J181" s="73" t="s">
        <v>27</v>
      </c>
      <c r="K181" s="73"/>
    </row>
    <row r="182" spans="1:11" ht="12.75" customHeight="1">
      <c r="A182" s="73" t="s">
        <v>333</v>
      </c>
      <c r="B182" s="73" t="s">
        <v>338</v>
      </c>
      <c r="C182" s="73" t="s">
        <v>339</v>
      </c>
      <c r="D182" s="73" t="s">
        <v>39</v>
      </c>
      <c r="E182" s="75">
        <v>40337</v>
      </c>
      <c r="F182" s="75">
        <v>40337</v>
      </c>
      <c r="G182" s="73">
        <v>1</v>
      </c>
      <c r="H182" s="73" t="s">
        <v>38</v>
      </c>
      <c r="I182" s="73" t="s">
        <v>177</v>
      </c>
      <c r="J182" s="73" t="s">
        <v>27</v>
      </c>
      <c r="K182" s="73"/>
    </row>
    <row r="183" spans="1:11" ht="12.75" customHeight="1">
      <c r="A183" s="73" t="s">
        <v>333</v>
      </c>
      <c r="B183" s="73" t="s">
        <v>338</v>
      </c>
      <c r="C183" s="73" t="s">
        <v>339</v>
      </c>
      <c r="D183" s="73" t="s">
        <v>39</v>
      </c>
      <c r="E183" s="75">
        <v>40379</v>
      </c>
      <c r="F183" s="75">
        <v>40380</v>
      </c>
      <c r="G183" s="73">
        <v>2</v>
      </c>
      <c r="H183" s="73" t="s">
        <v>38</v>
      </c>
      <c r="I183" s="73" t="s">
        <v>177</v>
      </c>
      <c r="J183" s="73" t="s">
        <v>27</v>
      </c>
      <c r="K183" s="73"/>
    </row>
    <row r="184" spans="1:11" ht="12.75" customHeight="1">
      <c r="A184" s="73" t="s">
        <v>333</v>
      </c>
      <c r="B184" s="73" t="s">
        <v>340</v>
      </c>
      <c r="C184" s="73" t="s">
        <v>341</v>
      </c>
      <c r="D184" s="73" t="s">
        <v>35</v>
      </c>
      <c r="E184" s="75">
        <v>40422</v>
      </c>
      <c r="F184" s="75">
        <v>40423</v>
      </c>
      <c r="G184" s="73">
        <v>2</v>
      </c>
      <c r="H184" s="73" t="s">
        <v>38</v>
      </c>
      <c r="I184" s="73" t="s">
        <v>177</v>
      </c>
      <c r="J184" s="73" t="s">
        <v>27</v>
      </c>
      <c r="K184" s="73"/>
    </row>
    <row r="185" spans="1:11" ht="12.75" customHeight="1">
      <c r="A185" s="73" t="s">
        <v>333</v>
      </c>
      <c r="B185" s="73" t="s">
        <v>340</v>
      </c>
      <c r="C185" s="73" t="s">
        <v>341</v>
      </c>
      <c r="D185" s="73" t="s">
        <v>39</v>
      </c>
      <c r="E185" s="75">
        <v>40337</v>
      </c>
      <c r="F185" s="75">
        <v>40337</v>
      </c>
      <c r="G185" s="73">
        <v>1</v>
      </c>
      <c r="H185" s="73" t="s">
        <v>38</v>
      </c>
      <c r="I185" s="73" t="s">
        <v>177</v>
      </c>
      <c r="J185" s="73" t="s">
        <v>27</v>
      </c>
      <c r="K185" s="73"/>
    </row>
    <row r="186" spans="1:11" ht="12.75" customHeight="1">
      <c r="A186" s="73" t="s">
        <v>333</v>
      </c>
      <c r="B186" s="73" t="s">
        <v>340</v>
      </c>
      <c r="C186" s="73" t="s">
        <v>341</v>
      </c>
      <c r="D186" s="73" t="s">
        <v>39</v>
      </c>
      <c r="E186" s="75">
        <v>40352</v>
      </c>
      <c r="F186" s="75">
        <v>40352</v>
      </c>
      <c r="G186" s="73">
        <v>1</v>
      </c>
      <c r="H186" s="73" t="s">
        <v>38</v>
      </c>
      <c r="I186" s="73" t="s">
        <v>177</v>
      </c>
      <c r="J186" s="73" t="s">
        <v>27</v>
      </c>
      <c r="K186" s="73"/>
    </row>
    <row r="187" spans="1:11" ht="12.75" customHeight="1">
      <c r="A187" s="73" t="s">
        <v>333</v>
      </c>
      <c r="B187" s="73" t="s">
        <v>340</v>
      </c>
      <c r="C187" s="73" t="s">
        <v>341</v>
      </c>
      <c r="D187" s="73" t="s">
        <v>39</v>
      </c>
      <c r="E187" s="75">
        <v>40373</v>
      </c>
      <c r="F187" s="75">
        <v>40373</v>
      </c>
      <c r="G187" s="73">
        <v>1</v>
      </c>
      <c r="H187" s="73" t="s">
        <v>38</v>
      </c>
      <c r="I187" s="73" t="s">
        <v>177</v>
      </c>
      <c r="J187" s="73" t="s">
        <v>27</v>
      </c>
      <c r="K187" s="73"/>
    </row>
    <row r="188" spans="1:11" ht="12.75" customHeight="1">
      <c r="A188" s="73" t="s">
        <v>333</v>
      </c>
      <c r="B188" s="73" t="s">
        <v>340</v>
      </c>
      <c r="C188" s="73" t="s">
        <v>341</v>
      </c>
      <c r="D188" s="73" t="s">
        <v>39</v>
      </c>
      <c r="E188" s="75">
        <v>40379</v>
      </c>
      <c r="F188" s="75">
        <v>40380</v>
      </c>
      <c r="G188" s="73">
        <v>2</v>
      </c>
      <c r="H188" s="73" t="s">
        <v>38</v>
      </c>
      <c r="I188" s="73" t="s">
        <v>177</v>
      </c>
      <c r="J188" s="73" t="s">
        <v>27</v>
      </c>
      <c r="K188" s="73"/>
    </row>
    <row r="189" spans="1:11" ht="12.75" customHeight="1">
      <c r="A189" s="73" t="s">
        <v>333</v>
      </c>
      <c r="B189" s="73" t="s">
        <v>340</v>
      </c>
      <c r="C189" s="73" t="s">
        <v>341</v>
      </c>
      <c r="D189" s="73" t="s">
        <v>39</v>
      </c>
      <c r="E189" s="75">
        <v>40400</v>
      </c>
      <c r="F189" s="75">
        <v>40400</v>
      </c>
      <c r="G189" s="73">
        <v>1</v>
      </c>
      <c r="H189" s="73" t="s">
        <v>38</v>
      </c>
      <c r="I189" s="73" t="s">
        <v>177</v>
      </c>
      <c r="J189" s="73" t="s">
        <v>27</v>
      </c>
      <c r="K189" s="73"/>
    </row>
    <row r="190" spans="1:11" ht="12.75" customHeight="1">
      <c r="A190" s="73" t="s">
        <v>333</v>
      </c>
      <c r="B190" s="73" t="s">
        <v>340</v>
      </c>
      <c r="C190" s="73" t="s">
        <v>341</v>
      </c>
      <c r="D190" s="73" t="s">
        <v>39</v>
      </c>
      <c r="E190" s="75">
        <v>40424</v>
      </c>
      <c r="F190" s="75">
        <v>40424</v>
      </c>
      <c r="G190" s="73">
        <v>1</v>
      </c>
      <c r="H190" s="73" t="s">
        <v>38</v>
      </c>
      <c r="I190" s="73" t="s">
        <v>177</v>
      </c>
      <c r="J190" s="73" t="s">
        <v>27</v>
      </c>
      <c r="K190" s="73"/>
    </row>
    <row r="191" spans="1:11" ht="12.75" customHeight="1">
      <c r="A191" s="74" t="s">
        <v>333</v>
      </c>
      <c r="B191" s="74" t="s">
        <v>342</v>
      </c>
      <c r="C191" s="74" t="s">
        <v>343</v>
      </c>
      <c r="D191" s="74" t="s">
        <v>39</v>
      </c>
      <c r="E191" s="76">
        <v>40379</v>
      </c>
      <c r="F191" s="76">
        <v>40379</v>
      </c>
      <c r="G191" s="74">
        <v>1</v>
      </c>
      <c r="H191" s="74" t="s">
        <v>38</v>
      </c>
      <c r="I191" s="74" t="s">
        <v>177</v>
      </c>
      <c r="J191" s="74" t="s">
        <v>27</v>
      </c>
      <c r="K191" s="73"/>
    </row>
    <row r="192" spans="1:11" ht="12.75" customHeight="1">
      <c r="A192" s="33"/>
      <c r="B192" s="63">
        <f>SUM(IF(FREQUENCY(MATCH(B163:B191,B163:B191,0),MATCH(B163:B191,B163:B191,0))&gt;0,1))</f>
        <v>5</v>
      </c>
      <c r="C192" s="34"/>
      <c r="D192" s="29">
        <f>COUNTA(D163:D191)</f>
        <v>29</v>
      </c>
      <c r="E192" s="29"/>
      <c r="F192" s="29"/>
      <c r="G192" s="29">
        <f>SUM(G163:G191)</f>
        <v>39</v>
      </c>
      <c r="H192" s="33"/>
      <c r="I192" s="33"/>
      <c r="J192" s="33"/>
    </row>
    <row r="193" spans="1:11" ht="12.75" customHeight="1">
      <c r="A193" s="33"/>
      <c r="B193" s="63"/>
      <c r="C193" s="34"/>
      <c r="D193" s="29"/>
      <c r="E193" s="29"/>
      <c r="F193" s="29"/>
      <c r="G193" s="29"/>
      <c r="H193" s="33"/>
      <c r="I193" s="33"/>
      <c r="J193" s="33"/>
    </row>
    <row r="194" spans="1:11" ht="12.75" customHeight="1">
      <c r="A194" s="73" t="s">
        <v>344</v>
      </c>
      <c r="B194" s="73" t="s">
        <v>345</v>
      </c>
      <c r="C194" s="73" t="s">
        <v>346</v>
      </c>
      <c r="D194" s="73" t="s">
        <v>35</v>
      </c>
      <c r="E194" s="75">
        <v>40366</v>
      </c>
      <c r="F194" s="75">
        <v>40366</v>
      </c>
      <c r="G194" s="73">
        <v>1</v>
      </c>
      <c r="H194" s="73" t="s">
        <v>38</v>
      </c>
      <c r="I194" s="73" t="s">
        <v>177</v>
      </c>
      <c r="J194" s="73" t="s">
        <v>27</v>
      </c>
      <c r="K194" s="73"/>
    </row>
    <row r="195" spans="1:11" ht="12.75" customHeight="1">
      <c r="A195" s="73" t="s">
        <v>344</v>
      </c>
      <c r="B195" s="73" t="s">
        <v>345</v>
      </c>
      <c r="C195" s="73" t="s">
        <v>346</v>
      </c>
      <c r="D195" s="73" t="s">
        <v>35</v>
      </c>
      <c r="E195" s="75">
        <v>40375</v>
      </c>
      <c r="F195" s="75">
        <v>40375</v>
      </c>
      <c r="G195" s="73">
        <v>1</v>
      </c>
      <c r="H195" s="73" t="s">
        <v>38</v>
      </c>
      <c r="I195" s="73" t="s">
        <v>177</v>
      </c>
      <c r="J195" s="73" t="s">
        <v>27</v>
      </c>
      <c r="K195" s="73"/>
    </row>
    <row r="196" spans="1:11" ht="12.75" customHeight="1">
      <c r="A196" s="73" t="s">
        <v>344</v>
      </c>
      <c r="B196" s="73" t="s">
        <v>345</v>
      </c>
      <c r="C196" s="73" t="s">
        <v>346</v>
      </c>
      <c r="D196" s="73" t="s">
        <v>35</v>
      </c>
      <c r="E196" s="75">
        <v>40393</v>
      </c>
      <c r="F196" s="75">
        <v>40393</v>
      </c>
      <c r="G196" s="73">
        <v>1</v>
      </c>
      <c r="H196" s="73" t="s">
        <v>38</v>
      </c>
      <c r="I196" s="73" t="s">
        <v>177</v>
      </c>
      <c r="J196" s="73" t="s">
        <v>27</v>
      </c>
      <c r="K196" s="73"/>
    </row>
    <row r="197" spans="1:11" ht="12.75" customHeight="1">
      <c r="A197" s="73" t="s">
        <v>344</v>
      </c>
      <c r="B197" s="73" t="s">
        <v>345</v>
      </c>
      <c r="C197" s="73" t="s">
        <v>346</v>
      </c>
      <c r="D197" s="73" t="s">
        <v>35</v>
      </c>
      <c r="E197" s="75">
        <v>40400</v>
      </c>
      <c r="F197" s="75">
        <v>40400</v>
      </c>
      <c r="G197" s="73">
        <v>1</v>
      </c>
      <c r="H197" s="73" t="s">
        <v>38</v>
      </c>
      <c r="I197" s="73" t="s">
        <v>177</v>
      </c>
      <c r="J197" s="73" t="s">
        <v>27</v>
      </c>
      <c r="K197" s="73"/>
    </row>
    <row r="198" spans="1:11" ht="12.75" customHeight="1">
      <c r="A198" s="73" t="s">
        <v>344</v>
      </c>
      <c r="B198" s="73" t="s">
        <v>345</v>
      </c>
      <c r="C198" s="73" t="s">
        <v>346</v>
      </c>
      <c r="D198" s="73" t="s">
        <v>35</v>
      </c>
      <c r="E198" s="75">
        <v>40402</v>
      </c>
      <c r="F198" s="75">
        <v>40402</v>
      </c>
      <c r="G198" s="73">
        <v>1</v>
      </c>
      <c r="H198" s="73" t="s">
        <v>38</v>
      </c>
      <c r="I198" s="73" t="s">
        <v>177</v>
      </c>
      <c r="J198" s="73" t="s">
        <v>27</v>
      </c>
      <c r="K198" s="73"/>
    </row>
    <row r="199" spans="1:11" ht="12.75" customHeight="1">
      <c r="A199" s="73" t="s">
        <v>344</v>
      </c>
      <c r="B199" s="73" t="s">
        <v>345</v>
      </c>
      <c r="C199" s="73" t="s">
        <v>346</v>
      </c>
      <c r="D199" s="73" t="s">
        <v>35</v>
      </c>
      <c r="E199" s="75">
        <v>40403</v>
      </c>
      <c r="F199" s="75">
        <v>40406</v>
      </c>
      <c r="G199" s="73">
        <v>4</v>
      </c>
      <c r="H199" s="73" t="s">
        <v>38</v>
      </c>
      <c r="I199" s="73" t="s">
        <v>177</v>
      </c>
      <c r="J199" s="73" t="s">
        <v>27</v>
      </c>
      <c r="K199" s="73"/>
    </row>
    <row r="200" spans="1:11" ht="12.75" customHeight="1">
      <c r="A200" s="73" t="s">
        <v>344</v>
      </c>
      <c r="B200" s="73" t="s">
        <v>345</v>
      </c>
      <c r="C200" s="73" t="s">
        <v>346</v>
      </c>
      <c r="D200" s="73" t="s">
        <v>39</v>
      </c>
      <c r="E200" s="75">
        <v>40379</v>
      </c>
      <c r="F200" s="75">
        <v>40379</v>
      </c>
      <c r="G200" s="73">
        <v>1</v>
      </c>
      <c r="H200" s="73" t="s">
        <v>38</v>
      </c>
      <c r="I200" s="73" t="s">
        <v>177</v>
      </c>
      <c r="J200" s="73" t="s">
        <v>27</v>
      </c>
      <c r="K200" s="73"/>
    </row>
    <row r="201" spans="1:11" ht="12.75" customHeight="1">
      <c r="A201" s="73" t="s">
        <v>344</v>
      </c>
      <c r="B201" s="73" t="s">
        <v>345</v>
      </c>
      <c r="C201" s="73" t="s">
        <v>346</v>
      </c>
      <c r="D201" s="73" t="s">
        <v>39</v>
      </c>
      <c r="E201" s="75">
        <v>40401</v>
      </c>
      <c r="F201" s="75">
        <v>40401</v>
      </c>
      <c r="G201" s="73">
        <v>1</v>
      </c>
      <c r="H201" s="73" t="s">
        <v>38</v>
      </c>
      <c r="I201" s="73" t="s">
        <v>177</v>
      </c>
      <c r="J201" s="73" t="s">
        <v>27</v>
      </c>
      <c r="K201" s="73"/>
    </row>
    <row r="202" spans="1:11" ht="12.75" customHeight="1">
      <c r="A202" s="73" t="s">
        <v>344</v>
      </c>
      <c r="B202" s="73" t="s">
        <v>347</v>
      </c>
      <c r="C202" s="73" t="s">
        <v>348</v>
      </c>
      <c r="D202" s="73" t="s">
        <v>35</v>
      </c>
      <c r="E202" s="75">
        <v>40351</v>
      </c>
      <c r="F202" s="75">
        <v>40352</v>
      </c>
      <c r="G202" s="73">
        <v>2</v>
      </c>
      <c r="H202" s="73" t="s">
        <v>38</v>
      </c>
      <c r="I202" s="73" t="s">
        <v>177</v>
      </c>
      <c r="J202" s="73" t="s">
        <v>27</v>
      </c>
      <c r="K202" s="73"/>
    </row>
    <row r="203" spans="1:11" ht="12.75" customHeight="1">
      <c r="A203" s="73" t="s">
        <v>344</v>
      </c>
      <c r="B203" s="73" t="s">
        <v>347</v>
      </c>
      <c r="C203" s="73" t="s">
        <v>348</v>
      </c>
      <c r="D203" s="73" t="s">
        <v>39</v>
      </c>
      <c r="E203" s="75">
        <v>40372</v>
      </c>
      <c r="F203" s="75">
        <v>40373</v>
      </c>
      <c r="G203" s="73">
        <v>2</v>
      </c>
      <c r="H203" s="73" t="s">
        <v>38</v>
      </c>
      <c r="I203" s="73" t="s">
        <v>177</v>
      </c>
      <c r="J203" s="73" t="s">
        <v>27</v>
      </c>
      <c r="K203" s="73"/>
    </row>
    <row r="204" spans="1:11" ht="12.75" customHeight="1">
      <c r="A204" s="73" t="s">
        <v>344</v>
      </c>
      <c r="B204" s="73" t="s">
        <v>347</v>
      </c>
      <c r="C204" s="73" t="s">
        <v>348</v>
      </c>
      <c r="D204" s="73" t="s">
        <v>39</v>
      </c>
      <c r="E204" s="75">
        <v>40380</v>
      </c>
      <c r="F204" s="75">
        <v>40380</v>
      </c>
      <c r="G204" s="73">
        <v>1</v>
      </c>
      <c r="H204" s="73" t="s">
        <v>38</v>
      </c>
      <c r="I204" s="73" t="s">
        <v>177</v>
      </c>
      <c r="J204" s="73" t="s">
        <v>27</v>
      </c>
      <c r="K204" s="73"/>
    </row>
    <row r="205" spans="1:11" ht="12.75" customHeight="1">
      <c r="A205" s="73" t="s">
        <v>344</v>
      </c>
      <c r="B205" s="73" t="s">
        <v>347</v>
      </c>
      <c r="C205" s="73" t="s">
        <v>348</v>
      </c>
      <c r="D205" s="73" t="s">
        <v>39</v>
      </c>
      <c r="E205" s="75">
        <v>40387</v>
      </c>
      <c r="F205" s="75">
        <v>40389</v>
      </c>
      <c r="G205" s="73">
        <v>3</v>
      </c>
      <c r="H205" s="73" t="s">
        <v>38</v>
      </c>
      <c r="I205" s="73" t="s">
        <v>177</v>
      </c>
      <c r="J205" s="73" t="s">
        <v>27</v>
      </c>
      <c r="K205" s="73"/>
    </row>
    <row r="206" spans="1:11" ht="12.75" customHeight="1">
      <c r="A206" s="74" t="s">
        <v>344</v>
      </c>
      <c r="B206" s="74" t="s">
        <v>347</v>
      </c>
      <c r="C206" s="74" t="s">
        <v>348</v>
      </c>
      <c r="D206" s="74" t="s">
        <v>39</v>
      </c>
      <c r="E206" s="76">
        <v>40393</v>
      </c>
      <c r="F206" s="76">
        <v>40393</v>
      </c>
      <c r="G206" s="74">
        <v>1</v>
      </c>
      <c r="H206" s="74" t="s">
        <v>38</v>
      </c>
      <c r="I206" s="74" t="s">
        <v>177</v>
      </c>
      <c r="J206" s="74" t="s">
        <v>27</v>
      </c>
      <c r="K206" s="73"/>
    </row>
    <row r="207" spans="1:11" ht="12.75" customHeight="1">
      <c r="A207" s="33"/>
      <c r="B207" s="63">
        <f>SUM(IF(FREQUENCY(MATCH(B194:B206,B194:B206,0),MATCH(B194:B206,B194:B206,0))&gt;0,1))</f>
        <v>2</v>
      </c>
      <c r="C207" s="34"/>
      <c r="D207" s="29">
        <f>COUNTA(D194:D206)</f>
        <v>13</v>
      </c>
      <c r="E207" s="29"/>
      <c r="F207" s="29"/>
      <c r="G207" s="29">
        <f>SUM(G194:G206)</f>
        <v>20</v>
      </c>
      <c r="H207" s="33"/>
      <c r="I207" s="33"/>
      <c r="J207" s="33"/>
    </row>
    <row r="208" spans="1:11" ht="12.75" customHeight="1">
      <c r="A208" s="33"/>
      <c r="B208" s="63"/>
      <c r="C208" s="34"/>
      <c r="D208" s="29"/>
      <c r="E208" s="29"/>
      <c r="F208" s="29"/>
      <c r="G208" s="29"/>
      <c r="H208" s="33"/>
      <c r="I208" s="33"/>
      <c r="J208" s="33"/>
    </row>
    <row r="209" spans="1:11" ht="12.75" customHeight="1">
      <c r="A209" s="73" t="s">
        <v>349</v>
      </c>
      <c r="B209" s="73" t="s">
        <v>350</v>
      </c>
      <c r="C209" s="73" t="s">
        <v>351</v>
      </c>
      <c r="D209" s="73" t="s">
        <v>35</v>
      </c>
      <c r="E209" s="75">
        <v>40342</v>
      </c>
      <c r="F209" s="75">
        <v>40342</v>
      </c>
      <c r="G209" s="73">
        <v>1</v>
      </c>
      <c r="H209" s="73" t="s">
        <v>38</v>
      </c>
      <c r="I209" s="73" t="s">
        <v>177</v>
      </c>
      <c r="J209" s="73" t="s">
        <v>27</v>
      </c>
      <c r="K209" s="73"/>
    </row>
    <row r="210" spans="1:11" ht="12.75" customHeight="1">
      <c r="A210" s="73" t="s">
        <v>349</v>
      </c>
      <c r="B210" s="73" t="s">
        <v>350</v>
      </c>
      <c r="C210" s="73" t="s">
        <v>351</v>
      </c>
      <c r="D210" s="73" t="s">
        <v>35</v>
      </c>
      <c r="E210" s="75">
        <v>40346</v>
      </c>
      <c r="F210" s="75">
        <v>40346</v>
      </c>
      <c r="G210" s="73">
        <v>1</v>
      </c>
      <c r="H210" s="73" t="s">
        <v>38</v>
      </c>
      <c r="I210" s="73" t="s">
        <v>177</v>
      </c>
      <c r="J210" s="73" t="s">
        <v>27</v>
      </c>
      <c r="K210" s="73"/>
    </row>
    <row r="211" spans="1:11" ht="12.75" customHeight="1">
      <c r="A211" s="73" t="s">
        <v>349</v>
      </c>
      <c r="B211" s="73" t="s">
        <v>350</v>
      </c>
      <c r="C211" s="73" t="s">
        <v>351</v>
      </c>
      <c r="D211" s="73" t="s">
        <v>35</v>
      </c>
      <c r="E211" s="75">
        <v>40347</v>
      </c>
      <c r="F211" s="75">
        <v>40347</v>
      </c>
      <c r="G211" s="73">
        <v>1</v>
      </c>
      <c r="H211" s="73" t="s">
        <v>38</v>
      </c>
      <c r="I211" s="73" t="s">
        <v>177</v>
      </c>
      <c r="J211" s="73" t="s">
        <v>27</v>
      </c>
      <c r="K211" s="73"/>
    </row>
    <row r="212" spans="1:11" ht="12.75" customHeight="1">
      <c r="A212" s="73" t="s">
        <v>349</v>
      </c>
      <c r="B212" s="73" t="s">
        <v>350</v>
      </c>
      <c r="C212" s="73" t="s">
        <v>351</v>
      </c>
      <c r="D212" s="73" t="s">
        <v>35</v>
      </c>
      <c r="E212" s="75">
        <v>40353</v>
      </c>
      <c r="F212" s="75">
        <v>40353</v>
      </c>
      <c r="G212" s="73">
        <v>1</v>
      </c>
      <c r="H212" s="73" t="s">
        <v>38</v>
      </c>
      <c r="I212" s="73" t="s">
        <v>177</v>
      </c>
      <c r="J212" s="73" t="s">
        <v>27</v>
      </c>
      <c r="K212" s="73"/>
    </row>
    <row r="213" spans="1:11" ht="12.75" customHeight="1">
      <c r="A213" s="73" t="s">
        <v>349</v>
      </c>
      <c r="B213" s="73" t="s">
        <v>350</v>
      </c>
      <c r="C213" s="73" t="s">
        <v>351</v>
      </c>
      <c r="D213" s="73" t="s">
        <v>35</v>
      </c>
      <c r="E213" s="75">
        <v>40354</v>
      </c>
      <c r="F213" s="75">
        <v>40354</v>
      </c>
      <c r="G213" s="73">
        <v>1</v>
      </c>
      <c r="H213" s="73" t="s">
        <v>38</v>
      </c>
      <c r="I213" s="73" t="s">
        <v>177</v>
      </c>
      <c r="J213" s="73" t="s">
        <v>27</v>
      </c>
      <c r="K213" s="73"/>
    </row>
    <row r="214" spans="1:11" ht="12.75" customHeight="1">
      <c r="A214" s="73" t="s">
        <v>349</v>
      </c>
      <c r="B214" s="73" t="s">
        <v>350</v>
      </c>
      <c r="C214" s="73" t="s">
        <v>351</v>
      </c>
      <c r="D214" s="73" t="s">
        <v>35</v>
      </c>
      <c r="E214" s="75">
        <v>40375</v>
      </c>
      <c r="F214" s="75">
        <v>40375</v>
      </c>
      <c r="G214" s="73">
        <v>1</v>
      </c>
      <c r="H214" s="73" t="s">
        <v>38</v>
      </c>
      <c r="I214" s="73" t="s">
        <v>177</v>
      </c>
      <c r="J214" s="73" t="s">
        <v>27</v>
      </c>
      <c r="K214" s="73"/>
    </row>
    <row r="215" spans="1:11" ht="12.75" customHeight="1">
      <c r="A215" s="73" t="s">
        <v>349</v>
      </c>
      <c r="B215" s="73" t="s">
        <v>350</v>
      </c>
      <c r="C215" s="73" t="s">
        <v>351</v>
      </c>
      <c r="D215" s="73" t="s">
        <v>35</v>
      </c>
      <c r="E215" s="75">
        <v>40376</v>
      </c>
      <c r="F215" s="75">
        <v>40376</v>
      </c>
      <c r="G215" s="73">
        <v>1</v>
      </c>
      <c r="H215" s="73" t="s">
        <v>38</v>
      </c>
      <c r="I215" s="73" t="s">
        <v>177</v>
      </c>
      <c r="J215" s="73" t="s">
        <v>27</v>
      </c>
      <c r="K215" s="73"/>
    </row>
    <row r="216" spans="1:11" ht="12.75" customHeight="1">
      <c r="A216" s="73" t="s">
        <v>349</v>
      </c>
      <c r="B216" s="73" t="s">
        <v>350</v>
      </c>
      <c r="C216" s="73" t="s">
        <v>351</v>
      </c>
      <c r="D216" s="73" t="s">
        <v>35</v>
      </c>
      <c r="E216" s="75">
        <v>40381</v>
      </c>
      <c r="F216" s="75">
        <v>40381</v>
      </c>
      <c r="G216" s="73">
        <v>1</v>
      </c>
      <c r="H216" s="73" t="s">
        <v>38</v>
      </c>
      <c r="I216" s="73" t="s">
        <v>177</v>
      </c>
      <c r="J216" s="73" t="s">
        <v>27</v>
      </c>
      <c r="K216" s="73"/>
    </row>
    <row r="217" spans="1:11" ht="12.75" customHeight="1">
      <c r="A217" s="73" t="s">
        <v>349</v>
      </c>
      <c r="B217" s="73" t="s">
        <v>350</v>
      </c>
      <c r="C217" s="73" t="s">
        <v>351</v>
      </c>
      <c r="D217" s="73" t="s">
        <v>35</v>
      </c>
      <c r="E217" s="75">
        <v>40382</v>
      </c>
      <c r="F217" s="75">
        <v>40382</v>
      </c>
      <c r="G217" s="73">
        <v>1</v>
      </c>
      <c r="H217" s="73" t="s">
        <v>38</v>
      </c>
      <c r="I217" s="73" t="s">
        <v>177</v>
      </c>
      <c r="J217" s="73" t="s">
        <v>27</v>
      </c>
      <c r="K217" s="73"/>
    </row>
    <row r="218" spans="1:11" ht="12.75" customHeight="1">
      <c r="A218" s="73" t="s">
        <v>349</v>
      </c>
      <c r="B218" s="73" t="s">
        <v>350</v>
      </c>
      <c r="C218" s="73" t="s">
        <v>351</v>
      </c>
      <c r="D218" s="73" t="s">
        <v>35</v>
      </c>
      <c r="E218" s="75">
        <v>40383</v>
      </c>
      <c r="F218" s="75">
        <v>40383</v>
      </c>
      <c r="G218" s="73">
        <v>1</v>
      </c>
      <c r="H218" s="73" t="s">
        <v>38</v>
      </c>
      <c r="I218" s="73" t="s">
        <v>177</v>
      </c>
      <c r="J218" s="73" t="s">
        <v>27</v>
      </c>
      <c r="K218" s="73"/>
    </row>
    <row r="219" spans="1:11" ht="12.75" customHeight="1">
      <c r="A219" s="73" t="s">
        <v>349</v>
      </c>
      <c r="B219" s="73" t="s">
        <v>350</v>
      </c>
      <c r="C219" s="73" t="s">
        <v>351</v>
      </c>
      <c r="D219" s="73" t="s">
        <v>35</v>
      </c>
      <c r="E219" s="75">
        <v>40384</v>
      </c>
      <c r="F219" s="75">
        <v>40384</v>
      </c>
      <c r="G219" s="73">
        <v>1</v>
      </c>
      <c r="H219" s="73" t="s">
        <v>38</v>
      </c>
      <c r="I219" s="73" t="s">
        <v>177</v>
      </c>
      <c r="J219" s="73" t="s">
        <v>27</v>
      </c>
      <c r="K219" s="73"/>
    </row>
    <row r="220" spans="1:11" ht="12.75" customHeight="1">
      <c r="A220" s="73" t="s">
        <v>349</v>
      </c>
      <c r="B220" s="73" t="s">
        <v>350</v>
      </c>
      <c r="C220" s="73" t="s">
        <v>351</v>
      </c>
      <c r="D220" s="73" t="s">
        <v>35</v>
      </c>
      <c r="E220" s="75">
        <v>40387</v>
      </c>
      <c r="F220" s="75">
        <v>40387</v>
      </c>
      <c r="G220" s="73">
        <v>1</v>
      </c>
      <c r="H220" s="73" t="s">
        <v>38</v>
      </c>
      <c r="I220" s="73" t="s">
        <v>177</v>
      </c>
      <c r="J220" s="73" t="s">
        <v>27</v>
      </c>
      <c r="K220" s="73"/>
    </row>
    <row r="221" spans="1:11" ht="12.75" customHeight="1">
      <c r="A221" s="73" t="s">
        <v>349</v>
      </c>
      <c r="B221" s="73" t="s">
        <v>350</v>
      </c>
      <c r="C221" s="73" t="s">
        <v>351</v>
      </c>
      <c r="D221" s="73" t="s">
        <v>39</v>
      </c>
      <c r="E221" s="75">
        <v>40339</v>
      </c>
      <c r="F221" s="75">
        <v>40341</v>
      </c>
      <c r="G221" s="73">
        <v>3</v>
      </c>
      <c r="H221" s="73" t="s">
        <v>38</v>
      </c>
      <c r="I221" s="73" t="s">
        <v>177</v>
      </c>
      <c r="J221" s="73" t="s">
        <v>27</v>
      </c>
      <c r="K221" s="73"/>
    </row>
    <row r="222" spans="1:11" ht="12.75" customHeight="1">
      <c r="A222" s="73" t="s">
        <v>349</v>
      </c>
      <c r="B222" s="73" t="s">
        <v>350</v>
      </c>
      <c r="C222" s="73" t="s">
        <v>351</v>
      </c>
      <c r="D222" s="73" t="s">
        <v>39</v>
      </c>
      <c r="E222" s="75">
        <v>40347</v>
      </c>
      <c r="F222" s="75">
        <v>40347</v>
      </c>
      <c r="G222" s="73">
        <v>1</v>
      </c>
      <c r="H222" s="73" t="s">
        <v>38</v>
      </c>
      <c r="I222" s="73" t="s">
        <v>177</v>
      </c>
      <c r="J222" s="73" t="s">
        <v>27</v>
      </c>
      <c r="K222" s="73"/>
    </row>
    <row r="223" spans="1:11" ht="12.75" customHeight="1">
      <c r="A223" s="73" t="s">
        <v>349</v>
      </c>
      <c r="B223" s="73" t="s">
        <v>350</v>
      </c>
      <c r="C223" s="73" t="s">
        <v>351</v>
      </c>
      <c r="D223" s="73" t="s">
        <v>39</v>
      </c>
      <c r="E223" s="75">
        <v>40352</v>
      </c>
      <c r="F223" s="75">
        <v>40353</v>
      </c>
      <c r="G223" s="73">
        <v>2</v>
      </c>
      <c r="H223" s="73" t="s">
        <v>38</v>
      </c>
      <c r="I223" s="73" t="s">
        <v>177</v>
      </c>
      <c r="J223" s="73" t="s">
        <v>27</v>
      </c>
      <c r="K223" s="73"/>
    </row>
    <row r="224" spans="1:11" ht="12.75" customHeight="1">
      <c r="A224" s="73" t="s">
        <v>349</v>
      </c>
      <c r="B224" s="73" t="s">
        <v>350</v>
      </c>
      <c r="C224" s="73" t="s">
        <v>351</v>
      </c>
      <c r="D224" s="73" t="s">
        <v>39</v>
      </c>
      <c r="E224" s="75">
        <v>40366</v>
      </c>
      <c r="F224" s="75">
        <v>40366</v>
      </c>
      <c r="G224" s="73">
        <v>1</v>
      </c>
      <c r="H224" s="73" t="s">
        <v>38</v>
      </c>
      <c r="I224" s="73" t="s">
        <v>177</v>
      </c>
      <c r="J224" s="73" t="s">
        <v>27</v>
      </c>
      <c r="K224" s="73"/>
    </row>
    <row r="225" spans="1:11" ht="12.75" customHeight="1">
      <c r="A225" s="73" t="s">
        <v>349</v>
      </c>
      <c r="B225" s="73" t="s">
        <v>350</v>
      </c>
      <c r="C225" s="73" t="s">
        <v>351</v>
      </c>
      <c r="D225" s="73" t="s">
        <v>39</v>
      </c>
      <c r="E225" s="75">
        <v>40372</v>
      </c>
      <c r="F225" s="75">
        <v>40372</v>
      </c>
      <c r="G225" s="73">
        <v>1</v>
      </c>
      <c r="H225" s="73" t="s">
        <v>38</v>
      </c>
      <c r="I225" s="73" t="s">
        <v>177</v>
      </c>
      <c r="J225" s="73" t="s">
        <v>27</v>
      </c>
      <c r="K225" s="73"/>
    </row>
    <row r="226" spans="1:11" ht="12.75" customHeight="1">
      <c r="A226" s="73" t="s">
        <v>349</v>
      </c>
      <c r="B226" s="73" t="s">
        <v>350</v>
      </c>
      <c r="C226" s="73" t="s">
        <v>351</v>
      </c>
      <c r="D226" s="73" t="s">
        <v>39</v>
      </c>
      <c r="E226" s="75">
        <v>40379</v>
      </c>
      <c r="F226" s="75">
        <v>40379</v>
      </c>
      <c r="G226" s="73">
        <v>1</v>
      </c>
      <c r="H226" s="73" t="s">
        <v>38</v>
      </c>
      <c r="I226" s="73" t="s">
        <v>177</v>
      </c>
      <c r="J226" s="73" t="s">
        <v>27</v>
      </c>
      <c r="K226" s="73"/>
    </row>
    <row r="227" spans="1:11" ht="12.75" customHeight="1">
      <c r="A227" s="73" t="s">
        <v>349</v>
      </c>
      <c r="B227" s="73" t="s">
        <v>350</v>
      </c>
      <c r="C227" s="73" t="s">
        <v>351</v>
      </c>
      <c r="D227" s="73" t="s">
        <v>39</v>
      </c>
      <c r="E227" s="75">
        <v>40385</v>
      </c>
      <c r="F227" s="75">
        <v>40385</v>
      </c>
      <c r="G227" s="73">
        <v>1</v>
      </c>
      <c r="H227" s="73" t="s">
        <v>38</v>
      </c>
      <c r="I227" s="73" t="s">
        <v>177</v>
      </c>
      <c r="J227" s="73" t="s">
        <v>27</v>
      </c>
      <c r="K227" s="73"/>
    </row>
    <row r="228" spans="1:11" ht="12.75" customHeight="1">
      <c r="A228" s="73" t="s">
        <v>349</v>
      </c>
      <c r="B228" s="73" t="s">
        <v>350</v>
      </c>
      <c r="C228" s="73" t="s">
        <v>351</v>
      </c>
      <c r="D228" s="73" t="s">
        <v>39</v>
      </c>
      <c r="E228" s="75">
        <v>40388</v>
      </c>
      <c r="F228" s="75">
        <v>40388</v>
      </c>
      <c r="G228" s="73">
        <v>1</v>
      </c>
      <c r="H228" s="73" t="s">
        <v>38</v>
      </c>
      <c r="I228" s="73" t="s">
        <v>177</v>
      </c>
      <c r="J228" s="73" t="s">
        <v>27</v>
      </c>
      <c r="K228" s="73"/>
    </row>
    <row r="229" spans="1:11" ht="12.75" customHeight="1">
      <c r="A229" s="73" t="s">
        <v>349</v>
      </c>
      <c r="B229" s="73" t="s">
        <v>350</v>
      </c>
      <c r="C229" s="73" t="s">
        <v>351</v>
      </c>
      <c r="D229" s="73" t="s">
        <v>39</v>
      </c>
      <c r="E229" s="75">
        <v>40389</v>
      </c>
      <c r="F229" s="75">
        <v>40389</v>
      </c>
      <c r="G229" s="73">
        <v>1</v>
      </c>
      <c r="H229" s="73" t="s">
        <v>38</v>
      </c>
      <c r="I229" s="73" t="s">
        <v>177</v>
      </c>
      <c r="J229" s="73" t="s">
        <v>27</v>
      </c>
      <c r="K229" s="73"/>
    </row>
    <row r="230" spans="1:11" ht="12.75" customHeight="1">
      <c r="A230" s="73" t="s">
        <v>349</v>
      </c>
      <c r="B230" s="73" t="s">
        <v>352</v>
      </c>
      <c r="C230" s="73" t="s">
        <v>353</v>
      </c>
      <c r="D230" s="73" t="s">
        <v>35</v>
      </c>
      <c r="E230" s="75">
        <v>40342</v>
      </c>
      <c r="F230" s="75">
        <v>40343</v>
      </c>
      <c r="G230" s="73">
        <v>2</v>
      </c>
      <c r="H230" s="73" t="s">
        <v>38</v>
      </c>
      <c r="I230" s="73" t="s">
        <v>177</v>
      </c>
      <c r="J230" s="73" t="s">
        <v>27</v>
      </c>
      <c r="K230" s="73"/>
    </row>
    <row r="231" spans="1:11" ht="12.75" customHeight="1">
      <c r="A231" s="73" t="s">
        <v>349</v>
      </c>
      <c r="B231" s="73" t="s">
        <v>352</v>
      </c>
      <c r="C231" s="73" t="s">
        <v>353</v>
      </c>
      <c r="D231" s="73" t="s">
        <v>35</v>
      </c>
      <c r="E231" s="75">
        <v>40346</v>
      </c>
      <c r="F231" s="75">
        <v>40346</v>
      </c>
      <c r="G231" s="73">
        <v>1</v>
      </c>
      <c r="H231" s="73" t="s">
        <v>38</v>
      </c>
      <c r="I231" s="73" t="s">
        <v>177</v>
      </c>
      <c r="J231" s="73" t="s">
        <v>27</v>
      </c>
      <c r="K231" s="73"/>
    </row>
    <row r="232" spans="1:11" ht="12.75" customHeight="1">
      <c r="A232" s="73" t="s">
        <v>349</v>
      </c>
      <c r="B232" s="73" t="s">
        <v>352</v>
      </c>
      <c r="C232" s="73" t="s">
        <v>353</v>
      </c>
      <c r="D232" s="73" t="s">
        <v>35</v>
      </c>
      <c r="E232" s="75">
        <v>40347</v>
      </c>
      <c r="F232" s="75">
        <v>40347</v>
      </c>
      <c r="G232" s="73">
        <v>1</v>
      </c>
      <c r="H232" s="73" t="s">
        <v>38</v>
      </c>
      <c r="I232" s="73" t="s">
        <v>177</v>
      </c>
      <c r="J232" s="73" t="s">
        <v>27</v>
      </c>
      <c r="K232" s="73"/>
    </row>
    <row r="233" spans="1:11" ht="12.75" customHeight="1">
      <c r="A233" s="73" t="s">
        <v>349</v>
      </c>
      <c r="B233" s="73" t="s">
        <v>352</v>
      </c>
      <c r="C233" s="73" t="s">
        <v>353</v>
      </c>
      <c r="D233" s="73" t="s">
        <v>35</v>
      </c>
      <c r="E233" s="75">
        <v>40353</v>
      </c>
      <c r="F233" s="75">
        <v>40354</v>
      </c>
      <c r="G233" s="73">
        <v>2</v>
      </c>
      <c r="H233" s="73" t="s">
        <v>38</v>
      </c>
      <c r="I233" s="73" t="s">
        <v>177</v>
      </c>
      <c r="J233" s="73" t="s">
        <v>27</v>
      </c>
      <c r="K233" s="73"/>
    </row>
    <row r="234" spans="1:11" ht="12.75" customHeight="1">
      <c r="A234" s="73" t="s">
        <v>349</v>
      </c>
      <c r="B234" s="73" t="s">
        <v>352</v>
      </c>
      <c r="C234" s="73" t="s">
        <v>353</v>
      </c>
      <c r="D234" s="73" t="s">
        <v>35</v>
      </c>
      <c r="E234" s="75">
        <v>40373</v>
      </c>
      <c r="F234" s="75">
        <v>40373</v>
      </c>
      <c r="G234" s="73">
        <v>1</v>
      </c>
      <c r="H234" s="73" t="s">
        <v>38</v>
      </c>
      <c r="I234" s="73" t="s">
        <v>177</v>
      </c>
      <c r="J234" s="73" t="s">
        <v>27</v>
      </c>
      <c r="K234" s="73"/>
    </row>
    <row r="235" spans="1:11" ht="12.75" customHeight="1">
      <c r="A235" s="73" t="s">
        <v>349</v>
      </c>
      <c r="B235" s="73" t="s">
        <v>352</v>
      </c>
      <c r="C235" s="73" t="s">
        <v>353</v>
      </c>
      <c r="D235" s="73" t="s">
        <v>35</v>
      </c>
      <c r="E235" s="75">
        <v>40375</v>
      </c>
      <c r="F235" s="75">
        <v>40375</v>
      </c>
      <c r="G235" s="73">
        <v>1</v>
      </c>
      <c r="H235" s="73" t="s">
        <v>38</v>
      </c>
      <c r="I235" s="73" t="s">
        <v>177</v>
      </c>
      <c r="J235" s="73" t="s">
        <v>27</v>
      </c>
      <c r="K235" s="73"/>
    </row>
    <row r="236" spans="1:11" ht="12.75" customHeight="1">
      <c r="A236" s="73" t="s">
        <v>349</v>
      </c>
      <c r="B236" s="73" t="s">
        <v>352</v>
      </c>
      <c r="C236" s="73" t="s">
        <v>353</v>
      </c>
      <c r="D236" s="73" t="s">
        <v>35</v>
      </c>
      <c r="E236" s="75">
        <v>40383</v>
      </c>
      <c r="F236" s="75">
        <v>40383</v>
      </c>
      <c r="G236" s="73">
        <v>1</v>
      </c>
      <c r="H236" s="73" t="s">
        <v>38</v>
      </c>
      <c r="I236" s="73" t="s">
        <v>177</v>
      </c>
      <c r="J236" s="73" t="s">
        <v>27</v>
      </c>
      <c r="K236" s="73"/>
    </row>
    <row r="237" spans="1:11" ht="12.75" customHeight="1">
      <c r="A237" s="73" t="s">
        <v>349</v>
      </c>
      <c r="B237" s="73" t="s">
        <v>352</v>
      </c>
      <c r="C237" s="73" t="s">
        <v>353</v>
      </c>
      <c r="D237" s="73" t="s">
        <v>35</v>
      </c>
      <c r="E237" s="75">
        <v>40384</v>
      </c>
      <c r="F237" s="75">
        <v>40384</v>
      </c>
      <c r="G237" s="73">
        <v>1</v>
      </c>
      <c r="H237" s="73" t="s">
        <v>38</v>
      </c>
      <c r="I237" s="73" t="s">
        <v>177</v>
      </c>
      <c r="J237" s="73" t="s">
        <v>27</v>
      </c>
      <c r="K237" s="73"/>
    </row>
    <row r="238" spans="1:11" ht="12.75" customHeight="1">
      <c r="A238" s="73" t="s">
        <v>349</v>
      </c>
      <c r="B238" s="73" t="s">
        <v>352</v>
      </c>
      <c r="C238" s="73" t="s">
        <v>353</v>
      </c>
      <c r="D238" s="73" t="s">
        <v>35</v>
      </c>
      <c r="E238" s="75">
        <v>40403</v>
      </c>
      <c r="F238" s="75">
        <v>40403</v>
      </c>
      <c r="G238" s="73">
        <v>1</v>
      </c>
      <c r="H238" s="73" t="s">
        <v>38</v>
      </c>
      <c r="I238" s="73" t="s">
        <v>177</v>
      </c>
      <c r="J238" s="73" t="s">
        <v>27</v>
      </c>
      <c r="K238" s="73"/>
    </row>
    <row r="239" spans="1:11" ht="12.75" customHeight="1">
      <c r="A239" s="73" t="s">
        <v>349</v>
      </c>
      <c r="B239" s="73" t="s">
        <v>352</v>
      </c>
      <c r="C239" s="73" t="s">
        <v>353</v>
      </c>
      <c r="D239" s="73" t="s">
        <v>39</v>
      </c>
      <c r="E239" s="75">
        <v>40332</v>
      </c>
      <c r="F239" s="75">
        <v>40332</v>
      </c>
      <c r="G239" s="73">
        <v>1</v>
      </c>
      <c r="H239" s="73" t="s">
        <v>38</v>
      </c>
      <c r="I239" s="73" t="s">
        <v>177</v>
      </c>
      <c r="J239" s="73" t="s">
        <v>27</v>
      </c>
      <c r="K239" s="73"/>
    </row>
    <row r="240" spans="1:11" ht="12.75" customHeight="1">
      <c r="A240" s="73" t="s">
        <v>349</v>
      </c>
      <c r="B240" s="73" t="s">
        <v>352</v>
      </c>
      <c r="C240" s="73" t="s">
        <v>353</v>
      </c>
      <c r="D240" s="73" t="s">
        <v>39</v>
      </c>
      <c r="E240" s="75">
        <v>40337</v>
      </c>
      <c r="F240" s="75">
        <v>40337</v>
      </c>
      <c r="G240" s="73">
        <v>1</v>
      </c>
      <c r="H240" s="73" t="s">
        <v>38</v>
      </c>
      <c r="I240" s="73" t="s">
        <v>177</v>
      </c>
      <c r="J240" s="73" t="s">
        <v>27</v>
      </c>
      <c r="K240" s="73"/>
    </row>
    <row r="241" spans="1:11" ht="12.75" customHeight="1">
      <c r="A241" s="73" t="s">
        <v>349</v>
      </c>
      <c r="B241" s="73" t="s">
        <v>352</v>
      </c>
      <c r="C241" s="73" t="s">
        <v>353</v>
      </c>
      <c r="D241" s="73" t="s">
        <v>39</v>
      </c>
      <c r="E241" s="75">
        <v>40339</v>
      </c>
      <c r="F241" s="75">
        <v>40341</v>
      </c>
      <c r="G241" s="73">
        <v>3</v>
      </c>
      <c r="H241" s="73" t="s">
        <v>38</v>
      </c>
      <c r="I241" s="73" t="s">
        <v>177</v>
      </c>
      <c r="J241" s="73" t="s">
        <v>27</v>
      </c>
      <c r="K241" s="73"/>
    </row>
    <row r="242" spans="1:11" ht="12.75" customHeight="1">
      <c r="A242" s="73" t="s">
        <v>349</v>
      </c>
      <c r="B242" s="73" t="s">
        <v>352</v>
      </c>
      <c r="C242" s="73" t="s">
        <v>353</v>
      </c>
      <c r="D242" s="73" t="s">
        <v>39</v>
      </c>
      <c r="E242" s="75">
        <v>40344</v>
      </c>
      <c r="F242" s="75">
        <v>40344</v>
      </c>
      <c r="G242" s="73">
        <v>1</v>
      </c>
      <c r="H242" s="73" t="s">
        <v>38</v>
      </c>
      <c r="I242" s="73" t="s">
        <v>177</v>
      </c>
      <c r="J242" s="73" t="s">
        <v>27</v>
      </c>
      <c r="K242" s="73"/>
    </row>
    <row r="243" spans="1:11" ht="12.75" customHeight="1">
      <c r="A243" s="73" t="s">
        <v>349</v>
      </c>
      <c r="B243" s="73" t="s">
        <v>352</v>
      </c>
      <c r="C243" s="73" t="s">
        <v>353</v>
      </c>
      <c r="D243" s="73" t="s">
        <v>39</v>
      </c>
      <c r="E243" s="75">
        <v>40347</v>
      </c>
      <c r="F243" s="75">
        <v>40347</v>
      </c>
      <c r="G243" s="73">
        <v>1</v>
      </c>
      <c r="H243" s="73" t="s">
        <v>38</v>
      </c>
      <c r="I243" s="73" t="s">
        <v>177</v>
      </c>
      <c r="J243" s="73" t="s">
        <v>27</v>
      </c>
      <c r="K243" s="73"/>
    </row>
    <row r="244" spans="1:11" ht="12.75" customHeight="1">
      <c r="A244" s="73" t="s">
        <v>349</v>
      </c>
      <c r="B244" s="73" t="s">
        <v>352</v>
      </c>
      <c r="C244" s="73" t="s">
        <v>353</v>
      </c>
      <c r="D244" s="73" t="s">
        <v>39</v>
      </c>
      <c r="E244" s="75">
        <v>40352</v>
      </c>
      <c r="F244" s="75">
        <v>40352</v>
      </c>
      <c r="G244" s="73">
        <v>1</v>
      </c>
      <c r="H244" s="73" t="s">
        <v>38</v>
      </c>
      <c r="I244" s="73" t="s">
        <v>177</v>
      </c>
      <c r="J244" s="73" t="s">
        <v>27</v>
      </c>
      <c r="K244" s="73"/>
    </row>
    <row r="245" spans="1:11" ht="12.75" customHeight="1">
      <c r="A245" s="73" t="s">
        <v>349</v>
      </c>
      <c r="B245" s="73" t="s">
        <v>352</v>
      </c>
      <c r="C245" s="73" t="s">
        <v>353</v>
      </c>
      <c r="D245" s="73" t="s">
        <v>39</v>
      </c>
      <c r="E245" s="75">
        <v>40355</v>
      </c>
      <c r="F245" s="75">
        <v>40355</v>
      </c>
      <c r="G245" s="73">
        <v>1</v>
      </c>
      <c r="H245" s="73" t="s">
        <v>38</v>
      </c>
      <c r="I245" s="73" t="s">
        <v>177</v>
      </c>
      <c r="J245" s="73" t="s">
        <v>27</v>
      </c>
      <c r="K245" s="73"/>
    </row>
    <row r="246" spans="1:11" ht="12.75" customHeight="1">
      <c r="A246" s="73" t="s">
        <v>349</v>
      </c>
      <c r="B246" s="73" t="s">
        <v>352</v>
      </c>
      <c r="C246" s="73" t="s">
        <v>353</v>
      </c>
      <c r="D246" s="73" t="s">
        <v>39</v>
      </c>
      <c r="E246" s="75">
        <v>40359</v>
      </c>
      <c r="F246" s="75">
        <v>40359</v>
      </c>
      <c r="G246" s="73">
        <v>1</v>
      </c>
      <c r="H246" s="73" t="s">
        <v>38</v>
      </c>
      <c r="I246" s="73" t="s">
        <v>177</v>
      </c>
      <c r="J246" s="73" t="s">
        <v>27</v>
      </c>
      <c r="K246" s="73"/>
    </row>
    <row r="247" spans="1:11" ht="12.75" customHeight="1">
      <c r="A247" s="73" t="s">
        <v>349</v>
      </c>
      <c r="B247" s="73" t="s">
        <v>352</v>
      </c>
      <c r="C247" s="73" t="s">
        <v>353</v>
      </c>
      <c r="D247" s="73" t="s">
        <v>39</v>
      </c>
      <c r="E247" s="75">
        <v>40366</v>
      </c>
      <c r="F247" s="75">
        <v>40366</v>
      </c>
      <c r="G247" s="73">
        <v>1</v>
      </c>
      <c r="H247" s="73" t="s">
        <v>38</v>
      </c>
      <c r="I247" s="73" t="s">
        <v>177</v>
      </c>
      <c r="J247" s="73" t="s">
        <v>27</v>
      </c>
      <c r="K247" s="73"/>
    </row>
    <row r="248" spans="1:11" ht="12.75" customHeight="1">
      <c r="A248" s="73" t="s">
        <v>349</v>
      </c>
      <c r="B248" s="73" t="s">
        <v>352</v>
      </c>
      <c r="C248" s="73" t="s">
        <v>353</v>
      </c>
      <c r="D248" s="73" t="s">
        <v>39</v>
      </c>
      <c r="E248" s="75">
        <v>40374</v>
      </c>
      <c r="F248" s="75">
        <v>40374</v>
      </c>
      <c r="G248" s="73">
        <v>1</v>
      </c>
      <c r="H248" s="73" t="s">
        <v>38</v>
      </c>
      <c r="I248" s="73" t="s">
        <v>177</v>
      </c>
      <c r="J248" s="73" t="s">
        <v>27</v>
      </c>
      <c r="K248" s="73"/>
    </row>
    <row r="249" spans="1:11" ht="12.75" customHeight="1">
      <c r="A249" s="73" t="s">
        <v>349</v>
      </c>
      <c r="B249" s="73" t="s">
        <v>352</v>
      </c>
      <c r="C249" s="73" t="s">
        <v>353</v>
      </c>
      <c r="D249" s="73" t="s">
        <v>39</v>
      </c>
      <c r="E249" s="75">
        <v>40382</v>
      </c>
      <c r="F249" s="75">
        <v>40382</v>
      </c>
      <c r="G249" s="73">
        <v>1</v>
      </c>
      <c r="H249" s="73" t="s">
        <v>38</v>
      </c>
      <c r="I249" s="73" t="s">
        <v>177</v>
      </c>
      <c r="J249" s="73" t="s">
        <v>27</v>
      </c>
      <c r="K249" s="73"/>
    </row>
    <row r="250" spans="1:11" ht="12.75" customHeight="1">
      <c r="A250" s="73" t="s">
        <v>349</v>
      </c>
      <c r="B250" s="73" t="s">
        <v>352</v>
      </c>
      <c r="C250" s="73" t="s">
        <v>353</v>
      </c>
      <c r="D250" s="73" t="s">
        <v>39</v>
      </c>
      <c r="E250" s="75">
        <v>40385</v>
      </c>
      <c r="F250" s="75">
        <v>40385</v>
      </c>
      <c r="G250" s="73">
        <v>1</v>
      </c>
      <c r="H250" s="73" t="s">
        <v>38</v>
      </c>
      <c r="I250" s="73" t="s">
        <v>177</v>
      </c>
      <c r="J250" s="73" t="s">
        <v>27</v>
      </c>
      <c r="K250" s="73"/>
    </row>
    <row r="251" spans="1:11" ht="12.75" customHeight="1">
      <c r="A251" s="73" t="s">
        <v>349</v>
      </c>
      <c r="B251" s="73" t="s">
        <v>352</v>
      </c>
      <c r="C251" s="73" t="s">
        <v>353</v>
      </c>
      <c r="D251" s="73" t="s">
        <v>39</v>
      </c>
      <c r="E251" s="75">
        <v>40388</v>
      </c>
      <c r="F251" s="75">
        <v>40388</v>
      </c>
      <c r="G251" s="73">
        <v>1</v>
      </c>
      <c r="H251" s="73" t="s">
        <v>38</v>
      </c>
      <c r="I251" s="73" t="s">
        <v>177</v>
      </c>
      <c r="J251" s="73" t="s">
        <v>27</v>
      </c>
      <c r="K251" s="73"/>
    </row>
    <row r="252" spans="1:11" ht="12.75" customHeight="1">
      <c r="A252" s="73" t="s">
        <v>349</v>
      </c>
      <c r="B252" s="73" t="s">
        <v>352</v>
      </c>
      <c r="C252" s="73" t="s">
        <v>353</v>
      </c>
      <c r="D252" s="73" t="s">
        <v>39</v>
      </c>
      <c r="E252" s="75">
        <v>40402</v>
      </c>
      <c r="F252" s="75">
        <v>40402</v>
      </c>
      <c r="G252" s="73">
        <v>1</v>
      </c>
      <c r="H252" s="73" t="s">
        <v>38</v>
      </c>
      <c r="I252" s="73" t="s">
        <v>177</v>
      </c>
      <c r="J252" s="73" t="s">
        <v>27</v>
      </c>
      <c r="K252" s="73"/>
    </row>
    <row r="253" spans="1:11" ht="12.75" customHeight="1">
      <c r="A253" s="73" t="s">
        <v>349</v>
      </c>
      <c r="B253" s="73" t="s">
        <v>354</v>
      </c>
      <c r="C253" s="73" t="s">
        <v>355</v>
      </c>
      <c r="D253" s="73" t="s">
        <v>39</v>
      </c>
      <c r="E253" s="75">
        <v>40347</v>
      </c>
      <c r="F253" s="75">
        <v>40347</v>
      </c>
      <c r="G253" s="73">
        <v>1</v>
      </c>
      <c r="H253" s="73" t="s">
        <v>38</v>
      </c>
      <c r="I253" s="73" t="s">
        <v>177</v>
      </c>
      <c r="J253" s="73" t="s">
        <v>27</v>
      </c>
      <c r="K253" s="73"/>
    </row>
    <row r="254" spans="1:11" ht="12.75" customHeight="1">
      <c r="A254" s="73" t="s">
        <v>349</v>
      </c>
      <c r="B254" s="73" t="s">
        <v>354</v>
      </c>
      <c r="C254" s="73" t="s">
        <v>355</v>
      </c>
      <c r="D254" s="73" t="s">
        <v>39</v>
      </c>
      <c r="E254" s="75">
        <v>40414</v>
      </c>
      <c r="F254" s="75">
        <v>40414</v>
      </c>
      <c r="G254" s="73">
        <v>1</v>
      </c>
      <c r="H254" s="73" t="s">
        <v>38</v>
      </c>
      <c r="I254" s="73" t="s">
        <v>177</v>
      </c>
      <c r="J254" s="73" t="s">
        <v>27</v>
      </c>
      <c r="K254" s="73"/>
    </row>
    <row r="255" spans="1:11" ht="12.75" customHeight="1">
      <c r="A255" s="73" t="s">
        <v>349</v>
      </c>
      <c r="B255" s="73" t="s">
        <v>356</v>
      </c>
      <c r="C255" s="73" t="s">
        <v>357</v>
      </c>
      <c r="D255" s="73" t="s">
        <v>35</v>
      </c>
      <c r="E255" s="75">
        <v>40375</v>
      </c>
      <c r="F255" s="75">
        <v>40375</v>
      </c>
      <c r="G255" s="73">
        <v>1</v>
      </c>
      <c r="H255" s="73" t="s">
        <v>38</v>
      </c>
      <c r="I255" s="73" t="s">
        <v>177</v>
      </c>
      <c r="J255" s="73" t="s">
        <v>27</v>
      </c>
      <c r="K255" s="73"/>
    </row>
    <row r="256" spans="1:11" ht="12.75" customHeight="1">
      <c r="A256" s="73" t="s">
        <v>349</v>
      </c>
      <c r="B256" s="73" t="s">
        <v>356</v>
      </c>
      <c r="C256" s="73" t="s">
        <v>357</v>
      </c>
      <c r="D256" s="73" t="s">
        <v>39</v>
      </c>
      <c r="E256" s="75">
        <v>40347</v>
      </c>
      <c r="F256" s="75">
        <v>40347</v>
      </c>
      <c r="G256" s="73">
        <v>1</v>
      </c>
      <c r="H256" s="73" t="s">
        <v>38</v>
      </c>
      <c r="I256" s="73" t="s">
        <v>177</v>
      </c>
      <c r="J256" s="73" t="s">
        <v>27</v>
      </c>
      <c r="K256" s="73"/>
    </row>
    <row r="257" spans="1:11" ht="12.75" customHeight="1">
      <c r="A257" s="73" t="s">
        <v>349</v>
      </c>
      <c r="B257" s="73" t="s">
        <v>356</v>
      </c>
      <c r="C257" s="73" t="s">
        <v>357</v>
      </c>
      <c r="D257" s="73" t="s">
        <v>39</v>
      </c>
      <c r="E257" s="75">
        <v>40373</v>
      </c>
      <c r="F257" s="75">
        <v>40373</v>
      </c>
      <c r="G257" s="73">
        <v>1</v>
      </c>
      <c r="H257" s="73" t="s">
        <v>38</v>
      </c>
      <c r="I257" s="73" t="s">
        <v>177</v>
      </c>
      <c r="J257" s="73" t="s">
        <v>27</v>
      </c>
      <c r="K257" s="73"/>
    </row>
    <row r="258" spans="1:11" ht="12.75" customHeight="1">
      <c r="A258" s="73" t="s">
        <v>349</v>
      </c>
      <c r="B258" s="73" t="s">
        <v>356</v>
      </c>
      <c r="C258" s="73" t="s">
        <v>357</v>
      </c>
      <c r="D258" s="73" t="s">
        <v>39</v>
      </c>
      <c r="E258" s="75">
        <v>40414</v>
      </c>
      <c r="F258" s="75">
        <v>40414</v>
      </c>
      <c r="G258" s="73">
        <v>1</v>
      </c>
      <c r="H258" s="73" t="s">
        <v>38</v>
      </c>
      <c r="I258" s="73" t="s">
        <v>177</v>
      </c>
      <c r="J258" s="73" t="s">
        <v>27</v>
      </c>
      <c r="K258" s="73"/>
    </row>
    <row r="259" spans="1:11" ht="12.75" customHeight="1">
      <c r="A259" s="73" t="s">
        <v>349</v>
      </c>
      <c r="B259" s="73" t="s">
        <v>358</v>
      </c>
      <c r="C259" s="73" t="s">
        <v>359</v>
      </c>
      <c r="D259" s="73" t="s">
        <v>39</v>
      </c>
      <c r="E259" s="75">
        <v>40347</v>
      </c>
      <c r="F259" s="75">
        <v>40347</v>
      </c>
      <c r="G259" s="73">
        <v>1</v>
      </c>
      <c r="H259" s="73" t="s">
        <v>38</v>
      </c>
      <c r="I259" s="73" t="s">
        <v>177</v>
      </c>
      <c r="J259" s="73" t="s">
        <v>27</v>
      </c>
      <c r="K259" s="73"/>
    </row>
    <row r="260" spans="1:11" ht="12.75" customHeight="1">
      <c r="A260" s="73" t="s">
        <v>349</v>
      </c>
      <c r="B260" s="73" t="s">
        <v>360</v>
      </c>
      <c r="C260" s="73" t="s">
        <v>361</v>
      </c>
      <c r="D260" s="73" t="s">
        <v>35</v>
      </c>
      <c r="E260" s="75">
        <v>40347</v>
      </c>
      <c r="F260" s="75">
        <v>40347</v>
      </c>
      <c r="G260" s="73">
        <v>1</v>
      </c>
      <c r="H260" s="73" t="s">
        <v>38</v>
      </c>
      <c r="I260" s="73" t="s">
        <v>177</v>
      </c>
      <c r="J260" s="73" t="s">
        <v>27</v>
      </c>
      <c r="K260" s="73"/>
    </row>
    <row r="261" spans="1:11" ht="12.75" customHeight="1">
      <c r="A261" s="73" t="s">
        <v>349</v>
      </c>
      <c r="B261" s="73" t="s">
        <v>360</v>
      </c>
      <c r="C261" s="73" t="s">
        <v>361</v>
      </c>
      <c r="D261" s="73" t="s">
        <v>35</v>
      </c>
      <c r="E261" s="75">
        <v>40373</v>
      </c>
      <c r="F261" s="75">
        <v>40373</v>
      </c>
      <c r="G261" s="73">
        <v>1</v>
      </c>
      <c r="H261" s="73" t="s">
        <v>38</v>
      </c>
      <c r="I261" s="73" t="s">
        <v>177</v>
      </c>
      <c r="J261" s="73" t="s">
        <v>27</v>
      </c>
      <c r="K261" s="73"/>
    </row>
    <row r="262" spans="1:11" ht="12.75" customHeight="1">
      <c r="A262" s="73" t="s">
        <v>349</v>
      </c>
      <c r="B262" s="73" t="s">
        <v>360</v>
      </c>
      <c r="C262" s="73" t="s">
        <v>361</v>
      </c>
      <c r="D262" s="73" t="s">
        <v>39</v>
      </c>
      <c r="E262" s="75">
        <v>40346</v>
      </c>
      <c r="F262" s="75">
        <v>40346</v>
      </c>
      <c r="G262" s="73">
        <v>1</v>
      </c>
      <c r="H262" s="73" t="s">
        <v>38</v>
      </c>
      <c r="I262" s="73" t="s">
        <v>177</v>
      </c>
      <c r="J262" s="73" t="s">
        <v>27</v>
      </c>
      <c r="K262" s="73"/>
    </row>
    <row r="263" spans="1:11" ht="12.75" customHeight="1">
      <c r="A263" s="73" t="s">
        <v>349</v>
      </c>
      <c r="B263" s="73" t="s">
        <v>360</v>
      </c>
      <c r="C263" s="73" t="s">
        <v>361</v>
      </c>
      <c r="D263" s="73" t="s">
        <v>39</v>
      </c>
      <c r="E263" s="75">
        <v>40374</v>
      </c>
      <c r="F263" s="75">
        <v>40374</v>
      </c>
      <c r="G263" s="73">
        <v>1</v>
      </c>
      <c r="H263" s="73" t="s">
        <v>38</v>
      </c>
      <c r="I263" s="73" t="s">
        <v>177</v>
      </c>
      <c r="J263" s="73" t="s">
        <v>27</v>
      </c>
      <c r="K263" s="73"/>
    </row>
    <row r="264" spans="1:11" ht="12.75" customHeight="1">
      <c r="A264" s="73" t="s">
        <v>349</v>
      </c>
      <c r="B264" s="73" t="s">
        <v>360</v>
      </c>
      <c r="C264" s="73" t="s">
        <v>361</v>
      </c>
      <c r="D264" s="73" t="s">
        <v>39</v>
      </c>
      <c r="E264" s="75">
        <v>40379</v>
      </c>
      <c r="F264" s="75">
        <v>40379</v>
      </c>
      <c r="G264" s="73">
        <v>1</v>
      </c>
      <c r="H264" s="73" t="s">
        <v>38</v>
      </c>
      <c r="I264" s="73" t="s">
        <v>177</v>
      </c>
      <c r="J264" s="73" t="s">
        <v>27</v>
      </c>
      <c r="K264" s="73"/>
    </row>
    <row r="265" spans="1:11" ht="12.75" customHeight="1">
      <c r="A265" s="73" t="s">
        <v>349</v>
      </c>
      <c r="B265" s="73" t="s">
        <v>360</v>
      </c>
      <c r="C265" s="73" t="s">
        <v>361</v>
      </c>
      <c r="D265" s="73" t="s">
        <v>39</v>
      </c>
      <c r="E265" s="75">
        <v>40402</v>
      </c>
      <c r="F265" s="75">
        <v>40402</v>
      </c>
      <c r="G265" s="73">
        <v>1</v>
      </c>
      <c r="H265" s="73" t="s">
        <v>38</v>
      </c>
      <c r="I265" s="73" t="s">
        <v>177</v>
      </c>
      <c r="J265" s="73" t="s">
        <v>27</v>
      </c>
      <c r="K265" s="73"/>
    </row>
    <row r="266" spans="1:11" ht="12.75" customHeight="1">
      <c r="A266" s="73" t="s">
        <v>349</v>
      </c>
      <c r="B266" s="73" t="s">
        <v>362</v>
      </c>
      <c r="C266" s="73" t="s">
        <v>363</v>
      </c>
      <c r="D266" s="73" t="s">
        <v>35</v>
      </c>
      <c r="E266" s="75">
        <v>40347</v>
      </c>
      <c r="F266" s="75">
        <v>40347</v>
      </c>
      <c r="G266" s="73">
        <v>1</v>
      </c>
      <c r="H266" s="73" t="s">
        <v>38</v>
      </c>
      <c r="I266" s="73" t="s">
        <v>177</v>
      </c>
      <c r="J266" s="73" t="s">
        <v>27</v>
      </c>
      <c r="K266" s="73"/>
    </row>
    <row r="267" spans="1:11" ht="12.75" customHeight="1">
      <c r="A267" s="73" t="s">
        <v>349</v>
      </c>
      <c r="B267" s="73" t="s">
        <v>362</v>
      </c>
      <c r="C267" s="73" t="s">
        <v>363</v>
      </c>
      <c r="D267" s="73" t="s">
        <v>35</v>
      </c>
      <c r="E267" s="75">
        <v>40373</v>
      </c>
      <c r="F267" s="75">
        <v>40373</v>
      </c>
      <c r="G267" s="73">
        <v>1</v>
      </c>
      <c r="H267" s="73" t="s">
        <v>38</v>
      </c>
      <c r="I267" s="73" t="s">
        <v>177</v>
      </c>
      <c r="J267" s="73" t="s">
        <v>27</v>
      </c>
      <c r="K267" s="73"/>
    </row>
    <row r="268" spans="1:11" ht="12.75" customHeight="1">
      <c r="A268" s="73" t="s">
        <v>349</v>
      </c>
      <c r="B268" s="73" t="s">
        <v>362</v>
      </c>
      <c r="C268" s="73" t="s">
        <v>363</v>
      </c>
      <c r="D268" s="73" t="s">
        <v>39</v>
      </c>
      <c r="E268" s="75">
        <v>40346</v>
      </c>
      <c r="F268" s="75">
        <v>40346</v>
      </c>
      <c r="G268" s="73">
        <v>1</v>
      </c>
      <c r="H268" s="73" t="s">
        <v>38</v>
      </c>
      <c r="I268" s="73" t="s">
        <v>177</v>
      </c>
      <c r="J268" s="73" t="s">
        <v>27</v>
      </c>
      <c r="K268" s="73"/>
    </row>
    <row r="269" spans="1:11" ht="12.75" customHeight="1">
      <c r="A269" s="73" t="s">
        <v>349</v>
      </c>
      <c r="B269" s="73" t="s">
        <v>362</v>
      </c>
      <c r="C269" s="73" t="s">
        <v>363</v>
      </c>
      <c r="D269" s="73" t="s">
        <v>39</v>
      </c>
      <c r="E269" s="75">
        <v>40374</v>
      </c>
      <c r="F269" s="75">
        <v>40374</v>
      </c>
      <c r="G269" s="73">
        <v>1</v>
      </c>
      <c r="H269" s="73" t="s">
        <v>38</v>
      </c>
      <c r="I269" s="73" t="s">
        <v>177</v>
      </c>
      <c r="J269" s="73" t="s">
        <v>27</v>
      </c>
      <c r="K269" s="73"/>
    </row>
    <row r="270" spans="1:11" ht="12.75" customHeight="1">
      <c r="A270" s="73" t="s">
        <v>349</v>
      </c>
      <c r="B270" s="73" t="s">
        <v>362</v>
      </c>
      <c r="C270" s="73" t="s">
        <v>363</v>
      </c>
      <c r="D270" s="73" t="s">
        <v>39</v>
      </c>
      <c r="E270" s="75">
        <v>40379</v>
      </c>
      <c r="F270" s="75">
        <v>40379</v>
      </c>
      <c r="G270" s="73">
        <v>1</v>
      </c>
      <c r="H270" s="73" t="s">
        <v>38</v>
      </c>
      <c r="I270" s="73" t="s">
        <v>177</v>
      </c>
      <c r="J270" s="73" t="s">
        <v>27</v>
      </c>
      <c r="K270" s="73"/>
    </row>
    <row r="271" spans="1:11" ht="12.75" customHeight="1">
      <c r="A271" s="73" t="s">
        <v>349</v>
      </c>
      <c r="B271" s="73" t="s">
        <v>362</v>
      </c>
      <c r="C271" s="73" t="s">
        <v>363</v>
      </c>
      <c r="D271" s="73" t="s">
        <v>39</v>
      </c>
      <c r="E271" s="75">
        <v>40402</v>
      </c>
      <c r="F271" s="75">
        <v>40402</v>
      </c>
      <c r="G271" s="73">
        <v>1</v>
      </c>
      <c r="H271" s="73" t="s">
        <v>38</v>
      </c>
      <c r="I271" s="73" t="s">
        <v>177</v>
      </c>
      <c r="J271" s="73" t="s">
        <v>27</v>
      </c>
      <c r="K271" s="73"/>
    </row>
    <row r="272" spans="1:11" ht="12.75" customHeight="1">
      <c r="A272" s="73" t="s">
        <v>349</v>
      </c>
      <c r="B272" s="73" t="s">
        <v>364</v>
      </c>
      <c r="C272" s="73" t="s">
        <v>365</v>
      </c>
      <c r="D272" s="73" t="s">
        <v>35</v>
      </c>
      <c r="E272" s="75">
        <v>40347</v>
      </c>
      <c r="F272" s="75">
        <v>40347</v>
      </c>
      <c r="G272" s="73">
        <v>1</v>
      </c>
      <c r="H272" s="73" t="s">
        <v>38</v>
      </c>
      <c r="I272" s="73" t="s">
        <v>177</v>
      </c>
      <c r="J272" s="73" t="s">
        <v>27</v>
      </c>
      <c r="K272" s="73"/>
    </row>
    <row r="273" spans="1:11" ht="12.75" customHeight="1">
      <c r="A273" s="73" t="s">
        <v>349</v>
      </c>
      <c r="B273" s="73" t="s">
        <v>364</v>
      </c>
      <c r="C273" s="73" t="s">
        <v>365</v>
      </c>
      <c r="D273" s="73" t="s">
        <v>35</v>
      </c>
      <c r="E273" s="75">
        <v>40373</v>
      </c>
      <c r="F273" s="75">
        <v>40373</v>
      </c>
      <c r="G273" s="73">
        <v>1</v>
      </c>
      <c r="H273" s="73" t="s">
        <v>38</v>
      </c>
      <c r="I273" s="73" t="s">
        <v>177</v>
      </c>
      <c r="J273" s="73" t="s">
        <v>27</v>
      </c>
      <c r="K273" s="73"/>
    </row>
    <row r="274" spans="1:11" ht="12.75" customHeight="1">
      <c r="A274" s="73" t="s">
        <v>349</v>
      </c>
      <c r="B274" s="73" t="s">
        <v>364</v>
      </c>
      <c r="C274" s="73" t="s">
        <v>365</v>
      </c>
      <c r="D274" s="73" t="s">
        <v>39</v>
      </c>
      <c r="E274" s="75">
        <v>40346</v>
      </c>
      <c r="F274" s="75">
        <v>40346</v>
      </c>
      <c r="G274" s="73">
        <v>1</v>
      </c>
      <c r="H274" s="73" t="s">
        <v>38</v>
      </c>
      <c r="I274" s="73" t="s">
        <v>177</v>
      </c>
      <c r="J274" s="73" t="s">
        <v>27</v>
      </c>
      <c r="K274" s="73"/>
    </row>
    <row r="275" spans="1:11" ht="12.75" customHeight="1">
      <c r="A275" s="73" t="s">
        <v>349</v>
      </c>
      <c r="B275" s="73" t="s">
        <v>364</v>
      </c>
      <c r="C275" s="73" t="s">
        <v>365</v>
      </c>
      <c r="D275" s="73" t="s">
        <v>39</v>
      </c>
      <c r="E275" s="75">
        <v>40374</v>
      </c>
      <c r="F275" s="75">
        <v>40374</v>
      </c>
      <c r="G275" s="73">
        <v>1</v>
      </c>
      <c r="H275" s="73" t="s">
        <v>38</v>
      </c>
      <c r="I275" s="73" t="s">
        <v>177</v>
      </c>
      <c r="J275" s="73" t="s">
        <v>27</v>
      </c>
      <c r="K275" s="73"/>
    </row>
    <row r="276" spans="1:11" ht="12.75" customHeight="1">
      <c r="A276" s="73" t="s">
        <v>349</v>
      </c>
      <c r="B276" s="73" t="s">
        <v>364</v>
      </c>
      <c r="C276" s="73" t="s">
        <v>365</v>
      </c>
      <c r="D276" s="73" t="s">
        <v>39</v>
      </c>
      <c r="E276" s="75">
        <v>40379</v>
      </c>
      <c r="F276" s="75">
        <v>40379</v>
      </c>
      <c r="G276" s="73">
        <v>1</v>
      </c>
      <c r="H276" s="73" t="s">
        <v>38</v>
      </c>
      <c r="I276" s="73" t="s">
        <v>177</v>
      </c>
      <c r="J276" s="73" t="s">
        <v>27</v>
      </c>
      <c r="K276" s="73"/>
    </row>
    <row r="277" spans="1:11" ht="12.75" customHeight="1">
      <c r="A277" s="73" t="s">
        <v>349</v>
      </c>
      <c r="B277" s="73" t="s">
        <v>364</v>
      </c>
      <c r="C277" s="73" t="s">
        <v>365</v>
      </c>
      <c r="D277" s="73" t="s">
        <v>39</v>
      </c>
      <c r="E277" s="75">
        <v>40402</v>
      </c>
      <c r="F277" s="75">
        <v>40402</v>
      </c>
      <c r="G277" s="73">
        <v>1</v>
      </c>
      <c r="H277" s="73" t="s">
        <v>38</v>
      </c>
      <c r="I277" s="73" t="s">
        <v>177</v>
      </c>
      <c r="J277" s="73" t="s">
        <v>27</v>
      </c>
      <c r="K277" s="73"/>
    </row>
    <row r="278" spans="1:11" ht="12.75" customHeight="1">
      <c r="A278" s="73" t="s">
        <v>349</v>
      </c>
      <c r="B278" s="73" t="s">
        <v>366</v>
      </c>
      <c r="C278" s="73" t="s">
        <v>367</v>
      </c>
      <c r="D278" s="73" t="s">
        <v>35</v>
      </c>
      <c r="E278" s="75">
        <v>40345</v>
      </c>
      <c r="F278" s="75">
        <v>40346</v>
      </c>
      <c r="G278" s="73">
        <v>2</v>
      </c>
      <c r="H278" s="73" t="s">
        <v>38</v>
      </c>
      <c r="I278" s="73" t="s">
        <v>177</v>
      </c>
      <c r="J278" s="73" t="s">
        <v>27</v>
      </c>
      <c r="K278" s="73"/>
    </row>
    <row r="279" spans="1:11" ht="12.75" customHeight="1">
      <c r="A279" s="73" t="s">
        <v>349</v>
      </c>
      <c r="B279" s="73" t="s">
        <v>366</v>
      </c>
      <c r="C279" s="73" t="s">
        <v>367</v>
      </c>
      <c r="D279" s="73" t="s">
        <v>35</v>
      </c>
      <c r="E279" s="75">
        <v>40347</v>
      </c>
      <c r="F279" s="75">
        <v>40347</v>
      </c>
      <c r="G279" s="73">
        <v>1</v>
      </c>
      <c r="H279" s="73" t="s">
        <v>38</v>
      </c>
      <c r="I279" s="73" t="s">
        <v>177</v>
      </c>
      <c r="J279" s="73" t="s">
        <v>27</v>
      </c>
      <c r="K279" s="73"/>
    </row>
    <row r="280" spans="1:11" ht="12.75" customHeight="1">
      <c r="A280" s="73" t="s">
        <v>349</v>
      </c>
      <c r="B280" s="73" t="s">
        <v>366</v>
      </c>
      <c r="C280" s="73" t="s">
        <v>367</v>
      </c>
      <c r="D280" s="73" t="s">
        <v>35</v>
      </c>
      <c r="E280" s="75">
        <v>40352</v>
      </c>
      <c r="F280" s="75">
        <v>40354</v>
      </c>
      <c r="G280" s="73">
        <v>3</v>
      </c>
      <c r="H280" s="73" t="s">
        <v>38</v>
      </c>
      <c r="I280" s="73" t="s">
        <v>177</v>
      </c>
      <c r="J280" s="73" t="s">
        <v>27</v>
      </c>
      <c r="K280" s="73"/>
    </row>
    <row r="281" spans="1:11" ht="12.75" customHeight="1">
      <c r="A281" s="73" t="s">
        <v>349</v>
      </c>
      <c r="B281" s="73" t="s">
        <v>366</v>
      </c>
      <c r="C281" s="73" t="s">
        <v>367</v>
      </c>
      <c r="D281" s="73" t="s">
        <v>35</v>
      </c>
      <c r="E281" s="75">
        <v>40366</v>
      </c>
      <c r="F281" s="75">
        <v>40366</v>
      </c>
      <c r="G281" s="73">
        <v>1</v>
      </c>
      <c r="H281" s="73" t="s">
        <v>38</v>
      </c>
      <c r="I281" s="73" t="s">
        <v>177</v>
      </c>
      <c r="J281" s="73" t="s">
        <v>27</v>
      </c>
      <c r="K281" s="73"/>
    </row>
    <row r="282" spans="1:11" ht="12.75" customHeight="1">
      <c r="A282" s="73" t="s">
        <v>349</v>
      </c>
      <c r="B282" s="73" t="s">
        <v>366</v>
      </c>
      <c r="C282" s="73" t="s">
        <v>367</v>
      </c>
      <c r="D282" s="73" t="s">
        <v>35</v>
      </c>
      <c r="E282" s="75">
        <v>40368</v>
      </c>
      <c r="F282" s="75">
        <v>40368</v>
      </c>
      <c r="G282" s="73">
        <v>1</v>
      </c>
      <c r="H282" s="73" t="s">
        <v>38</v>
      </c>
      <c r="I282" s="73" t="s">
        <v>177</v>
      </c>
      <c r="J282" s="73" t="s">
        <v>27</v>
      </c>
      <c r="K282" s="73"/>
    </row>
    <row r="283" spans="1:11" ht="12.75" customHeight="1">
      <c r="A283" s="73" t="s">
        <v>349</v>
      </c>
      <c r="B283" s="73" t="s">
        <v>366</v>
      </c>
      <c r="C283" s="73" t="s">
        <v>367</v>
      </c>
      <c r="D283" s="73" t="s">
        <v>35</v>
      </c>
      <c r="E283" s="75">
        <v>40373</v>
      </c>
      <c r="F283" s="75">
        <v>40373</v>
      </c>
      <c r="G283" s="73">
        <v>1</v>
      </c>
      <c r="H283" s="73" t="s">
        <v>38</v>
      </c>
      <c r="I283" s="73" t="s">
        <v>177</v>
      </c>
      <c r="J283" s="73" t="s">
        <v>27</v>
      </c>
      <c r="K283" s="73"/>
    </row>
    <row r="284" spans="1:11" ht="12.75" customHeight="1">
      <c r="A284" s="73" t="s">
        <v>349</v>
      </c>
      <c r="B284" s="73" t="s">
        <v>366</v>
      </c>
      <c r="C284" s="73" t="s">
        <v>367</v>
      </c>
      <c r="D284" s="73" t="s">
        <v>35</v>
      </c>
      <c r="E284" s="75">
        <v>40374</v>
      </c>
      <c r="F284" s="75">
        <v>40374</v>
      </c>
      <c r="G284" s="73">
        <v>1</v>
      </c>
      <c r="H284" s="73" t="s">
        <v>38</v>
      </c>
      <c r="I284" s="73" t="s">
        <v>177</v>
      </c>
      <c r="J284" s="73" t="s">
        <v>27</v>
      </c>
      <c r="K284" s="73"/>
    </row>
    <row r="285" spans="1:11" ht="12.75" customHeight="1">
      <c r="A285" s="73" t="s">
        <v>349</v>
      </c>
      <c r="B285" s="73" t="s">
        <v>366</v>
      </c>
      <c r="C285" s="73" t="s">
        <v>367</v>
      </c>
      <c r="D285" s="73" t="s">
        <v>35</v>
      </c>
      <c r="E285" s="75">
        <v>40375</v>
      </c>
      <c r="F285" s="75">
        <v>40375</v>
      </c>
      <c r="G285" s="73">
        <v>1</v>
      </c>
      <c r="H285" s="73" t="s">
        <v>38</v>
      </c>
      <c r="I285" s="73" t="s">
        <v>177</v>
      </c>
      <c r="J285" s="73" t="s">
        <v>27</v>
      </c>
      <c r="K285" s="73"/>
    </row>
    <row r="286" spans="1:11" ht="12.75" customHeight="1">
      <c r="A286" s="73" t="s">
        <v>349</v>
      </c>
      <c r="B286" s="73" t="s">
        <v>366</v>
      </c>
      <c r="C286" s="73" t="s">
        <v>367</v>
      </c>
      <c r="D286" s="73" t="s">
        <v>35</v>
      </c>
      <c r="E286" s="75">
        <v>40380</v>
      </c>
      <c r="F286" s="75">
        <v>40380</v>
      </c>
      <c r="G286" s="73">
        <v>1</v>
      </c>
      <c r="H286" s="73" t="s">
        <v>38</v>
      </c>
      <c r="I286" s="73" t="s">
        <v>177</v>
      </c>
      <c r="J286" s="73" t="s">
        <v>27</v>
      </c>
      <c r="K286" s="73"/>
    </row>
    <row r="287" spans="1:11" ht="12.75" customHeight="1">
      <c r="A287" s="73" t="s">
        <v>349</v>
      </c>
      <c r="B287" s="73" t="s">
        <v>366</v>
      </c>
      <c r="C287" s="73" t="s">
        <v>367</v>
      </c>
      <c r="D287" s="73" t="s">
        <v>35</v>
      </c>
      <c r="E287" s="75">
        <v>40381</v>
      </c>
      <c r="F287" s="75">
        <v>40381</v>
      </c>
      <c r="G287" s="73">
        <v>1</v>
      </c>
      <c r="H287" s="73" t="s">
        <v>38</v>
      </c>
      <c r="I287" s="73" t="s">
        <v>177</v>
      </c>
      <c r="J287" s="73" t="s">
        <v>27</v>
      </c>
      <c r="K287" s="73"/>
    </row>
    <row r="288" spans="1:11" ht="12.75" customHeight="1">
      <c r="A288" s="73" t="s">
        <v>349</v>
      </c>
      <c r="B288" s="73" t="s">
        <v>366</v>
      </c>
      <c r="C288" s="73" t="s">
        <v>367</v>
      </c>
      <c r="D288" s="73" t="s">
        <v>35</v>
      </c>
      <c r="E288" s="75">
        <v>40402</v>
      </c>
      <c r="F288" s="75">
        <v>40402</v>
      </c>
      <c r="G288" s="73">
        <v>1</v>
      </c>
      <c r="H288" s="73" t="s">
        <v>38</v>
      </c>
      <c r="I288" s="73" t="s">
        <v>177</v>
      </c>
      <c r="J288" s="73" t="s">
        <v>27</v>
      </c>
      <c r="K288" s="73"/>
    </row>
    <row r="289" spans="1:11" ht="12.75" customHeight="1">
      <c r="A289" s="73" t="s">
        <v>349</v>
      </c>
      <c r="B289" s="73" t="s">
        <v>366</v>
      </c>
      <c r="C289" s="73" t="s">
        <v>367</v>
      </c>
      <c r="D289" s="73" t="s">
        <v>35</v>
      </c>
      <c r="E289" s="75">
        <v>40403</v>
      </c>
      <c r="F289" s="75">
        <v>40403</v>
      </c>
      <c r="G289" s="73">
        <v>1</v>
      </c>
      <c r="H289" s="73" t="s">
        <v>38</v>
      </c>
      <c r="I289" s="73" t="s">
        <v>177</v>
      </c>
      <c r="J289" s="73" t="s">
        <v>27</v>
      </c>
      <c r="K289" s="73"/>
    </row>
    <row r="290" spans="1:11" ht="12.75" customHeight="1">
      <c r="A290" s="73" t="s">
        <v>349</v>
      </c>
      <c r="B290" s="73" t="s">
        <v>366</v>
      </c>
      <c r="C290" s="73" t="s">
        <v>367</v>
      </c>
      <c r="D290" s="73" t="s">
        <v>35</v>
      </c>
      <c r="E290" s="75">
        <v>40404</v>
      </c>
      <c r="F290" s="75">
        <v>40404</v>
      </c>
      <c r="G290" s="73">
        <v>1</v>
      </c>
      <c r="H290" s="73" t="s">
        <v>38</v>
      </c>
      <c r="I290" s="73" t="s">
        <v>177</v>
      </c>
      <c r="J290" s="73" t="s">
        <v>27</v>
      </c>
      <c r="K290" s="73"/>
    </row>
    <row r="291" spans="1:11" ht="12.75" customHeight="1">
      <c r="A291" s="73" t="s">
        <v>349</v>
      </c>
      <c r="B291" s="73" t="s">
        <v>366</v>
      </c>
      <c r="C291" s="73" t="s">
        <v>367</v>
      </c>
      <c r="D291" s="73" t="s">
        <v>35</v>
      </c>
      <c r="E291" s="75">
        <v>40410</v>
      </c>
      <c r="F291" s="75">
        <v>40410</v>
      </c>
      <c r="G291" s="73">
        <v>1</v>
      </c>
      <c r="H291" s="73" t="s">
        <v>38</v>
      </c>
      <c r="I291" s="73" t="s">
        <v>177</v>
      </c>
      <c r="J291" s="73" t="s">
        <v>27</v>
      </c>
      <c r="K291" s="73"/>
    </row>
    <row r="292" spans="1:11" ht="12.75" customHeight="1">
      <c r="A292" s="73" t="s">
        <v>349</v>
      </c>
      <c r="B292" s="73" t="s">
        <v>366</v>
      </c>
      <c r="C292" s="73" t="s">
        <v>367</v>
      </c>
      <c r="D292" s="73" t="s">
        <v>39</v>
      </c>
      <c r="E292" s="75">
        <v>40359</v>
      </c>
      <c r="F292" s="75">
        <v>40359</v>
      </c>
      <c r="G292" s="73">
        <v>1</v>
      </c>
      <c r="H292" s="73" t="s">
        <v>38</v>
      </c>
      <c r="I292" s="73" t="s">
        <v>177</v>
      </c>
      <c r="J292" s="73" t="s">
        <v>27</v>
      </c>
      <c r="K292" s="73"/>
    </row>
    <row r="293" spans="1:11" ht="12.75" customHeight="1">
      <c r="A293" s="73" t="s">
        <v>349</v>
      </c>
      <c r="B293" s="73" t="s">
        <v>366</v>
      </c>
      <c r="C293" s="73" t="s">
        <v>367</v>
      </c>
      <c r="D293" s="73" t="s">
        <v>39</v>
      </c>
      <c r="E293" s="75">
        <v>40367</v>
      </c>
      <c r="F293" s="75">
        <v>40367</v>
      </c>
      <c r="G293" s="73">
        <v>1</v>
      </c>
      <c r="H293" s="73" t="s">
        <v>38</v>
      </c>
      <c r="I293" s="73" t="s">
        <v>177</v>
      </c>
      <c r="J293" s="73" t="s">
        <v>27</v>
      </c>
      <c r="K293" s="73"/>
    </row>
    <row r="294" spans="1:11" ht="12.75" customHeight="1">
      <c r="A294" s="73" t="s">
        <v>349</v>
      </c>
      <c r="B294" s="73" t="s">
        <v>366</v>
      </c>
      <c r="C294" s="73" t="s">
        <v>367</v>
      </c>
      <c r="D294" s="73" t="s">
        <v>39</v>
      </c>
      <c r="E294" s="75">
        <v>40372</v>
      </c>
      <c r="F294" s="75">
        <v>40372</v>
      </c>
      <c r="G294" s="73">
        <v>1</v>
      </c>
      <c r="H294" s="73" t="s">
        <v>38</v>
      </c>
      <c r="I294" s="73" t="s">
        <v>177</v>
      </c>
      <c r="J294" s="73" t="s">
        <v>27</v>
      </c>
      <c r="K294" s="73"/>
    </row>
    <row r="295" spans="1:11" ht="12.75" customHeight="1">
      <c r="A295" s="73" t="s">
        <v>349</v>
      </c>
      <c r="B295" s="73" t="s">
        <v>366</v>
      </c>
      <c r="C295" s="73" t="s">
        <v>367</v>
      </c>
      <c r="D295" s="73" t="s">
        <v>39</v>
      </c>
      <c r="E295" s="75">
        <v>40386</v>
      </c>
      <c r="F295" s="75">
        <v>40386</v>
      </c>
      <c r="G295" s="73">
        <v>1</v>
      </c>
      <c r="H295" s="73" t="s">
        <v>38</v>
      </c>
      <c r="I295" s="73" t="s">
        <v>177</v>
      </c>
      <c r="J295" s="73" t="s">
        <v>27</v>
      </c>
      <c r="K295" s="73"/>
    </row>
    <row r="296" spans="1:11" ht="12.75" customHeight="1">
      <c r="A296" s="73" t="s">
        <v>349</v>
      </c>
      <c r="B296" s="73" t="s">
        <v>366</v>
      </c>
      <c r="C296" s="73" t="s">
        <v>367</v>
      </c>
      <c r="D296" s="73" t="s">
        <v>39</v>
      </c>
      <c r="E296" s="75">
        <v>40387</v>
      </c>
      <c r="F296" s="75">
        <v>40388</v>
      </c>
      <c r="G296" s="73">
        <v>2</v>
      </c>
      <c r="H296" s="73" t="s">
        <v>38</v>
      </c>
      <c r="I296" s="73" t="s">
        <v>177</v>
      </c>
      <c r="J296" s="73" t="s">
        <v>27</v>
      </c>
      <c r="K296" s="73"/>
    </row>
    <row r="297" spans="1:11" ht="12.75" customHeight="1">
      <c r="A297" s="74" t="s">
        <v>349</v>
      </c>
      <c r="B297" s="74" t="s">
        <v>366</v>
      </c>
      <c r="C297" s="74" t="s">
        <v>367</v>
      </c>
      <c r="D297" s="74" t="s">
        <v>39</v>
      </c>
      <c r="E297" s="76">
        <v>40400</v>
      </c>
      <c r="F297" s="76">
        <v>40400</v>
      </c>
      <c r="G297" s="74">
        <v>1</v>
      </c>
      <c r="H297" s="74" t="s">
        <v>38</v>
      </c>
      <c r="I297" s="74" t="s">
        <v>177</v>
      </c>
      <c r="J297" s="74" t="s">
        <v>27</v>
      </c>
      <c r="K297" s="73"/>
    </row>
    <row r="298" spans="1:11" ht="12.75" customHeight="1">
      <c r="A298" s="33"/>
      <c r="B298" s="63">
        <f>SUM(IF(FREQUENCY(MATCH(B209:B297,B209:B297,0),MATCH(B209:B297,B209:B297,0))&gt;0,1))</f>
        <v>9</v>
      </c>
      <c r="C298" s="34"/>
      <c r="D298" s="29">
        <f>COUNTA(D209:D297)</f>
        <v>89</v>
      </c>
      <c r="E298" s="29"/>
      <c r="F298" s="29"/>
      <c r="G298" s="29">
        <f>SUM(G209:G297)</f>
        <v>100</v>
      </c>
      <c r="H298" s="33"/>
      <c r="I298" s="33"/>
      <c r="J298" s="33"/>
    </row>
    <row r="299" spans="1:11" ht="12.75" customHeight="1">
      <c r="A299" s="33"/>
      <c r="B299" s="63"/>
      <c r="C299" s="34"/>
      <c r="D299" s="29"/>
      <c r="E299" s="29"/>
      <c r="F299" s="29"/>
      <c r="G299" s="29"/>
      <c r="H299" s="33"/>
      <c r="I299" s="33"/>
      <c r="J299" s="33"/>
    </row>
    <row r="300" spans="1:11" ht="12.75" customHeight="1">
      <c r="A300" s="73" t="s">
        <v>368</v>
      </c>
      <c r="B300" s="73" t="s">
        <v>369</v>
      </c>
      <c r="C300" s="73" t="s">
        <v>370</v>
      </c>
      <c r="D300" s="73" t="s">
        <v>35</v>
      </c>
      <c r="E300" s="75">
        <v>40382</v>
      </c>
      <c r="F300" s="75">
        <v>40398</v>
      </c>
      <c r="G300" s="73">
        <v>17</v>
      </c>
      <c r="H300" s="73" t="s">
        <v>36</v>
      </c>
      <c r="I300" s="73" t="s">
        <v>37</v>
      </c>
      <c r="J300" s="73" t="s">
        <v>27</v>
      </c>
      <c r="K300" s="73"/>
    </row>
    <row r="301" spans="1:11" ht="12.75" customHeight="1">
      <c r="A301" s="73" t="s">
        <v>368</v>
      </c>
      <c r="B301" s="73" t="s">
        <v>369</v>
      </c>
      <c r="C301" s="73" t="s">
        <v>370</v>
      </c>
      <c r="D301" s="73" t="s">
        <v>35</v>
      </c>
      <c r="E301" s="75">
        <v>40399</v>
      </c>
      <c r="F301" s="75">
        <v>40402</v>
      </c>
      <c r="G301" s="73">
        <v>4</v>
      </c>
      <c r="H301" s="73" t="s">
        <v>15</v>
      </c>
      <c r="I301" s="73" t="s">
        <v>15</v>
      </c>
      <c r="J301" s="73" t="s">
        <v>27</v>
      </c>
      <c r="K301" s="73"/>
    </row>
    <row r="302" spans="1:11" ht="12.75" customHeight="1">
      <c r="A302" s="73" t="s">
        <v>368</v>
      </c>
      <c r="B302" s="73" t="s">
        <v>369</v>
      </c>
      <c r="C302" s="73" t="s">
        <v>370</v>
      </c>
      <c r="D302" s="73" t="s">
        <v>39</v>
      </c>
      <c r="E302" s="75">
        <v>40375</v>
      </c>
      <c r="F302" s="75">
        <v>40378</v>
      </c>
      <c r="G302" s="73">
        <v>4</v>
      </c>
      <c r="H302" s="73" t="s">
        <v>38</v>
      </c>
      <c r="I302" s="73" t="s">
        <v>177</v>
      </c>
      <c r="J302" s="73" t="s">
        <v>27</v>
      </c>
      <c r="K302" s="73"/>
    </row>
    <row r="303" spans="1:11" ht="12.75" customHeight="1">
      <c r="A303" s="73" t="s">
        <v>368</v>
      </c>
      <c r="B303" s="73" t="s">
        <v>369</v>
      </c>
      <c r="C303" s="73" t="s">
        <v>370</v>
      </c>
      <c r="D303" s="73" t="s">
        <v>39</v>
      </c>
      <c r="E303" s="75">
        <v>40414</v>
      </c>
      <c r="F303" s="75">
        <v>40414</v>
      </c>
      <c r="G303" s="73">
        <v>1</v>
      </c>
      <c r="H303" s="73" t="s">
        <v>38</v>
      </c>
      <c r="I303" s="73" t="s">
        <v>177</v>
      </c>
      <c r="J303" s="73" t="s">
        <v>27</v>
      </c>
      <c r="K303" s="73"/>
    </row>
    <row r="304" spans="1:11" ht="12.75" customHeight="1">
      <c r="A304" s="73" t="s">
        <v>368</v>
      </c>
      <c r="B304" s="73" t="s">
        <v>371</v>
      </c>
      <c r="C304" s="73" t="s">
        <v>372</v>
      </c>
      <c r="D304" s="73" t="s">
        <v>35</v>
      </c>
      <c r="E304" s="75">
        <v>40351</v>
      </c>
      <c r="F304" s="75">
        <v>40351</v>
      </c>
      <c r="G304" s="73">
        <v>1</v>
      </c>
      <c r="H304" s="73" t="s">
        <v>36</v>
      </c>
      <c r="I304" s="73" t="s">
        <v>37</v>
      </c>
      <c r="J304" s="73" t="s">
        <v>27</v>
      </c>
      <c r="K304" s="73"/>
    </row>
    <row r="305" spans="1:11" ht="12.75" customHeight="1">
      <c r="A305" s="73" t="s">
        <v>368</v>
      </c>
      <c r="B305" s="73" t="s">
        <v>371</v>
      </c>
      <c r="C305" s="73" t="s">
        <v>372</v>
      </c>
      <c r="D305" s="73" t="s">
        <v>35</v>
      </c>
      <c r="E305" s="75">
        <v>40352</v>
      </c>
      <c r="F305" s="75">
        <v>40352</v>
      </c>
      <c r="G305" s="73">
        <v>1</v>
      </c>
      <c r="H305" s="73" t="s">
        <v>36</v>
      </c>
      <c r="I305" s="73" t="s">
        <v>37</v>
      </c>
      <c r="J305" s="73" t="s">
        <v>27</v>
      </c>
      <c r="K305" s="73"/>
    </row>
    <row r="306" spans="1:11" ht="12.75" customHeight="1">
      <c r="A306" s="73" t="s">
        <v>368</v>
      </c>
      <c r="B306" s="73" t="s">
        <v>371</v>
      </c>
      <c r="C306" s="73" t="s">
        <v>372</v>
      </c>
      <c r="D306" s="73" t="s">
        <v>35</v>
      </c>
      <c r="E306" s="75">
        <v>40374</v>
      </c>
      <c r="F306" s="75">
        <v>40374</v>
      </c>
      <c r="G306" s="73">
        <v>1</v>
      </c>
      <c r="H306" s="73" t="s">
        <v>36</v>
      </c>
      <c r="I306" s="73" t="s">
        <v>37</v>
      </c>
      <c r="J306" s="73" t="s">
        <v>27</v>
      </c>
      <c r="K306" s="73"/>
    </row>
    <row r="307" spans="1:11" ht="12.75" customHeight="1">
      <c r="A307" s="73" t="s">
        <v>368</v>
      </c>
      <c r="B307" s="73" t="s">
        <v>371</v>
      </c>
      <c r="C307" s="73" t="s">
        <v>372</v>
      </c>
      <c r="D307" s="73" t="s">
        <v>35</v>
      </c>
      <c r="E307" s="75">
        <v>40382</v>
      </c>
      <c r="F307" s="75">
        <v>40382</v>
      </c>
      <c r="G307" s="73">
        <v>1</v>
      </c>
      <c r="H307" s="73" t="s">
        <v>36</v>
      </c>
      <c r="I307" s="73" t="s">
        <v>37</v>
      </c>
      <c r="J307" s="73" t="s">
        <v>27</v>
      </c>
      <c r="K307" s="73"/>
    </row>
    <row r="308" spans="1:11" ht="12.75" customHeight="1">
      <c r="A308" s="73" t="s">
        <v>368</v>
      </c>
      <c r="B308" s="73" t="s">
        <v>371</v>
      </c>
      <c r="C308" s="73" t="s">
        <v>372</v>
      </c>
      <c r="D308" s="73" t="s">
        <v>35</v>
      </c>
      <c r="E308" s="75">
        <v>40385</v>
      </c>
      <c r="F308" s="75">
        <v>40385</v>
      </c>
      <c r="G308" s="73">
        <v>1</v>
      </c>
      <c r="H308" s="73" t="s">
        <v>36</v>
      </c>
      <c r="I308" s="73" t="s">
        <v>37</v>
      </c>
      <c r="J308" s="73" t="s">
        <v>27</v>
      </c>
      <c r="K308" s="73"/>
    </row>
    <row r="309" spans="1:11" ht="12.75" customHeight="1">
      <c r="A309" s="73" t="s">
        <v>368</v>
      </c>
      <c r="B309" s="73" t="s">
        <v>371</v>
      </c>
      <c r="C309" s="73" t="s">
        <v>372</v>
      </c>
      <c r="D309" s="73" t="s">
        <v>39</v>
      </c>
      <c r="E309" s="75">
        <v>40339</v>
      </c>
      <c r="F309" s="75">
        <v>40339</v>
      </c>
      <c r="G309" s="73">
        <v>1</v>
      </c>
      <c r="H309" s="73" t="s">
        <v>38</v>
      </c>
      <c r="I309" s="73" t="s">
        <v>177</v>
      </c>
      <c r="J309" s="73" t="s">
        <v>27</v>
      </c>
      <c r="K309" s="73"/>
    </row>
    <row r="310" spans="1:11" ht="12.75" customHeight="1">
      <c r="A310" s="73" t="s">
        <v>368</v>
      </c>
      <c r="B310" s="73" t="s">
        <v>371</v>
      </c>
      <c r="C310" s="73" t="s">
        <v>372</v>
      </c>
      <c r="D310" s="73" t="s">
        <v>39</v>
      </c>
      <c r="E310" s="75">
        <v>40353</v>
      </c>
      <c r="F310" s="75">
        <v>40353</v>
      </c>
      <c r="G310" s="73">
        <v>1</v>
      </c>
      <c r="H310" s="73" t="s">
        <v>38</v>
      </c>
      <c r="I310" s="73" t="s">
        <v>177</v>
      </c>
      <c r="J310" s="73" t="s">
        <v>27</v>
      </c>
      <c r="K310" s="73"/>
    </row>
    <row r="311" spans="1:11" ht="12.75" customHeight="1">
      <c r="A311" s="73" t="s">
        <v>368</v>
      </c>
      <c r="B311" s="73" t="s">
        <v>371</v>
      </c>
      <c r="C311" s="73" t="s">
        <v>372</v>
      </c>
      <c r="D311" s="73" t="s">
        <v>39</v>
      </c>
      <c r="E311" s="75">
        <v>40375</v>
      </c>
      <c r="F311" s="75">
        <v>40378</v>
      </c>
      <c r="G311" s="73">
        <v>4</v>
      </c>
      <c r="H311" s="73" t="s">
        <v>38</v>
      </c>
      <c r="I311" s="73" t="s">
        <v>177</v>
      </c>
      <c r="J311" s="73" t="s">
        <v>27</v>
      </c>
      <c r="K311" s="73"/>
    </row>
    <row r="312" spans="1:11" ht="12.75" customHeight="1">
      <c r="A312" s="73" t="s">
        <v>368</v>
      </c>
      <c r="B312" s="73" t="s">
        <v>371</v>
      </c>
      <c r="C312" s="73" t="s">
        <v>372</v>
      </c>
      <c r="D312" s="73" t="s">
        <v>39</v>
      </c>
      <c r="E312" s="75">
        <v>40383</v>
      </c>
      <c r="F312" s="75">
        <v>40384</v>
      </c>
      <c r="G312" s="73">
        <v>2</v>
      </c>
      <c r="H312" s="73" t="s">
        <v>38</v>
      </c>
      <c r="I312" s="73" t="s">
        <v>177</v>
      </c>
      <c r="J312" s="73" t="s">
        <v>27</v>
      </c>
      <c r="K312" s="73"/>
    </row>
    <row r="313" spans="1:11" ht="12.75" customHeight="1">
      <c r="A313" s="73" t="s">
        <v>368</v>
      </c>
      <c r="B313" s="73" t="s">
        <v>371</v>
      </c>
      <c r="C313" s="73" t="s">
        <v>372</v>
      </c>
      <c r="D313" s="73" t="s">
        <v>39</v>
      </c>
      <c r="E313" s="75">
        <v>40386</v>
      </c>
      <c r="F313" s="75">
        <v>40386</v>
      </c>
      <c r="G313" s="73">
        <v>1</v>
      </c>
      <c r="H313" s="73" t="s">
        <v>38</v>
      </c>
      <c r="I313" s="73" t="s">
        <v>177</v>
      </c>
      <c r="J313" s="73" t="s">
        <v>27</v>
      </c>
      <c r="K313" s="73"/>
    </row>
    <row r="314" spans="1:11" ht="12.75" customHeight="1">
      <c r="A314" s="73" t="s">
        <v>368</v>
      </c>
      <c r="B314" s="73" t="s">
        <v>371</v>
      </c>
      <c r="C314" s="73" t="s">
        <v>372</v>
      </c>
      <c r="D314" s="73" t="s">
        <v>39</v>
      </c>
      <c r="E314" s="75">
        <v>40400</v>
      </c>
      <c r="F314" s="75">
        <v>40400</v>
      </c>
      <c r="G314" s="73">
        <v>1</v>
      </c>
      <c r="H314" s="73" t="s">
        <v>38</v>
      </c>
      <c r="I314" s="73" t="s">
        <v>177</v>
      </c>
      <c r="J314" s="73" t="s">
        <v>27</v>
      </c>
      <c r="K314" s="73"/>
    </row>
    <row r="315" spans="1:11" ht="12.75" customHeight="1">
      <c r="A315" s="73" t="s">
        <v>368</v>
      </c>
      <c r="B315" s="73" t="s">
        <v>373</v>
      </c>
      <c r="C315" s="73" t="s">
        <v>374</v>
      </c>
      <c r="D315" s="73" t="s">
        <v>35</v>
      </c>
      <c r="E315" s="75">
        <v>40332</v>
      </c>
      <c r="F315" s="75">
        <v>40332</v>
      </c>
      <c r="G315" s="73">
        <v>1</v>
      </c>
      <c r="H315" s="73" t="s">
        <v>36</v>
      </c>
      <c r="I315" s="73" t="s">
        <v>37</v>
      </c>
      <c r="J315" s="73" t="s">
        <v>27</v>
      </c>
      <c r="K315" s="73"/>
    </row>
    <row r="316" spans="1:11" ht="12.75" customHeight="1">
      <c r="A316" s="73" t="s">
        <v>368</v>
      </c>
      <c r="B316" s="73" t="s">
        <v>373</v>
      </c>
      <c r="C316" s="73" t="s">
        <v>374</v>
      </c>
      <c r="D316" s="73" t="s">
        <v>35</v>
      </c>
      <c r="E316" s="75">
        <v>40333</v>
      </c>
      <c r="F316" s="75">
        <v>40333</v>
      </c>
      <c r="G316" s="73">
        <v>1</v>
      </c>
      <c r="H316" s="73" t="s">
        <v>38</v>
      </c>
      <c r="I316" s="73" t="s">
        <v>177</v>
      </c>
      <c r="J316" s="73" t="s">
        <v>27</v>
      </c>
      <c r="K316" s="73"/>
    </row>
    <row r="317" spans="1:11" ht="12.75" customHeight="1">
      <c r="A317" s="73" t="s">
        <v>368</v>
      </c>
      <c r="B317" s="73" t="s">
        <v>373</v>
      </c>
      <c r="C317" s="73" t="s">
        <v>374</v>
      </c>
      <c r="D317" s="73" t="s">
        <v>35</v>
      </c>
      <c r="E317" s="75">
        <v>40351</v>
      </c>
      <c r="F317" s="75">
        <v>40351</v>
      </c>
      <c r="G317" s="73">
        <v>1</v>
      </c>
      <c r="H317" s="73" t="s">
        <v>36</v>
      </c>
      <c r="I317" s="73" t="s">
        <v>37</v>
      </c>
      <c r="J317" s="73" t="s">
        <v>27</v>
      </c>
      <c r="K317" s="73"/>
    </row>
    <row r="318" spans="1:11" ht="12.75" customHeight="1">
      <c r="A318" s="73" t="s">
        <v>368</v>
      </c>
      <c r="B318" s="73" t="s">
        <v>373</v>
      </c>
      <c r="C318" s="73" t="s">
        <v>374</v>
      </c>
      <c r="D318" s="73" t="s">
        <v>35</v>
      </c>
      <c r="E318" s="75">
        <v>40352</v>
      </c>
      <c r="F318" s="75">
        <v>40352</v>
      </c>
      <c r="G318" s="73">
        <v>1</v>
      </c>
      <c r="H318" s="73" t="s">
        <v>36</v>
      </c>
      <c r="I318" s="73" t="s">
        <v>37</v>
      </c>
      <c r="J318" s="73" t="s">
        <v>27</v>
      </c>
      <c r="K318" s="73"/>
    </row>
    <row r="319" spans="1:11" ht="12.75" customHeight="1">
      <c r="A319" s="73" t="s">
        <v>368</v>
      </c>
      <c r="B319" s="73" t="s">
        <v>373</v>
      </c>
      <c r="C319" s="73" t="s">
        <v>374</v>
      </c>
      <c r="D319" s="73" t="s">
        <v>35</v>
      </c>
      <c r="E319" s="75">
        <v>40374</v>
      </c>
      <c r="F319" s="75">
        <v>40374</v>
      </c>
      <c r="G319" s="73">
        <v>1</v>
      </c>
      <c r="H319" s="73" t="s">
        <v>36</v>
      </c>
      <c r="I319" s="73" t="s">
        <v>37</v>
      </c>
      <c r="J319" s="73" t="s">
        <v>27</v>
      </c>
      <c r="K319" s="73"/>
    </row>
    <row r="320" spans="1:11" ht="12.75" customHeight="1">
      <c r="A320" s="73" t="s">
        <v>368</v>
      </c>
      <c r="B320" s="73" t="s">
        <v>373</v>
      </c>
      <c r="C320" s="73" t="s">
        <v>374</v>
      </c>
      <c r="D320" s="73" t="s">
        <v>35</v>
      </c>
      <c r="E320" s="75">
        <v>40382</v>
      </c>
      <c r="F320" s="75">
        <v>40382</v>
      </c>
      <c r="G320" s="73">
        <v>1</v>
      </c>
      <c r="H320" s="73" t="s">
        <v>36</v>
      </c>
      <c r="I320" s="73" t="s">
        <v>37</v>
      </c>
      <c r="J320" s="73" t="s">
        <v>27</v>
      </c>
      <c r="K320" s="73"/>
    </row>
    <row r="321" spans="1:11" ht="12.75" customHeight="1">
      <c r="A321" s="73" t="s">
        <v>368</v>
      </c>
      <c r="B321" s="73" t="s">
        <v>373</v>
      </c>
      <c r="C321" s="73" t="s">
        <v>374</v>
      </c>
      <c r="D321" s="73" t="s">
        <v>35</v>
      </c>
      <c r="E321" s="75">
        <v>40385</v>
      </c>
      <c r="F321" s="75">
        <v>40385</v>
      </c>
      <c r="G321" s="73">
        <v>1</v>
      </c>
      <c r="H321" s="73" t="s">
        <v>36</v>
      </c>
      <c r="I321" s="73" t="s">
        <v>37</v>
      </c>
      <c r="J321" s="73" t="s">
        <v>27</v>
      </c>
      <c r="K321" s="73"/>
    </row>
    <row r="322" spans="1:11" ht="12.75" customHeight="1">
      <c r="A322" s="73" t="s">
        <v>368</v>
      </c>
      <c r="B322" s="73" t="s">
        <v>375</v>
      </c>
      <c r="C322" s="73" t="s">
        <v>376</v>
      </c>
      <c r="D322" s="73" t="s">
        <v>35</v>
      </c>
      <c r="E322" s="75">
        <v>40382</v>
      </c>
      <c r="F322" s="75">
        <v>40387</v>
      </c>
      <c r="G322" s="73">
        <v>6</v>
      </c>
      <c r="H322" s="73" t="s">
        <v>430</v>
      </c>
      <c r="I322" s="73" t="s">
        <v>177</v>
      </c>
      <c r="J322" s="73" t="s">
        <v>27</v>
      </c>
      <c r="K322" s="73"/>
    </row>
    <row r="323" spans="1:11" ht="12.75" customHeight="1">
      <c r="A323" s="73" t="s">
        <v>368</v>
      </c>
      <c r="B323" s="73" t="s">
        <v>375</v>
      </c>
      <c r="C323" s="73" t="s">
        <v>376</v>
      </c>
      <c r="D323" s="73" t="s">
        <v>39</v>
      </c>
      <c r="E323" s="75">
        <v>40332</v>
      </c>
      <c r="F323" s="75">
        <v>40335</v>
      </c>
      <c r="G323" s="73">
        <v>4</v>
      </c>
      <c r="H323" s="73" t="s">
        <v>38</v>
      </c>
      <c r="I323" s="73" t="s">
        <v>177</v>
      </c>
      <c r="J323" s="73" t="s">
        <v>27</v>
      </c>
      <c r="K323" s="73"/>
    </row>
    <row r="324" spans="1:11" ht="12.75" customHeight="1">
      <c r="A324" s="73" t="s">
        <v>368</v>
      </c>
      <c r="B324" s="73" t="s">
        <v>375</v>
      </c>
      <c r="C324" s="73" t="s">
        <v>376</v>
      </c>
      <c r="D324" s="73" t="s">
        <v>39</v>
      </c>
      <c r="E324" s="75">
        <v>40345</v>
      </c>
      <c r="F324" s="75">
        <v>40349</v>
      </c>
      <c r="G324" s="73">
        <v>5</v>
      </c>
      <c r="H324" s="73" t="s">
        <v>431</v>
      </c>
      <c r="I324" s="73" t="s">
        <v>37</v>
      </c>
      <c r="J324" s="73" t="s">
        <v>27</v>
      </c>
      <c r="K324" s="73"/>
    </row>
    <row r="325" spans="1:11" ht="12.75" customHeight="1">
      <c r="A325" s="73" t="s">
        <v>368</v>
      </c>
      <c r="B325" s="73" t="s">
        <v>375</v>
      </c>
      <c r="C325" s="73" t="s">
        <v>376</v>
      </c>
      <c r="D325" s="73" t="s">
        <v>39</v>
      </c>
      <c r="E325" s="75">
        <v>40352</v>
      </c>
      <c r="F325" s="75">
        <v>40356</v>
      </c>
      <c r="G325" s="73">
        <v>5</v>
      </c>
      <c r="H325" s="73" t="s">
        <v>431</v>
      </c>
      <c r="I325" s="73" t="s">
        <v>37</v>
      </c>
      <c r="J325" s="73" t="s">
        <v>27</v>
      </c>
      <c r="K325" s="73"/>
    </row>
    <row r="326" spans="1:11" ht="12.75" customHeight="1">
      <c r="A326" s="73" t="s">
        <v>368</v>
      </c>
      <c r="B326" s="73" t="s">
        <v>375</v>
      </c>
      <c r="C326" s="73" t="s">
        <v>376</v>
      </c>
      <c r="D326" s="73" t="s">
        <v>39</v>
      </c>
      <c r="E326" s="75">
        <v>40367</v>
      </c>
      <c r="F326" s="75">
        <v>40370</v>
      </c>
      <c r="G326" s="73">
        <v>4</v>
      </c>
      <c r="H326" s="73" t="s">
        <v>431</v>
      </c>
      <c r="I326" s="73" t="s">
        <v>37</v>
      </c>
      <c r="J326" s="73" t="s">
        <v>27</v>
      </c>
      <c r="K326" s="73"/>
    </row>
    <row r="327" spans="1:11" ht="12.75" customHeight="1">
      <c r="A327" s="73" t="s">
        <v>368</v>
      </c>
      <c r="B327" s="73" t="s">
        <v>375</v>
      </c>
      <c r="C327" s="73" t="s">
        <v>376</v>
      </c>
      <c r="D327" s="73" t="s">
        <v>39</v>
      </c>
      <c r="E327" s="75">
        <v>40374</v>
      </c>
      <c r="F327" s="75">
        <v>40374</v>
      </c>
      <c r="G327" s="73">
        <v>1</v>
      </c>
      <c r="H327" s="73" t="s">
        <v>431</v>
      </c>
      <c r="I327" s="73" t="s">
        <v>37</v>
      </c>
      <c r="J327" s="73" t="s">
        <v>27</v>
      </c>
      <c r="K327" s="73"/>
    </row>
    <row r="328" spans="1:11" ht="12.75" customHeight="1">
      <c r="A328" s="73" t="s">
        <v>368</v>
      </c>
      <c r="B328" s="73" t="s">
        <v>375</v>
      </c>
      <c r="C328" s="73" t="s">
        <v>376</v>
      </c>
      <c r="D328" s="73" t="s">
        <v>39</v>
      </c>
      <c r="E328" s="75">
        <v>40375</v>
      </c>
      <c r="F328" s="75">
        <v>40378</v>
      </c>
      <c r="G328" s="73">
        <v>4</v>
      </c>
      <c r="H328" s="73" t="s">
        <v>431</v>
      </c>
      <c r="I328" s="73" t="s">
        <v>37</v>
      </c>
      <c r="J328" s="73" t="s">
        <v>27</v>
      </c>
      <c r="K328" s="73"/>
    </row>
    <row r="329" spans="1:11" ht="12.75" customHeight="1">
      <c r="A329" s="73" t="s">
        <v>368</v>
      </c>
      <c r="B329" s="73" t="s">
        <v>375</v>
      </c>
      <c r="C329" s="73" t="s">
        <v>376</v>
      </c>
      <c r="D329" s="73" t="s">
        <v>39</v>
      </c>
      <c r="E329" s="75">
        <v>40388</v>
      </c>
      <c r="F329" s="75">
        <v>40390</v>
      </c>
      <c r="G329" s="73">
        <v>3</v>
      </c>
      <c r="H329" s="73" t="s">
        <v>38</v>
      </c>
      <c r="I329" s="73" t="s">
        <v>177</v>
      </c>
      <c r="J329" s="73" t="s">
        <v>27</v>
      </c>
      <c r="K329" s="73"/>
    </row>
    <row r="330" spans="1:11" ht="12.75" customHeight="1">
      <c r="A330" s="73" t="s">
        <v>368</v>
      </c>
      <c r="B330" s="73" t="s">
        <v>375</v>
      </c>
      <c r="C330" s="73" t="s">
        <v>376</v>
      </c>
      <c r="D330" s="73" t="s">
        <v>39</v>
      </c>
      <c r="E330" s="75">
        <v>40414</v>
      </c>
      <c r="F330" s="75">
        <v>40420</v>
      </c>
      <c r="G330" s="73">
        <v>7</v>
      </c>
      <c r="H330" s="73" t="s">
        <v>15</v>
      </c>
      <c r="I330" s="73" t="s">
        <v>15</v>
      </c>
      <c r="J330" s="73" t="s">
        <v>27</v>
      </c>
      <c r="K330" s="73"/>
    </row>
    <row r="331" spans="1:11" ht="12.75" customHeight="1">
      <c r="A331" s="73" t="s">
        <v>368</v>
      </c>
      <c r="B331" s="73" t="s">
        <v>375</v>
      </c>
      <c r="C331" s="73" t="s">
        <v>376</v>
      </c>
      <c r="D331" s="73" t="s">
        <v>176</v>
      </c>
      <c r="E331" s="75">
        <v>40351</v>
      </c>
      <c r="F331" s="75">
        <v>40351</v>
      </c>
      <c r="G331" s="73">
        <v>1</v>
      </c>
      <c r="H331" s="73" t="s">
        <v>36</v>
      </c>
      <c r="I331" s="73" t="s">
        <v>37</v>
      </c>
      <c r="J331" s="73" t="s">
        <v>27</v>
      </c>
      <c r="K331" s="73"/>
    </row>
    <row r="332" spans="1:11" ht="12.75" customHeight="1">
      <c r="A332" s="73" t="s">
        <v>368</v>
      </c>
      <c r="B332" s="73" t="s">
        <v>375</v>
      </c>
      <c r="C332" s="73" t="s">
        <v>376</v>
      </c>
      <c r="D332" s="73" t="s">
        <v>176</v>
      </c>
      <c r="E332" s="75">
        <v>40391</v>
      </c>
      <c r="F332" s="75">
        <v>40392</v>
      </c>
      <c r="G332" s="73">
        <v>2</v>
      </c>
      <c r="H332" s="73" t="s">
        <v>36</v>
      </c>
      <c r="I332" s="73" t="s">
        <v>37</v>
      </c>
      <c r="J332" s="73" t="s">
        <v>27</v>
      </c>
      <c r="K332" s="73"/>
    </row>
    <row r="333" spans="1:11" ht="12.75" customHeight="1">
      <c r="A333" s="73" t="s">
        <v>368</v>
      </c>
      <c r="B333" s="73" t="s">
        <v>375</v>
      </c>
      <c r="C333" s="73" t="s">
        <v>376</v>
      </c>
      <c r="D333" s="73" t="s">
        <v>176</v>
      </c>
      <c r="E333" s="75">
        <v>40422</v>
      </c>
      <c r="F333" s="75">
        <v>40422</v>
      </c>
      <c r="G333" s="73">
        <v>1</v>
      </c>
      <c r="H333" s="73" t="s">
        <v>36</v>
      </c>
      <c r="I333" s="73" t="s">
        <v>37</v>
      </c>
      <c r="J333" s="73" t="s">
        <v>27</v>
      </c>
      <c r="K333" s="73"/>
    </row>
    <row r="334" spans="1:11" ht="12.75" customHeight="1">
      <c r="A334" s="73" t="s">
        <v>368</v>
      </c>
      <c r="B334" s="73" t="s">
        <v>377</v>
      </c>
      <c r="C334" s="73" t="s">
        <v>378</v>
      </c>
      <c r="D334" s="73" t="s">
        <v>35</v>
      </c>
      <c r="E334" s="75">
        <v>40332</v>
      </c>
      <c r="F334" s="75">
        <v>40332</v>
      </c>
      <c r="G334" s="73">
        <v>1</v>
      </c>
      <c r="H334" s="73" t="s">
        <v>36</v>
      </c>
      <c r="I334" s="73" t="s">
        <v>37</v>
      </c>
      <c r="J334" s="73" t="s">
        <v>27</v>
      </c>
      <c r="K334" s="73"/>
    </row>
    <row r="335" spans="1:11" ht="12.75" customHeight="1">
      <c r="A335" s="73" t="s">
        <v>368</v>
      </c>
      <c r="B335" s="73" t="s">
        <v>377</v>
      </c>
      <c r="C335" s="73" t="s">
        <v>378</v>
      </c>
      <c r="D335" s="73" t="s">
        <v>35</v>
      </c>
      <c r="E335" s="75">
        <v>40351</v>
      </c>
      <c r="F335" s="75">
        <v>40351</v>
      </c>
      <c r="G335" s="73">
        <v>1</v>
      </c>
      <c r="H335" s="73" t="s">
        <v>36</v>
      </c>
      <c r="I335" s="73" t="s">
        <v>37</v>
      </c>
      <c r="J335" s="73" t="s">
        <v>27</v>
      </c>
      <c r="K335" s="73"/>
    </row>
    <row r="336" spans="1:11" ht="12.75" customHeight="1">
      <c r="A336" s="73" t="s">
        <v>368</v>
      </c>
      <c r="B336" s="73" t="s">
        <v>377</v>
      </c>
      <c r="C336" s="73" t="s">
        <v>378</v>
      </c>
      <c r="D336" s="73" t="s">
        <v>35</v>
      </c>
      <c r="E336" s="75">
        <v>40352</v>
      </c>
      <c r="F336" s="75">
        <v>40352</v>
      </c>
      <c r="G336" s="73">
        <v>1</v>
      </c>
      <c r="H336" s="73" t="s">
        <v>36</v>
      </c>
      <c r="I336" s="73" t="s">
        <v>37</v>
      </c>
      <c r="J336" s="73" t="s">
        <v>27</v>
      </c>
      <c r="K336" s="73"/>
    </row>
    <row r="337" spans="1:11" ht="12.75" customHeight="1">
      <c r="A337" s="73" t="s">
        <v>368</v>
      </c>
      <c r="B337" s="73" t="s">
        <v>377</v>
      </c>
      <c r="C337" s="73" t="s">
        <v>378</v>
      </c>
      <c r="D337" s="73" t="s">
        <v>35</v>
      </c>
      <c r="E337" s="75">
        <v>40362</v>
      </c>
      <c r="F337" s="75">
        <v>40365</v>
      </c>
      <c r="G337" s="73">
        <v>4</v>
      </c>
      <c r="H337" s="73" t="s">
        <v>38</v>
      </c>
      <c r="I337" s="73" t="s">
        <v>177</v>
      </c>
      <c r="J337" s="73" t="s">
        <v>27</v>
      </c>
      <c r="K337" s="73"/>
    </row>
    <row r="338" spans="1:11" ht="12.75" customHeight="1">
      <c r="A338" s="73" t="s">
        <v>368</v>
      </c>
      <c r="B338" s="73" t="s">
        <v>377</v>
      </c>
      <c r="C338" s="73" t="s">
        <v>378</v>
      </c>
      <c r="D338" s="73" t="s">
        <v>35</v>
      </c>
      <c r="E338" s="75">
        <v>40374</v>
      </c>
      <c r="F338" s="75">
        <v>40374</v>
      </c>
      <c r="G338" s="73">
        <v>1</v>
      </c>
      <c r="H338" s="73" t="s">
        <v>36</v>
      </c>
      <c r="I338" s="73" t="s">
        <v>37</v>
      </c>
      <c r="J338" s="73" t="s">
        <v>27</v>
      </c>
      <c r="K338" s="73"/>
    </row>
    <row r="339" spans="1:11" ht="12.75" customHeight="1">
      <c r="A339" s="73" t="s">
        <v>368</v>
      </c>
      <c r="B339" s="73" t="s">
        <v>377</v>
      </c>
      <c r="C339" s="73" t="s">
        <v>378</v>
      </c>
      <c r="D339" s="73" t="s">
        <v>35</v>
      </c>
      <c r="E339" s="75">
        <v>40382</v>
      </c>
      <c r="F339" s="75">
        <v>40382</v>
      </c>
      <c r="G339" s="73">
        <v>1</v>
      </c>
      <c r="H339" s="73" t="s">
        <v>36</v>
      </c>
      <c r="I339" s="73" t="s">
        <v>37</v>
      </c>
      <c r="J339" s="73" t="s">
        <v>27</v>
      </c>
      <c r="K339" s="73"/>
    </row>
    <row r="340" spans="1:11" ht="12.75" customHeight="1">
      <c r="A340" s="73" t="s">
        <v>368</v>
      </c>
      <c r="B340" s="73" t="s">
        <v>377</v>
      </c>
      <c r="C340" s="73" t="s">
        <v>378</v>
      </c>
      <c r="D340" s="73" t="s">
        <v>35</v>
      </c>
      <c r="E340" s="75">
        <v>40385</v>
      </c>
      <c r="F340" s="75">
        <v>40385</v>
      </c>
      <c r="G340" s="73">
        <v>1</v>
      </c>
      <c r="H340" s="73" t="s">
        <v>36</v>
      </c>
      <c r="I340" s="73" t="s">
        <v>37</v>
      </c>
      <c r="J340" s="73" t="s">
        <v>27</v>
      </c>
      <c r="K340" s="73"/>
    </row>
    <row r="341" spans="1:11" ht="12.75" customHeight="1">
      <c r="A341" s="73" t="s">
        <v>368</v>
      </c>
      <c r="B341" s="73" t="s">
        <v>377</v>
      </c>
      <c r="C341" s="73" t="s">
        <v>378</v>
      </c>
      <c r="D341" s="73" t="s">
        <v>35</v>
      </c>
      <c r="E341" s="75">
        <v>40424</v>
      </c>
      <c r="F341" s="75">
        <v>40424</v>
      </c>
      <c r="G341" s="73">
        <v>1</v>
      </c>
      <c r="H341" s="73" t="s">
        <v>38</v>
      </c>
      <c r="I341" s="73" t="s">
        <v>177</v>
      </c>
      <c r="J341" s="73" t="s">
        <v>27</v>
      </c>
      <c r="K341" s="73"/>
    </row>
    <row r="342" spans="1:11" ht="12.75" customHeight="1">
      <c r="A342" s="73" t="s">
        <v>368</v>
      </c>
      <c r="B342" s="73" t="s">
        <v>377</v>
      </c>
      <c r="C342" s="73" t="s">
        <v>378</v>
      </c>
      <c r="D342" s="73" t="s">
        <v>39</v>
      </c>
      <c r="E342" s="75">
        <v>40333</v>
      </c>
      <c r="F342" s="75">
        <v>40333</v>
      </c>
      <c r="G342" s="73">
        <v>1</v>
      </c>
      <c r="H342" s="73" t="s">
        <v>38</v>
      </c>
      <c r="I342" s="73" t="s">
        <v>177</v>
      </c>
      <c r="J342" s="73" t="s">
        <v>27</v>
      </c>
      <c r="K342" s="73"/>
    </row>
    <row r="343" spans="1:11" ht="12.75" customHeight="1">
      <c r="A343" s="73" t="s">
        <v>368</v>
      </c>
      <c r="B343" s="73" t="s">
        <v>377</v>
      </c>
      <c r="C343" s="73" t="s">
        <v>378</v>
      </c>
      <c r="D343" s="73" t="s">
        <v>39</v>
      </c>
      <c r="E343" s="75">
        <v>40334</v>
      </c>
      <c r="F343" s="75">
        <v>40336</v>
      </c>
      <c r="G343" s="73">
        <v>3</v>
      </c>
      <c r="H343" s="73" t="s">
        <v>38</v>
      </c>
      <c r="I343" s="73" t="s">
        <v>177</v>
      </c>
      <c r="J343" s="73" t="s">
        <v>27</v>
      </c>
      <c r="K343" s="73"/>
    </row>
    <row r="344" spans="1:11" ht="12.75" customHeight="1">
      <c r="A344" s="73" t="s">
        <v>368</v>
      </c>
      <c r="B344" s="73" t="s">
        <v>377</v>
      </c>
      <c r="C344" s="73" t="s">
        <v>378</v>
      </c>
      <c r="D344" s="73" t="s">
        <v>39</v>
      </c>
      <c r="E344" s="75">
        <v>40353</v>
      </c>
      <c r="F344" s="75">
        <v>40353</v>
      </c>
      <c r="G344" s="73">
        <v>1</v>
      </c>
      <c r="H344" s="73" t="s">
        <v>38</v>
      </c>
      <c r="I344" s="73" t="s">
        <v>177</v>
      </c>
      <c r="J344" s="73" t="s">
        <v>27</v>
      </c>
      <c r="K344" s="73"/>
    </row>
    <row r="345" spans="1:11" ht="12.75" customHeight="1">
      <c r="A345" s="73" t="s">
        <v>368</v>
      </c>
      <c r="B345" s="73" t="s">
        <v>377</v>
      </c>
      <c r="C345" s="73" t="s">
        <v>378</v>
      </c>
      <c r="D345" s="73" t="s">
        <v>39</v>
      </c>
      <c r="E345" s="75">
        <v>40361</v>
      </c>
      <c r="F345" s="75">
        <v>40361</v>
      </c>
      <c r="G345" s="73">
        <v>1</v>
      </c>
      <c r="H345" s="73" t="s">
        <v>38</v>
      </c>
      <c r="I345" s="73" t="s">
        <v>177</v>
      </c>
      <c r="J345" s="73" t="s">
        <v>27</v>
      </c>
      <c r="K345" s="73"/>
    </row>
    <row r="346" spans="1:11" ht="12.75" customHeight="1">
      <c r="A346" s="73" t="s">
        <v>368</v>
      </c>
      <c r="B346" s="73" t="s">
        <v>377</v>
      </c>
      <c r="C346" s="73" t="s">
        <v>378</v>
      </c>
      <c r="D346" s="73" t="s">
        <v>39</v>
      </c>
      <c r="E346" s="75">
        <v>40375</v>
      </c>
      <c r="F346" s="75">
        <v>40375</v>
      </c>
      <c r="G346" s="73">
        <v>1</v>
      </c>
      <c r="H346" s="73" t="s">
        <v>38</v>
      </c>
      <c r="I346" s="73" t="s">
        <v>177</v>
      </c>
      <c r="J346" s="73" t="s">
        <v>27</v>
      </c>
      <c r="K346" s="73"/>
    </row>
    <row r="347" spans="1:11" ht="12.75" customHeight="1">
      <c r="A347" s="73" t="s">
        <v>368</v>
      </c>
      <c r="B347" s="73" t="s">
        <v>377</v>
      </c>
      <c r="C347" s="73" t="s">
        <v>378</v>
      </c>
      <c r="D347" s="73" t="s">
        <v>39</v>
      </c>
      <c r="E347" s="75">
        <v>40387</v>
      </c>
      <c r="F347" s="75">
        <v>40387</v>
      </c>
      <c r="G347" s="73">
        <v>1</v>
      </c>
      <c r="H347" s="73" t="s">
        <v>38</v>
      </c>
      <c r="I347" s="73" t="s">
        <v>177</v>
      </c>
      <c r="J347" s="73" t="s">
        <v>27</v>
      </c>
      <c r="K347" s="73"/>
    </row>
    <row r="348" spans="1:11" ht="12.75" customHeight="1">
      <c r="A348" s="73" t="s">
        <v>368</v>
      </c>
      <c r="B348" s="73" t="s">
        <v>377</v>
      </c>
      <c r="C348" s="73" t="s">
        <v>378</v>
      </c>
      <c r="D348" s="73" t="s">
        <v>39</v>
      </c>
      <c r="E348" s="75">
        <v>40389</v>
      </c>
      <c r="F348" s="75">
        <v>40389</v>
      </c>
      <c r="G348" s="73">
        <v>1</v>
      </c>
      <c r="H348" s="73" t="s">
        <v>38</v>
      </c>
      <c r="I348" s="73" t="s">
        <v>177</v>
      </c>
      <c r="J348" s="73" t="s">
        <v>27</v>
      </c>
      <c r="K348" s="73"/>
    </row>
    <row r="349" spans="1:11" ht="12.75" customHeight="1">
      <c r="A349" s="73" t="s">
        <v>368</v>
      </c>
      <c r="B349" s="73" t="s">
        <v>377</v>
      </c>
      <c r="C349" s="73" t="s">
        <v>378</v>
      </c>
      <c r="D349" s="73" t="s">
        <v>39</v>
      </c>
      <c r="E349" s="75">
        <v>40394</v>
      </c>
      <c r="F349" s="75">
        <v>40394</v>
      </c>
      <c r="G349" s="73">
        <v>1</v>
      </c>
      <c r="H349" s="73" t="s">
        <v>38</v>
      </c>
      <c r="I349" s="73" t="s">
        <v>177</v>
      </c>
      <c r="J349" s="73" t="s">
        <v>27</v>
      </c>
      <c r="K349" s="73"/>
    </row>
    <row r="350" spans="1:11" ht="12.75" customHeight="1">
      <c r="A350" s="73" t="s">
        <v>368</v>
      </c>
      <c r="B350" s="73" t="s">
        <v>377</v>
      </c>
      <c r="C350" s="73" t="s">
        <v>378</v>
      </c>
      <c r="D350" s="73" t="s">
        <v>39</v>
      </c>
      <c r="E350" s="75">
        <v>40400</v>
      </c>
      <c r="F350" s="75">
        <v>40401</v>
      </c>
      <c r="G350" s="73">
        <v>2</v>
      </c>
      <c r="H350" s="73" t="s">
        <v>38</v>
      </c>
      <c r="I350" s="73" t="s">
        <v>177</v>
      </c>
      <c r="J350" s="73" t="s">
        <v>27</v>
      </c>
      <c r="K350" s="73"/>
    </row>
    <row r="351" spans="1:11" ht="12.75" customHeight="1">
      <c r="A351" s="73" t="s">
        <v>368</v>
      </c>
      <c r="B351" s="73" t="s">
        <v>377</v>
      </c>
      <c r="C351" s="73" t="s">
        <v>378</v>
      </c>
      <c r="D351" s="73" t="s">
        <v>39</v>
      </c>
      <c r="E351" s="75">
        <v>40414</v>
      </c>
      <c r="F351" s="75">
        <v>40414</v>
      </c>
      <c r="G351" s="73">
        <v>1</v>
      </c>
      <c r="H351" s="73" t="s">
        <v>38</v>
      </c>
      <c r="I351" s="73" t="s">
        <v>177</v>
      </c>
      <c r="J351" s="73" t="s">
        <v>27</v>
      </c>
      <c r="K351" s="73"/>
    </row>
    <row r="352" spans="1:11" ht="12.75" customHeight="1">
      <c r="A352" s="73" t="s">
        <v>368</v>
      </c>
      <c r="B352" s="73" t="s">
        <v>377</v>
      </c>
      <c r="C352" s="73" t="s">
        <v>378</v>
      </c>
      <c r="D352" s="73" t="s">
        <v>39</v>
      </c>
      <c r="E352" s="75">
        <v>40418</v>
      </c>
      <c r="F352" s="75">
        <v>40420</v>
      </c>
      <c r="G352" s="73">
        <v>3</v>
      </c>
      <c r="H352" s="73" t="s">
        <v>38</v>
      </c>
      <c r="I352" s="73" t="s">
        <v>177</v>
      </c>
      <c r="J352" s="73" t="s">
        <v>27</v>
      </c>
      <c r="K352" s="73"/>
    </row>
    <row r="353" spans="1:11" ht="12.75" customHeight="1">
      <c r="A353" s="73" t="s">
        <v>368</v>
      </c>
      <c r="B353" s="73" t="s">
        <v>377</v>
      </c>
      <c r="C353" s="73" t="s">
        <v>378</v>
      </c>
      <c r="D353" s="73" t="s">
        <v>39</v>
      </c>
      <c r="E353" s="75">
        <v>40423</v>
      </c>
      <c r="F353" s="75">
        <v>40423</v>
      </c>
      <c r="G353" s="73">
        <v>1</v>
      </c>
      <c r="H353" s="73" t="s">
        <v>38</v>
      </c>
      <c r="I353" s="73" t="s">
        <v>177</v>
      </c>
      <c r="J353" s="73" t="s">
        <v>27</v>
      </c>
      <c r="K353" s="73"/>
    </row>
    <row r="354" spans="1:11" ht="12.75" customHeight="1">
      <c r="A354" s="73" t="s">
        <v>368</v>
      </c>
      <c r="B354" s="73" t="s">
        <v>379</v>
      </c>
      <c r="C354" s="73" t="s">
        <v>380</v>
      </c>
      <c r="D354" s="73" t="s">
        <v>35</v>
      </c>
      <c r="E354" s="75">
        <v>40375</v>
      </c>
      <c r="F354" s="75">
        <v>40378</v>
      </c>
      <c r="G354" s="73">
        <v>4</v>
      </c>
      <c r="H354" s="73" t="s">
        <v>38</v>
      </c>
      <c r="I354" s="73" t="s">
        <v>177</v>
      </c>
      <c r="J354" s="73" t="s">
        <v>27</v>
      </c>
      <c r="K354" s="73"/>
    </row>
    <row r="355" spans="1:11" ht="12.75" customHeight="1">
      <c r="A355" s="73" t="s">
        <v>368</v>
      </c>
      <c r="B355" s="73" t="s">
        <v>379</v>
      </c>
      <c r="C355" s="73" t="s">
        <v>380</v>
      </c>
      <c r="D355" s="73" t="s">
        <v>35</v>
      </c>
      <c r="E355" s="75">
        <v>40382</v>
      </c>
      <c r="F355" s="75">
        <v>40385</v>
      </c>
      <c r="G355" s="73">
        <v>4</v>
      </c>
      <c r="H355" s="73" t="s">
        <v>36</v>
      </c>
      <c r="I355" s="73" t="s">
        <v>37</v>
      </c>
      <c r="J355" s="73" t="s">
        <v>27</v>
      </c>
      <c r="K355" s="73"/>
    </row>
    <row r="356" spans="1:11" ht="12.75" customHeight="1">
      <c r="A356" s="73" t="s">
        <v>368</v>
      </c>
      <c r="B356" s="73" t="s">
        <v>381</v>
      </c>
      <c r="C356" s="73" t="s">
        <v>382</v>
      </c>
      <c r="D356" s="73" t="s">
        <v>35</v>
      </c>
      <c r="E356" s="75">
        <v>40382</v>
      </c>
      <c r="F356" s="75">
        <v>40387</v>
      </c>
      <c r="G356" s="73">
        <v>6</v>
      </c>
      <c r="H356" s="73" t="s">
        <v>430</v>
      </c>
      <c r="I356" s="73" t="s">
        <v>177</v>
      </c>
      <c r="J356" s="73" t="s">
        <v>27</v>
      </c>
      <c r="K356" s="73"/>
    </row>
    <row r="357" spans="1:11" ht="12.75" customHeight="1">
      <c r="A357" s="73" t="s">
        <v>368</v>
      </c>
      <c r="B357" s="73" t="s">
        <v>381</v>
      </c>
      <c r="C357" s="73" t="s">
        <v>382</v>
      </c>
      <c r="D357" s="73" t="s">
        <v>35</v>
      </c>
      <c r="E357" s="75">
        <v>40394</v>
      </c>
      <c r="F357" s="75">
        <v>40394</v>
      </c>
      <c r="G357" s="73">
        <v>1</v>
      </c>
      <c r="H357" s="73" t="s">
        <v>38</v>
      </c>
      <c r="I357" s="73" t="s">
        <v>177</v>
      </c>
      <c r="J357" s="73" t="s">
        <v>27</v>
      </c>
      <c r="K357" s="73"/>
    </row>
    <row r="358" spans="1:11" ht="12.75" customHeight="1">
      <c r="A358" s="73" t="s">
        <v>368</v>
      </c>
      <c r="B358" s="73" t="s">
        <v>381</v>
      </c>
      <c r="C358" s="73" t="s">
        <v>382</v>
      </c>
      <c r="D358" s="73" t="s">
        <v>39</v>
      </c>
      <c r="E358" s="75">
        <v>40345</v>
      </c>
      <c r="F358" s="75">
        <v>40349</v>
      </c>
      <c r="G358" s="73">
        <v>5</v>
      </c>
      <c r="H358" s="73" t="s">
        <v>431</v>
      </c>
      <c r="I358" s="73" t="s">
        <v>37</v>
      </c>
      <c r="J358" s="73" t="s">
        <v>27</v>
      </c>
      <c r="K358" s="73"/>
    </row>
    <row r="359" spans="1:11" ht="12.75" customHeight="1">
      <c r="A359" s="73" t="s">
        <v>368</v>
      </c>
      <c r="B359" s="73" t="s">
        <v>381</v>
      </c>
      <c r="C359" s="73" t="s">
        <v>382</v>
      </c>
      <c r="D359" s="73" t="s">
        <v>39</v>
      </c>
      <c r="E359" s="75">
        <v>40352</v>
      </c>
      <c r="F359" s="75">
        <v>40356</v>
      </c>
      <c r="G359" s="73">
        <v>5</v>
      </c>
      <c r="H359" s="73" t="s">
        <v>431</v>
      </c>
      <c r="I359" s="73" t="s">
        <v>37</v>
      </c>
      <c r="J359" s="73" t="s">
        <v>27</v>
      </c>
      <c r="K359" s="73"/>
    </row>
    <row r="360" spans="1:11" ht="12.75" customHeight="1">
      <c r="A360" s="73" t="s">
        <v>368</v>
      </c>
      <c r="B360" s="73" t="s">
        <v>381</v>
      </c>
      <c r="C360" s="73" t="s">
        <v>382</v>
      </c>
      <c r="D360" s="73" t="s">
        <v>39</v>
      </c>
      <c r="E360" s="75">
        <v>40367</v>
      </c>
      <c r="F360" s="75">
        <v>40370</v>
      </c>
      <c r="G360" s="73">
        <v>4</v>
      </c>
      <c r="H360" s="73" t="s">
        <v>431</v>
      </c>
      <c r="I360" s="73" t="s">
        <v>37</v>
      </c>
      <c r="J360" s="73" t="s">
        <v>27</v>
      </c>
      <c r="K360" s="73"/>
    </row>
    <row r="361" spans="1:11" ht="12.75" customHeight="1">
      <c r="A361" s="73" t="s">
        <v>368</v>
      </c>
      <c r="B361" s="73" t="s">
        <v>381</v>
      </c>
      <c r="C361" s="73" t="s">
        <v>382</v>
      </c>
      <c r="D361" s="73" t="s">
        <v>39</v>
      </c>
      <c r="E361" s="75">
        <v>40374</v>
      </c>
      <c r="F361" s="75">
        <v>40374</v>
      </c>
      <c r="G361" s="73">
        <v>1</v>
      </c>
      <c r="H361" s="73" t="s">
        <v>431</v>
      </c>
      <c r="I361" s="73" t="s">
        <v>37</v>
      </c>
      <c r="J361" s="73" t="s">
        <v>27</v>
      </c>
      <c r="K361" s="73"/>
    </row>
    <row r="362" spans="1:11" ht="12.75" customHeight="1">
      <c r="A362" s="73" t="s">
        <v>368</v>
      </c>
      <c r="B362" s="73" t="s">
        <v>381</v>
      </c>
      <c r="C362" s="73" t="s">
        <v>382</v>
      </c>
      <c r="D362" s="73" t="s">
        <v>39</v>
      </c>
      <c r="E362" s="75">
        <v>40375</v>
      </c>
      <c r="F362" s="75">
        <v>40378</v>
      </c>
      <c r="G362" s="73">
        <v>4</v>
      </c>
      <c r="H362" s="73" t="s">
        <v>431</v>
      </c>
      <c r="I362" s="73" t="s">
        <v>37</v>
      </c>
      <c r="J362" s="73" t="s">
        <v>27</v>
      </c>
      <c r="K362" s="73"/>
    </row>
    <row r="363" spans="1:11" ht="12.75" customHeight="1">
      <c r="A363" s="73" t="s">
        <v>368</v>
      </c>
      <c r="B363" s="73" t="s">
        <v>381</v>
      </c>
      <c r="C363" s="73" t="s">
        <v>382</v>
      </c>
      <c r="D363" s="73" t="s">
        <v>39</v>
      </c>
      <c r="E363" s="75">
        <v>40388</v>
      </c>
      <c r="F363" s="75">
        <v>40390</v>
      </c>
      <c r="G363" s="73">
        <v>3</v>
      </c>
      <c r="H363" s="73" t="s">
        <v>430</v>
      </c>
      <c r="I363" s="73" t="s">
        <v>177</v>
      </c>
      <c r="J363" s="73" t="s">
        <v>27</v>
      </c>
      <c r="K363" s="73"/>
    </row>
    <row r="364" spans="1:11" ht="12.75" customHeight="1">
      <c r="A364" s="73" t="s">
        <v>368</v>
      </c>
      <c r="B364" s="73" t="s">
        <v>381</v>
      </c>
      <c r="C364" s="73" t="s">
        <v>382</v>
      </c>
      <c r="D364" s="73" t="s">
        <v>39</v>
      </c>
      <c r="E364" s="75">
        <v>40391</v>
      </c>
      <c r="F364" s="75">
        <v>40392</v>
      </c>
      <c r="G364" s="73">
        <v>2</v>
      </c>
      <c r="H364" s="73" t="s">
        <v>38</v>
      </c>
      <c r="I364" s="73" t="s">
        <v>177</v>
      </c>
      <c r="J364" s="73" t="s">
        <v>27</v>
      </c>
      <c r="K364" s="73"/>
    </row>
    <row r="365" spans="1:11" ht="12.75" customHeight="1">
      <c r="A365" s="73" t="s">
        <v>368</v>
      </c>
      <c r="B365" s="73" t="s">
        <v>381</v>
      </c>
      <c r="C365" s="73" t="s">
        <v>382</v>
      </c>
      <c r="D365" s="73" t="s">
        <v>39</v>
      </c>
      <c r="E365" s="75">
        <v>40395</v>
      </c>
      <c r="F365" s="75">
        <v>40395</v>
      </c>
      <c r="G365" s="73">
        <v>1</v>
      </c>
      <c r="H365" s="73" t="s">
        <v>38</v>
      </c>
      <c r="I365" s="73" t="s">
        <v>177</v>
      </c>
      <c r="J365" s="73" t="s">
        <v>27</v>
      </c>
      <c r="K365" s="73"/>
    </row>
    <row r="366" spans="1:11" ht="12.75" customHeight="1">
      <c r="A366" s="73" t="s">
        <v>368</v>
      </c>
      <c r="B366" s="73" t="s">
        <v>381</v>
      </c>
      <c r="C366" s="73" t="s">
        <v>382</v>
      </c>
      <c r="D366" s="73" t="s">
        <v>176</v>
      </c>
      <c r="E366" s="75">
        <v>40351</v>
      </c>
      <c r="F366" s="75">
        <v>40351</v>
      </c>
      <c r="G366" s="73">
        <v>1</v>
      </c>
      <c r="H366" s="73" t="s">
        <v>36</v>
      </c>
      <c r="I366" s="73" t="s">
        <v>37</v>
      </c>
      <c r="J366" s="73" t="s">
        <v>27</v>
      </c>
      <c r="K366" s="73"/>
    </row>
    <row r="367" spans="1:11" ht="12.75" customHeight="1">
      <c r="A367" s="73" t="s">
        <v>368</v>
      </c>
      <c r="B367" s="73" t="s">
        <v>381</v>
      </c>
      <c r="C367" s="73" t="s">
        <v>382</v>
      </c>
      <c r="D367" s="73" t="s">
        <v>176</v>
      </c>
      <c r="E367" s="75">
        <v>40422</v>
      </c>
      <c r="F367" s="75">
        <v>40422</v>
      </c>
      <c r="G367" s="73">
        <v>1</v>
      </c>
      <c r="H367" s="73" t="s">
        <v>36</v>
      </c>
      <c r="I367" s="73" t="s">
        <v>37</v>
      </c>
      <c r="J367" s="73" t="s">
        <v>27</v>
      </c>
      <c r="K367" s="73"/>
    </row>
    <row r="368" spans="1:11" ht="12.75" customHeight="1">
      <c r="A368" s="73" t="s">
        <v>368</v>
      </c>
      <c r="B368" s="73" t="s">
        <v>383</v>
      </c>
      <c r="C368" s="73" t="s">
        <v>384</v>
      </c>
      <c r="D368" s="73" t="s">
        <v>35</v>
      </c>
      <c r="E368" s="75">
        <v>40332</v>
      </c>
      <c r="F368" s="75">
        <v>40333</v>
      </c>
      <c r="G368" s="73">
        <v>2</v>
      </c>
      <c r="H368" s="73" t="s">
        <v>38</v>
      </c>
      <c r="I368" s="73" t="s">
        <v>177</v>
      </c>
      <c r="J368" s="73" t="s">
        <v>27</v>
      </c>
      <c r="K368" s="73"/>
    </row>
    <row r="369" spans="1:11" ht="12.75" customHeight="1">
      <c r="A369" s="73" t="s">
        <v>368</v>
      </c>
      <c r="B369" s="73" t="s">
        <v>383</v>
      </c>
      <c r="C369" s="73" t="s">
        <v>384</v>
      </c>
      <c r="D369" s="73" t="s">
        <v>35</v>
      </c>
      <c r="E369" s="75">
        <v>40339</v>
      </c>
      <c r="F369" s="75">
        <v>40339</v>
      </c>
      <c r="G369" s="73">
        <v>1</v>
      </c>
      <c r="H369" s="73" t="s">
        <v>38</v>
      </c>
      <c r="I369" s="73" t="s">
        <v>177</v>
      </c>
      <c r="J369" s="73" t="s">
        <v>27</v>
      </c>
      <c r="K369" s="73"/>
    </row>
    <row r="370" spans="1:11" ht="12.75" customHeight="1">
      <c r="A370" s="73" t="s">
        <v>368</v>
      </c>
      <c r="B370" s="73" t="s">
        <v>383</v>
      </c>
      <c r="C370" s="73" t="s">
        <v>384</v>
      </c>
      <c r="D370" s="73" t="s">
        <v>35</v>
      </c>
      <c r="E370" s="75">
        <v>40382</v>
      </c>
      <c r="F370" s="75">
        <v>40388</v>
      </c>
      <c r="G370" s="73">
        <v>7</v>
      </c>
      <c r="H370" s="73" t="s">
        <v>430</v>
      </c>
      <c r="I370" s="73" t="s">
        <v>177</v>
      </c>
      <c r="J370" s="73" t="s">
        <v>27</v>
      </c>
      <c r="K370" s="73"/>
    </row>
    <row r="371" spans="1:11" ht="12.75" customHeight="1">
      <c r="A371" s="73" t="s">
        <v>368</v>
      </c>
      <c r="B371" s="73" t="s">
        <v>383</v>
      </c>
      <c r="C371" s="73" t="s">
        <v>384</v>
      </c>
      <c r="D371" s="73" t="s">
        <v>39</v>
      </c>
      <c r="E371" s="75">
        <v>40331</v>
      </c>
      <c r="F371" s="75">
        <v>40331</v>
      </c>
      <c r="G371" s="73">
        <v>1</v>
      </c>
      <c r="H371" s="73" t="s">
        <v>38</v>
      </c>
      <c r="I371" s="73" t="s">
        <v>177</v>
      </c>
      <c r="J371" s="73" t="s">
        <v>27</v>
      </c>
      <c r="K371" s="73"/>
    </row>
    <row r="372" spans="1:11" ht="12.75" customHeight="1">
      <c r="A372" s="73" t="s">
        <v>368</v>
      </c>
      <c r="B372" s="73" t="s">
        <v>383</v>
      </c>
      <c r="C372" s="73" t="s">
        <v>384</v>
      </c>
      <c r="D372" s="73" t="s">
        <v>39</v>
      </c>
      <c r="E372" s="75">
        <v>40345</v>
      </c>
      <c r="F372" s="75">
        <v>40349</v>
      </c>
      <c r="G372" s="73">
        <v>5</v>
      </c>
      <c r="H372" s="73" t="s">
        <v>431</v>
      </c>
      <c r="I372" s="73" t="s">
        <v>37</v>
      </c>
      <c r="J372" s="73" t="s">
        <v>27</v>
      </c>
      <c r="K372" s="73"/>
    </row>
    <row r="373" spans="1:11" ht="12.75" customHeight="1">
      <c r="A373" s="73" t="s">
        <v>368</v>
      </c>
      <c r="B373" s="73" t="s">
        <v>383</v>
      </c>
      <c r="C373" s="73" t="s">
        <v>384</v>
      </c>
      <c r="D373" s="73" t="s">
        <v>39</v>
      </c>
      <c r="E373" s="75">
        <v>40352</v>
      </c>
      <c r="F373" s="75">
        <v>40356</v>
      </c>
      <c r="G373" s="73">
        <v>5</v>
      </c>
      <c r="H373" s="73" t="s">
        <v>431</v>
      </c>
      <c r="I373" s="73" t="s">
        <v>37</v>
      </c>
      <c r="J373" s="73" t="s">
        <v>27</v>
      </c>
      <c r="K373" s="73"/>
    </row>
    <row r="374" spans="1:11" ht="12.75" customHeight="1">
      <c r="A374" s="73" t="s">
        <v>368</v>
      </c>
      <c r="B374" s="73" t="s">
        <v>383</v>
      </c>
      <c r="C374" s="73" t="s">
        <v>384</v>
      </c>
      <c r="D374" s="73" t="s">
        <v>39</v>
      </c>
      <c r="E374" s="75">
        <v>40367</v>
      </c>
      <c r="F374" s="75">
        <v>40370</v>
      </c>
      <c r="G374" s="73">
        <v>4</v>
      </c>
      <c r="H374" s="73" t="s">
        <v>431</v>
      </c>
      <c r="I374" s="73" t="s">
        <v>37</v>
      </c>
      <c r="J374" s="73" t="s">
        <v>27</v>
      </c>
      <c r="K374" s="73"/>
    </row>
    <row r="375" spans="1:11" ht="12.75" customHeight="1">
      <c r="A375" s="73" t="s">
        <v>368</v>
      </c>
      <c r="B375" s="73" t="s">
        <v>383</v>
      </c>
      <c r="C375" s="73" t="s">
        <v>384</v>
      </c>
      <c r="D375" s="73" t="s">
        <v>39</v>
      </c>
      <c r="E375" s="75">
        <v>40374</v>
      </c>
      <c r="F375" s="75">
        <v>40374</v>
      </c>
      <c r="G375" s="73">
        <v>1</v>
      </c>
      <c r="H375" s="73" t="s">
        <v>431</v>
      </c>
      <c r="I375" s="73" t="s">
        <v>37</v>
      </c>
      <c r="J375" s="73" t="s">
        <v>27</v>
      </c>
      <c r="K375" s="73"/>
    </row>
    <row r="376" spans="1:11" ht="12.75" customHeight="1">
      <c r="A376" s="73" t="s">
        <v>368</v>
      </c>
      <c r="B376" s="73" t="s">
        <v>383</v>
      </c>
      <c r="C376" s="73" t="s">
        <v>384</v>
      </c>
      <c r="D376" s="73" t="s">
        <v>39</v>
      </c>
      <c r="E376" s="75">
        <v>40375</v>
      </c>
      <c r="F376" s="75">
        <v>40378</v>
      </c>
      <c r="G376" s="73">
        <v>4</v>
      </c>
      <c r="H376" s="73" t="s">
        <v>431</v>
      </c>
      <c r="I376" s="73" t="s">
        <v>37</v>
      </c>
      <c r="J376" s="73" t="s">
        <v>27</v>
      </c>
      <c r="K376" s="73"/>
    </row>
    <row r="377" spans="1:11" ht="12.75" customHeight="1">
      <c r="A377" s="73" t="s">
        <v>368</v>
      </c>
      <c r="B377" s="73" t="s">
        <v>383</v>
      </c>
      <c r="C377" s="73" t="s">
        <v>384</v>
      </c>
      <c r="D377" s="73" t="s">
        <v>39</v>
      </c>
      <c r="E377" s="75">
        <v>40380</v>
      </c>
      <c r="F377" s="75">
        <v>40380</v>
      </c>
      <c r="G377" s="73">
        <v>1</v>
      </c>
      <c r="H377" s="73" t="s">
        <v>38</v>
      </c>
      <c r="I377" s="73" t="s">
        <v>177</v>
      </c>
      <c r="J377" s="73" t="s">
        <v>27</v>
      </c>
      <c r="K377" s="73"/>
    </row>
    <row r="378" spans="1:11" ht="12.75" customHeight="1">
      <c r="A378" s="73" t="s">
        <v>368</v>
      </c>
      <c r="B378" s="73" t="s">
        <v>383</v>
      </c>
      <c r="C378" s="73" t="s">
        <v>384</v>
      </c>
      <c r="D378" s="73" t="s">
        <v>39</v>
      </c>
      <c r="E378" s="75">
        <v>40381</v>
      </c>
      <c r="F378" s="75">
        <v>40381</v>
      </c>
      <c r="G378" s="73">
        <v>1</v>
      </c>
      <c r="H378" s="73" t="s">
        <v>38</v>
      </c>
      <c r="I378" s="73" t="s">
        <v>177</v>
      </c>
      <c r="J378" s="73" t="s">
        <v>27</v>
      </c>
      <c r="K378" s="73"/>
    </row>
    <row r="379" spans="1:11" ht="12.75" customHeight="1">
      <c r="A379" s="73" t="s">
        <v>368</v>
      </c>
      <c r="B379" s="73" t="s">
        <v>383</v>
      </c>
      <c r="C379" s="73" t="s">
        <v>384</v>
      </c>
      <c r="D379" s="73" t="s">
        <v>39</v>
      </c>
      <c r="E379" s="75">
        <v>40389</v>
      </c>
      <c r="F379" s="75">
        <v>40390</v>
      </c>
      <c r="G379" s="73">
        <v>2</v>
      </c>
      <c r="H379" s="73" t="s">
        <v>38</v>
      </c>
      <c r="I379" s="73" t="s">
        <v>177</v>
      </c>
      <c r="J379" s="73" t="s">
        <v>27</v>
      </c>
      <c r="K379" s="73"/>
    </row>
    <row r="380" spans="1:11" ht="12.75" customHeight="1">
      <c r="A380" s="73" t="s">
        <v>368</v>
      </c>
      <c r="B380" s="73" t="s">
        <v>383</v>
      </c>
      <c r="C380" s="73" t="s">
        <v>384</v>
      </c>
      <c r="D380" s="73" t="s">
        <v>39</v>
      </c>
      <c r="E380" s="75">
        <v>40391</v>
      </c>
      <c r="F380" s="75">
        <v>40395</v>
      </c>
      <c r="G380" s="73">
        <v>5</v>
      </c>
      <c r="H380" s="73" t="s">
        <v>38</v>
      </c>
      <c r="I380" s="73" t="s">
        <v>177</v>
      </c>
      <c r="J380" s="73" t="s">
        <v>27</v>
      </c>
      <c r="K380" s="73"/>
    </row>
    <row r="381" spans="1:11" ht="12.75" customHeight="1">
      <c r="A381" s="73" t="s">
        <v>368</v>
      </c>
      <c r="B381" s="73" t="s">
        <v>383</v>
      </c>
      <c r="C381" s="73" t="s">
        <v>384</v>
      </c>
      <c r="D381" s="73" t="s">
        <v>39</v>
      </c>
      <c r="E381" s="75">
        <v>40400</v>
      </c>
      <c r="F381" s="75">
        <v>40406</v>
      </c>
      <c r="G381" s="73">
        <v>7</v>
      </c>
      <c r="H381" s="73" t="s">
        <v>38</v>
      </c>
      <c r="I381" s="73" t="s">
        <v>177</v>
      </c>
      <c r="J381" s="73" t="s">
        <v>27</v>
      </c>
      <c r="K381" s="73"/>
    </row>
    <row r="382" spans="1:11" ht="12.75" customHeight="1">
      <c r="A382" s="73" t="s">
        <v>368</v>
      </c>
      <c r="B382" s="73" t="s">
        <v>383</v>
      </c>
      <c r="C382" s="73" t="s">
        <v>384</v>
      </c>
      <c r="D382" s="73" t="s">
        <v>39</v>
      </c>
      <c r="E382" s="75">
        <v>40414</v>
      </c>
      <c r="F382" s="75">
        <v>40421</v>
      </c>
      <c r="G382" s="73">
        <v>8</v>
      </c>
      <c r="H382" s="73" t="s">
        <v>38</v>
      </c>
      <c r="I382" s="73" t="s">
        <v>177</v>
      </c>
      <c r="J382" s="73" t="s">
        <v>27</v>
      </c>
      <c r="K382" s="73"/>
    </row>
    <row r="383" spans="1:11" ht="12.75" customHeight="1">
      <c r="A383" s="73" t="s">
        <v>368</v>
      </c>
      <c r="B383" s="73" t="s">
        <v>383</v>
      </c>
      <c r="C383" s="73" t="s">
        <v>384</v>
      </c>
      <c r="D383" s="73" t="s">
        <v>176</v>
      </c>
      <c r="E383" s="75">
        <v>40351</v>
      </c>
      <c r="F383" s="75">
        <v>40351</v>
      </c>
      <c r="G383" s="73">
        <v>1</v>
      </c>
      <c r="H383" s="73" t="s">
        <v>36</v>
      </c>
      <c r="I383" s="73" t="s">
        <v>37</v>
      </c>
      <c r="J383" s="73" t="s">
        <v>27</v>
      </c>
      <c r="K383" s="73"/>
    </row>
    <row r="384" spans="1:11" ht="12.75" customHeight="1">
      <c r="A384" s="73" t="s">
        <v>368</v>
      </c>
      <c r="B384" s="73" t="s">
        <v>383</v>
      </c>
      <c r="C384" s="73" t="s">
        <v>384</v>
      </c>
      <c r="D384" s="73" t="s">
        <v>176</v>
      </c>
      <c r="E384" s="75">
        <v>40422</v>
      </c>
      <c r="F384" s="75">
        <v>40422</v>
      </c>
      <c r="G384" s="73">
        <v>1</v>
      </c>
      <c r="H384" s="73" t="s">
        <v>36</v>
      </c>
      <c r="I384" s="73" t="s">
        <v>37</v>
      </c>
      <c r="J384" s="73" t="s">
        <v>27</v>
      </c>
      <c r="K384" s="73"/>
    </row>
    <row r="385" spans="1:11" ht="12.75" customHeight="1">
      <c r="A385" s="73" t="s">
        <v>368</v>
      </c>
      <c r="B385" s="73" t="s">
        <v>385</v>
      </c>
      <c r="C385" s="73" t="s">
        <v>386</v>
      </c>
      <c r="D385" s="73" t="s">
        <v>35</v>
      </c>
      <c r="E385" s="75">
        <v>40382</v>
      </c>
      <c r="F385" s="75">
        <v>40388</v>
      </c>
      <c r="G385" s="73">
        <v>7</v>
      </c>
      <c r="H385" s="73" t="s">
        <v>430</v>
      </c>
      <c r="I385" s="73" t="s">
        <v>177</v>
      </c>
      <c r="J385" s="73" t="s">
        <v>27</v>
      </c>
      <c r="K385" s="73"/>
    </row>
    <row r="386" spans="1:11" ht="12.75" customHeight="1">
      <c r="A386" s="73" t="s">
        <v>368</v>
      </c>
      <c r="B386" s="73" t="s">
        <v>385</v>
      </c>
      <c r="C386" s="73" t="s">
        <v>386</v>
      </c>
      <c r="D386" s="73" t="s">
        <v>39</v>
      </c>
      <c r="E386" s="75">
        <v>40345</v>
      </c>
      <c r="F386" s="75">
        <v>40349</v>
      </c>
      <c r="G386" s="73">
        <v>5</v>
      </c>
      <c r="H386" s="73" t="s">
        <v>431</v>
      </c>
      <c r="I386" s="73" t="s">
        <v>37</v>
      </c>
      <c r="J386" s="73" t="s">
        <v>27</v>
      </c>
      <c r="K386" s="73"/>
    </row>
    <row r="387" spans="1:11" ht="12.75" customHeight="1">
      <c r="A387" s="73" t="s">
        <v>368</v>
      </c>
      <c r="B387" s="73" t="s">
        <v>385</v>
      </c>
      <c r="C387" s="73" t="s">
        <v>386</v>
      </c>
      <c r="D387" s="73" t="s">
        <v>39</v>
      </c>
      <c r="E387" s="75">
        <v>40352</v>
      </c>
      <c r="F387" s="75">
        <v>40356</v>
      </c>
      <c r="G387" s="73">
        <v>5</v>
      </c>
      <c r="H387" s="73" t="s">
        <v>431</v>
      </c>
      <c r="I387" s="73" t="s">
        <v>37</v>
      </c>
      <c r="J387" s="73" t="s">
        <v>27</v>
      </c>
      <c r="K387" s="73"/>
    </row>
    <row r="388" spans="1:11" ht="12.75" customHeight="1">
      <c r="A388" s="73" t="s">
        <v>368</v>
      </c>
      <c r="B388" s="73" t="s">
        <v>385</v>
      </c>
      <c r="C388" s="73" t="s">
        <v>386</v>
      </c>
      <c r="D388" s="73" t="s">
        <v>39</v>
      </c>
      <c r="E388" s="75">
        <v>40367</v>
      </c>
      <c r="F388" s="75">
        <v>40370</v>
      </c>
      <c r="G388" s="73">
        <v>4</v>
      </c>
      <c r="H388" s="73" t="s">
        <v>431</v>
      </c>
      <c r="I388" s="73" t="s">
        <v>37</v>
      </c>
      <c r="J388" s="73" t="s">
        <v>27</v>
      </c>
      <c r="K388" s="73"/>
    </row>
    <row r="389" spans="1:11" ht="12.75" customHeight="1">
      <c r="A389" s="73" t="s">
        <v>368</v>
      </c>
      <c r="B389" s="73" t="s">
        <v>385</v>
      </c>
      <c r="C389" s="73" t="s">
        <v>386</v>
      </c>
      <c r="D389" s="73" t="s">
        <v>39</v>
      </c>
      <c r="E389" s="75">
        <v>40374</v>
      </c>
      <c r="F389" s="75">
        <v>40374</v>
      </c>
      <c r="G389" s="73">
        <v>1</v>
      </c>
      <c r="H389" s="73" t="s">
        <v>431</v>
      </c>
      <c r="I389" s="73" t="s">
        <v>37</v>
      </c>
      <c r="J389" s="73" t="s">
        <v>27</v>
      </c>
      <c r="K389" s="73"/>
    </row>
    <row r="390" spans="1:11" ht="12.75" customHeight="1">
      <c r="A390" s="73" t="s">
        <v>368</v>
      </c>
      <c r="B390" s="73" t="s">
        <v>385</v>
      </c>
      <c r="C390" s="73" t="s">
        <v>386</v>
      </c>
      <c r="D390" s="73" t="s">
        <v>39</v>
      </c>
      <c r="E390" s="75">
        <v>40375</v>
      </c>
      <c r="F390" s="75">
        <v>40378</v>
      </c>
      <c r="G390" s="73">
        <v>4</v>
      </c>
      <c r="H390" s="73" t="s">
        <v>431</v>
      </c>
      <c r="I390" s="73" t="s">
        <v>37</v>
      </c>
      <c r="J390" s="73" t="s">
        <v>27</v>
      </c>
      <c r="K390" s="73"/>
    </row>
    <row r="391" spans="1:11" ht="12.75" customHeight="1">
      <c r="A391" s="73" t="s">
        <v>368</v>
      </c>
      <c r="B391" s="73" t="s">
        <v>385</v>
      </c>
      <c r="C391" s="73" t="s">
        <v>386</v>
      </c>
      <c r="D391" s="73" t="s">
        <v>39</v>
      </c>
      <c r="E391" s="75">
        <v>40389</v>
      </c>
      <c r="F391" s="75">
        <v>40390</v>
      </c>
      <c r="G391" s="73">
        <v>2</v>
      </c>
      <c r="H391" s="73" t="s">
        <v>38</v>
      </c>
      <c r="I391" s="73" t="s">
        <v>177</v>
      </c>
      <c r="J391" s="73" t="s">
        <v>27</v>
      </c>
      <c r="K391" s="73"/>
    </row>
    <row r="392" spans="1:11" ht="12.75" customHeight="1">
      <c r="A392" s="73" t="s">
        <v>368</v>
      </c>
      <c r="B392" s="73" t="s">
        <v>385</v>
      </c>
      <c r="C392" s="73" t="s">
        <v>386</v>
      </c>
      <c r="D392" s="73" t="s">
        <v>176</v>
      </c>
      <c r="E392" s="75">
        <v>40351</v>
      </c>
      <c r="F392" s="75">
        <v>40351</v>
      </c>
      <c r="G392" s="73">
        <v>1</v>
      </c>
      <c r="H392" s="73" t="s">
        <v>36</v>
      </c>
      <c r="I392" s="73" t="s">
        <v>37</v>
      </c>
      <c r="J392" s="73" t="s">
        <v>27</v>
      </c>
      <c r="K392" s="73"/>
    </row>
    <row r="393" spans="1:11" ht="12.75" customHeight="1">
      <c r="A393" s="73" t="s">
        <v>368</v>
      </c>
      <c r="B393" s="73" t="s">
        <v>385</v>
      </c>
      <c r="C393" s="73" t="s">
        <v>386</v>
      </c>
      <c r="D393" s="73" t="s">
        <v>176</v>
      </c>
      <c r="E393" s="75">
        <v>40391</v>
      </c>
      <c r="F393" s="75">
        <v>40395</v>
      </c>
      <c r="G393" s="73">
        <v>5</v>
      </c>
      <c r="H393" s="73" t="s">
        <v>36</v>
      </c>
      <c r="I393" s="73" t="s">
        <v>37</v>
      </c>
      <c r="J393" s="73" t="s">
        <v>27</v>
      </c>
      <c r="K393" s="73"/>
    </row>
    <row r="394" spans="1:11" ht="12.75" customHeight="1">
      <c r="A394" s="73" t="s">
        <v>368</v>
      </c>
      <c r="B394" s="73" t="s">
        <v>385</v>
      </c>
      <c r="C394" s="73" t="s">
        <v>386</v>
      </c>
      <c r="D394" s="73" t="s">
        <v>176</v>
      </c>
      <c r="E394" s="75">
        <v>40422</v>
      </c>
      <c r="F394" s="75">
        <v>40422</v>
      </c>
      <c r="G394" s="73">
        <v>1</v>
      </c>
      <c r="H394" s="73" t="s">
        <v>36</v>
      </c>
      <c r="I394" s="73" t="s">
        <v>37</v>
      </c>
      <c r="J394" s="73" t="s">
        <v>27</v>
      </c>
      <c r="K394" s="73"/>
    </row>
    <row r="395" spans="1:11" ht="12.75" customHeight="1">
      <c r="A395" s="73" t="s">
        <v>368</v>
      </c>
      <c r="B395" s="73" t="s">
        <v>387</v>
      </c>
      <c r="C395" s="73" t="s">
        <v>388</v>
      </c>
      <c r="D395" s="73" t="s">
        <v>35</v>
      </c>
      <c r="E395" s="75">
        <v>40375</v>
      </c>
      <c r="F395" s="75">
        <v>40377</v>
      </c>
      <c r="G395" s="73">
        <v>3</v>
      </c>
      <c r="H395" s="73" t="s">
        <v>38</v>
      </c>
      <c r="I395" s="73" t="s">
        <v>177</v>
      </c>
      <c r="J395" s="73" t="s">
        <v>27</v>
      </c>
      <c r="K395" s="73"/>
    </row>
    <row r="396" spans="1:11" ht="12.75" customHeight="1">
      <c r="A396" s="73" t="s">
        <v>368</v>
      </c>
      <c r="B396" s="73" t="s">
        <v>387</v>
      </c>
      <c r="C396" s="73" t="s">
        <v>388</v>
      </c>
      <c r="D396" s="73" t="s">
        <v>35</v>
      </c>
      <c r="E396" s="75">
        <v>40382</v>
      </c>
      <c r="F396" s="75">
        <v>40385</v>
      </c>
      <c r="G396" s="73">
        <v>4</v>
      </c>
      <c r="H396" s="73" t="s">
        <v>36</v>
      </c>
      <c r="I396" s="73" t="s">
        <v>37</v>
      </c>
      <c r="J396" s="73" t="s">
        <v>27</v>
      </c>
      <c r="K396" s="73"/>
    </row>
    <row r="397" spans="1:11" ht="12.75" customHeight="1">
      <c r="A397" s="73" t="s">
        <v>368</v>
      </c>
      <c r="B397" s="73" t="s">
        <v>387</v>
      </c>
      <c r="C397" s="73" t="s">
        <v>388</v>
      </c>
      <c r="D397" s="73" t="s">
        <v>39</v>
      </c>
      <c r="E397" s="75">
        <v>40347</v>
      </c>
      <c r="F397" s="75">
        <v>40350</v>
      </c>
      <c r="G397" s="73">
        <v>4</v>
      </c>
      <c r="H397" s="73" t="s">
        <v>38</v>
      </c>
      <c r="I397" s="73" t="s">
        <v>177</v>
      </c>
      <c r="J397" s="73" t="s">
        <v>27</v>
      </c>
      <c r="K397" s="73"/>
    </row>
    <row r="398" spans="1:11" ht="12.75" customHeight="1">
      <c r="A398" s="73" t="s">
        <v>368</v>
      </c>
      <c r="B398" s="73" t="s">
        <v>387</v>
      </c>
      <c r="C398" s="73" t="s">
        <v>388</v>
      </c>
      <c r="D398" s="73" t="s">
        <v>176</v>
      </c>
      <c r="E398" s="75">
        <v>40351</v>
      </c>
      <c r="F398" s="75">
        <v>40357</v>
      </c>
      <c r="G398" s="73">
        <v>7</v>
      </c>
      <c r="H398" s="73" t="s">
        <v>36</v>
      </c>
      <c r="I398" s="73" t="s">
        <v>37</v>
      </c>
      <c r="J398" s="73" t="s">
        <v>27</v>
      </c>
      <c r="K398" s="73"/>
    </row>
    <row r="399" spans="1:11" ht="12.75" customHeight="1">
      <c r="A399" s="73" t="s">
        <v>368</v>
      </c>
      <c r="B399" s="73" t="s">
        <v>389</v>
      </c>
      <c r="C399" s="73" t="s">
        <v>390</v>
      </c>
      <c r="D399" s="73" t="s">
        <v>35</v>
      </c>
      <c r="E399" s="75">
        <v>40382</v>
      </c>
      <c r="F399" s="75">
        <v>40387</v>
      </c>
      <c r="G399" s="73">
        <v>6</v>
      </c>
      <c r="H399" s="73" t="s">
        <v>430</v>
      </c>
      <c r="I399" s="73" t="s">
        <v>177</v>
      </c>
      <c r="J399" s="73" t="s">
        <v>27</v>
      </c>
      <c r="K399" s="73"/>
    </row>
    <row r="400" spans="1:11" ht="12.75" customHeight="1">
      <c r="A400" s="73" t="s">
        <v>368</v>
      </c>
      <c r="B400" s="73" t="s">
        <v>389</v>
      </c>
      <c r="C400" s="73" t="s">
        <v>390</v>
      </c>
      <c r="D400" s="73" t="s">
        <v>39</v>
      </c>
      <c r="E400" s="75">
        <v>40345</v>
      </c>
      <c r="F400" s="75">
        <v>40349</v>
      </c>
      <c r="G400" s="73">
        <v>5</v>
      </c>
      <c r="H400" s="73" t="s">
        <v>431</v>
      </c>
      <c r="I400" s="73" t="s">
        <v>37</v>
      </c>
      <c r="J400" s="73" t="s">
        <v>27</v>
      </c>
      <c r="K400" s="73"/>
    </row>
    <row r="401" spans="1:11" ht="12.75" customHeight="1">
      <c r="A401" s="73" t="s">
        <v>368</v>
      </c>
      <c r="B401" s="73" t="s">
        <v>389</v>
      </c>
      <c r="C401" s="73" t="s">
        <v>390</v>
      </c>
      <c r="D401" s="73" t="s">
        <v>39</v>
      </c>
      <c r="E401" s="75">
        <v>40352</v>
      </c>
      <c r="F401" s="75">
        <v>40356</v>
      </c>
      <c r="G401" s="73">
        <v>5</v>
      </c>
      <c r="H401" s="73" t="s">
        <v>431</v>
      </c>
      <c r="I401" s="73" t="s">
        <v>37</v>
      </c>
      <c r="J401" s="73" t="s">
        <v>27</v>
      </c>
      <c r="K401" s="73"/>
    </row>
    <row r="402" spans="1:11" ht="12.75" customHeight="1">
      <c r="A402" s="73" t="s">
        <v>368</v>
      </c>
      <c r="B402" s="73" t="s">
        <v>389</v>
      </c>
      <c r="C402" s="73" t="s">
        <v>390</v>
      </c>
      <c r="D402" s="73" t="s">
        <v>39</v>
      </c>
      <c r="E402" s="75">
        <v>40367</v>
      </c>
      <c r="F402" s="75">
        <v>40370</v>
      </c>
      <c r="G402" s="73">
        <v>4</v>
      </c>
      <c r="H402" s="73" t="s">
        <v>431</v>
      </c>
      <c r="I402" s="73" t="s">
        <v>37</v>
      </c>
      <c r="J402" s="73" t="s">
        <v>27</v>
      </c>
      <c r="K402" s="73"/>
    </row>
    <row r="403" spans="1:11" ht="12.75" customHeight="1">
      <c r="A403" s="73" t="s">
        <v>368</v>
      </c>
      <c r="B403" s="73" t="s">
        <v>389</v>
      </c>
      <c r="C403" s="73" t="s">
        <v>390</v>
      </c>
      <c r="D403" s="73" t="s">
        <v>39</v>
      </c>
      <c r="E403" s="75">
        <v>40374</v>
      </c>
      <c r="F403" s="75">
        <v>40374</v>
      </c>
      <c r="G403" s="73">
        <v>1</v>
      </c>
      <c r="H403" s="73" t="s">
        <v>431</v>
      </c>
      <c r="I403" s="73" t="s">
        <v>37</v>
      </c>
      <c r="J403" s="73" t="s">
        <v>27</v>
      </c>
      <c r="K403" s="73"/>
    </row>
    <row r="404" spans="1:11" ht="12.75" customHeight="1">
      <c r="A404" s="73" t="s">
        <v>368</v>
      </c>
      <c r="B404" s="73" t="s">
        <v>389</v>
      </c>
      <c r="C404" s="73" t="s">
        <v>390</v>
      </c>
      <c r="D404" s="73" t="s">
        <v>39</v>
      </c>
      <c r="E404" s="75">
        <v>40375</v>
      </c>
      <c r="F404" s="75">
        <v>40378</v>
      </c>
      <c r="G404" s="73">
        <v>4</v>
      </c>
      <c r="H404" s="73" t="s">
        <v>431</v>
      </c>
      <c r="I404" s="73" t="s">
        <v>37</v>
      </c>
      <c r="J404" s="73" t="s">
        <v>27</v>
      </c>
      <c r="K404" s="73"/>
    </row>
    <row r="405" spans="1:11" ht="12.75" customHeight="1">
      <c r="A405" s="73" t="s">
        <v>368</v>
      </c>
      <c r="B405" s="73" t="s">
        <v>389</v>
      </c>
      <c r="C405" s="73" t="s">
        <v>390</v>
      </c>
      <c r="D405" s="73" t="s">
        <v>39</v>
      </c>
      <c r="E405" s="75">
        <v>40388</v>
      </c>
      <c r="F405" s="75">
        <v>40390</v>
      </c>
      <c r="G405" s="73">
        <v>3</v>
      </c>
      <c r="H405" s="73" t="s">
        <v>38</v>
      </c>
      <c r="I405" s="73" t="s">
        <v>177</v>
      </c>
      <c r="J405" s="73" t="s">
        <v>27</v>
      </c>
      <c r="K405" s="73"/>
    </row>
    <row r="406" spans="1:11" ht="12.75" customHeight="1">
      <c r="A406" s="73" t="s">
        <v>368</v>
      </c>
      <c r="B406" s="73" t="s">
        <v>389</v>
      </c>
      <c r="C406" s="73" t="s">
        <v>390</v>
      </c>
      <c r="D406" s="73" t="s">
        <v>176</v>
      </c>
      <c r="E406" s="75">
        <v>40351</v>
      </c>
      <c r="F406" s="75">
        <v>40351</v>
      </c>
      <c r="G406" s="73">
        <v>1</v>
      </c>
      <c r="H406" s="73" t="s">
        <v>36</v>
      </c>
      <c r="I406" s="73" t="s">
        <v>37</v>
      </c>
      <c r="J406" s="73" t="s">
        <v>27</v>
      </c>
      <c r="K406" s="73"/>
    </row>
    <row r="407" spans="1:11" ht="12.75" customHeight="1">
      <c r="A407" s="73" t="s">
        <v>368</v>
      </c>
      <c r="B407" s="73" t="s">
        <v>389</v>
      </c>
      <c r="C407" s="73" t="s">
        <v>390</v>
      </c>
      <c r="D407" s="73" t="s">
        <v>176</v>
      </c>
      <c r="E407" s="75">
        <v>40391</v>
      </c>
      <c r="F407" s="75">
        <v>40392</v>
      </c>
      <c r="G407" s="73">
        <v>2</v>
      </c>
      <c r="H407" s="73" t="s">
        <v>36</v>
      </c>
      <c r="I407" s="73" t="s">
        <v>37</v>
      </c>
      <c r="J407" s="73" t="s">
        <v>27</v>
      </c>
      <c r="K407" s="73"/>
    </row>
    <row r="408" spans="1:11" ht="12.75" customHeight="1">
      <c r="A408" s="74" t="s">
        <v>368</v>
      </c>
      <c r="B408" s="74" t="s">
        <v>389</v>
      </c>
      <c r="C408" s="74" t="s">
        <v>390</v>
      </c>
      <c r="D408" s="74" t="s">
        <v>176</v>
      </c>
      <c r="E408" s="76">
        <v>40422</v>
      </c>
      <c r="F408" s="76">
        <v>40422</v>
      </c>
      <c r="G408" s="74">
        <v>1</v>
      </c>
      <c r="H408" s="74" t="s">
        <v>36</v>
      </c>
      <c r="I408" s="74" t="s">
        <v>37</v>
      </c>
      <c r="J408" s="74" t="s">
        <v>27</v>
      </c>
      <c r="K408" s="73"/>
    </row>
    <row r="409" spans="1:11" ht="12.75" customHeight="1">
      <c r="A409" s="33"/>
      <c r="B409" s="63">
        <f>SUM(IF(FREQUENCY(MATCH(B300:B408,B300:B408,0),MATCH(B300:B408,B300:B408,0))&gt;0,1))</f>
        <v>11</v>
      </c>
      <c r="C409" s="34"/>
      <c r="D409" s="29">
        <f>COUNTA(D300:D408)</f>
        <v>109</v>
      </c>
      <c r="E409" s="29"/>
      <c r="F409" s="29"/>
      <c r="G409" s="29">
        <f>SUM(G300:G408)</f>
        <v>302</v>
      </c>
      <c r="H409" s="33"/>
      <c r="I409" s="33"/>
      <c r="J409" s="33"/>
    </row>
    <row r="410" spans="1:11" ht="12.75" customHeight="1">
      <c r="A410" s="33"/>
      <c r="B410" s="63"/>
      <c r="C410" s="34"/>
      <c r="D410" s="29"/>
      <c r="E410" s="29"/>
      <c r="F410" s="29"/>
      <c r="G410" s="29"/>
      <c r="H410" s="33"/>
      <c r="I410" s="33"/>
      <c r="J410" s="33"/>
    </row>
    <row r="411" spans="1:11" ht="12.75" customHeight="1">
      <c r="A411" s="73" t="s">
        <v>391</v>
      </c>
      <c r="B411" s="73" t="s">
        <v>392</v>
      </c>
      <c r="C411" s="73" t="s">
        <v>393</v>
      </c>
      <c r="D411" s="73" t="s">
        <v>35</v>
      </c>
      <c r="E411" s="75">
        <v>40375</v>
      </c>
      <c r="F411" s="75">
        <v>40375</v>
      </c>
      <c r="G411" s="73">
        <v>1</v>
      </c>
      <c r="H411" s="73" t="s">
        <v>38</v>
      </c>
      <c r="I411" s="73" t="s">
        <v>177</v>
      </c>
      <c r="J411" s="73" t="s">
        <v>27</v>
      </c>
      <c r="K411" s="73"/>
    </row>
    <row r="412" spans="1:11" ht="12.75" customHeight="1">
      <c r="A412" s="73" t="s">
        <v>391</v>
      </c>
      <c r="B412" s="73" t="s">
        <v>392</v>
      </c>
      <c r="C412" s="73" t="s">
        <v>393</v>
      </c>
      <c r="D412" s="73" t="s">
        <v>35</v>
      </c>
      <c r="E412" s="75">
        <v>40383</v>
      </c>
      <c r="F412" s="75">
        <v>40383</v>
      </c>
      <c r="G412" s="73">
        <v>1</v>
      </c>
      <c r="H412" s="73" t="s">
        <v>38</v>
      </c>
      <c r="I412" s="73" t="s">
        <v>177</v>
      </c>
      <c r="J412" s="73" t="s">
        <v>27</v>
      </c>
      <c r="K412" s="73"/>
    </row>
    <row r="413" spans="1:11" ht="12.75" customHeight="1">
      <c r="A413" s="73" t="s">
        <v>391</v>
      </c>
      <c r="B413" s="73" t="s">
        <v>392</v>
      </c>
      <c r="C413" s="73" t="s">
        <v>393</v>
      </c>
      <c r="D413" s="73" t="s">
        <v>35</v>
      </c>
      <c r="E413" s="75">
        <v>40384</v>
      </c>
      <c r="F413" s="75">
        <v>40385</v>
      </c>
      <c r="G413" s="73">
        <v>2</v>
      </c>
      <c r="H413" s="73" t="s">
        <v>38</v>
      </c>
      <c r="I413" s="73" t="s">
        <v>177</v>
      </c>
      <c r="J413" s="73" t="s">
        <v>27</v>
      </c>
      <c r="K413" s="73"/>
    </row>
    <row r="414" spans="1:11" ht="12.75" customHeight="1">
      <c r="A414" s="73" t="s">
        <v>391</v>
      </c>
      <c r="B414" s="73" t="s">
        <v>392</v>
      </c>
      <c r="C414" s="73" t="s">
        <v>393</v>
      </c>
      <c r="D414" s="73" t="s">
        <v>35</v>
      </c>
      <c r="E414" s="75">
        <v>40404</v>
      </c>
      <c r="F414" s="75">
        <v>40404</v>
      </c>
      <c r="G414" s="73">
        <v>1</v>
      </c>
      <c r="H414" s="73" t="s">
        <v>38</v>
      </c>
      <c r="I414" s="73" t="s">
        <v>177</v>
      </c>
      <c r="J414" s="73" t="s">
        <v>27</v>
      </c>
      <c r="K414" s="73"/>
    </row>
    <row r="415" spans="1:11" ht="12.75" customHeight="1">
      <c r="A415" s="73" t="s">
        <v>391</v>
      </c>
      <c r="B415" s="73" t="s">
        <v>392</v>
      </c>
      <c r="C415" s="73" t="s">
        <v>393</v>
      </c>
      <c r="D415" s="73" t="s">
        <v>39</v>
      </c>
      <c r="E415" s="75">
        <v>40347</v>
      </c>
      <c r="F415" s="75">
        <v>40347</v>
      </c>
      <c r="G415" s="73">
        <v>1</v>
      </c>
      <c r="H415" s="73" t="s">
        <v>15</v>
      </c>
      <c r="I415" s="73" t="s">
        <v>15</v>
      </c>
      <c r="J415" s="73" t="s">
        <v>27</v>
      </c>
      <c r="K415" s="73"/>
    </row>
    <row r="416" spans="1:11" ht="12.75" customHeight="1">
      <c r="A416" s="73" t="s">
        <v>391</v>
      </c>
      <c r="B416" s="73" t="s">
        <v>392</v>
      </c>
      <c r="C416" s="73" t="s">
        <v>393</v>
      </c>
      <c r="D416" s="73" t="s">
        <v>39</v>
      </c>
      <c r="E416" s="75">
        <v>40354</v>
      </c>
      <c r="F416" s="75">
        <v>40354</v>
      </c>
      <c r="G416" s="73">
        <v>1</v>
      </c>
      <c r="H416" s="73" t="s">
        <v>15</v>
      </c>
      <c r="I416" s="73" t="s">
        <v>15</v>
      </c>
      <c r="J416" s="73" t="s">
        <v>27</v>
      </c>
      <c r="K416" s="73"/>
    </row>
    <row r="417" spans="1:11" ht="12.75" customHeight="1">
      <c r="A417" s="73" t="s">
        <v>391</v>
      </c>
      <c r="B417" s="73" t="s">
        <v>392</v>
      </c>
      <c r="C417" s="73" t="s">
        <v>393</v>
      </c>
      <c r="D417" s="73" t="s">
        <v>39</v>
      </c>
      <c r="E417" s="75">
        <v>40355</v>
      </c>
      <c r="F417" s="75">
        <v>40357</v>
      </c>
      <c r="G417" s="73">
        <v>3</v>
      </c>
      <c r="H417" s="73" t="s">
        <v>15</v>
      </c>
      <c r="I417" s="73" t="s">
        <v>15</v>
      </c>
      <c r="J417" s="73" t="s">
        <v>27</v>
      </c>
      <c r="K417" s="73"/>
    </row>
    <row r="418" spans="1:11" ht="12.75" customHeight="1">
      <c r="A418" s="73" t="s">
        <v>391</v>
      </c>
      <c r="B418" s="73" t="s">
        <v>392</v>
      </c>
      <c r="C418" s="73" t="s">
        <v>393</v>
      </c>
      <c r="D418" s="73" t="s">
        <v>39</v>
      </c>
      <c r="E418" s="75">
        <v>40358</v>
      </c>
      <c r="F418" s="75">
        <v>40358</v>
      </c>
      <c r="G418" s="73">
        <v>1</v>
      </c>
      <c r="H418" s="73" t="s">
        <v>15</v>
      </c>
      <c r="I418" s="73" t="s">
        <v>15</v>
      </c>
      <c r="J418" s="73" t="s">
        <v>27</v>
      </c>
      <c r="K418" s="73"/>
    </row>
    <row r="419" spans="1:11" ht="12.75" customHeight="1">
      <c r="A419" s="73" t="s">
        <v>391</v>
      </c>
      <c r="B419" s="73" t="s">
        <v>392</v>
      </c>
      <c r="C419" s="73" t="s">
        <v>393</v>
      </c>
      <c r="D419" s="73" t="s">
        <v>39</v>
      </c>
      <c r="E419" s="75">
        <v>40359</v>
      </c>
      <c r="F419" s="75">
        <v>40359</v>
      </c>
      <c r="G419" s="73">
        <v>1</v>
      </c>
      <c r="H419" s="73" t="s">
        <v>15</v>
      </c>
      <c r="I419" s="73" t="s">
        <v>15</v>
      </c>
      <c r="J419" s="73" t="s">
        <v>27</v>
      </c>
      <c r="K419" s="73"/>
    </row>
    <row r="420" spans="1:11" ht="12.75" customHeight="1">
      <c r="A420" s="73" t="s">
        <v>391</v>
      </c>
      <c r="B420" s="73" t="s">
        <v>392</v>
      </c>
      <c r="C420" s="73" t="s">
        <v>393</v>
      </c>
      <c r="D420" s="73" t="s">
        <v>39</v>
      </c>
      <c r="E420" s="75">
        <v>40373</v>
      </c>
      <c r="F420" s="75">
        <v>40373</v>
      </c>
      <c r="G420" s="73">
        <v>1</v>
      </c>
      <c r="H420" s="73" t="s">
        <v>15</v>
      </c>
      <c r="I420" s="73" t="s">
        <v>15</v>
      </c>
      <c r="J420" s="73" t="s">
        <v>27</v>
      </c>
      <c r="K420" s="73"/>
    </row>
    <row r="421" spans="1:11" ht="12.75" customHeight="1">
      <c r="A421" s="73" t="s">
        <v>391</v>
      </c>
      <c r="B421" s="73" t="s">
        <v>392</v>
      </c>
      <c r="C421" s="73" t="s">
        <v>393</v>
      </c>
      <c r="D421" s="73" t="s">
        <v>39</v>
      </c>
      <c r="E421" s="75">
        <v>40385</v>
      </c>
      <c r="F421" s="75">
        <v>40386</v>
      </c>
      <c r="G421" s="73">
        <v>2</v>
      </c>
      <c r="H421" s="73" t="s">
        <v>38</v>
      </c>
      <c r="I421" s="73" t="s">
        <v>177</v>
      </c>
      <c r="J421" s="73" t="s">
        <v>27</v>
      </c>
      <c r="K421" s="73"/>
    </row>
    <row r="422" spans="1:11" ht="12.75" customHeight="1">
      <c r="A422" s="73" t="s">
        <v>391</v>
      </c>
      <c r="B422" s="73" t="s">
        <v>392</v>
      </c>
      <c r="C422" s="73" t="s">
        <v>393</v>
      </c>
      <c r="D422" s="73" t="s">
        <v>39</v>
      </c>
      <c r="E422" s="75">
        <v>40387</v>
      </c>
      <c r="F422" s="75">
        <v>40389</v>
      </c>
      <c r="G422" s="73">
        <v>3</v>
      </c>
      <c r="H422" s="73" t="s">
        <v>38</v>
      </c>
      <c r="I422" s="73" t="s">
        <v>177</v>
      </c>
      <c r="J422" s="73" t="s">
        <v>27</v>
      </c>
      <c r="K422" s="73"/>
    </row>
    <row r="423" spans="1:11" ht="12.75" customHeight="1">
      <c r="A423" s="73" t="s">
        <v>391</v>
      </c>
      <c r="B423" s="73" t="s">
        <v>392</v>
      </c>
      <c r="C423" s="73" t="s">
        <v>393</v>
      </c>
      <c r="D423" s="73" t="s">
        <v>39</v>
      </c>
      <c r="E423" s="75">
        <v>40388</v>
      </c>
      <c r="F423" s="75">
        <v>40388</v>
      </c>
      <c r="G423" s="73">
        <v>1</v>
      </c>
      <c r="H423" s="73" t="s">
        <v>38</v>
      </c>
      <c r="I423" s="73" t="s">
        <v>177</v>
      </c>
      <c r="J423" s="73" t="s">
        <v>27</v>
      </c>
      <c r="K423" s="73"/>
    </row>
    <row r="424" spans="1:11" ht="12.75" customHeight="1">
      <c r="A424" s="73" t="s">
        <v>391</v>
      </c>
      <c r="B424" s="73" t="s">
        <v>392</v>
      </c>
      <c r="C424" s="73" t="s">
        <v>393</v>
      </c>
      <c r="D424" s="73" t="s">
        <v>39</v>
      </c>
      <c r="E424" s="75">
        <v>40402</v>
      </c>
      <c r="F424" s="75">
        <v>40402</v>
      </c>
      <c r="G424" s="73">
        <v>1</v>
      </c>
      <c r="H424" s="73" t="s">
        <v>38</v>
      </c>
      <c r="I424" s="73" t="s">
        <v>177</v>
      </c>
      <c r="J424" s="73" t="s">
        <v>27</v>
      </c>
      <c r="K424" s="73"/>
    </row>
    <row r="425" spans="1:11" ht="12.75" customHeight="1">
      <c r="A425" s="73" t="s">
        <v>391</v>
      </c>
      <c r="B425" s="73" t="s">
        <v>392</v>
      </c>
      <c r="C425" s="73" t="s">
        <v>393</v>
      </c>
      <c r="D425" s="73" t="s">
        <v>176</v>
      </c>
      <c r="E425" s="75">
        <v>40352</v>
      </c>
      <c r="F425" s="75">
        <v>40352</v>
      </c>
      <c r="G425" s="73">
        <v>1</v>
      </c>
      <c r="H425" s="73" t="s">
        <v>36</v>
      </c>
      <c r="I425" s="73" t="s">
        <v>37</v>
      </c>
      <c r="J425" s="73" t="s">
        <v>27</v>
      </c>
      <c r="K425" s="73"/>
    </row>
    <row r="426" spans="1:11" ht="12.75" customHeight="1">
      <c r="A426" s="73" t="s">
        <v>391</v>
      </c>
      <c r="B426" s="73" t="s">
        <v>392</v>
      </c>
      <c r="C426" s="73" t="s">
        <v>393</v>
      </c>
      <c r="D426" s="73" t="s">
        <v>176</v>
      </c>
      <c r="E426" s="75">
        <v>40382</v>
      </c>
      <c r="F426" s="75">
        <v>40382</v>
      </c>
      <c r="G426" s="73">
        <v>1</v>
      </c>
      <c r="H426" s="73" t="s">
        <v>36</v>
      </c>
      <c r="I426" s="73" t="s">
        <v>37</v>
      </c>
      <c r="J426" s="73" t="s">
        <v>27</v>
      </c>
      <c r="K426" s="73"/>
    </row>
    <row r="427" spans="1:11" ht="12.75" customHeight="1">
      <c r="A427" s="73" t="s">
        <v>391</v>
      </c>
      <c r="B427" s="73" t="s">
        <v>392</v>
      </c>
      <c r="C427" s="73" t="s">
        <v>393</v>
      </c>
      <c r="D427" s="73" t="s">
        <v>176</v>
      </c>
      <c r="E427" s="75">
        <v>40427</v>
      </c>
      <c r="F427" s="75">
        <v>40427</v>
      </c>
      <c r="G427" s="73">
        <v>1</v>
      </c>
      <c r="H427" s="73" t="s">
        <v>36</v>
      </c>
      <c r="I427" s="73" t="s">
        <v>37</v>
      </c>
      <c r="J427" s="73" t="s">
        <v>27</v>
      </c>
      <c r="K427" s="73"/>
    </row>
    <row r="428" spans="1:11" ht="12.75" customHeight="1">
      <c r="A428" s="73" t="s">
        <v>391</v>
      </c>
      <c r="B428" s="73" t="s">
        <v>394</v>
      </c>
      <c r="C428" s="73" t="s">
        <v>395</v>
      </c>
      <c r="D428" s="73" t="s">
        <v>39</v>
      </c>
      <c r="E428" s="75">
        <v>40375</v>
      </c>
      <c r="F428" s="75">
        <v>40375</v>
      </c>
      <c r="G428" s="73">
        <v>1</v>
      </c>
      <c r="H428" s="73" t="s">
        <v>38</v>
      </c>
      <c r="I428" s="73" t="s">
        <v>177</v>
      </c>
      <c r="J428" s="73" t="s">
        <v>27</v>
      </c>
      <c r="K428" s="73"/>
    </row>
    <row r="429" spans="1:11" ht="12.75" customHeight="1">
      <c r="A429" s="73" t="s">
        <v>391</v>
      </c>
      <c r="B429" s="73" t="s">
        <v>394</v>
      </c>
      <c r="C429" s="73" t="s">
        <v>395</v>
      </c>
      <c r="D429" s="73" t="s">
        <v>39</v>
      </c>
      <c r="E429" s="75">
        <v>40376</v>
      </c>
      <c r="F429" s="75">
        <v>40376</v>
      </c>
      <c r="G429" s="73">
        <v>1</v>
      </c>
      <c r="H429" s="73" t="s">
        <v>15</v>
      </c>
      <c r="I429" s="73" t="s">
        <v>15</v>
      </c>
      <c r="J429" s="73" t="s">
        <v>27</v>
      </c>
      <c r="K429" s="73"/>
    </row>
    <row r="430" spans="1:11" ht="12.75" customHeight="1">
      <c r="A430" s="73" t="s">
        <v>391</v>
      </c>
      <c r="B430" s="73" t="s">
        <v>394</v>
      </c>
      <c r="C430" s="73" t="s">
        <v>395</v>
      </c>
      <c r="D430" s="73" t="s">
        <v>176</v>
      </c>
      <c r="E430" s="75">
        <v>40352</v>
      </c>
      <c r="F430" s="75">
        <v>40353</v>
      </c>
      <c r="G430" s="73">
        <v>2</v>
      </c>
      <c r="H430" s="73" t="s">
        <v>36</v>
      </c>
      <c r="I430" s="73" t="s">
        <v>37</v>
      </c>
      <c r="J430" s="73" t="s">
        <v>27</v>
      </c>
      <c r="K430" s="73"/>
    </row>
    <row r="431" spans="1:11" ht="12.75" customHeight="1">
      <c r="A431" s="73" t="s">
        <v>391</v>
      </c>
      <c r="B431" s="73" t="s">
        <v>394</v>
      </c>
      <c r="C431" s="73" t="s">
        <v>395</v>
      </c>
      <c r="D431" s="73" t="s">
        <v>176</v>
      </c>
      <c r="E431" s="75">
        <v>40382</v>
      </c>
      <c r="F431" s="75">
        <v>40382</v>
      </c>
      <c r="G431" s="73">
        <v>1</v>
      </c>
      <c r="H431" s="73" t="s">
        <v>36</v>
      </c>
      <c r="I431" s="73" t="s">
        <v>37</v>
      </c>
      <c r="J431" s="73" t="s">
        <v>27</v>
      </c>
      <c r="K431" s="73"/>
    </row>
    <row r="432" spans="1:11" ht="12.75" customHeight="1">
      <c r="A432" s="73" t="s">
        <v>391</v>
      </c>
      <c r="B432" s="73" t="s">
        <v>394</v>
      </c>
      <c r="C432" s="73" t="s">
        <v>395</v>
      </c>
      <c r="D432" s="73" t="s">
        <v>176</v>
      </c>
      <c r="E432" s="75">
        <v>40383</v>
      </c>
      <c r="F432" s="75">
        <v>40383</v>
      </c>
      <c r="G432" s="73">
        <v>1</v>
      </c>
      <c r="H432" s="73" t="s">
        <v>36</v>
      </c>
      <c r="I432" s="73" t="s">
        <v>37</v>
      </c>
      <c r="J432" s="73" t="s">
        <v>27</v>
      </c>
      <c r="K432" s="73"/>
    </row>
    <row r="433" spans="1:11" ht="12.75" customHeight="1">
      <c r="A433" s="73" t="s">
        <v>391</v>
      </c>
      <c r="B433" s="73" t="s">
        <v>394</v>
      </c>
      <c r="C433" s="73" t="s">
        <v>395</v>
      </c>
      <c r="D433" s="73" t="s">
        <v>176</v>
      </c>
      <c r="E433" s="75">
        <v>40384</v>
      </c>
      <c r="F433" s="75">
        <v>40384</v>
      </c>
      <c r="G433" s="73">
        <v>1</v>
      </c>
      <c r="H433" s="73" t="s">
        <v>36</v>
      </c>
      <c r="I433" s="73" t="s">
        <v>37</v>
      </c>
      <c r="J433" s="73" t="s">
        <v>27</v>
      </c>
      <c r="K433" s="73"/>
    </row>
    <row r="434" spans="1:11" ht="12.75" customHeight="1">
      <c r="A434" s="73" t="s">
        <v>391</v>
      </c>
      <c r="B434" s="73" t="s">
        <v>394</v>
      </c>
      <c r="C434" s="73" t="s">
        <v>395</v>
      </c>
      <c r="D434" s="73" t="s">
        <v>176</v>
      </c>
      <c r="E434" s="75">
        <v>40385</v>
      </c>
      <c r="F434" s="75">
        <v>40385</v>
      </c>
      <c r="G434" s="73">
        <v>1</v>
      </c>
      <c r="H434" s="73" t="s">
        <v>36</v>
      </c>
      <c r="I434" s="73" t="s">
        <v>37</v>
      </c>
      <c r="J434" s="73" t="s">
        <v>27</v>
      </c>
      <c r="K434" s="73"/>
    </row>
    <row r="435" spans="1:11" ht="12.75" customHeight="1">
      <c r="A435" s="73" t="s">
        <v>391</v>
      </c>
      <c r="B435" s="73" t="s">
        <v>396</v>
      </c>
      <c r="C435" s="73" t="s">
        <v>397</v>
      </c>
      <c r="D435" s="73" t="s">
        <v>35</v>
      </c>
      <c r="E435" s="75">
        <v>40373</v>
      </c>
      <c r="F435" s="75">
        <v>40373</v>
      </c>
      <c r="G435" s="73">
        <v>1</v>
      </c>
      <c r="H435" s="73" t="s">
        <v>38</v>
      </c>
      <c r="I435" s="73" t="s">
        <v>177</v>
      </c>
      <c r="J435" s="73" t="s">
        <v>27</v>
      </c>
      <c r="K435" s="73"/>
    </row>
    <row r="436" spans="1:11" ht="12.75" customHeight="1">
      <c r="A436" s="73" t="s">
        <v>391</v>
      </c>
      <c r="B436" s="73" t="s">
        <v>396</v>
      </c>
      <c r="C436" s="73" t="s">
        <v>397</v>
      </c>
      <c r="D436" s="73" t="s">
        <v>39</v>
      </c>
      <c r="E436" s="75">
        <v>40374</v>
      </c>
      <c r="F436" s="75">
        <v>40374</v>
      </c>
      <c r="G436" s="73">
        <v>1</v>
      </c>
      <c r="H436" s="73" t="s">
        <v>38</v>
      </c>
      <c r="I436" s="73" t="s">
        <v>177</v>
      </c>
      <c r="J436" s="73" t="s">
        <v>27</v>
      </c>
      <c r="K436" s="73"/>
    </row>
    <row r="437" spans="1:11" ht="12.75" customHeight="1">
      <c r="A437" s="73" t="s">
        <v>391</v>
      </c>
      <c r="B437" s="73" t="s">
        <v>396</v>
      </c>
      <c r="C437" s="73" t="s">
        <v>397</v>
      </c>
      <c r="D437" s="73" t="s">
        <v>39</v>
      </c>
      <c r="E437" s="75">
        <v>40375</v>
      </c>
      <c r="F437" s="75">
        <v>40375</v>
      </c>
      <c r="G437" s="73">
        <v>1</v>
      </c>
      <c r="H437" s="73" t="s">
        <v>38</v>
      </c>
      <c r="I437" s="73" t="s">
        <v>177</v>
      </c>
      <c r="J437" s="73" t="s">
        <v>27</v>
      </c>
      <c r="K437" s="73"/>
    </row>
    <row r="438" spans="1:11" ht="12.75" customHeight="1">
      <c r="A438" s="73" t="s">
        <v>391</v>
      </c>
      <c r="B438" s="73" t="s">
        <v>396</v>
      </c>
      <c r="C438" s="73" t="s">
        <v>397</v>
      </c>
      <c r="D438" s="73" t="s">
        <v>39</v>
      </c>
      <c r="E438" s="75">
        <v>40383</v>
      </c>
      <c r="F438" s="75">
        <v>40383</v>
      </c>
      <c r="G438" s="73">
        <v>1</v>
      </c>
      <c r="H438" s="73" t="s">
        <v>38</v>
      </c>
      <c r="I438" s="73" t="s">
        <v>177</v>
      </c>
      <c r="J438" s="73" t="s">
        <v>27</v>
      </c>
      <c r="K438" s="73"/>
    </row>
    <row r="439" spans="1:11" ht="12.75" customHeight="1">
      <c r="A439" s="73" t="s">
        <v>391</v>
      </c>
      <c r="B439" s="73" t="s">
        <v>396</v>
      </c>
      <c r="C439" s="73" t="s">
        <v>397</v>
      </c>
      <c r="D439" s="73" t="s">
        <v>39</v>
      </c>
      <c r="E439" s="75">
        <v>40387</v>
      </c>
      <c r="F439" s="75">
        <v>40387</v>
      </c>
      <c r="G439" s="73">
        <v>1</v>
      </c>
      <c r="H439" s="73" t="s">
        <v>38</v>
      </c>
      <c r="I439" s="73" t="s">
        <v>177</v>
      </c>
      <c r="J439" s="73" t="s">
        <v>27</v>
      </c>
      <c r="K439" s="73"/>
    </row>
    <row r="440" spans="1:11" ht="12.75" customHeight="1">
      <c r="A440" s="73" t="s">
        <v>391</v>
      </c>
      <c r="B440" s="73" t="s">
        <v>396</v>
      </c>
      <c r="C440" s="73" t="s">
        <v>397</v>
      </c>
      <c r="D440" s="73" t="s">
        <v>39</v>
      </c>
      <c r="E440" s="75">
        <v>40402</v>
      </c>
      <c r="F440" s="75">
        <v>40402</v>
      </c>
      <c r="G440" s="73">
        <v>1</v>
      </c>
      <c r="H440" s="73" t="s">
        <v>38</v>
      </c>
      <c r="I440" s="73" t="s">
        <v>177</v>
      </c>
      <c r="J440" s="73" t="s">
        <v>27</v>
      </c>
      <c r="K440" s="73"/>
    </row>
    <row r="441" spans="1:11" ht="12.75" customHeight="1">
      <c r="A441" s="73" t="s">
        <v>391</v>
      </c>
      <c r="B441" s="73" t="s">
        <v>396</v>
      </c>
      <c r="C441" s="73" t="s">
        <v>397</v>
      </c>
      <c r="D441" s="73" t="s">
        <v>39</v>
      </c>
      <c r="E441" s="75">
        <v>40410</v>
      </c>
      <c r="F441" s="75">
        <v>40410</v>
      </c>
      <c r="G441" s="73">
        <v>1</v>
      </c>
      <c r="H441" s="73" t="s">
        <v>15</v>
      </c>
      <c r="I441" s="73" t="s">
        <v>15</v>
      </c>
      <c r="J441" s="73" t="s">
        <v>27</v>
      </c>
      <c r="K441" s="73"/>
    </row>
    <row r="442" spans="1:11" ht="12.75" customHeight="1">
      <c r="A442" s="73" t="s">
        <v>391</v>
      </c>
      <c r="B442" s="73" t="s">
        <v>396</v>
      </c>
      <c r="C442" s="73" t="s">
        <v>397</v>
      </c>
      <c r="D442" s="73" t="s">
        <v>39</v>
      </c>
      <c r="E442" s="75">
        <v>40415</v>
      </c>
      <c r="F442" s="75">
        <v>40415</v>
      </c>
      <c r="G442" s="73">
        <v>1</v>
      </c>
      <c r="H442" s="73" t="s">
        <v>38</v>
      </c>
      <c r="I442" s="73" t="s">
        <v>177</v>
      </c>
      <c r="J442" s="73" t="s">
        <v>27</v>
      </c>
      <c r="K442" s="73"/>
    </row>
    <row r="443" spans="1:11" ht="12.75" customHeight="1">
      <c r="A443" s="73" t="s">
        <v>391</v>
      </c>
      <c r="B443" s="73" t="s">
        <v>396</v>
      </c>
      <c r="C443" s="73" t="s">
        <v>397</v>
      </c>
      <c r="D443" s="73" t="s">
        <v>176</v>
      </c>
      <c r="E443" s="75">
        <v>40352</v>
      </c>
      <c r="F443" s="75">
        <v>40352</v>
      </c>
      <c r="G443" s="73">
        <v>1</v>
      </c>
      <c r="H443" s="73" t="s">
        <v>36</v>
      </c>
      <c r="I443" s="73" t="s">
        <v>37</v>
      </c>
      <c r="J443" s="73" t="s">
        <v>27</v>
      </c>
      <c r="K443" s="73"/>
    </row>
    <row r="444" spans="1:11" ht="12.75" customHeight="1">
      <c r="A444" s="73" t="s">
        <v>391</v>
      </c>
      <c r="B444" s="73" t="s">
        <v>396</v>
      </c>
      <c r="C444" s="73" t="s">
        <v>397</v>
      </c>
      <c r="D444" s="73" t="s">
        <v>176</v>
      </c>
      <c r="E444" s="75">
        <v>40382</v>
      </c>
      <c r="F444" s="75">
        <v>40382</v>
      </c>
      <c r="G444" s="73">
        <v>1</v>
      </c>
      <c r="H444" s="73" t="s">
        <v>36</v>
      </c>
      <c r="I444" s="73" t="s">
        <v>37</v>
      </c>
      <c r="J444" s="73" t="s">
        <v>27</v>
      </c>
      <c r="K444" s="73"/>
    </row>
    <row r="445" spans="1:11" ht="12.75" customHeight="1">
      <c r="A445" s="73" t="s">
        <v>391</v>
      </c>
      <c r="B445" s="73" t="s">
        <v>396</v>
      </c>
      <c r="C445" s="73" t="s">
        <v>397</v>
      </c>
      <c r="D445" s="73" t="s">
        <v>176</v>
      </c>
      <c r="E445" s="75">
        <v>40427</v>
      </c>
      <c r="F445" s="75">
        <v>40427</v>
      </c>
      <c r="G445" s="73">
        <v>1</v>
      </c>
      <c r="H445" s="73" t="s">
        <v>36</v>
      </c>
      <c r="I445" s="73" t="s">
        <v>37</v>
      </c>
      <c r="J445" s="73" t="s">
        <v>27</v>
      </c>
      <c r="K445" s="73"/>
    </row>
    <row r="446" spans="1:11" ht="12.75" customHeight="1">
      <c r="A446" s="73" t="s">
        <v>391</v>
      </c>
      <c r="B446" s="73" t="s">
        <v>398</v>
      </c>
      <c r="C446" s="73" t="s">
        <v>399</v>
      </c>
      <c r="D446" s="73" t="s">
        <v>39</v>
      </c>
      <c r="E446" s="75">
        <v>40373</v>
      </c>
      <c r="F446" s="75">
        <v>40373</v>
      </c>
      <c r="G446" s="73">
        <v>1</v>
      </c>
      <c r="H446" s="73" t="s">
        <v>38</v>
      </c>
      <c r="I446" s="73" t="s">
        <v>177</v>
      </c>
      <c r="J446" s="73" t="s">
        <v>27</v>
      </c>
      <c r="K446" s="73"/>
    </row>
    <row r="447" spans="1:11" ht="12.75" customHeight="1">
      <c r="A447" s="73" t="s">
        <v>391</v>
      </c>
      <c r="B447" s="73" t="s">
        <v>398</v>
      </c>
      <c r="C447" s="73" t="s">
        <v>399</v>
      </c>
      <c r="D447" s="73" t="s">
        <v>39</v>
      </c>
      <c r="E447" s="75">
        <v>40375</v>
      </c>
      <c r="F447" s="75">
        <v>40375</v>
      </c>
      <c r="G447" s="73">
        <v>1</v>
      </c>
      <c r="H447" s="73" t="s">
        <v>38</v>
      </c>
      <c r="I447" s="73" t="s">
        <v>177</v>
      </c>
      <c r="J447" s="73" t="s">
        <v>27</v>
      </c>
      <c r="K447" s="73"/>
    </row>
    <row r="448" spans="1:11" ht="12.75" customHeight="1">
      <c r="A448" s="73" t="s">
        <v>391</v>
      </c>
      <c r="B448" s="73" t="s">
        <v>398</v>
      </c>
      <c r="C448" s="73" t="s">
        <v>399</v>
      </c>
      <c r="D448" s="73" t="s">
        <v>39</v>
      </c>
      <c r="E448" s="75">
        <v>40383</v>
      </c>
      <c r="F448" s="75">
        <v>40383</v>
      </c>
      <c r="G448" s="73">
        <v>1</v>
      </c>
      <c r="H448" s="73" t="s">
        <v>38</v>
      </c>
      <c r="I448" s="73" t="s">
        <v>177</v>
      </c>
      <c r="J448" s="73" t="s">
        <v>27</v>
      </c>
      <c r="K448" s="73"/>
    </row>
    <row r="449" spans="1:11" ht="12.75" customHeight="1">
      <c r="A449" s="73" t="s">
        <v>391</v>
      </c>
      <c r="B449" s="73" t="s">
        <v>398</v>
      </c>
      <c r="C449" s="73" t="s">
        <v>399</v>
      </c>
      <c r="D449" s="73" t="s">
        <v>39</v>
      </c>
      <c r="E449" s="75">
        <v>40387</v>
      </c>
      <c r="F449" s="75">
        <v>40387</v>
      </c>
      <c r="G449" s="73">
        <v>1</v>
      </c>
      <c r="H449" s="73" t="s">
        <v>38</v>
      </c>
      <c r="I449" s="73" t="s">
        <v>177</v>
      </c>
      <c r="J449" s="73" t="s">
        <v>27</v>
      </c>
      <c r="K449" s="73"/>
    </row>
    <row r="450" spans="1:11" ht="12.75" customHeight="1">
      <c r="A450" s="73" t="s">
        <v>391</v>
      </c>
      <c r="B450" s="73" t="s">
        <v>398</v>
      </c>
      <c r="C450" s="73" t="s">
        <v>399</v>
      </c>
      <c r="D450" s="73" t="s">
        <v>39</v>
      </c>
      <c r="E450" s="75">
        <v>40402</v>
      </c>
      <c r="F450" s="75">
        <v>40402</v>
      </c>
      <c r="G450" s="73">
        <v>1</v>
      </c>
      <c r="H450" s="73" t="s">
        <v>38</v>
      </c>
      <c r="I450" s="73" t="s">
        <v>177</v>
      </c>
      <c r="J450" s="73" t="s">
        <v>27</v>
      </c>
      <c r="K450" s="73"/>
    </row>
    <row r="451" spans="1:11" ht="12.75" customHeight="1">
      <c r="A451" s="73" t="s">
        <v>391</v>
      </c>
      <c r="B451" s="73" t="s">
        <v>398</v>
      </c>
      <c r="C451" s="73" t="s">
        <v>399</v>
      </c>
      <c r="D451" s="73" t="s">
        <v>176</v>
      </c>
      <c r="E451" s="75">
        <v>40352</v>
      </c>
      <c r="F451" s="75">
        <v>40352</v>
      </c>
      <c r="G451" s="73">
        <v>1</v>
      </c>
      <c r="H451" s="73" t="s">
        <v>36</v>
      </c>
      <c r="I451" s="73" t="s">
        <v>37</v>
      </c>
      <c r="J451" s="73" t="s">
        <v>27</v>
      </c>
      <c r="K451" s="73"/>
    </row>
    <row r="452" spans="1:11" ht="12.75" customHeight="1">
      <c r="A452" s="73" t="s">
        <v>391</v>
      </c>
      <c r="B452" s="73" t="s">
        <v>398</v>
      </c>
      <c r="C452" s="73" t="s">
        <v>399</v>
      </c>
      <c r="D452" s="73" t="s">
        <v>176</v>
      </c>
      <c r="E452" s="75">
        <v>40382</v>
      </c>
      <c r="F452" s="75">
        <v>40382</v>
      </c>
      <c r="G452" s="73">
        <v>1</v>
      </c>
      <c r="H452" s="73" t="s">
        <v>36</v>
      </c>
      <c r="I452" s="73" t="s">
        <v>37</v>
      </c>
      <c r="J452" s="73" t="s">
        <v>27</v>
      </c>
      <c r="K452" s="73"/>
    </row>
    <row r="453" spans="1:11" ht="12.75" customHeight="1">
      <c r="A453" s="73" t="s">
        <v>391</v>
      </c>
      <c r="B453" s="73" t="s">
        <v>398</v>
      </c>
      <c r="C453" s="73" t="s">
        <v>399</v>
      </c>
      <c r="D453" s="73" t="s">
        <v>176</v>
      </c>
      <c r="E453" s="75">
        <v>40427</v>
      </c>
      <c r="F453" s="75">
        <v>40427</v>
      </c>
      <c r="G453" s="73">
        <v>1</v>
      </c>
      <c r="H453" s="73" t="s">
        <v>36</v>
      </c>
      <c r="I453" s="73" t="s">
        <v>37</v>
      </c>
      <c r="J453" s="73" t="s">
        <v>27</v>
      </c>
      <c r="K453" s="73"/>
    </row>
    <row r="454" spans="1:11" ht="12.75" customHeight="1">
      <c r="A454" s="73" t="s">
        <v>391</v>
      </c>
      <c r="B454" s="73" t="s">
        <v>400</v>
      </c>
      <c r="C454" s="73" t="s">
        <v>401</v>
      </c>
      <c r="D454" s="73" t="s">
        <v>35</v>
      </c>
      <c r="E454" s="75">
        <v>40373</v>
      </c>
      <c r="F454" s="75">
        <v>40373</v>
      </c>
      <c r="G454" s="73">
        <v>1</v>
      </c>
      <c r="H454" s="73" t="s">
        <v>38</v>
      </c>
      <c r="I454" s="73" t="s">
        <v>177</v>
      </c>
      <c r="J454" s="73" t="s">
        <v>27</v>
      </c>
      <c r="K454" s="73"/>
    </row>
    <row r="455" spans="1:11" ht="12.75" customHeight="1">
      <c r="A455" s="73" t="s">
        <v>391</v>
      </c>
      <c r="B455" s="73" t="s">
        <v>400</v>
      </c>
      <c r="C455" s="73" t="s">
        <v>401</v>
      </c>
      <c r="D455" s="73" t="s">
        <v>35</v>
      </c>
      <c r="E455" s="75">
        <v>40375</v>
      </c>
      <c r="F455" s="75">
        <v>40375</v>
      </c>
      <c r="G455" s="73">
        <v>1</v>
      </c>
      <c r="H455" s="73" t="s">
        <v>38</v>
      </c>
      <c r="I455" s="73" t="s">
        <v>177</v>
      </c>
      <c r="J455" s="73" t="s">
        <v>27</v>
      </c>
      <c r="K455" s="73"/>
    </row>
    <row r="456" spans="1:11" ht="12.75" customHeight="1">
      <c r="A456" s="73" t="s">
        <v>391</v>
      </c>
      <c r="B456" s="73" t="s">
        <v>400</v>
      </c>
      <c r="C456" s="73" t="s">
        <v>401</v>
      </c>
      <c r="D456" s="73" t="s">
        <v>35</v>
      </c>
      <c r="E456" s="75">
        <v>40383</v>
      </c>
      <c r="F456" s="75">
        <v>40383</v>
      </c>
      <c r="G456" s="73">
        <v>1</v>
      </c>
      <c r="H456" s="73" t="s">
        <v>38</v>
      </c>
      <c r="I456" s="73" t="s">
        <v>177</v>
      </c>
      <c r="J456" s="73" t="s">
        <v>27</v>
      </c>
      <c r="K456" s="73"/>
    </row>
    <row r="457" spans="1:11" ht="12.75" customHeight="1">
      <c r="A457" s="73" t="s">
        <v>391</v>
      </c>
      <c r="B457" s="73" t="s">
        <v>400</v>
      </c>
      <c r="C457" s="73" t="s">
        <v>401</v>
      </c>
      <c r="D457" s="73" t="s">
        <v>35</v>
      </c>
      <c r="E457" s="75">
        <v>40384</v>
      </c>
      <c r="F457" s="75">
        <v>40385</v>
      </c>
      <c r="G457" s="73">
        <v>2</v>
      </c>
      <c r="H457" s="73" t="s">
        <v>38</v>
      </c>
      <c r="I457" s="73" t="s">
        <v>177</v>
      </c>
      <c r="J457" s="73" t="s">
        <v>27</v>
      </c>
      <c r="K457" s="73"/>
    </row>
    <row r="458" spans="1:11" ht="12.75" customHeight="1">
      <c r="A458" s="73" t="s">
        <v>391</v>
      </c>
      <c r="B458" s="73" t="s">
        <v>400</v>
      </c>
      <c r="C458" s="73" t="s">
        <v>401</v>
      </c>
      <c r="D458" s="73" t="s">
        <v>39</v>
      </c>
      <c r="E458" s="75">
        <v>40339</v>
      </c>
      <c r="F458" s="75">
        <v>40339</v>
      </c>
      <c r="G458" s="73">
        <v>1</v>
      </c>
      <c r="H458" s="73" t="s">
        <v>15</v>
      </c>
      <c r="I458" s="73" t="s">
        <v>15</v>
      </c>
      <c r="J458" s="73" t="s">
        <v>27</v>
      </c>
      <c r="K458" s="73"/>
    </row>
    <row r="459" spans="1:11" ht="12.75" customHeight="1">
      <c r="A459" s="73" t="s">
        <v>391</v>
      </c>
      <c r="B459" s="73" t="s">
        <v>400</v>
      </c>
      <c r="C459" s="73" t="s">
        <v>401</v>
      </c>
      <c r="D459" s="73" t="s">
        <v>39</v>
      </c>
      <c r="E459" s="75">
        <v>40340</v>
      </c>
      <c r="F459" s="75">
        <v>40340</v>
      </c>
      <c r="G459" s="73">
        <v>1</v>
      </c>
      <c r="H459" s="73" t="s">
        <v>15</v>
      </c>
      <c r="I459" s="73" t="s">
        <v>15</v>
      </c>
      <c r="J459" s="73" t="s">
        <v>27</v>
      </c>
      <c r="K459" s="73"/>
    </row>
    <row r="460" spans="1:11" ht="12.75" customHeight="1">
      <c r="A460" s="73" t="s">
        <v>391</v>
      </c>
      <c r="B460" s="73" t="s">
        <v>400</v>
      </c>
      <c r="C460" s="73" t="s">
        <v>401</v>
      </c>
      <c r="D460" s="73" t="s">
        <v>39</v>
      </c>
      <c r="E460" s="75">
        <v>40341</v>
      </c>
      <c r="F460" s="75">
        <v>40344</v>
      </c>
      <c r="G460" s="73">
        <v>4</v>
      </c>
      <c r="H460" s="73" t="s">
        <v>15</v>
      </c>
      <c r="I460" s="73" t="s">
        <v>15</v>
      </c>
      <c r="J460" s="73" t="s">
        <v>27</v>
      </c>
      <c r="K460" s="73"/>
    </row>
    <row r="461" spans="1:11" ht="12.75" customHeight="1">
      <c r="A461" s="73" t="s">
        <v>391</v>
      </c>
      <c r="B461" s="73" t="s">
        <v>400</v>
      </c>
      <c r="C461" s="73" t="s">
        <v>401</v>
      </c>
      <c r="D461" s="73" t="s">
        <v>39</v>
      </c>
      <c r="E461" s="75">
        <v>40347</v>
      </c>
      <c r="F461" s="75">
        <v>40347</v>
      </c>
      <c r="G461" s="73">
        <v>1</v>
      </c>
      <c r="H461" s="73" t="s">
        <v>15</v>
      </c>
      <c r="I461" s="73" t="s">
        <v>15</v>
      </c>
      <c r="J461" s="73" t="s">
        <v>27</v>
      </c>
      <c r="K461" s="73"/>
    </row>
    <row r="462" spans="1:11" ht="12.75" customHeight="1">
      <c r="A462" s="73" t="s">
        <v>391</v>
      </c>
      <c r="B462" s="73" t="s">
        <v>400</v>
      </c>
      <c r="C462" s="73" t="s">
        <v>401</v>
      </c>
      <c r="D462" s="73" t="s">
        <v>39</v>
      </c>
      <c r="E462" s="75">
        <v>40353</v>
      </c>
      <c r="F462" s="75">
        <v>40353</v>
      </c>
      <c r="G462" s="73">
        <v>1</v>
      </c>
      <c r="H462" s="73" t="s">
        <v>15</v>
      </c>
      <c r="I462" s="73" t="s">
        <v>15</v>
      </c>
      <c r="J462" s="73" t="s">
        <v>27</v>
      </c>
      <c r="K462" s="73"/>
    </row>
    <row r="463" spans="1:11" ht="12.75" customHeight="1">
      <c r="A463" s="73" t="s">
        <v>391</v>
      </c>
      <c r="B463" s="73" t="s">
        <v>400</v>
      </c>
      <c r="C463" s="73" t="s">
        <v>401</v>
      </c>
      <c r="D463" s="73" t="s">
        <v>39</v>
      </c>
      <c r="E463" s="75">
        <v>40354</v>
      </c>
      <c r="F463" s="75">
        <v>40354</v>
      </c>
      <c r="G463" s="73">
        <v>1</v>
      </c>
      <c r="H463" s="73" t="s">
        <v>15</v>
      </c>
      <c r="I463" s="73" t="s">
        <v>15</v>
      </c>
      <c r="J463" s="73" t="s">
        <v>27</v>
      </c>
      <c r="K463" s="73"/>
    </row>
    <row r="464" spans="1:11" ht="12.75" customHeight="1">
      <c r="A464" s="73" t="s">
        <v>391</v>
      </c>
      <c r="B464" s="73" t="s">
        <v>400</v>
      </c>
      <c r="C464" s="73" t="s">
        <v>401</v>
      </c>
      <c r="D464" s="73" t="s">
        <v>39</v>
      </c>
      <c r="E464" s="75">
        <v>40355</v>
      </c>
      <c r="F464" s="75">
        <v>40357</v>
      </c>
      <c r="G464" s="73">
        <v>3</v>
      </c>
      <c r="H464" s="73" t="s">
        <v>15</v>
      </c>
      <c r="I464" s="73" t="s">
        <v>15</v>
      </c>
      <c r="J464" s="73" t="s">
        <v>27</v>
      </c>
      <c r="K464" s="73"/>
    </row>
    <row r="465" spans="1:11" ht="12.75" customHeight="1">
      <c r="A465" s="73" t="s">
        <v>391</v>
      </c>
      <c r="B465" s="73" t="s">
        <v>400</v>
      </c>
      <c r="C465" s="73" t="s">
        <v>401</v>
      </c>
      <c r="D465" s="73" t="s">
        <v>39</v>
      </c>
      <c r="E465" s="75">
        <v>40358</v>
      </c>
      <c r="F465" s="75">
        <v>40358</v>
      </c>
      <c r="G465" s="73">
        <v>1</v>
      </c>
      <c r="H465" s="73" t="s">
        <v>15</v>
      </c>
      <c r="I465" s="73" t="s">
        <v>15</v>
      </c>
      <c r="J465" s="73" t="s">
        <v>27</v>
      </c>
      <c r="K465" s="73"/>
    </row>
    <row r="466" spans="1:11" ht="12.75" customHeight="1">
      <c r="A466" s="73" t="s">
        <v>391</v>
      </c>
      <c r="B466" s="73" t="s">
        <v>400</v>
      </c>
      <c r="C466" s="73" t="s">
        <v>401</v>
      </c>
      <c r="D466" s="73" t="s">
        <v>39</v>
      </c>
      <c r="E466" s="75">
        <v>40359</v>
      </c>
      <c r="F466" s="75">
        <v>40359</v>
      </c>
      <c r="G466" s="73">
        <v>1</v>
      </c>
      <c r="H466" s="73" t="s">
        <v>15</v>
      </c>
      <c r="I466" s="73" t="s">
        <v>15</v>
      </c>
      <c r="J466" s="73" t="s">
        <v>27</v>
      </c>
      <c r="K466" s="73"/>
    </row>
    <row r="467" spans="1:11" ht="12.75" customHeight="1">
      <c r="A467" s="73" t="s">
        <v>391</v>
      </c>
      <c r="B467" s="73" t="s">
        <v>400</v>
      </c>
      <c r="C467" s="73" t="s">
        <v>401</v>
      </c>
      <c r="D467" s="73" t="s">
        <v>39</v>
      </c>
      <c r="E467" s="75">
        <v>40361</v>
      </c>
      <c r="F467" s="75">
        <v>40361</v>
      </c>
      <c r="G467" s="73">
        <v>1</v>
      </c>
      <c r="H467" s="73" t="s">
        <v>15</v>
      </c>
      <c r="I467" s="73" t="s">
        <v>15</v>
      </c>
      <c r="J467" s="73" t="s">
        <v>27</v>
      </c>
      <c r="K467" s="73"/>
    </row>
    <row r="468" spans="1:11" ht="12.75" customHeight="1">
      <c r="A468" s="73" t="s">
        <v>391</v>
      </c>
      <c r="B468" s="73" t="s">
        <v>400</v>
      </c>
      <c r="C468" s="73" t="s">
        <v>401</v>
      </c>
      <c r="D468" s="73" t="s">
        <v>39</v>
      </c>
      <c r="E468" s="75">
        <v>40366</v>
      </c>
      <c r="F468" s="75">
        <v>40366</v>
      </c>
      <c r="G468" s="73">
        <v>1</v>
      </c>
      <c r="H468" s="73" t="s">
        <v>15</v>
      </c>
      <c r="I468" s="73" t="s">
        <v>15</v>
      </c>
      <c r="J468" s="73" t="s">
        <v>27</v>
      </c>
      <c r="K468" s="73"/>
    </row>
    <row r="469" spans="1:11" ht="12.75" customHeight="1">
      <c r="A469" s="73" t="s">
        <v>391</v>
      </c>
      <c r="B469" s="73" t="s">
        <v>400</v>
      </c>
      <c r="C469" s="73" t="s">
        <v>401</v>
      </c>
      <c r="D469" s="73" t="s">
        <v>39</v>
      </c>
      <c r="E469" s="75">
        <v>40374</v>
      </c>
      <c r="F469" s="75">
        <v>40374</v>
      </c>
      <c r="G469" s="73">
        <v>1</v>
      </c>
      <c r="H469" s="73" t="s">
        <v>38</v>
      </c>
      <c r="I469" s="73" t="s">
        <v>177</v>
      </c>
      <c r="J469" s="73" t="s">
        <v>27</v>
      </c>
      <c r="K469" s="73"/>
    </row>
    <row r="470" spans="1:11" ht="12.75" customHeight="1">
      <c r="A470" s="73" t="s">
        <v>391</v>
      </c>
      <c r="B470" s="73" t="s">
        <v>400</v>
      </c>
      <c r="C470" s="73" t="s">
        <v>401</v>
      </c>
      <c r="D470" s="73" t="s">
        <v>39</v>
      </c>
      <c r="E470" s="75">
        <v>40380</v>
      </c>
      <c r="F470" s="75">
        <v>40380</v>
      </c>
      <c r="G470" s="73">
        <v>1</v>
      </c>
      <c r="H470" s="73" t="s">
        <v>15</v>
      </c>
      <c r="I470" s="73" t="s">
        <v>15</v>
      </c>
      <c r="J470" s="73" t="s">
        <v>27</v>
      </c>
      <c r="K470" s="73"/>
    </row>
    <row r="471" spans="1:11" ht="12.75" customHeight="1">
      <c r="A471" s="73" t="s">
        <v>391</v>
      </c>
      <c r="B471" s="73" t="s">
        <v>400</v>
      </c>
      <c r="C471" s="73" t="s">
        <v>401</v>
      </c>
      <c r="D471" s="73" t="s">
        <v>39</v>
      </c>
      <c r="E471" s="75">
        <v>40385</v>
      </c>
      <c r="F471" s="75">
        <v>40385</v>
      </c>
      <c r="G471" s="73">
        <v>1</v>
      </c>
      <c r="H471" s="73" t="s">
        <v>38</v>
      </c>
      <c r="I471" s="73" t="s">
        <v>177</v>
      </c>
      <c r="J471" s="73" t="s">
        <v>27</v>
      </c>
      <c r="K471" s="73"/>
    </row>
    <row r="472" spans="1:11" ht="12.75" customHeight="1">
      <c r="A472" s="73" t="s">
        <v>391</v>
      </c>
      <c r="B472" s="73" t="s">
        <v>400</v>
      </c>
      <c r="C472" s="73" t="s">
        <v>401</v>
      </c>
      <c r="D472" s="73" t="s">
        <v>39</v>
      </c>
      <c r="E472" s="75">
        <v>40386</v>
      </c>
      <c r="F472" s="75">
        <v>40386</v>
      </c>
      <c r="G472" s="73">
        <v>1</v>
      </c>
      <c r="H472" s="73" t="s">
        <v>15</v>
      </c>
      <c r="I472" s="73" t="s">
        <v>15</v>
      </c>
      <c r="J472" s="73" t="s">
        <v>27</v>
      </c>
      <c r="K472" s="73"/>
    </row>
    <row r="473" spans="1:11" ht="12.75" customHeight="1">
      <c r="A473" s="73" t="s">
        <v>391</v>
      </c>
      <c r="B473" s="73" t="s">
        <v>400</v>
      </c>
      <c r="C473" s="73" t="s">
        <v>401</v>
      </c>
      <c r="D473" s="73" t="s">
        <v>39</v>
      </c>
      <c r="E473" s="75">
        <v>40387</v>
      </c>
      <c r="F473" s="75">
        <v>40387</v>
      </c>
      <c r="G473" s="73">
        <v>1</v>
      </c>
      <c r="H473" s="73" t="s">
        <v>15</v>
      </c>
      <c r="I473" s="73" t="s">
        <v>15</v>
      </c>
      <c r="J473" s="73" t="s">
        <v>27</v>
      </c>
      <c r="K473" s="73"/>
    </row>
    <row r="474" spans="1:11" ht="12.75" customHeight="1">
      <c r="A474" s="73" t="s">
        <v>391</v>
      </c>
      <c r="B474" s="73" t="s">
        <v>400</v>
      </c>
      <c r="C474" s="73" t="s">
        <v>401</v>
      </c>
      <c r="D474" s="73" t="s">
        <v>39</v>
      </c>
      <c r="E474" s="75">
        <v>40388</v>
      </c>
      <c r="F474" s="75">
        <v>40388</v>
      </c>
      <c r="G474" s="73">
        <v>1</v>
      </c>
      <c r="H474" s="73" t="s">
        <v>38</v>
      </c>
      <c r="I474" s="73" t="s">
        <v>177</v>
      </c>
      <c r="J474" s="73" t="s">
        <v>27</v>
      </c>
      <c r="K474" s="73"/>
    </row>
    <row r="475" spans="1:11" ht="12.75" customHeight="1">
      <c r="A475" s="73" t="s">
        <v>391</v>
      </c>
      <c r="B475" s="73" t="s">
        <v>400</v>
      </c>
      <c r="C475" s="73" t="s">
        <v>401</v>
      </c>
      <c r="D475" s="73" t="s">
        <v>39</v>
      </c>
      <c r="E475" s="75">
        <v>40389</v>
      </c>
      <c r="F475" s="75">
        <v>40389</v>
      </c>
      <c r="G475" s="73">
        <v>1</v>
      </c>
      <c r="H475" s="73" t="s">
        <v>15</v>
      </c>
      <c r="I475" s="73" t="s">
        <v>15</v>
      </c>
      <c r="J475" s="73" t="s">
        <v>27</v>
      </c>
      <c r="K475" s="73"/>
    </row>
    <row r="476" spans="1:11" ht="12.75" customHeight="1">
      <c r="A476" s="73" t="s">
        <v>391</v>
      </c>
      <c r="B476" s="73" t="s">
        <v>400</v>
      </c>
      <c r="C476" s="73" t="s">
        <v>401</v>
      </c>
      <c r="D476" s="73" t="s">
        <v>39</v>
      </c>
      <c r="E476" s="75">
        <v>40402</v>
      </c>
      <c r="F476" s="75">
        <v>40402</v>
      </c>
      <c r="G476" s="73">
        <v>1</v>
      </c>
      <c r="H476" s="73" t="s">
        <v>15</v>
      </c>
      <c r="I476" s="73" t="s">
        <v>15</v>
      </c>
      <c r="J476" s="73" t="s">
        <v>27</v>
      </c>
      <c r="K476" s="73"/>
    </row>
    <row r="477" spans="1:11" ht="12.75" customHeight="1">
      <c r="A477" s="73" t="s">
        <v>391</v>
      </c>
      <c r="B477" s="73" t="s">
        <v>400</v>
      </c>
      <c r="C477" s="73" t="s">
        <v>401</v>
      </c>
      <c r="D477" s="73" t="s">
        <v>39</v>
      </c>
      <c r="E477" s="75">
        <v>40403</v>
      </c>
      <c r="F477" s="75">
        <v>40403</v>
      </c>
      <c r="G477" s="73">
        <v>1</v>
      </c>
      <c r="H477" s="73" t="s">
        <v>15</v>
      </c>
      <c r="I477" s="73" t="s">
        <v>15</v>
      </c>
      <c r="J477" s="73" t="s">
        <v>27</v>
      </c>
      <c r="K477" s="73"/>
    </row>
    <row r="478" spans="1:11" ht="12.75" customHeight="1">
      <c r="A478" s="73" t="s">
        <v>391</v>
      </c>
      <c r="B478" s="73" t="s">
        <v>400</v>
      </c>
      <c r="C478" s="73" t="s">
        <v>401</v>
      </c>
      <c r="D478" s="73" t="s">
        <v>39</v>
      </c>
      <c r="E478" s="75">
        <v>40404</v>
      </c>
      <c r="F478" s="75">
        <v>40407</v>
      </c>
      <c r="G478" s="73">
        <v>4</v>
      </c>
      <c r="H478" s="73" t="s">
        <v>15</v>
      </c>
      <c r="I478" s="73" t="s">
        <v>15</v>
      </c>
      <c r="J478" s="73" t="s">
        <v>27</v>
      </c>
      <c r="K478" s="73"/>
    </row>
    <row r="479" spans="1:11" ht="12.75" customHeight="1">
      <c r="A479" s="73" t="s">
        <v>391</v>
      </c>
      <c r="B479" s="73" t="s">
        <v>400</v>
      </c>
      <c r="C479" s="73" t="s">
        <v>401</v>
      </c>
      <c r="D479" s="73" t="s">
        <v>39</v>
      </c>
      <c r="E479" s="75">
        <v>40410</v>
      </c>
      <c r="F479" s="75">
        <v>40410</v>
      </c>
      <c r="G479" s="73">
        <v>1</v>
      </c>
      <c r="H479" s="73" t="s">
        <v>15</v>
      </c>
      <c r="I479" s="73" t="s">
        <v>15</v>
      </c>
      <c r="J479" s="73" t="s">
        <v>27</v>
      </c>
      <c r="K479" s="73"/>
    </row>
    <row r="480" spans="1:11" ht="12.75" customHeight="1">
      <c r="A480" s="73" t="s">
        <v>391</v>
      </c>
      <c r="B480" s="73" t="s">
        <v>400</v>
      </c>
      <c r="C480" s="73" t="s">
        <v>401</v>
      </c>
      <c r="D480" s="73" t="s">
        <v>39</v>
      </c>
      <c r="E480" s="75">
        <v>40415</v>
      </c>
      <c r="F480" s="75">
        <v>40415</v>
      </c>
      <c r="G480" s="73">
        <v>1</v>
      </c>
      <c r="H480" s="73" t="s">
        <v>38</v>
      </c>
      <c r="I480" s="73" t="s">
        <v>177</v>
      </c>
      <c r="J480" s="73" t="s">
        <v>27</v>
      </c>
      <c r="K480" s="73"/>
    </row>
    <row r="481" spans="1:11" ht="12.75" customHeight="1">
      <c r="A481" s="73" t="s">
        <v>391</v>
      </c>
      <c r="B481" s="73" t="s">
        <v>400</v>
      </c>
      <c r="C481" s="73" t="s">
        <v>401</v>
      </c>
      <c r="D481" s="73" t="s">
        <v>176</v>
      </c>
      <c r="E481" s="75">
        <v>40352</v>
      </c>
      <c r="F481" s="75">
        <v>40352</v>
      </c>
      <c r="G481" s="73">
        <v>1</v>
      </c>
      <c r="H481" s="73" t="s">
        <v>36</v>
      </c>
      <c r="I481" s="73" t="s">
        <v>37</v>
      </c>
      <c r="J481" s="73" t="s">
        <v>27</v>
      </c>
      <c r="K481" s="73"/>
    </row>
    <row r="482" spans="1:11" ht="12.75" customHeight="1">
      <c r="A482" s="73" t="s">
        <v>391</v>
      </c>
      <c r="B482" s="73" t="s">
        <v>400</v>
      </c>
      <c r="C482" s="73" t="s">
        <v>401</v>
      </c>
      <c r="D482" s="73" t="s">
        <v>176</v>
      </c>
      <c r="E482" s="75">
        <v>40382</v>
      </c>
      <c r="F482" s="75">
        <v>40382</v>
      </c>
      <c r="G482" s="73">
        <v>1</v>
      </c>
      <c r="H482" s="73" t="s">
        <v>36</v>
      </c>
      <c r="I482" s="73" t="s">
        <v>37</v>
      </c>
      <c r="J482" s="73" t="s">
        <v>27</v>
      </c>
      <c r="K482" s="73"/>
    </row>
    <row r="483" spans="1:11" ht="12.75" customHeight="1">
      <c r="A483" s="73" t="s">
        <v>391</v>
      </c>
      <c r="B483" s="73" t="s">
        <v>400</v>
      </c>
      <c r="C483" s="73" t="s">
        <v>401</v>
      </c>
      <c r="D483" s="73" t="s">
        <v>176</v>
      </c>
      <c r="E483" s="75">
        <v>40427</v>
      </c>
      <c r="F483" s="75">
        <v>40427</v>
      </c>
      <c r="G483" s="73">
        <v>1</v>
      </c>
      <c r="H483" s="73" t="s">
        <v>36</v>
      </c>
      <c r="I483" s="73" t="s">
        <v>37</v>
      </c>
      <c r="J483" s="73" t="s">
        <v>27</v>
      </c>
      <c r="K483" s="73"/>
    </row>
    <row r="484" spans="1:11" ht="12.75" customHeight="1">
      <c r="A484" s="73" t="s">
        <v>391</v>
      </c>
      <c r="B484" s="73" t="s">
        <v>402</v>
      </c>
      <c r="C484" s="73" t="s">
        <v>403</v>
      </c>
      <c r="D484" s="73" t="s">
        <v>35</v>
      </c>
      <c r="E484" s="75">
        <v>40375</v>
      </c>
      <c r="F484" s="75">
        <v>40375</v>
      </c>
      <c r="G484" s="73">
        <v>1</v>
      </c>
      <c r="H484" s="73" t="s">
        <v>38</v>
      </c>
      <c r="I484" s="73" t="s">
        <v>177</v>
      </c>
      <c r="J484" s="73" t="s">
        <v>27</v>
      </c>
      <c r="K484" s="73"/>
    </row>
    <row r="485" spans="1:11" ht="12.75" customHeight="1">
      <c r="A485" s="73" t="s">
        <v>391</v>
      </c>
      <c r="B485" s="73" t="s">
        <v>402</v>
      </c>
      <c r="C485" s="73" t="s">
        <v>403</v>
      </c>
      <c r="D485" s="73" t="s">
        <v>35</v>
      </c>
      <c r="E485" s="75">
        <v>40376</v>
      </c>
      <c r="F485" s="75">
        <v>40376</v>
      </c>
      <c r="G485" s="73">
        <v>1</v>
      </c>
      <c r="H485" s="73" t="s">
        <v>15</v>
      </c>
      <c r="I485" s="73" t="s">
        <v>15</v>
      </c>
      <c r="J485" s="73" t="s">
        <v>27</v>
      </c>
      <c r="K485" s="73"/>
    </row>
    <row r="486" spans="1:11" ht="12.75" customHeight="1">
      <c r="A486" s="73" t="s">
        <v>391</v>
      </c>
      <c r="B486" s="73" t="s">
        <v>402</v>
      </c>
      <c r="C486" s="73" t="s">
        <v>403</v>
      </c>
      <c r="D486" s="73" t="s">
        <v>176</v>
      </c>
      <c r="E486" s="75">
        <v>40352</v>
      </c>
      <c r="F486" s="75">
        <v>40353</v>
      </c>
      <c r="G486" s="73">
        <v>2</v>
      </c>
      <c r="H486" s="73" t="s">
        <v>36</v>
      </c>
      <c r="I486" s="73" t="s">
        <v>37</v>
      </c>
      <c r="J486" s="73" t="s">
        <v>27</v>
      </c>
      <c r="K486" s="73"/>
    </row>
    <row r="487" spans="1:11" ht="12.75" customHeight="1">
      <c r="A487" s="73" t="s">
        <v>391</v>
      </c>
      <c r="B487" s="73" t="s">
        <v>402</v>
      </c>
      <c r="C487" s="73" t="s">
        <v>403</v>
      </c>
      <c r="D487" s="73" t="s">
        <v>176</v>
      </c>
      <c r="E487" s="75">
        <v>40382</v>
      </c>
      <c r="F487" s="75">
        <v>40383</v>
      </c>
      <c r="G487" s="73">
        <v>2</v>
      </c>
      <c r="H487" s="73" t="s">
        <v>36</v>
      </c>
      <c r="I487" s="73" t="s">
        <v>37</v>
      </c>
      <c r="J487" s="73" t="s">
        <v>27</v>
      </c>
      <c r="K487" s="73"/>
    </row>
    <row r="488" spans="1:11" ht="12.75" customHeight="1">
      <c r="A488" s="73" t="s">
        <v>391</v>
      </c>
      <c r="B488" s="73" t="s">
        <v>402</v>
      </c>
      <c r="C488" s="73" t="s">
        <v>403</v>
      </c>
      <c r="D488" s="73" t="s">
        <v>176</v>
      </c>
      <c r="E488" s="75">
        <v>40383</v>
      </c>
      <c r="F488" s="75">
        <v>40383</v>
      </c>
      <c r="G488" s="73">
        <v>1</v>
      </c>
      <c r="H488" s="73" t="s">
        <v>36</v>
      </c>
      <c r="I488" s="73" t="s">
        <v>37</v>
      </c>
      <c r="J488" s="73" t="s">
        <v>27</v>
      </c>
      <c r="K488" s="73"/>
    </row>
    <row r="489" spans="1:11" ht="12.75" customHeight="1">
      <c r="A489" s="73" t="s">
        <v>391</v>
      </c>
      <c r="B489" s="73" t="s">
        <v>402</v>
      </c>
      <c r="C489" s="73" t="s">
        <v>403</v>
      </c>
      <c r="D489" s="73" t="s">
        <v>176</v>
      </c>
      <c r="E489" s="75">
        <v>40384</v>
      </c>
      <c r="F489" s="75">
        <v>40384</v>
      </c>
      <c r="G489" s="73">
        <v>1</v>
      </c>
      <c r="H489" s="73" t="s">
        <v>36</v>
      </c>
      <c r="I489" s="73" t="s">
        <v>37</v>
      </c>
      <c r="J489" s="73" t="s">
        <v>27</v>
      </c>
      <c r="K489" s="73"/>
    </row>
    <row r="490" spans="1:11" ht="12.75" customHeight="1">
      <c r="A490" s="73" t="s">
        <v>391</v>
      </c>
      <c r="B490" s="73" t="s">
        <v>402</v>
      </c>
      <c r="C490" s="73" t="s">
        <v>403</v>
      </c>
      <c r="D490" s="73" t="s">
        <v>176</v>
      </c>
      <c r="E490" s="75">
        <v>40385</v>
      </c>
      <c r="F490" s="75">
        <v>40385</v>
      </c>
      <c r="G490" s="73">
        <v>1</v>
      </c>
      <c r="H490" s="73" t="s">
        <v>36</v>
      </c>
      <c r="I490" s="73" t="s">
        <v>37</v>
      </c>
      <c r="J490" s="73" t="s">
        <v>27</v>
      </c>
      <c r="K490" s="73"/>
    </row>
    <row r="491" spans="1:11" ht="12.75" customHeight="1">
      <c r="A491" s="73" t="s">
        <v>391</v>
      </c>
      <c r="B491" s="73" t="s">
        <v>404</v>
      </c>
      <c r="C491" s="73" t="s">
        <v>405</v>
      </c>
      <c r="D491" s="73" t="s">
        <v>35</v>
      </c>
      <c r="E491" s="75">
        <v>40374</v>
      </c>
      <c r="F491" s="75">
        <v>40374</v>
      </c>
      <c r="G491" s="73">
        <v>1</v>
      </c>
      <c r="H491" s="73" t="s">
        <v>430</v>
      </c>
      <c r="I491" s="73" t="s">
        <v>37</v>
      </c>
      <c r="J491" s="73" t="s">
        <v>27</v>
      </c>
      <c r="K491" s="73"/>
    </row>
    <row r="492" spans="1:11" ht="12.75" customHeight="1">
      <c r="A492" s="73" t="s">
        <v>391</v>
      </c>
      <c r="B492" s="73" t="s">
        <v>404</v>
      </c>
      <c r="C492" s="73" t="s">
        <v>405</v>
      </c>
      <c r="D492" s="73" t="s">
        <v>39</v>
      </c>
      <c r="E492" s="75">
        <v>40382</v>
      </c>
      <c r="F492" s="75">
        <v>40382</v>
      </c>
      <c r="G492" s="73">
        <v>1</v>
      </c>
      <c r="H492" s="73" t="s">
        <v>430</v>
      </c>
      <c r="I492" s="73" t="s">
        <v>37</v>
      </c>
      <c r="J492" s="73" t="s">
        <v>27</v>
      </c>
      <c r="K492" s="73"/>
    </row>
    <row r="493" spans="1:11" ht="12.75" customHeight="1">
      <c r="A493" s="73" t="s">
        <v>391</v>
      </c>
      <c r="B493" s="73" t="s">
        <v>404</v>
      </c>
      <c r="C493" s="73" t="s">
        <v>405</v>
      </c>
      <c r="D493" s="73" t="s">
        <v>39</v>
      </c>
      <c r="E493" s="75">
        <v>40401</v>
      </c>
      <c r="F493" s="75">
        <v>40401</v>
      </c>
      <c r="G493" s="73">
        <v>1</v>
      </c>
      <c r="H493" s="73" t="s">
        <v>430</v>
      </c>
      <c r="I493" s="73" t="s">
        <v>37</v>
      </c>
      <c r="J493" s="73" t="s">
        <v>27</v>
      </c>
      <c r="K493" s="73"/>
    </row>
    <row r="494" spans="1:11" ht="12.75" customHeight="1">
      <c r="A494" s="73" t="s">
        <v>391</v>
      </c>
      <c r="B494" s="73" t="s">
        <v>404</v>
      </c>
      <c r="C494" s="73" t="s">
        <v>405</v>
      </c>
      <c r="D494" s="73" t="s">
        <v>176</v>
      </c>
      <c r="E494" s="75">
        <v>40352</v>
      </c>
      <c r="F494" s="75">
        <v>40352</v>
      </c>
      <c r="G494" s="73">
        <v>1</v>
      </c>
      <c r="H494" s="73" t="s">
        <v>36</v>
      </c>
      <c r="I494" s="73" t="s">
        <v>37</v>
      </c>
      <c r="J494" s="73" t="s">
        <v>27</v>
      </c>
      <c r="K494" s="73"/>
    </row>
    <row r="495" spans="1:11" ht="12.75" customHeight="1">
      <c r="A495" s="74" t="s">
        <v>391</v>
      </c>
      <c r="B495" s="74" t="s">
        <v>404</v>
      </c>
      <c r="C495" s="74" t="s">
        <v>405</v>
      </c>
      <c r="D495" s="74" t="s">
        <v>176</v>
      </c>
      <c r="E495" s="76">
        <v>40427</v>
      </c>
      <c r="F495" s="76">
        <v>40427</v>
      </c>
      <c r="G495" s="74">
        <v>1</v>
      </c>
      <c r="H495" s="74" t="s">
        <v>36</v>
      </c>
      <c r="I495" s="74" t="s">
        <v>37</v>
      </c>
      <c r="J495" s="74" t="s">
        <v>27</v>
      </c>
      <c r="K495" s="73"/>
    </row>
    <row r="496" spans="1:11" ht="12.75" customHeight="1">
      <c r="A496" s="33"/>
      <c r="B496" s="63">
        <f>SUM(IF(FREQUENCY(MATCH(B411:B495,B411:B495,0),MATCH(B411:B495,B411:B495,0))&gt;0,1))</f>
        <v>7</v>
      </c>
      <c r="C496" s="34"/>
      <c r="D496" s="29">
        <f>COUNTA(D411:D495)</f>
        <v>85</v>
      </c>
      <c r="E496" s="29"/>
      <c r="F496" s="29"/>
      <c r="G496" s="29">
        <f>SUM(G411:G495)</f>
        <v>103</v>
      </c>
      <c r="H496" s="33"/>
      <c r="I496" s="33"/>
      <c r="J496" s="33"/>
    </row>
    <row r="497" spans="1:11" ht="12.75" customHeight="1">
      <c r="A497" s="33"/>
      <c r="B497" s="63"/>
      <c r="C497" s="34"/>
      <c r="D497" s="29"/>
      <c r="E497" s="29"/>
      <c r="F497" s="29"/>
      <c r="G497" s="29"/>
      <c r="H497" s="33"/>
      <c r="I497" s="33"/>
      <c r="J497" s="33"/>
    </row>
    <row r="498" spans="1:11" ht="12.75" customHeight="1">
      <c r="A498" s="73" t="s">
        <v>406</v>
      </c>
      <c r="B498" s="73" t="s">
        <v>407</v>
      </c>
      <c r="C498" s="73" t="s">
        <v>408</v>
      </c>
      <c r="D498" s="73" t="s">
        <v>39</v>
      </c>
      <c r="E498" s="75">
        <v>40353</v>
      </c>
      <c r="F498" s="75">
        <v>40353</v>
      </c>
      <c r="G498" s="73">
        <v>1</v>
      </c>
      <c r="H498" s="73" t="s">
        <v>38</v>
      </c>
      <c r="I498" s="73" t="s">
        <v>177</v>
      </c>
      <c r="J498" s="73" t="s">
        <v>27</v>
      </c>
      <c r="K498" s="73"/>
    </row>
    <row r="499" spans="1:11" ht="12.75" customHeight="1">
      <c r="A499" s="73" t="s">
        <v>406</v>
      </c>
      <c r="B499" s="73" t="s">
        <v>409</v>
      </c>
      <c r="C499" s="73" t="s">
        <v>410</v>
      </c>
      <c r="D499" s="73" t="s">
        <v>39</v>
      </c>
      <c r="E499" s="75">
        <v>40353</v>
      </c>
      <c r="F499" s="75">
        <v>40353</v>
      </c>
      <c r="G499" s="73">
        <v>1</v>
      </c>
      <c r="H499" s="73" t="s">
        <v>38</v>
      </c>
      <c r="I499" s="73" t="s">
        <v>177</v>
      </c>
      <c r="J499" s="73" t="s">
        <v>27</v>
      </c>
      <c r="K499" s="73"/>
    </row>
    <row r="500" spans="1:11" ht="12.75" customHeight="1">
      <c r="A500" s="73" t="s">
        <v>406</v>
      </c>
      <c r="B500" s="73" t="s">
        <v>409</v>
      </c>
      <c r="C500" s="73" t="s">
        <v>410</v>
      </c>
      <c r="D500" s="73" t="s">
        <v>39</v>
      </c>
      <c r="E500" s="75">
        <v>40400</v>
      </c>
      <c r="F500" s="75">
        <v>40400</v>
      </c>
      <c r="G500" s="73">
        <v>1</v>
      </c>
      <c r="H500" s="73" t="s">
        <v>38</v>
      </c>
      <c r="I500" s="73" t="s">
        <v>177</v>
      </c>
      <c r="J500" s="73" t="s">
        <v>27</v>
      </c>
      <c r="K500" s="73"/>
    </row>
    <row r="501" spans="1:11" ht="12.75" customHeight="1">
      <c r="A501" s="73" t="s">
        <v>406</v>
      </c>
      <c r="B501" s="73" t="s">
        <v>409</v>
      </c>
      <c r="C501" s="73" t="s">
        <v>410</v>
      </c>
      <c r="D501" s="73" t="s">
        <v>39</v>
      </c>
      <c r="E501" s="75">
        <v>40401</v>
      </c>
      <c r="F501" s="75">
        <v>40401</v>
      </c>
      <c r="G501" s="73">
        <v>1</v>
      </c>
      <c r="H501" s="73" t="s">
        <v>38</v>
      </c>
      <c r="I501" s="73" t="s">
        <v>177</v>
      </c>
      <c r="J501" s="73" t="s">
        <v>27</v>
      </c>
      <c r="K501" s="73"/>
    </row>
    <row r="502" spans="1:11" ht="12.75" customHeight="1">
      <c r="A502" s="74" t="s">
        <v>406</v>
      </c>
      <c r="B502" s="74" t="s">
        <v>409</v>
      </c>
      <c r="C502" s="74" t="s">
        <v>410</v>
      </c>
      <c r="D502" s="74" t="s">
        <v>39</v>
      </c>
      <c r="E502" s="76">
        <v>40410</v>
      </c>
      <c r="F502" s="76">
        <v>40410</v>
      </c>
      <c r="G502" s="74">
        <v>1</v>
      </c>
      <c r="H502" s="74" t="s">
        <v>38</v>
      </c>
      <c r="I502" s="74" t="s">
        <v>177</v>
      </c>
      <c r="J502" s="74" t="s">
        <v>27</v>
      </c>
      <c r="K502" s="73"/>
    </row>
    <row r="503" spans="1:11" ht="12.75" customHeight="1">
      <c r="A503" s="33"/>
      <c r="B503" s="63">
        <f>SUM(IF(FREQUENCY(MATCH(B498:B502,B498:B502,0),MATCH(B498:B502,B498:B502,0))&gt;0,1))</f>
        <v>2</v>
      </c>
      <c r="C503" s="34"/>
      <c r="D503" s="29">
        <f>COUNTA(D498:D502)</f>
        <v>5</v>
      </c>
      <c r="E503" s="29"/>
      <c r="F503" s="29"/>
      <c r="G503" s="29">
        <f>SUM(G498:G502)</f>
        <v>5</v>
      </c>
      <c r="H503" s="33"/>
      <c r="I503" s="33"/>
      <c r="J503" s="33"/>
    </row>
    <row r="504" spans="1:11" ht="12.75" customHeight="1">
      <c r="A504" s="33"/>
      <c r="B504" s="63"/>
      <c r="C504" s="34"/>
      <c r="D504" s="29"/>
      <c r="E504" s="29"/>
      <c r="F504" s="29"/>
      <c r="G504" s="29"/>
      <c r="H504" s="33"/>
      <c r="I504" s="33"/>
      <c r="J504" s="33"/>
    </row>
    <row r="505" spans="1:11" ht="12.75" customHeight="1">
      <c r="A505" s="73" t="s">
        <v>411</v>
      </c>
      <c r="B505" s="73" t="s">
        <v>412</v>
      </c>
      <c r="C505" s="73" t="s">
        <v>413</v>
      </c>
      <c r="D505" s="73" t="s">
        <v>39</v>
      </c>
      <c r="E505" s="75">
        <v>40346</v>
      </c>
      <c r="F505" s="75">
        <v>40346</v>
      </c>
      <c r="G505" s="73">
        <v>1</v>
      </c>
      <c r="H505" s="73" t="s">
        <v>38</v>
      </c>
      <c r="I505" s="73" t="s">
        <v>177</v>
      </c>
      <c r="J505" s="73" t="s">
        <v>27</v>
      </c>
      <c r="K505" s="73"/>
    </row>
    <row r="506" spans="1:11" ht="12.75" customHeight="1">
      <c r="A506" s="73" t="s">
        <v>411</v>
      </c>
      <c r="B506" s="73" t="s">
        <v>412</v>
      </c>
      <c r="C506" s="73" t="s">
        <v>413</v>
      </c>
      <c r="D506" s="73" t="s">
        <v>176</v>
      </c>
      <c r="E506" s="75">
        <v>40382</v>
      </c>
      <c r="F506" s="75">
        <v>40385</v>
      </c>
      <c r="G506" s="73">
        <v>4</v>
      </c>
      <c r="H506" s="73" t="s">
        <v>36</v>
      </c>
      <c r="I506" s="73" t="s">
        <v>37</v>
      </c>
      <c r="J506" s="73" t="s">
        <v>27</v>
      </c>
      <c r="K506" s="73"/>
    </row>
    <row r="507" spans="1:11" ht="12.75" customHeight="1">
      <c r="A507" s="73" t="s">
        <v>411</v>
      </c>
      <c r="B507" s="73" t="s">
        <v>414</v>
      </c>
      <c r="C507" s="73" t="s">
        <v>415</v>
      </c>
      <c r="D507" s="73" t="s">
        <v>35</v>
      </c>
      <c r="E507" s="75">
        <v>40367</v>
      </c>
      <c r="F507" s="75">
        <v>40367</v>
      </c>
      <c r="G507" s="73">
        <v>1</v>
      </c>
      <c r="H507" s="73" t="s">
        <v>38</v>
      </c>
      <c r="I507" s="73" t="s">
        <v>177</v>
      </c>
      <c r="J507" s="73" t="s">
        <v>27</v>
      </c>
      <c r="K507" s="73"/>
    </row>
    <row r="508" spans="1:11" ht="12.75" customHeight="1">
      <c r="A508" s="73" t="s">
        <v>411</v>
      </c>
      <c r="B508" s="73" t="s">
        <v>414</v>
      </c>
      <c r="C508" s="73" t="s">
        <v>415</v>
      </c>
      <c r="D508" s="73" t="s">
        <v>35</v>
      </c>
      <c r="E508" s="75">
        <v>40402</v>
      </c>
      <c r="F508" s="75">
        <v>40402</v>
      </c>
      <c r="G508" s="73">
        <v>1</v>
      </c>
      <c r="H508" s="73" t="s">
        <v>38</v>
      </c>
      <c r="I508" s="73" t="s">
        <v>177</v>
      </c>
      <c r="J508" s="73" t="s">
        <v>27</v>
      </c>
      <c r="K508" s="73"/>
    </row>
    <row r="509" spans="1:11" ht="12.75" customHeight="1">
      <c r="A509" s="73" t="s">
        <v>411</v>
      </c>
      <c r="B509" s="73" t="s">
        <v>414</v>
      </c>
      <c r="C509" s="73" t="s">
        <v>415</v>
      </c>
      <c r="D509" s="73" t="s">
        <v>39</v>
      </c>
      <c r="E509" s="75">
        <v>40375</v>
      </c>
      <c r="F509" s="75">
        <v>40375</v>
      </c>
      <c r="G509" s="73">
        <v>1</v>
      </c>
      <c r="H509" s="73" t="s">
        <v>38</v>
      </c>
      <c r="I509" s="73" t="s">
        <v>177</v>
      </c>
      <c r="J509" s="73" t="s">
        <v>27</v>
      </c>
      <c r="K509" s="73"/>
    </row>
    <row r="510" spans="1:11" ht="12.75" customHeight="1">
      <c r="A510" s="73" t="s">
        <v>411</v>
      </c>
      <c r="B510" s="73" t="s">
        <v>414</v>
      </c>
      <c r="C510" s="73" t="s">
        <v>415</v>
      </c>
      <c r="D510" s="73" t="s">
        <v>39</v>
      </c>
      <c r="E510" s="75">
        <v>40379</v>
      </c>
      <c r="F510" s="75">
        <v>40379</v>
      </c>
      <c r="G510" s="73">
        <v>1</v>
      </c>
      <c r="H510" s="73" t="s">
        <v>38</v>
      </c>
      <c r="I510" s="73" t="s">
        <v>177</v>
      </c>
      <c r="J510" s="73" t="s">
        <v>27</v>
      </c>
      <c r="K510" s="73"/>
    </row>
    <row r="511" spans="1:11" ht="12.75" customHeight="1">
      <c r="A511" s="73" t="s">
        <v>411</v>
      </c>
      <c r="B511" s="73" t="s">
        <v>414</v>
      </c>
      <c r="C511" s="73" t="s">
        <v>415</v>
      </c>
      <c r="D511" s="73" t="s">
        <v>39</v>
      </c>
      <c r="E511" s="75">
        <v>40382</v>
      </c>
      <c r="F511" s="75">
        <v>40385</v>
      </c>
      <c r="G511" s="73">
        <v>4</v>
      </c>
      <c r="H511" s="73" t="s">
        <v>38</v>
      </c>
      <c r="I511" s="73" t="s">
        <v>177</v>
      </c>
      <c r="J511" s="73" t="s">
        <v>27</v>
      </c>
      <c r="K511" s="73"/>
    </row>
    <row r="512" spans="1:11" ht="12.75" customHeight="1">
      <c r="A512" s="73" t="s">
        <v>411</v>
      </c>
      <c r="B512" s="73" t="s">
        <v>414</v>
      </c>
      <c r="C512" s="73" t="s">
        <v>415</v>
      </c>
      <c r="D512" s="73" t="s">
        <v>39</v>
      </c>
      <c r="E512" s="75">
        <v>40387</v>
      </c>
      <c r="F512" s="75">
        <v>40387</v>
      </c>
      <c r="G512" s="73">
        <v>1</v>
      </c>
      <c r="H512" s="73" t="s">
        <v>38</v>
      </c>
      <c r="I512" s="73" t="s">
        <v>177</v>
      </c>
      <c r="J512" s="73" t="s">
        <v>27</v>
      </c>
      <c r="K512" s="73"/>
    </row>
    <row r="513" spans="1:11" ht="12.75" customHeight="1">
      <c r="A513" s="73" t="s">
        <v>411</v>
      </c>
      <c r="B513" s="73" t="s">
        <v>414</v>
      </c>
      <c r="C513" s="73" t="s">
        <v>415</v>
      </c>
      <c r="D513" s="73" t="s">
        <v>39</v>
      </c>
      <c r="E513" s="75">
        <v>40415</v>
      </c>
      <c r="F513" s="75">
        <v>40415</v>
      </c>
      <c r="G513" s="73">
        <v>1</v>
      </c>
      <c r="H513" s="73" t="s">
        <v>38</v>
      </c>
      <c r="I513" s="73" t="s">
        <v>177</v>
      </c>
      <c r="J513" s="73" t="s">
        <v>27</v>
      </c>
      <c r="K513" s="73"/>
    </row>
    <row r="514" spans="1:11" ht="12.75" customHeight="1">
      <c r="A514" s="73" t="s">
        <v>411</v>
      </c>
      <c r="B514" s="73" t="s">
        <v>414</v>
      </c>
      <c r="C514" s="73" t="s">
        <v>415</v>
      </c>
      <c r="D514" s="73" t="s">
        <v>39</v>
      </c>
      <c r="E514" s="75">
        <v>40424</v>
      </c>
      <c r="F514" s="75">
        <v>40424</v>
      </c>
      <c r="G514" s="73">
        <v>1</v>
      </c>
      <c r="H514" s="73" t="s">
        <v>38</v>
      </c>
      <c r="I514" s="73" t="s">
        <v>177</v>
      </c>
      <c r="J514" s="73" t="s">
        <v>27</v>
      </c>
      <c r="K514" s="73"/>
    </row>
    <row r="515" spans="1:11" ht="12.75" customHeight="1">
      <c r="A515" s="73" t="s">
        <v>411</v>
      </c>
      <c r="B515" s="73" t="s">
        <v>414</v>
      </c>
      <c r="C515" s="73" t="s">
        <v>415</v>
      </c>
      <c r="D515" s="73" t="s">
        <v>176</v>
      </c>
      <c r="E515" s="75">
        <v>40338</v>
      </c>
      <c r="F515" s="75">
        <v>40338</v>
      </c>
      <c r="G515" s="73">
        <v>1</v>
      </c>
      <c r="H515" s="73" t="s">
        <v>15</v>
      </c>
      <c r="I515" s="73" t="s">
        <v>177</v>
      </c>
      <c r="J515" s="73" t="s">
        <v>27</v>
      </c>
      <c r="K515" s="73"/>
    </row>
    <row r="516" spans="1:11" ht="12.75" customHeight="1">
      <c r="A516" s="73" t="s">
        <v>411</v>
      </c>
      <c r="B516" s="73" t="s">
        <v>416</v>
      </c>
      <c r="C516" s="73" t="s">
        <v>417</v>
      </c>
      <c r="D516" s="73" t="s">
        <v>39</v>
      </c>
      <c r="E516" s="75">
        <v>40346</v>
      </c>
      <c r="F516" s="75">
        <v>40346</v>
      </c>
      <c r="G516" s="73">
        <v>1</v>
      </c>
      <c r="H516" s="73" t="s">
        <v>38</v>
      </c>
      <c r="I516" s="73" t="s">
        <v>177</v>
      </c>
      <c r="J516" s="73" t="s">
        <v>27</v>
      </c>
      <c r="K516" s="73"/>
    </row>
    <row r="517" spans="1:11" ht="12.75" customHeight="1">
      <c r="A517" s="73" t="s">
        <v>411</v>
      </c>
      <c r="B517" s="73" t="s">
        <v>416</v>
      </c>
      <c r="C517" s="73" t="s">
        <v>417</v>
      </c>
      <c r="D517" s="73" t="s">
        <v>39</v>
      </c>
      <c r="E517" s="75">
        <v>40354</v>
      </c>
      <c r="F517" s="75">
        <v>40354</v>
      </c>
      <c r="G517" s="73">
        <v>1</v>
      </c>
      <c r="H517" s="73" t="s">
        <v>38</v>
      </c>
      <c r="I517" s="73" t="s">
        <v>177</v>
      </c>
      <c r="J517" s="73" t="s">
        <v>27</v>
      </c>
      <c r="K517" s="73"/>
    </row>
    <row r="518" spans="1:11" ht="12.75" customHeight="1">
      <c r="A518" s="73" t="s">
        <v>411</v>
      </c>
      <c r="B518" s="73" t="s">
        <v>416</v>
      </c>
      <c r="C518" s="73" t="s">
        <v>417</v>
      </c>
      <c r="D518" s="73" t="s">
        <v>39</v>
      </c>
      <c r="E518" s="75">
        <v>40373</v>
      </c>
      <c r="F518" s="75">
        <v>40373</v>
      </c>
      <c r="G518" s="73">
        <v>1</v>
      </c>
      <c r="H518" s="73" t="s">
        <v>38</v>
      </c>
      <c r="I518" s="73" t="s">
        <v>177</v>
      </c>
      <c r="J518" s="73" t="s">
        <v>27</v>
      </c>
      <c r="K518" s="73"/>
    </row>
    <row r="519" spans="1:11" ht="12.75" customHeight="1">
      <c r="A519" s="73" t="s">
        <v>411</v>
      </c>
      <c r="B519" s="73" t="s">
        <v>416</v>
      </c>
      <c r="C519" s="73" t="s">
        <v>417</v>
      </c>
      <c r="D519" s="73" t="s">
        <v>176</v>
      </c>
      <c r="E519" s="75">
        <v>40382</v>
      </c>
      <c r="F519" s="75">
        <v>40385</v>
      </c>
      <c r="G519" s="73">
        <v>4</v>
      </c>
      <c r="H519" s="73" t="s">
        <v>36</v>
      </c>
      <c r="I519" s="73" t="s">
        <v>37</v>
      </c>
      <c r="J519" s="73" t="s">
        <v>27</v>
      </c>
      <c r="K519" s="73"/>
    </row>
    <row r="520" spans="1:11" ht="12.75" customHeight="1">
      <c r="A520" s="73" t="s">
        <v>411</v>
      </c>
      <c r="B520" s="73" t="s">
        <v>418</v>
      </c>
      <c r="C520" s="73" t="s">
        <v>419</v>
      </c>
      <c r="D520" s="73" t="s">
        <v>35</v>
      </c>
      <c r="E520" s="75">
        <v>40367</v>
      </c>
      <c r="F520" s="75">
        <v>40367</v>
      </c>
      <c r="G520" s="73">
        <v>1</v>
      </c>
      <c r="H520" s="73" t="s">
        <v>38</v>
      </c>
      <c r="I520" s="73" t="s">
        <v>177</v>
      </c>
      <c r="J520" s="73" t="s">
        <v>27</v>
      </c>
      <c r="K520" s="73"/>
    </row>
    <row r="521" spans="1:11" ht="12.75" customHeight="1">
      <c r="A521" s="73" t="s">
        <v>411</v>
      </c>
      <c r="B521" s="73" t="s">
        <v>418</v>
      </c>
      <c r="C521" s="73" t="s">
        <v>419</v>
      </c>
      <c r="D521" s="73" t="s">
        <v>35</v>
      </c>
      <c r="E521" s="75">
        <v>40402</v>
      </c>
      <c r="F521" s="75">
        <v>40402</v>
      </c>
      <c r="G521" s="73">
        <v>1</v>
      </c>
      <c r="H521" s="73" t="s">
        <v>38</v>
      </c>
      <c r="I521" s="73" t="s">
        <v>177</v>
      </c>
      <c r="J521" s="73" t="s">
        <v>27</v>
      </c>
      <c r="K521" s="73"/>
    </row>
    <row r="522" spans="1:11" ht="12.75" customHeight="1">
      <c r="A522" s="73" t="s">
        <v>411</v>
      </c>
      <c r="B522" s="73" t="s">
        <v>418</v>
      </c>
      <c r="C522" s="73" t="s">
        <v>419</v>
      </c>
      <c r="D522" s="73" t="s">
        <v>176</v>
      </c>
      <c r="E522" s="75">
        <v>40382</v>
      </c>
      <c r="F522" s="75">
        <v>40385</v>
      </c>
      <c r="G522" s="73">
        <v>4</v>
      </c>
      <c r="H522" s="73" t="s">
        <v>36</v>
      </c>
      <c r="I522" s="73" t="s">
        <v>37</v>
      </c>
      <c r="J522" s="73" t="s">
        <v>27</v>
      </c>
      <c r="K522" s="73"/>
    </row>
    <row r="523" spans="1:11" ht="12.75" customHeight="1">
      <c r="A523" s="73" t="s">
        <v>411</v>
      </c>
      <c r="B523" s="73" t="s">
        <v>420</v>
      </c>
      <c r="C523" s="73" t="s">
        <v>421</v>
      </c>
      <c r="D523" s="73" t="s">
        <v>35</v>
      </c>
      <c r="E523" s="75">
        <v>40402</v>
      </c>
      <c r="F523" s="75">
        <v>40402</v>
      </c>
      <c r="G523" s="73">
        <v>1</v>
      </c>
      <c r="H523" s="73" t="s">
        <v>38</v>
      </c>
      <c r="I523" s="73" t="s">
        <v>177</v>
      </c>
      <c r="J523" s="73" t="s">
        <v>27</v>
      </c>
      <c r="K523" s="73"/>
    </row>
    <row r="524" spans="1:11" ht="12.75" customHeight="1">
      <c r="A524" s="73" t="s">
        <v>411</v>
      </c>
      <c r="B524" s="73" t="s">
        <v>420</v>
      </c>
      <c r="C524" s="73" t="s">
        <v>421</v>
      </c>
      <c r="D524" s="73" t="s">
        <v>35</v>
      </c>
      <c r="E524" s="75">
        <v>40410</v>
      </c>
      <c r="F524" s="75">
        <v>40412</v>
      </c>
      <c r="G524" s="73">
        <v>3</v>
      </c>
      <c r="H524" s="73" t="s">
        <v>38</v>
      </c>
      <c r="I524" s="73" t="s">
        <v>177</v>
      </c>
      <c r="J524" s="73" t="s">
        <v>27</v>
      </c>
      <c r="K524" s="73"/>
    </row>
    <row r="525" spans="1:11" ht="12.75" customHeight="1">
      <c r="A525" s="73" t="s">
        <v>411</v>
      </c>
      <c r="B525" s="73" t="s">
        <v>420</v>
      </c>
      <c r="C525" s="73" t="s">
        <v>421</v>
      </c>
      <c r="D525" s="73" t="s">
        <v>39</v>
      </c>
      <c r="E525" s="75">
        <v>40373</v>
      </c>
      <c r="F525" s="75">
        <v>40373</v>
      </c>
      <c r="G525" s="73">
        <v>1</v>
      </c>
      <c r="H525" s="73" t="s">
        <v>38</v>
      </c>
      <c r="I525" s="73" t="s">
        <v>177</v>
      </c>
      <c r="J525" s="73" t="s">
        <v>27</v>
      </c>
      <c r="K525" s="73"/>
    </row>
    <row r="526" spans="1:11" ht="12.75" customHeight="1">
      <c r="A526" s="73" t="s">
        <v>411</v>
      </c>
      <c r="B526" s="73" t="s">
        <v>420</v>
      </c>
      <c r="C526" s="73" t="s">
        <v>421</v>
      </c>
      <c r="D526" s="73" t="s">
        <v>39</v>
      </c>
      <c r="E526" s="75">
        <v>40375</v>
      </c>
      <c r="F526" s="75">
        <v>40375</v>
      </c>
      <c r="G526" s="73">
        <v>1</v>
      </c>
      <c r="H526" s="73" t="s">
        <v>38</v>
      </c>
      <c r="I526" s="73" t="s">
        <v>177</v>
      </c>
      <c r="J526" s="73" t="s">
        <v>27</v>
      </c>
      <c r="K526" s="73"/>
    </row>
    <row r="527" spans="1:11" ht="12.75" customHeight="1">
      <c r="A527" s="73" t="s">
        <v>411</v>
      </c>
      <c r="B527" s="73" t="s">
        <v>420</v>
      </c>
      <c r="C527" s="73" t="s">
        <v>421</v>
      </c>
      <c r="D527" s="73" t="s">
        <v>39</v>
      </c>
      <c r="E527" s="75">
        <v>40393</v>
      </c>
      <c r="F527" s="75">
        <v>40394</v>
      </c>
      <c r="G527" s="73">
        <v>2</v>
      </c>
      <c r="H527" s="73" t="s">
        <v>38</v>
      </c>
      <c r="I527" s="73" t="s">
        <v>177</v>
      </c>
      <c r="J527" s="73" t="s">
        <v>27</v>
      </c>
      <c r="K527" s="73"/>
    </row>
    <row r="528" spans="1:11" ht="12.75" customHeight="1">
      <c r="A528" s="73" t="s">
        <v>411</v>
      </c>
      <c r="B528" s="73" t="s">
        <v>420</v>
      </c>
      <c r="C528" s="73" t="s">
        <v>421</v>
      </c>
      <c r="D528" s="73" t="s">
        <v>39</v>
      </c>
      <c r="E528" s="75">
        <v>40400</v>
      </c>
      <c r="F528" s="75">
        <v>40400</v>
      </c>
      <c r="G528" s="73">
        <v>1</v>
      </c>
      <c r="H528" s="73" t="s">
        <v>38</v>
      </c>
      <c r="I528" s="73" t="s">
        <v>177</v>
      </c>
      <c r="J528" s="73" t="s">
        <v>27</v>
      </c>
      <c r="K528" s="73"/>
    </row>
    <row r="529" spans="1:11" ht="12.75" customHeight="1">
      <c r="A529" s="73" t="s">
        <v>411</v>
      </c>
      <c r="B529" s="73" t="s">
        <v>420</v>
      </c>
      <c r="C529" s="73" t="s">
        <v>421</v>
      </c>
      <c r="D529" s="73" t="s">
        <v>39</v>
      </c>
      <c r="E529" s="75">
        <v>40409</v>
      </c>
      <c r="F529" s="75">
        <v>40409</v>
      </c>
      <c r="G529" s="73">
        <v>1</v>
      </c>
      <c r="H529" s="73" t="s">
        <v>38</v>
      </c>
      <c r="I529" s="73" t="s">
        <v>177</v>
      </c>
      <c r="J529" s="73" t="s">
        <v>27</v>
      </c>
      <c r="K529" s="73"/>
    </row>
    <row r="530" spans="1:11" ht="12.75" customHeight="1">
      <c r="A530" s="73" t="s">
        <v>411</v>
      </c>
      <c r="B530" s="73" t="s">
        <v>420</v>
      </c>
      <c r="C530" s="73" t="s">
        <v>421</v>
      </c>
      <c r="D530" s="73" t="s">
        <v>39</v>
      </c>
      <c r="E530" s="75">
        <v>40413</v>
      </c>
      <c r="F530" s="75">
        <v>40413</v>
      </c>
      <c r="G530" s="73">
        <v>1</v>
      </c>
      <c r="H530" s="73" t="s">
        <v>38</v>
      </c>
      <c r="I530" s="73" t="s">
        <v>177</v>
      </c>
      <c r="J530" s="73" t="s">
        <v>27</v>
      </c>
      <c r="K530" s="73"/>
    </row>
    <row r="531" spans="1:11" ht="12.75" customHeight="1">
      <c r="A531" s="73" t="s">
        <v>411</v>
      </c>
      <c r="B531" s="73" t="s">
        <v>420</v>
      </c>
      <c r="C531" s="73" t="s">
        <v>421</v>
      </c>
      <c r="D531" s="73" t="s">
        <v>176</v>
      </c>
      <c r="E531" s="75">
        <v>40382</v>
      </c>
      <c r="F531" s="75">
        <v>40385</v>
      </c>
      <c r="G531" s="73">
        <v>4</v>
      </c>
      <c r="H531" s="73" t="s">
        <v>36</v>
      </c>
      <c r="I531" s="73" t="s">
        <v>37</v>
      </c>
      <c r="J531" s="73" t="s">
        <v>27</v>
      </c>
      <c r="K531" s="73"/>
    </row>
    <row r="532" spans="1:11" ht="12.75" customHeight="1">
      <c r="A532" s="73" t="s">
        <v>411</v>
      </c>
      <c r="B532" s="73" t="s">
        <v>422</v>
      </c>
      <c r="C532" s="73" t="s">
        <v>423</v>
      </c>
      <c r="D532" s="73" t="s">
        <v>35</v>
      </c>
      <c r="E532" s="75">
        <v>40402</v>
      </c>
      <c r="F532" s="75">
        <v>40402</v>
      </c>
      <c r="G532" s="73">
        <v>1</v>
      </c>
      <c r="H532" s="73" t="s">
        <v>38</v>
      </c>
      <c r="I532" s="73" t="s">
        <v>177</v>
      </c>
      <c r="J532" s="73" t="s">
        <v>27</v>
      </c>
      <c r="K532" s="73"/>
    </row>
    <row r="533" spans="1:11" ht="12.75" customHeight="1">
      <c r="A533" s="73" t="s">
        <v>411</v>
      </c>
      <c r="B533" s="73" t="s">
        <v>422</v>
      </c>
      <c r="C533" s="73" t="s">
        <v>423</v>
      </c>
      <c r="D533" s="73" t="s">
        <v>35</v>
      </c>
      <c r="E533" s="75">
        <v>40410</v>
      </c>
      <c r="F533" s="75">
        <v>40412</v>
      </c>
      <c r="G533" s="73">
        <v>3</v>
      </c>
      <c r="H533" s="73" t="s">
        <v>38</v>
      </c>
      <c r="I533" s="73" t="s">
        <v>177</v>
      </c>
      <c r="J533" s="73" t="s">
        <v>27</v>
      </c>
      <c r="K533" s="73"/>
    </row>
    <row r="534" spans="1:11" ht="12.75" customHeight="1">
      <c r="A534" s="73" t="s">
        <v>411</v>
      </c>
      <c r="B534" s="73" t="s">
        <v>422</v>
      </c>
      <c r="C534" s="73" t="s">
        <v>423</v>
      </c>
      <c r="D534" s="73" t="s">
        <v>39</v>
      </c>
      <c r="E534" s="75">
        <v>40373</v>
      </c>
      <c r="F534" s="75">
        <v>40373</v>
      </c>
      <c r="G534" s="73">
        <v>1</v>
      </c>
      <c r="H534" s="73" t="s">
        <v>38</v>
      </c>
      <c r="I534" s="73" t="s">
        <v>177</v>
      </c>
      <c r="J534" s="73" t="s">
        <v>27</v>
      </c>
      <c r="K534" s="73"/>
    </row>
    <row r="535" spans="1:11" ht="12.75" customHeight="1">
      <c r="A535" s="73" t="s">
        <v>411</v>
      </c>
      <c r="B535" s="73" t="s">
        <v>422</v>
      </c>
      <c r="C535" s="73" t="s">
        <v>423</v>
      </c>
      <c r="D535" s="73" t="s">
        <v>39</v>
      </c>
      <c r="E535" s="75">
        <v>40375</v>
      </c>
      <c r="F535" s="75">
        <v>40375</v>
      </c>
      <c r="G535" s="73">
        <v>1</v>
      </c>
      <c r="H535" s="73" t="s">
        <v>38</v>
      </c>
      <c r="I535" s="73" t="s">
        <v>177</v>
      </c>
      <c r="J535" s="73" t="s">
        <v>27</v>
      </c>
      <c r="K535" s="73"/>
    </row>
    <row r="536" spans="1:11" ht="12.75" customHeight="1">
      <c r="A536" s="73" t="s">
        <v>411</v>
      </c>
      <c r="B536" s="73" t="s">
        <v>422</v>
      </c>
      <c r="C536" s="73" t="s">
        <v>423</v>
      </c>
      <c r="D536" s="73" t="s">
        <v>39</v>
      </c>
      <c r="E536" s="75">
        <v>40393</v>
      </c>
      <c r="F536" s="75">
        <v>40394</v>
      </c>
      <c r="G536" s="73">
        <v>2</v>
      </c>
      <c r="H536" s="73" t="s">
        <v>38</v>
      </c>
      <c r="I536" s="73" t="s">
        <v>177</v>
      </c>
      <c r="J536" s="73" t="s">
        <v>27</v>
      </c>
      <c r="K536" s="73"/>
    </row>
    <row r="537" spans="1:11" ht="12.75" customHeight="1">
      <c r="A537" s="73" t="s">
        <v>411</v>
      </c>
      <c r="B537" s="73" t="s">
        <v>422</v>
      </c>
      <c r="C537" s="73" t="s">
        <v>423</v>
      </c>
      <c r="D537" s="73" t="s">
        <v>39</v>
      </c>
      <c r="E537" s="75">
        <v>40400</v>
      </c>
      <c r="F537" s="75">
        <v>40400</v>
      </c>
      <c r="G537" s="73">
        <v>1</v>
      </c>
      <c r="H537" s="73" t="s">
        <v>38</v>
      </c>
      <c r="I537" s="73" t="s">
        <v>177</v>
      </c>
      <c r="J537" s="73" t="s">
        <v>27</v>
      </c>
      <c r="K537" s="73"/>
    </row>
    <row r="538" spans="1:11" ht="12.75" customHeight="1">
      <c r="A538" s="73" t="s">
        <v>411</v>
      </c>
      <c r="B538" s="73" t="s">
        <v>422</v>
      </c>
      <c r="C538" s="73" t="s">
        <v>423</v>
      </c>
      <c r="D538" s="73" t="s">
        <v>39</v>
      </c>
      <c r="E538" s="75">
        <v>40409</v>
      </c>
      <c r="F538" s="75">
        <v>40409</v>
      </c>
      <c r="G538" s="73">
        <v>1</v>
      </c>
      <c r="H538" s="73" t="s">
        <v>38</v>
      </c>
      <c r="I538" s="73" t="s">
        <v>177</v>
      </c>
      <c r="J538" s="73" t="s">
        <v>27</v>
      </c>
      <c r="K538" s="73"/>
    </row>
    <row r="539" spans="1:11" ht="12.75" customHeight="1">
      <c r="A539" s="73" t="s">
        <v>411</v>
      </c>
      <c r="B539" s="73" t="s">
        <v>422</v>
      </c>
      <c r="C539" s="73" t="s">
        <v>423</v>
      </c>
      <c r="D539" s="73" t="s">
        <v>39</v>
      </c>
      <c r="E539" s="75">
        <v>40413</v>
      </c>
      <c r="F539" s="75">
        <v>40413</v>
      </c>
      <c r="G539" s="73">
        <v>1</v>
      </c>
      <c r="H539" s="73" t="s">
        <v>38</v>
      </c>
      <c r="I539" s="73" t="s">
        <v>177</v>
      </c>
      <c r="J539" s="73" t="s">
        <v>27</v>
      </c>
      <c r="K539" s="73"/>
    </row>
    <row r="540" spans="1:11" ht="12.75" customHeight="1">
      <c r="A540" s="73" t="s">
        <v>411</v>
      </c>
      <c r="B540" s="73" t="s">
        <v>422</v>
      </c>
      <c r="C540" s="73" t="s">
        <v>423</v>
      </c>
      <c r="D540" s="73" t="s">
        <v>176</v>
      </c>
      <c r="E540" s="75">
        <v>40382</v>
      </c>
      <c r="F540" s="75">
        <v>40385</v>
      </c>
      <c r="G540" s="73">
        <v>4</v>
      </c>
      <c r="H540" s="73" t="s">
        <v>36</v>
      </c>
      <c r="I540" s="73" t="s">
        <v>37</v>
      </c>
      <c r="J540" s="73" t="s">
        <v>27</v>
      </c>
      <c r="K540" s="73"/>
    </row>
    <row r="541" spans="1:11" ht="12.75" customHeight="1">
      <c r="A541" s="73" t="s">
        <v>411</v>
      </c>
      <c r="B541" s="73" t="s">
        <v>424</v>
      </c>
      <c r="C541" s="73" t="s">
        <v>425</v>
      </c>
      <c r="D541" s="73" t="s">
        <v>35</v>
      </c>
      <c r="E541" s="75">
        <v>40402</v>
      </c>
      <c r="F541" s="75">
        <v>40402</v>
      </c>
      <c r="G541" s="73">
        <v>1</v>
      </c>
      <c r="H541" s="73" t="s">
        <v>38</v>
      </c>
      <c r="I541" s="73" t="s">
        <v>177</v>
      </c>
      <c r="J541" s="73" t="s">
        <v>27</v>
      </c>
      <c r="K541" s="73"/>
    </row>
    <row r="542" spans="1:11" ht="12.75" customHeight="1">
      <c r="A542" s="73" t="s">
        <v>411</v>
      </c>
      <c r="B542" s="73" t="s">
        <v>424</v>
      </c>
      <c r="C542" s="73" t="s">
        <v>425</v>
      </c>
      <c r="D542" s="73" t="s">
        <v>35</v>
      </c>
      <c r="E542" s="75">
        <v>40410</v>
      </c>
      <c r="F542" s="75">
        <v>40412</v>
      </c>
      <c r="G542" s="73">
        <v>3</v>
      </c>
      <c r="H542" s="73" t="s">
        <v>38</v>
      </c>
      <c r="I542" s="73" t="s">
        <v>177</v>
      </c>
      <c r="J542" s="73" t="s">
        <v>27</v>
      </c>
      <c r="K542" s="73"/>
    </row>
    <row r="543" spans="1:11" ht="12.75" customHeight="1">
      <c r="A543" s="73" t="s">
        <v>411</v>
      </c>
      <c r="B543" s="73" t="s">
        <v>424</v>
      </c>
      <c r="C543" s="73" t="s">
        <v>425</v>
      </c>
      <c r="D543" s="73" t="s">
        <v>39</v>
      </c>
      <c r="E543" s="75">
        <v>40373</v>
      </c>
      <c r="F543" s="75">
        <v>40373</v>
      </c>
      <c r="G543" s="73">
        <v>1</v>
      </c>
      <c r="H543" s="73" t="s">
        <v>38</v>
      </c>
      <c r="I543" s="73" t="s">
        <v>177</v>
      </c>
      <c r="J543" s="73" t="s">
        <v>27</v>
      </c>
      <c r="K543" s="73"/>
    </row>
    <row r="544" spans="1:11" ht="12.75" customHeight="1">
      <c r="A544" s="73" t="s">
        <v>411</v>
      </c>
      <c r="B544" s="73" t="s">
        <v>424</v>
      </c>
      <c r="C544" s="73" t="s">
        <v>425</v>
      </c>
      <c r="D544" s="73" t="s">
        <v>39</v>
      </c>
      <c r="E544" s="75">
        <v>40375</v>
      </c>
      <c r="F544" s="75">
        <v>40375</v>
      </c>
      <c r="G544" s="73">
        <v>1</v>
      </c>
      <c r="H544" s="73" t="s">
        <v>38</v>
      </c>
      <c r="I544" s="73" t="s">
        <v>177</v>
      </c>
      <c r="J544" s="73" t="s">
        <v>27</v>
      </c>
      <c r="K544" s="73"/>
    </row>
    <row r="545" spans="1:11" ht="12.75" customHeight="1">
      <c r="A545" s="73" t="s">
        <v>411</v>
      </c>
      <c r="B545" s="73" t="s">
        <v>424</v>
      </c>
      <c r="C545" s="73" t="s">
        <v>425</v>
      </c>
      <c r="D545" s="73" t="s">
        <v>39</v>
      </c>
      <c r="E545" s="75">
        <v>40393</v>
      </c>
      <c r="F545" s="75">
        <v>40394</v>
      </c>
      <c r="G545" s="73">
        <v>2</v>
      </c>
      <c r="H545" s="73" t="s">
        <v>38</v>
      </c>
      <c r="I545" s="73" t="s">
        <v>177</v>
      </c>
      <c r="J545" s="73" t="s">
        <v>27</v>
      </c>
      <c r="K545" s="73"/>
    </row>
    <row r="546" spans="1:11" ht="12.75" customHeight="1">
      <c r="A546" s="73" t="s">
        <v>411</v>
      </c>
      <c r="B546" s="73" t="s">
        <v>424</v>
      </c>
      <c r="C546" s="73" t="s">
        <v>425</v>
      </c>
      <c r="D546" s="73" t="s">
        <v>39</v>
      </c>
      <c r="E546" s="75">
        <v>40400</v>
      </c>
      <c r="F546" s="75">
        <v>40400</v>
      </c>
      <c r="G546" s="73">
        <v>1</v>
      </c>
      <c r="H546" s="73" t="s">
        <v>38</v>
      </c>
      <c r="I546" s="73" t="s">
        <v>177</v>
      </c>
      <c r="J546" s="73" t="s">
        <v>27</v>
      </c>
      <c r="K546" s="73"/>
    </row>
    <row r="547" spans="1:11" ht="12.75" customHeight="1">
      <c r="A547" s="73" t="s">
        <v>411</v>
      </c>
      <c r="B547" s="73" t="s">
        <v>424</v>
      </c>
      <c r="C547" s="73" t="s">
        <v>425</v>
      </c>
      <c r="D547" s="73" t="s">
        <v>39</v>
      </c>
      <c r="E547" s="75">
        <v>40409</v>
      </c>
      <c r="F547" s="75">
        <v>40409</v>
      </c>
      <c r="G547" s="73">
        <v>1</v>
      </c>
      <c r="H547" s="73" t="s">
        <v>38</v>
      </c>
      <c r="I547" s="73" t="s">
        <v>177</v>
      </c>
      <c r="J547" s="73" t="s">
        <v>27</v>
      </c>
      <c r="K547" s="73"/>
    </row>
    <row r="548" spans="1:11" ht="12.75" customHeight="1">
      <c r="A548" s="73" t="s">
        <v>411</v>
      </c>
      <c r="B548" s="73" t="s">
        <v>424</v>
      </c>
      <c r="C548" s="73" t="s">
        <v>425</v>
      </c>
      <c r="D548" s="73" t="s">
        <v>39</v>
      </c>
      <c r="E548" s="75">
        <v>40413</v>
      </c>
      <c r="F548" s="75">
        <v>40413</v>
      </c>
      <c r="G548" s="73">
        <v>1</v>
      </c>
      <c r="H548" s="73" t="s">
        <v>38</v>
      </c>
      <c r="I548" s="73" t="s">
        <v>177</v>
      </c>
      <c r="J548" s="73" t="s">
        <v>27</v>
      </c>
      <c r="K548" s="73"/>
    </row>
    <row r="549" spans="1:11" ht="12.75" customHeight="1">
      <c r="A549" s="73" t="s">
        <v>411</v>
      </c>
      <c r="B549" s="73" t="s">
        <v>424</v>
      </c>
      <c r="C549" s="73" t="s">
        <v>425</v>
      </c>
      <c r="D549" s="73" t="s">
        <v>176</v>
      </c>
      <c r="E549" s="75">
        <v>40382</v>
      </c>
      <c r="F549" s="75">
        <v>40385</v>
      </c>
      <c r="G549" s="73">
        <v>4</v>
      </c>
      <c r="H549" s="73" t="s">
        <v>36</v>
      </c>
      <c r="I549" s="73" t="s">
        <v>37</v>
      </c>
      <c r="J549" s="73" t="s">
        <v>27</v>
      </c>
      <c r="K549" s="73"/>
    </row>
    <row r="550" spans="1:11" ht="12.75" customHeight="1">
      <c r="A550" s="73" t="s">
        <v>411</v>
      </c>
      <c r="B550" s="73" t="s">
        <v>426</v>
      </c>
      <c r="C550" s="73" t="s">
        <v>427</v>
      </c>
      <c r="D550" s="73" t="s">
        <v>35</v>
      </c>
      <c r="E550" s="75">
        <v>40402</v>
      </c>
      <c r="F550" s="75">
        <v>40402</v>
      </c>
      <c r="G550" s="73">
        <v>1</v>
      </c>
      <c r="H550" s="73" t="s">
        <v>38</v>
      </c>
      <c r="I550" s="73" t="s">
        <v>177</v>
      </c>
      <c r="J550" s="73" t="s">
        <v>27</v>
      </c>
      <c r="K550" s="73"/>
    </row>
    <row r="551" spans="1:11" ht="12.75" customHeight="1">
      <c r="A551" s="73" t="s">
        <v>411</v>
      </c>
      <c r="B551" s="73" t="s">
        <v>426</v>
      </c>
      <c r="C551" s="73" t="s">
        <v>427</v>
      </c>
      <c r="D551" s="73" t="s">
        <v>35</v>
      </c>
      <c r="E551" s="75">
        <v>40410</v>
      </c>
      <c r="F551" s="75">
        <v>40412</v>
      </c>
      <c r="G551" s="73">
        <v>3</v>
      </c>
      <c r="H551" s="73" t="s">
        <v>38</v>
      </c>
      <c r="I551" s="73" t="s">
        <v>177</v>
      </c>
      <c r="J551" s="73" t="s">
        <v>27</v>
      </c>
      <c r="K551" s="73"/>
    </row>
    <row r="552" spans="1:11" ht="12.75" customHeight="1">
      <c r="A552" s="73" t="s">
        <v>411</v>
      </c>
      <c r="B552" s="73" t="s">
        <v>426</v>
      </c>
      <c r="C552" s="73" t="s">
        <v>427</v>
      </c>
      <c r="D552" s="73" t="s">
        <v>39</v>
      </c>
      <c r="E552" s="75">
        <v>40373</v>
      </c>
      <c r="F552" s="75">
        <v>40373</v>
      </c>
      <c r="G552" s="73">
        <v>1</v>
      </c>
      <c r="H552" s="73" t="s">
        <v>38</v>
      </c>
      <c r="I552" s="73" t="s">
        <v>177</v>
      </c>
      <c r="J552" s="73" t="s">
        <v>27</v>
      </c>
      <c r="K552" s="73"/>
    </row>
    <row r="553" spans="1:11" ht="12.75" customHeight="1">
      <c r="A553" s="73" t="s">
        <v>411</v>
      </c>
      <c r="B553" s="73" t="s">
        <v>426</v>
      </c>
      <c r="C553" s="73" t="s">
        <v>427</v>
      </c>
      <c r="D553" s="73" t="s">
        <v>39</v>
      </c>
      <c r="E553" s="75">
        <v>40393</v>
      </c>
      <c r="F553" s="75">
        <v>40394</v>
      </c>
      <c r="G553" s="73">
        <v>2</v>
      </c>
      <c r="H553" s="73" t="s">
        <v>38</v>
      </c>
      <c r="I553" s="73" t="s">
        <v>177</v>
      </c>
      <c r="J553" s="73" t="s">
        <v>27</v>
      </c>
      <c r="K553" s="73"/>
    </row>
    <row r="554" spans="1:11" ht="12.75" customHeight="1">
      <c r="A554" s="73" t="s">
        <v>411</v>
      </c>
      <c r="B554" s="73" t="s">
        <v>426</v>
      </c>
      <c r="C554" s="73" t="s">
        <v>427</v>
      </c>
      <c r="D554" s="73" t="s">
        <v>39</v>
      </c>
      <c r="E554" s="75">
        <v>40400</v>
      </c>
      <c r="F554" s="75">
        <v>40400</v>
      </c>
      <c r="G554" s="73">
        <v>1</v>
      </c>
      <c r="H554" s="73" t="s">
        <v>38</v>
      </c>
      <c r="I554" s="73" t="s">
        <v>177</v>
      </c>
      <c r="J554" s="73" t="s">
        <v>27</v>
      </c>
      <c r="K554" s="73"/>
    </row>
    <row r="555" spans="1:11" ht="12.75" customHeight="1">
      <c r="A555" s="73" t="s">
        <v>411</v>
      </c>
      <c r="B555" s="73" t="s">
        <v>426</v>
      </c>
      <c r="C555" s="73" t="s">
        <v>427</v>
      </c>
      <c r="D555" s="73" t="s">
        <v>39</v>
      </c>
      <c r="E555" s="75">
        <v>40409</v>
      </c>
      <c r="F555" s="75">
        <v>40409</v>
      </c>
      <c r="G555" s="73">
        <v>1</v>
      </c>
      <c r="H555" s="73" t="s">
        <v>38</v>
      </c>
      <c r="I555" s="73" t="s">
        <v>177</v>
      </c>
      <c r="J555" s="73" t="s">
        <v>27</v>
      </c>
      <c r="K555" s="73"/>
    </row>
    <row r="556" spans="1:11" ht="12.75" customHeight="1">
      <c r="A556" s="73" t="s">
        <v>411</v>
      </c>
      <c r="B556" s="73" t="s">
        <v>426</v>
      </c>
      <c r="C556" s="73" t="s">
        <v>427</v>
      </c>
      <c r="D556" s="73" t="s">
        <v>39</v>
      </c>
      <c r="E556" s="75">
        <v>40413</v>
      </c>
      <c r="F556" s="75">
        <v>40413</v>
      </c>
      <c r="G556" s="73">
        <v>1</v>
      </c>
      <c r="H556" s="73" t="s">
        <v>38</v>
      </c>
      <c r="I556" s="73" t="s">
        <v>177</v>
      </c>
      <c r="J556" s="73" t="s">
        <v>27</v>
      </c>
      <c r="K556" s="73"/>
    </row>
    <row r="557" spans="1:11" ht="12.75" customHeight="1">
      <c r="A557" s="74" t="s">
        <v>411</v>
      </c>
      <c r="B557" s="74" t="s">
        <v>426</v>
      </c>
      <c r="C557" s="74" t="s">
        <v>427</v>
      </c>
      <c r="D557" s="74" t="s">
        <v>176</v>
      </c>
      <c r="E557" s="76">
        <v>40382</v>
      </c>
      <c r="F557" s="76">
        <v>40385</v>
      </c>
      <c r="G557" s="74">
        <v>4</v>
      </c>
      <c r="H557" s="74" t="s">
        <v>36</v>
      </c>
      <c r="I557" s="74" t="s">
        <v>37</v>
      </c>
      <c r="J557" s="74" t="s">
        <v>27</v>
      </c>
      <c r="K557" s="73"/>
    </row>
    <row r="558" spans="1:11" ht="12.75" customHeight="1">
      <c r="A558" s="33"/>
      <c r="B558" s="63">
        <f>SUM(IF(FREQUENCY(MATCH(B505:B557,B505:B557,0),MATCH(B505:B557,B505:B557,0))&gt;0,1))</f>
        <v>8</v>
      </c>
      <c r="C558" s="34"/>
      <c r="D558" s="29">
        <f>COUNTA(D505:D557)</f>
        <v>53</v>
      </c>
      <c r="E558" s="29"/>
      <c r="F558" s="29"/>
      <c r="G558" s="29">
        <f>SUM(G505:G557)</f>
        <v>89</v>
      </c>
      <c r="H558" s="33"/>
      <c r="I558" s="33"/>
      <c r="J558" s="33"/>
    </row>
    <row r="559" spans="1:11" ht="12.75" customHeight="1">
      <c r="A559" s="33"/>
      <c r="B559" s="63"/>
      <c r="C559" s="34"/>
      <c r="D559" s="29"/>
      <c r="E559" s="29"/>
      <c r="F559" s="29"/>
      <c r="G559" s="29"/>
      <c r="H559" s="33"/>
      <c r="I559" s="33"/>
      <c r="J559" s="33"/>
    </row>
    <row r="560" spans="1:11" ht="12.75" customHeight="1">
      <c r="A560" s="33"/>
      <c r="B560" s="63"/>
      <c r="C560" s="34"/>
      <c r="D560" s="29"/>
      <c r="E560" s="29"/>
      <c r="F560" s="29"/>
      <c r="G560" s="29"/>
      <c r="H560" s="33"/>
      <c r="I560" s="33"/>
      <c r="J560" s="33"/>
    </row>
    <row r="561" spans="1:10" ht="12.75" customHeight="1">
      <c r="A561" s="33"/>
      <c r="B561" s="108" t="s">
        <v>79</v>
      </c>
      <c r="C561" s="124"/>
      <c r="D561" s="125"/>
      <c r="E561" s="125"/>
      <c r="F561" s="29"/>
      <c r="G561" s="29"/>
      <c r="H561" s="33"/>
      <c r="I561" s="33"/>
      <c r="J561" s="33"/>
    </row>
    <row r="562" spans="1:10" ht="12.75" customHeight="1">
      <c r="A562" s="33"/>
      <c r="B562" s="126"/>
      <c r="C562" s="127" t="s">
        <v>150</v>
      </c>
      <c r="D562" s="107">
        <f>SUM(B13+B33+B38+B95+B152+B161+B192+B207+B298+B409+B496+B503+B558)</f>
        <v>91</v>
      </c>
      <c r="E562" s="125"/>
      <c r="F562" s="29"/>
      <c r="G562" s="29"/>
      <c r="H562" s="33"/>
      <c r="I562" s="33"/>
      <c r="J562" s="33"/>
    </row>
    <row r="563" spans="1:10" ht="12.75" customHeight="1">
      <c r="A563" s="33"/>
      <c r="B563" s="126"/>
      <c r="C563" s="127" t="s">
        <v>151</v>
      </c>
      <c r="D563" s="107">
        <f>SUM(D13+D33+D38+D95+D152+D161+D192+D207+D298+D409+D496+D503+D558)</f>
        <v>532</v>
      </c>
      <c r="E563" s="125"/>
      <c r="F563" s="29"/>
      <c r="G563" s="29"/>
      <c r="H563" s="33"/>
      <c r="I563" s="33"/>
      <c r="J563" s="33"/>
    </row>
    <row r="564" spans="1:10" ht="12.75" customHeight="1">
      <c r="A564" s="33"/>
      <c r="B564" s="126"/>
      <c r="C564" s="127" t="s">
        <v>152</v>
      </c>
      <c r="D564" s="106">
        <f>SUM(G13+G33+G38+G95+G152+G161+G192+G207+G298+G409+G496+G503+G558)</f>
        <v>898</v>
      </c>
      <c r="E564" s="125"/>
      <c r="F564" s="29"/>
      <c r="G564" s="29"/>
      <c r="H564" s="33"/>
      <c r="I564" s="33"/>
      <c r="J564" s="33"/>
    </row>
    <row r="565" spans="1:10" ht="12.75" customHeight="1">
      <c r="A565" s="33"/>
      <c r="B565" s="126"/>
      <c r="C565" s="124"/>
      <c r="D565" s="125"/>
      <c r="E565" s="125"/>
      <c r="F565" s="29"/>
      <c r="G565" s="29"/>
      <c r="H565" s="33"/>
      <c r="I565" s="33"/>
      <c r="J565" s="33"/>
    </row>
    <row r="566" spans="1:10" ht="12.75" customHeight="1">
      <c r="A566" s="33"/>
      <c r="B566" s="113"/>
      <c r="C566" s="128" t="s">
        <v>130</v>
      </c>
      <c r="D566" s="125"/>
      <c r="E566" s="125"/>
      <c r="F566" s="29"/>
      <c r="G566" s="29"/>
      <c r="H566" s="33"/>
      <c r="I566" s="33"/>
      <c r="J566" s="33"/>
    </row>
    <row r="567" spans="1:10" ht="12.75" customHeight="1">
      <c r="A567" s="33"/>
      <c r="B567" s="126"/>
      <c r="C567" s="109"/>
      <c r="D567" s="118" t="s">
        <v>115</v>
      </c>
      <c r="E567" s="118" t="s">
        <v>116</v>
      </c>
      <c r="F567" s="29"/>
      <c r="G567" s="29"/>
      <c r="H567" s="33"/>
      <c r="I567" s="33"/>
      <c r="J567" s="33"/>
    </row>
    <row r="568" spans="1:10" ht="12.75" customHeight="1">
      <c r="A568" s="90"/>
      <c r="B568" s="113"/>
      <c r="C568" s="129" t="s">
        <v>146</v>
      </c>
      <c r="D568" s="109"/>
      <c r="E568" s="109"/>
      <c r="F568" s="30"/>
      <c r="G568" s="91"/>
      <c r="H568" s="33"/>
      <c r="I568" s="33"/>
      <c r="J568" s="56"/>
    </row>
    <row r="569" spans="1:10" ht="12.75" customHeight="1">
      <c r="A569" s="29"/>
      <c r="B569" s="120"/>
      <c r="C569" s="130" t="s">
        <v>111</v>
      </c>
      <c r="D569" s="131">
        <f>COUNTIF(H2:H557, "*ELEV_BACT*")</f>
        <v>372</v>
      </c>
      <c r="E569" s="121">
        <f>D569/D574</f>
        <v>0.6992481203007519</v>
      </c>
      <c r="F569" s="33"/>
      <c r="G569" s="48"/>
      <c r="H569" s="33"/>
      <c r="I569" s="33"/>
      <c r="J569" s="33"/>
    </row>
    <row r="570" spans="1:10" ht="12.75" customHeight="1">
      <c r="A570" s="29"/>
      <c r="B570" s="120"/>
      <c r="C570" s="130" t="s">
        <v>432</v>
      </c>
      <c r="D570" s="131">
        <f>COUNTIF(H2:H557, "*MODEL*")</f>
        <v>10</v>
      </c>
      <c r="E570" s="121">
        <f>D570/D574</f>
        <v>1.8796992481203006E-2</v>
      </c>
      <c r="F570" s="33"/>
      <c r="G570" s="48"/>
      <c r="H570" s="33"/>
      <c r="I570" s="33"/>
      <c r="J570" s="33"/>
    </row>
    <row r="571" spans="1:10" ht="12.75" customHeight="1">
      <c r="A571" s="29"/>
      <c r="B571" s="120"/>
      <c r="C571" s="130" t="s">
        <v>131</v>
      </c>
      <c r="D571" s="131">
        <f>COUNTIF(H2:H557, "*OTHER*")</f>
        <v>31</v>
      </c>
      <c r="E571" s="121">
        <f>D571/D574</f>
        <v>5.827067669172932E-2</v>
      </c>
      <c r="F571" s="33"/>
      <c r="G571" s="48"/>
      <c r="H571" s="33"/>
      <c r="I571" s="33"/>
      <c r="J571" s="33"/>
    </row>
    <row r="572" spans="1:10" ht="12.75" customHeight="1">
      <c r="A572" s="29"/>
      <c r="B572" s="120"/>
      <c r="C572" s="132" t="s">
        <v>112</v>
      </c>
      <c r="D572" s="107">
        <f>COUNTIF(H2:H557, "*RAINFALL*")</f>
        <v>94</v>
      </c>
      <c r="E572" s="136">
        <f>D572/D574</f>
        <v>0.17669172932330826</v>
      </c>
      <c r="F572" s="33"/>
      <c r="G572" s="48"/>
      <c r="H572" s="33"/>
      <c r="I572" s="20"/>
      <c r="J572" s="20"/>
    </row>
    <row r="573" spans="1:10" ht="12.75" customHeight="1">
      <c r="A573" s="29"/>
      <c r="B573" s="120"/>
      <c r="C573" s="130" t="s">
        <v>433</v>
      </c>
      <c r="D573" s="133">
        <f>COUNTIF(H2:H557, "*SEWAGE*")</f>
        <v>25</v>
      </c>
      <c r="E573" s="123">
        <f>D573/D574</f>
        <v>4.6992481203007516E-2</v>
      </c>
      <c r="F573" s="33"/>
      <c r="G573" s="48"/>
      <c r="H573" s="33"/>
      <c r="I573" s="20"/>
      <c r="J573" s="20"/>
    </row>
    <row r="574" spans="1:10" ht="12.75" customHeight="1">
      <c r="B574" s="113"/>
      <c r="C574" s="134"/>
      <c r="D574" s="135">
        <f>SUM(D569:D573)</f>
        <v>532</v>
      </c>
      <c r="E574" s="121">
        <f>SUM(E569:E573)</f>
        <v>1</v>
      </c>
      <c r="F574" s="33"/>
      <c r="H574" s="89"/>
      <c r="I574" s="33"/>
      <c r="J574" s="33"/>
    </row>
    <row r="575" spans="1:10" ht="12.75" customHeight="1">
      <c r="B575" s="113"/>
      <c r="C575" s="129" t="s">
        <v>147</v>
      </c>
      <c r="D575" s="109"/>
      <c r="E575" s="131"/>
      <c r="G575" s="87"/>
      <c r="H575" s="88"/>
      <c r="I575" s="47"/>
      <c r="J575" s="96"/>
    </row>
    <row r="576" spans="1:10" ht="12.75" customHeight="1">
      <c r="B576" s="113"/>
      <c r="C576" s="130" t="s">
        <v>178</v>
      </c>
      <c r="D576" s="131">
        <f>COUNTIF(I2:I557, "*ECOLI*")</f>
        <v>380</v>
      </c>
      <c r="E576" s="121">
        <f>D576/D580</f>
        <v>0.7142857142857143</v>
      </c>
      <c r="G576" s="87"/>
      <c r="H576" s="88"/>
      <c r="I576" s="47"/>
      <c r="J576" s="96"/>
    </row>
    <row r="577" spans="2:11" ht="12.75" customHeight="1">
      <c r="B577" s="113"/>
      <c r="C577" s="130" t="s">
        <v>114</v>
      </c>
      <c r="D577" s="131">
        <f>COUNTIF(I2:I557, "*ENTERO*")</f>
        <v>0</v>
      </c>
      <c r="E577" s="121">
        <f>D577/D580</f>
        <v>0</v>
      </c>
      <c r="H577" s="97"/>
      <c r="I577" s="47"/>
      <c r="J577" s="96"/>
      <c r="K577" s="73"/>
    </row>
    <row r="578" spans="2:11" ht="12.75" customHeight="1">
      <c r="B578" s="113"/>
      <c r="C578" s="130" t="s">
        <v>131</v>
      </c>
      <c r="D578" s="131">
        <f>COUNTIF(I2:I557, "*OTHER*")</f>
        <v>30</v>
      </c>
      <c r="E578" s="121">
        <f>D578/D580</f>
        <v>5.6390977443609019E-2</v>
      </c>
      <c r="H578" s="97"/>
      <c r="I578" s="47"/>
      <c r="J578" s="96"/>
      <c r="K578" s="73"/>
    </row>
    <row r="579" spans="2:11" ht="12.75" customHeight="1">
      <c r="B579" s="113"/>
      <c r="C579" s="130" t="s">
        <v>113</v>
      </c>
      <c r="D579" s="133">
        <f>COUNTIF(I2:I557, "*PREEMPT*")</f>
        <v>122</v>
      </c>
      <c r="E579" s="123">
        <f>D579/D580</f>
        <v>0.22932330827067668</v>
      </c>
      <c r="H579" s="98"/>
      <c r="I579" s="99"/>
      <c r="J579" s="96"/>
      <c r="K579" s="73"/>
    </row>
    <row r="580" spans="2:11" ht="12.75" customHeight="1">
      <c r="B580" s="113"/>
      <c r="C580" s="134"/>
      <c r="D580" s="135">
        <f>SUM(D576:D579)</f>
        <v>532</v>
      </c>
      <c r="E580" s="121">
        <f>SUM(E576:E579)</f>
        <v>1</v>
      </c>
      <c r="H580" s="89"/>
      <c r="I580" s="33"/>
      <c r="J580" s="47"/>
      <c r="K580" s="73"/>
    </row>
    <row r="581" spans="2:11" ht="12.75" customHeight="1">
      <c r="B581" s="113"/>
      <c r="C581" s="129" t="s">
        <v>148</v>
      </c>
      <c r="D581" s="109"/>
      <c r="E581" s="131"/>
      <c r="H581" s="88"/>
      <c r="I581" s="47"/>
      <c r="J581" s="96"/>
      <c r="K581" s="73"/>
    </row>
    <row r="582" spans="2:11" ht="12.75" customHeight="1">
      <c r="B582" s="113"/>
      <c r="C582" s="130" t="s">
        <v>132</v>
      </c>
      <c r="D582" s="133">
        <f>COUNTIF(J2:J557, "*UNKNOWN*")</f>
        <v>532</v>
      </c>
      <c r="E582" s="123">
        <f>D582/D583</f>
        <v>1</v>
      </c>
      <c r="H582" s="73"/>
      <c r="I582" s="47"/>
      <c r="J582" s="96"/>
    </row>
    <row r="583" spans="2:11" ht="12.75" customHeight="1">
      <c r="B583" s="113"/>
      <c r="C583" s="113"/>
      <c r="D583" s="135">
        <f>SUM(D582:D582)</f>
        <v>532</v>
      </c>
      <c r="E583" s="121">
        <f>SUM(E582:E582)</f>
        <v>1</v>
      </c>
      <c r="H583" s="73"/>
      <c r="I583" s="47"/>
      <c r="J583" s="96"/>
    </row>
    <row r="584" spans="2:11" ht="12.75" customHeight="1">
      <c r="H584" s="73"/>
      <c r="I584" s="47"/>
      <c r="J584" s="96"/>
    </row>
    <row r="585" spans="2:11" ht="12.75" customHeight="1">
      <c r="H585" s="73"/>
      <c r="I585" s="47"/>
      <c r="J585" s="96"/>
    </row>
    <row r="586" spans="2:11" ht="12" customHeight="1">
      <c r="H586" s="24"/>
      <c r="I586" s="99"/>
      <c r="J586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Wisconsin Beach Actions</oddHeader>
    <oddFooter>&amp;R&amp;P of &amp;N</oddFooter>
  </headerFooter>
  <rowBreaks count="1" manualBreakCount="1">
    <brk id="547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EP132"/>
  <sheetViews>
    <sheetView zoomScaleNormal="100" workbookViewId="0">
      <pane ySplit="2" topLeftCell="A3" activePane="bottomLeft" state="frozen"/>
      <selection pane="bottomLeft"/>
    </sheetView>
  </sheetViews>
  <sheetFormatPr defaultRowHeight="9" customHeight="1"/>
  <cols>
    <col min="1" max="1" width="10.85546875" style="5" customWidth="1"/>
    <col min="2" max="2" width="9.140625" style="5"/>
    <col min="3" max="3" width="39.28515625" style="35" customWidth="1"/>
    <col min="4" max="5" width="9.140625" style="6"/>
    <col min="6" max="6" width="0.5703125" style="6" customWidth="1"/>
    <col min="7" max="11" width="9.140625" style="6"/>
    <col min="12" max="16384" width="9.140625" style="5"/>
  </cols>
  <sheetData>
    <row r="1" spans="1:146" s="2" customFormat="1" ht="12" customHeight="1">
      <c r="A1" s="9"/>
      <c r="B1" s="174" t="s">
        <v>29</v>
      </c>
      <c r="C1" s="175"/>
      <c r="D1" s="175"/>
      <c r="E1" s="175"/>
      <c r="F1" s="32"/>
      <c r="G1" s="172" t="s">
        <v>28</v>
      </c>
      <c r="H1" s="173"/>
      <c r="I1" s="173"/>
      <c r="J1" s="173"/>
      <c r="K1" s="173"/>
    </row>
    <row r="2" spans="1:146" s="8" customFormat="1" ht="48" customHeight="1">
      <c r="A2" s="4" t="s">
        <v>16</v>
      </c>
      <c r="B2" s="3" t="s">
        <v>17</v>
      </c>
      <c r="C2" s="3" t="s">
        <v>11</v>
      </c>
      <c r="D2" s="3" t="s">
        <v>3</v>
      </c>
      <c r="E2" s="3" t="s">
        <v>22</v>
      </c>
      <c r="F2" s="32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</row>
    <row r="3" spans="1:146" ht="12.75" customHeight="1">
      <c r="A3" s="73" t="s">
        <v>179</v>
      </c>
      <c r="B3" s="73" t="s">
        <v>188</v>
      </c>
      <c r="C3" s="73" t="s">
        <v>189</v>
      </c>
      <c r="D3" s="60">
        <v>5</v>
      </c>
      <c r="E3" s="60">
        <v>5</v>
      </c>
      <c r="F3" s="60"/>
      <c r="G3" s="60">
        <v>5</v>
      </c>
      <c r="H3" s="60"/>
      <c r="I3" s="60"/>
      <c r="J3" s="60"/>
      <c r="K3" s="60"/>
    </row>
    <row r="4" spans="1:146" ht="12.75" customHeight="1">
      <c r="A4" s="73" t="s">
        <v>179</v>
      </c>
      <c r="B4" s="73" t="s">
        <v>190</v>
      </c>
      <c r="C4" s="73" t="s">
        <v>191</v>
      </c>
      <c r="D4" s="72">
        <v>1</v>
      </c>
      <c r="E4" s="72">
        <v>2</v>
      </c>
      <c r="F4" s="72"/>
      <c r="G4" s="72"/>
      <c r="H4" s="72">
        <v>1</v>
      </c>
      <c r="I4" s="72"/>
      <c r="J4" s="72"/>
      <c r="K4" s="72"/>
    </row>
    <row r="5" spans="1:146" ht="12.75" customHeight="1">
      <c r="A5" s="74" t="s">
        <v>179</v>
      </c>
      <c r="B5" s="74" t="s">
        <v>192</v>
      </c>
      <c r="C5" s="74" t="s">
        <v>193</v>
      </c>
      <c r="D5" s="68">
        <v>5</v>
      </c>
      <c r="E5" s="68">
        <v>5</v>
      </c>
      <c r="F5" s="68"/>
      <c r="G5" s="68">
        <v>5</v>
      </c>
      <c r="H5" s="68"/>
      <c r="I5" s="68"/>
      <c r="J5" s="68"/>
      <c r="K5" s="68"/>
    </row>
    <row r="6" spans="1:146" ht="12.75" customHeight="1">
      <c r="A6" s="33"/>
      <c r="B6" s="34">
        <f>COUNTA(B3:B5)</f>
        <v>3</v>
      </c>
      <c r="C6" s="34"/>
      <c r="D6" s="46">
        <f>SUM(D3:D5)</f>
        <v>11</v>
      </c>
      <c r="E6" s="46">
        <f>SUM(E3:E5)</f>
        <v>12</v>
      </c>
      <c r="F6" s="46"/>
      <c r="G6" s="46">
        <f>SUM(G3:G5)</f>
        <v>10</v>
      </c>
      <c r="H6" s="46">
        <f>SUM(H3:H5)</f>
        <v>1</v>
      </c>
      <c r="I6" s="46">
        <f>SUM(I3:I5)</f>
        <v>0</v>
      </c>
      <c r="J6" s="46">
        <f>SUM(J3:J5)</f>
        <v>0</v>
      </c>
      <c r="K6" s="46">
        <f>SUM(K3:K5)</f>
        <v>0</v>
      </c>
    </row>
    <row r="7" spans="1:146" ht="9" customHeight="1">
      <c r="A7" s="33"/>
      <c r="B7" s="33"/>
      <c r="C7" s="33"/>
      <c r="D7" s="36"/>
      <c r="E7" s="36"/>
      <c r="F7" s="36"/>
      <c r="G7" s="36"/>
      <c r="H7" s="36"/>
      <c r="I7" s="36"/>
      <c r="J7" s="36"/>
      <c r="K7" s="36"/>
    </row>
    <row r="8" spans="1:146" ht="12.75" customHeight="1">
      <c r="A8" s="73" t="s">
        <v>194</v>
      </c>
      <c r="B8" s="73" t="s">
        <v>195</v>
      </c>
      <c r="C8" s="73" t="s">
        <v>196</v>
      </c>
      <c r="D8" s="60">
        <v>1</v>
      </c>
      <c r="E8" s="60">
        <v>1</v>
      </c>
      <c r="F8" s="60"/>
      <c r="G8" s="60">
        <v>1</v>
      </c>
      <c r="H8" s="60"/>
      <c r="I8" s="60"/>
      <c r="J8" s="60"/>
      <c r="K8" s="60"/>
    </row>
    <row r="9" spans="1:146" ht="12.75" customHeight="1">
      <c r="A9" s="73" t="s">
        <v>194</v>
      </c>
      <c r="B9" s="73" t="s">
        <v>199</v>
      </c>
      <c r="C9" s="73" t="s">
        <v>200</v>
      </c>
      <c r="D9" s="156">
        <v>1</v>
      </c>
      <c r="E9" s="156">
        <v>1</v>
      </c>
      <c r="F9" s="156"/>
      <c r="G9" s="156">
        <v>1</v>
      </c>
      <c r="H9" s="156"/>
      <c r="I9" s="156"/>
      <c r="J9" s="156"/>
      <c r="K9" s="156"/>
    </row>
    <row r="10" spans="1:146" ht="12.75" customHeight="1">
      <c r="A10" s="73" t="s">
        <v>194</v>
      </c>
      <c r="B10" s="73" t="s">
        <v>203</v>
      </c>
      <c r="C10" s="73" t="s">
        <v>204</v>
      </c>
      <c r="D10" s="156">
        <v>1</v>
      </c>
      <c r="E10" s="156">
        <v>1</v>
      </c>
      <c r="F10" s="156"/>
      <c r="G10" s="156">
        <v>1</v>
      </c>
      <c r="H10" s="156"/>
      <c r="I10" s="156"/>
      <c r="J10" s="156"/>
      <c r="K10" s="156"/>
    </row>
    <row r="11" spans="1:146" ht="12.75" customHeight="1">
      <c r="A11" s="73" t="s">
        <v>194</v>
      </c>
      <c r="B11" s="73" t="s">
        <v>205</v>
      </c>
      <c r="C11" s="73" t="s">
        <v>206</v>
      </c>
      <c r="D11" s="156">
        <v>1</v>
      </c>
      <c r="E11" s="156">
        <v>1</v>
      </c>
      <c r="F11" s="156"/>
      <c r="G11" s="156">
        <v>1</v>
      </c>
      <c r="H11" s="156"/>
      <c r="I11" s="156"/>
      <c r="J11" s="156"/>
      <c r="K11" s="156"/>
    </row>
    <row r="12" spans="1:146" ht="12.75" customHeight="1">
      <c r="A12" s="73" t="s">
        <v>194</v>
      </c>
      <c r="B12" s="73" t="s">
        <v>207</v>
      </c>
      <c r="C12" s="73" t="s">
        <v>208</v>
      </c>
      <c r="D12" s="156">
        <v>2</v>
      </c>
      <c r="E12" s="156">
        <v>3</v>
      </c>
      <c r="F12" s="156"/>
      <c r="G12" s="156">
        <v>1</v>
      </c>
      <c r="H12" s="156">
        <v>1</v>
      </c>
      <c r="I12" s="156"/>
      <c r="J12" s="156"/>
      <c r="K12" s="156"/>
    </row>
    <row r="13" spans="1:146" ht="12.75" customHeight="1">
      <c r="A13" s="73" t="s">
        <v>194</v>
      </c>
      <c r="B13" s="73" t="s">
        <v>209</v>
      </c>
      <c r="C13" s="73" t="s">
        <v>210</v>
      </c>
      <c r="D13" s="139">
        <v>1</v>
      </c>
      <c r="E13" s="139">
        <v>1</v>
      </c>
      <c r="F13" s="139"/>
      <c r="G13" s="139">
        <v>1</v>
      </c>
      <c r="H13" s="139"/>
      <c r="I13" s="139"/>
      <c r="J13" s="139"/>
      <c r="K13" s="139"/>
    </row>
    <row r="14" spans="1:146" ht="12.75" customHeight="1">
      <c r="A14" s="73" t="s">
        <v>194</v>
      </c>
      <c r="B14" s="73" t="s">
        <v>213</v>
      </c>
      <c r="C14" s="73" t="s">
        <v>214</v>
      </c>
      <c r="D14" s="156">
        <v>2</v>
      </c>
      <c r="E14" s="156">
        <v>3</v>
      </c>
      <c r="F14" s="156"/>
      <c r="G14" s="156">
        <v>1</v>
      </c>
      <c r="H14" s="156">
        <v>1</v>
      </c>
      <c r="I14" s="139"/>
      <c r="J14" s="139"/>
      <c r="K14" s="139"/>
    </row>
    <row r="15" spans="1:146" ht="12.75" customHeight="1">
      <c r="A15" s="73" t="s">
        <v>194</v>
      </c>
      <c r="B15" s="73" t="s">
        <v>217</v>
      </c>
      <c r="C15" s="73" t="s">
        <v>218</v>
      </c>
      <c r="D15" s="139">
        <v>4</v>
      </c>
      <c r="E15" s="139">
        <v>5</v>
      </c>
      <c r="F15" s="139"/>
      <c r="G15" s="139">
        <v>3</v>
      </c>
      <c r="H15" s="139">
        <v>1</v>
      </c>
      <c r="I15" s="139"/>
      <c r="J15" s="139"/>
      <c r="K15" s="139"/>
    </row>
    <row r="16" spans="1:146" ht="12.75" customHeight="1">
      <c r="A16" s="73" t="s">
        <v>194</v>
      </c>
      <c r="B16" s="73" t="s">
        <v>219</v>
      </c>
      <c r="C16" s="73" t="s">
        <v>220</v>
      </c>
      <c r="D16" s="139">
        <v>2</v>
      </c>
      <c r="E16" s="139">
        <v>2</v>
      </c>
      <c r="F16" s="139"/>
      <c r="G16" s="139">
        <v>2</v>
      </c>
      <c r="H16" s="139"/>
      <c r="I16" s="139"/>
      <c r="J16" s="139"/>
      <c r="K16" s="139"/>
    </row>
    <row r="17" spans="1:11" ht="12.75" customHeight="1">
      <c r="A17" s="73" t="s">
        <v>194</v>
      </c>
      <c r="B17" s="73" t="s">
        <v>221</v>
      </c>
      <c r="C17" s="73" t="s">
        <v>222</v>
      </c>
      <c r="D17" s="156">
        <v>1</v>
      </c>
      <c r="E17" s="156">
        <v>1</v>
      </c>
      <c r="F17" s="156"/>
      <c r="G17" s="156">
        <v>1</v>
      </c>
      <c r="H17" s="139"/>
      <c r="I17" s="139"/>
      <c r="J17" s="139"/>
      <c r="K17" s="139"/>
    </row>
    <row r="18" spans="1:11" ht="12.75" customHeight="1">
      <c r="A18" s="73" t="s">
        <v>194</v>
      </c>
      <c r="B18" s="73" t="s">
        <v>223</v>
      </c>
      <c r="C18" s="73" t="s">
        <v>224</v>
      </c>
      <c r="D18" s="156">
        <v>1</v>
      </c>
      <c r="E18" s="156">
        <v>2</v>
      </c>
      <c r="F18" s="156"/>
      <c r="G18" s="156"/>
      <c r="H18" s="60">
        <v>1</v>
      </c>
      <c r="I18" s="60"/>
      <c r="J18" s="60"/>
      <c r="K18" s="60"/>
    </row>
    <row r="19" spans="1:11" ht="12.75" customHeight="1">
      <c r="A19" s="74" t="s">
        <v>194</v>
      </c>
      <c r="B19" s="74" t="s">
        <v>225</v>
      </c>
      <c r="C19" s="74" t="s">
        <v>226</v>
      </c>
      <c r="D19" s="68">
        <v>1</v>
      </c>
      <c r="E19" s="68">
        <v>1</v>
      </c>
      <c r="F19" s="68"/>
      <c r="G19" s="68">
        <v>1</v>
      </c>
      <c r="H19" s="68"/>
      <c r="I19" s="68"/>
      <c r="J19" s="68"/>
      <c r="K19" s="68"/>
    </row>
    <row r="20" spans="1:11" ht="12.75" customHeight="1">
      <c r="A20" s="33"/>
      <c r="B20" s="34">
        <f>COUNTA(B8:B19)</f>
        <v>12</v>
      </c>
      <c r="C20" s="34"/>
      <c r="D20" s="29">
        <f>SUM(D8:D19)</f>
        <v>18</v>
      </c>
      <c r="E20" s="29">
        <f>SUM(E8:E19)</f>
        <v>22</v>
      </c>
      <c r="F20" s="36"/>
      <c r="G20" s="29">
        <f>SUM(G8:G19)</f>
        <v>14</v>
      </c>
      <c r="H20" s="29">
        <f>SUM(H8:H19)</f>
        <v>4</v>
      </c>
      <c r="I20" s="29">
        <f>SUM(I8:I19)</f>
        <v>0</v>
      </c>
      <c r="J20" s="29">
        <f>SUM(J8:J19)</f>
        <v>0</v>
      </c>
      <c r="K20" s="29">
        <f>SUM(K8:K19)</f>
        <v>0</v>
      </c>
    </row>
    <row r="21" spans="1:11" ht="9" customHeight="1">
      <c r="A21" s="33"/>
      <c r="B21" s="33"/>
      <c r="C21" s="33"/>
      <c r="D21" s="36"/>
      <c r="E21" s="36"/>
      <c r="F21" s="36"/>
      <c r="G21" s="36"/>
      <c r="H21" s="36"/>
      <c r="I21" s="36"/>
      <c r="J21" s="36"/>
      <c r="K21" s="36"/>
    </row>
    <row r="22" spans="1:11" ht="12.75" customHeight="1">
      <c r="A22" s="74" t="s">
        <v>227</v>
      </c>
      <c r="B22" s="74" t="s">
        <v>230</v>
      </c>
      <c r="C22" s="74" t="s">
        <v>231</v>
      </c>
      <c r="D22" s="68">
        <v>3</v>
      </c>
      <c r="E22" s="68">
        <v>8</v>
      </c>
      <c r="F22" s="68"/>
      <c r="G22" s="68">
        <v>1</v>
      </c>
      <c r="H22" s="68">
        <v>1</v>
      </c>
      <c r="I22" s="68">
        <v>1</v>
      </c>
      <c r="J22" s="68"/>
      <c r="K22" s="68"/>
    </row>
    <row r="23" spans="1:11" ht="12.75" customHeight="1">
      <c r="A23" s="33"/>
      <c r="B23" s="34">
        <f>COUNTA(B22:B22)</f>
        <v>1</v>
      </c>
      <c r="C23" s="34"/>
      <c r="D23" s="29">
        <f>SUM(D22:D22)</f>
        <v>3</v>
      </c>
      <c r="E23" s="29">
        <f>SUM(E22:E22)</f>
        <v>8</v>
      </c>
      <c r="F23" s="36"/>
      <c r="G23" s="29">
        <f>SUM(G22:G22)</f>
        <v>1</v>
      </c>
      <c r="H23" s="29">
        <f>SUM(H22:H22)</f>
        <v>1</v>
      </c>
      <c r="I23" s="29">
        <f>SUM(I22:I22)</f>
        <v>1</v>
      </c>
      <c r="J23" s="29">
        <f>SUM(J22:J22)</f>
        <v>0</v>
      </c>
      <c r="K23" s="29">
        <f>SUM(K22:K22)</f>
        <v>0</v>
      </c>
    </row>
    <row r="24" spans="1:11" ht="9" customHeight="1">
      <c r="A24" s="33"/>
      <c r="B24" s="33"/>
      <c r="C24" s="33"/>
      <c r="D24" s="36"/>
      <c r="E24" s="36"/>
      <c r="F24" s="36"/>
      <c r="G24" s="36"/>
      <c r="H24" s="36"/>
      <c r="I24" s="36"/>
      <c r="J24" s="36"/>
      <c r="K24" s="36"/>
    </row>
    <row r="25" spans="1:11" ht="12.75" customHeight="1">
      <c r="A25" s="73" t="s">
        <v>234</v>
      </c>
      <c r="B25" s="73" t="s">
        <v>235</v>
      </c>
      <c r="C25" s="73" t="s">
        <v>236</v>
      </c>
      <c r="D25" s="72">
        <v>5</v>
      </c>
      <c r="E25" s="72">
        <v>7</v>
      </c>
      <c r="F25" s="72"/>
      <c r="G25" s="72">
        <v>4</v>
      </c>
      <c r="H25" s="72"/>
      <c r="I25" s="60">
        <v>1</v>
      </c>
      <c r="J25" s="60"/>
      <c r="K25" s="60"/>
    </row>
    <row r="26" spans="1:11" ht="12.75" customHeight="1">
      <c r="A26" s="73" t="s">
        <v>234</v>
      </c>
      <c r="B26" s="73" t="s">
        <v>237</v>
      </c>
      <c r="C26" s="73" t="s">
        <v>238</v>
      </c>
      <c r="D26" s="156">
        <v>1</v>
      </c>
      <c r="E26" s="156">
        <v>1</v>
      </c>
      <c r="F26" s="156"/>
      <c r="G26" s="156">
        <v>1</v>
      </c>
      <c r="H26" s="156"/>
      <c r="I26" s="156"/>
      <c r="J26" s="156"/>
      <c r="K26" s="156"/>
    </row>
    <row r="27" spans="1:11" ht="12.75" customHeight="1">
      <c r="A27" s="73" t="s">
        <v>234</v>
      </c>
      <c r="B27" s="73" t="s">
        <v>239</v>
      </c>
      <c r="C27" s="73" t="s">
        <v>240</v>
      </c>
      <c r="D27" s="156">
        <v>3</v>
      </c>
      <c r="E27" s="156">
        <v>4</v>
      </c>
      <c r="F27" s="156"/>
      <c r="G27" s="156">
        <v>2</v>
      </c>
      <c r="H27" s="156">
        <v>1</v>
      </c>
      <c r="I27" s="156"/>
      <c r="J27" s="156"/>
      <c r="K27" s="156"/>
    </row>
    <row r="28" spans="1:11" ht="12.75" customHeight="1">
      <c r="A28" s="73" t="s">
        <v>234</v>
      </c>
      <c r="B28" s="73" t="s">
        <v>241</v>
      </c>
      <c r="C28" s="73" t="s">
        <v>242</v>
      </c>
      <c r="D28" s="156">
        <v>3</v>
      </c>
      <c r="E28" s="156">
        <v>3</v>
      </c>
      <c r="F28" s="156"/>
      <c r="G28" s="156">
        <v>3</v>
      </c>
      <c r="H28" s="156"/>
      <c r="I28" s="156"/>
      <c r="J28" s="156"/>
      <c r="K28" s="156"/>
    </row>
    <row r="29" spans="1:11" ht="12.75" customHeight="1">
      <c r="A29" s="73" t="s">
        <v>234</v>
      </c>
      <c r="B29" s="73" t="s">
        <v>243</v>
      </c>
      <c r="C29" s="73" t="s">
        <v>244</v>
      </c>
      <c r="D29" s="156">
        <v>1</v>
      </c>
      <c r="E29" s="156">
        <v>1</v>
      </c>
      <c r="F29" s="156"/>
      <c r="G29" s="156">
        <v>1</v>
      </c>
      <c r="H29" s="156"/>
      <c r="I29" s="156"/>
      <c r="J29" s="156"/>
      <c r="K29" s="156"/>
    </row>
    <row r="30" spans="1:11" ht="12.75" customHeight="1">
      <c r="A30" s="73" t="s">
        <v>234</v>
      </c>
      <c r="B30" s="73" t="s">
        <v>245</v>
      </c>
      <c r="C30" s="73" t="s">
        <v>246</v>
      </c>
      <c r="D30" s="156">
        <v>10</v>
      </c>
      <c r="E30" s="156">
        <v>15</v>
      </c>
      <c r="F30" s="156"/>
      <c r="G30" s="156">
        <v>7</v>
      </c>
      <c r="H30" s="156">
        <v>1</v>
      </c>
      <c r="I30" s="156">
        <v>2</v>
      </c>
      <c r="J30" s="156"/>
      <c r="K30" s="156"/>
    </row>
    <row r="31" spans="1:11" ht="12.75" customHeight="1">
      <c r="A31" s="73" t="s">
        <v>234</v>
      </c>
      <c r="B31" s="73" t="s">
        <v>253</v>
      </c>
      <c r="C31" s="73" t="s">
        <v>254</v>
      </c>
      <c r="D31" s="156">
        <v>10</v>
      </c>
      <c r="E31" s="156">
        <v>16</v>
      </c>
      <c r="F31" s="156"/>
      <c r="G31" s="156">
        <v>6</v>
      </c>
      <c r="H31" s="156">
        <v>2</v>
      </c>
      <c r="I31" s="156">
        <v>2</v>
      </c>
      <c r="J31" s="156"/>
      <c r="K31" s="156"/>
    </row>
    <row r="32" spans="1:11" ht="12.75" customHeight="1">
      <c r="A32" s="73" t="s">
        <v>234</v>
      </c>
      <c r="B32" s="73" t="s">
        <v>257</v>
      </c>
      <c r="C32" s="73" t="s">
        <v>258</v>
      </c>
      <c r="D32" s="72">
        <v>1</v>
      </c>
      <c r="E32" s="72">
        <v>2</v>
      </c>
      <c r="F32" s="72"/>
      <c r="G32" s="72"/>
      <c r="H32" s="72">
        <v>1</v>
      </c>
      <c r="I32" s="72"/>
      <c r="J32" s="72"/>
      <c r="K32" s="72"/>
    </row>
    <row r="33" spans="1:11" ht="12.75" customHeight="1">
      <c r="A33" s="73" t="s">
        <v>234</v>
      </c>
      <c r="B33" s="73" t="s">
        <v>261</v>
      </c>
      <c r="C33" s="73" t="s">
        <v>262</v>
      </c>
      <c r="D33" s="139">
        <v>5</v>
      </c>
      <c r="E33" s="139">
        <v>7</v>
      </c>
      <c r="F33" s="139"/>
      <c r="G33" s="139">
        <v>4</v>
      </c>
      <c r="H33" s="139"/>
      <c r="I33" s="139">
        <v>1</v>
      </c>
      <c r="J33" s="139"/>
      <c r="K33" s="139"/>
    </row>
    <row r="34" spans="1:11" ht="12.75" customHeight="1">
      <c r="A34" s="73" t="s">
        <v>234</v>
      </c>
      <c r="B34" s="73" t="s">
        <v>269</v>
      </c>
      <c r="C34" s="73" t="s">
        <v>270</v>
      </c>
      <c r="D34" s="72">
        <v>1</v>
      </c>
      <c r="E34" s="72">
        <v>1</v>
      </c>
      <c r="F34" s="72"/>
      <c r="G34" s="72">
        <v>1</v>
      </c>
      <c r="H34" s="72"/>
      <c r="I34" s="72"/>
      <c r="J34" s="72"/>
      <c r="K34" s="72"/>
    </row>
    <row r="35" spans="1:11" ht="12.75" customHeight="1">
      <c r="A35" s="73" t="s">
        <v>234</v>
      </c>
      <c r="B35" s="73" t="s">
        <v>271</v>
      </c>
      <c r="C35" s="73" t="s">
        <v>272</v>
      </c>
      <c r="D35" s="72">
        <v>10</v>
      </c>
      <c r="E35" s="72">
        <v>12</v>
      </c>
      <c r="F35" s="72"/>
      <c r="G35" s="72">
        <v>8</v>
      </c>
      <c r="H35" s="72">
        <v>2</v>
      </c>
      <c r="I35" s="72"/>
      <c r="J35" s="72"/>
      <c r="K35" s="72"/>
    </row>
    <row r="36" spans="1:11" ht="12.75" customHeight="1">
      <c r="A36" s="73" t="s">
        <v>234</v>
      </c>
      <c r="B36" s="73" t="s">
        <v>279</v>
      </c>
      <c r="C36" s="73" t="s">
        <v>280</v>
      </c>
      <c r="D36" s="72">
        <v>1</v>
      </c>
      <c r="E36" s="72">
        <v>2</v>
      </c>
      <c r="F36" s="72"/>
      <c r="G36" s="72"/>
      <c r="H36" s="72">
        <v>1</v>
      </c>
      <c r="I36" s="72"/>
      <c r="J36" s="72"/>
      <c r="K36" s="72"/>
    </row>
    <row r="37" spans="1:11" ht="12.75" customHeight="1">
      <c r="A37" s="73" t="s">
        <v>234</v>
      </c>
      <c r="B37" s="73" t="s">
        <v>287</v>
      </c>
      <c r="C37" s="73" t="s">
        <v>288</v>
      </c>
      <c r="D37" s="72">
        <v>1</v>
      </c>
      <c r="E37" s="72">
        <v>1</v>
      </c>
      <c r="F37" s="72"/>
      <c r="G37" s="72">
        <v>1</v>
      </c>
      <c r="H37" s="72"/>
      <c r="I37" s="72"/>
      <c r="J37" s="72"/>
      <c r="K37" s="72"/>
    </row>
    <row r="38" spans="1:11" ht="12.75" customHeight="1">
      <c r="A38" s="74" t="s">
        <v>234</v>
      </c>
      <c r="B38" s="74" t="s">
        <v>291</v>
      </c>
      <c r="C38" s="74" t="s">
        <v>292</v>
      </c>
      <c r="D38" s="68">
        <v>3</v>
      </c>
      <c r="E38" s="68">
        <v>3</v>
      </c>
      <c r="F38" s="68"/>
      <c r="G38" s="68">
        <v>3</v>
      </c>
      <c r="H38" s="68"/>
      <c r="I38" s="68"/>
      <c r="J38" s="68"/>
      <c r="K38" s="68"/>
    </row>
    <row r="39" spans="1:11" ht="12.75" customHeight="1">
      <c r="A39" s="33"/>
      <c r="B39" s="34">
        <f>COUNTA(B25:B38)</f>
        <v>14</v>
      </c>
      <c r="C39" s="34"/>
      <c r="D39" s="29">
        <f>SUM(D25:D38)</f>
        <v>55</v>
      </c>
      <c r="E39" s="29">
        <f>SUM(E25:E38)</f>
        <v>75</v>
      </c>
      <c r="F39" s="36"/>
      <c r="G39" s="29">
        <f>SUM(G25:G38)</f>
        <v>41</v>
      </c>
      <c r="H39" s="29">
        <f>SUM(H25:H38)</f>
        <v>8</v>
      </c>
      <c r="I39" s="29">
        <f>SUM(I25:I38)</f>
        <v>6</v>
      </c>
      <c r="J39" s="29">
        <f>SUM(J25:J38)</f>
        <v>0</v>
      </c>
      <c r="K39" s="29">
        <f>SUM(K25:K38)</f>
        <v>0</v>
      </c>
    </row>
    <row r="40" spans="1:11" ht="9" customHeight="1">
      <c r="A40" s="33"/>
      <c r="B40" s="34"/>
      <c r="C40" s="34"/>
      <c r="D40" s="29"/>
      <c r="E40" s="29"/>
      <c r="F40" s="36"/>
      <c r="G40" s="29"/>
      <c r="H40" s="29"/>
      <c r="I40" s="29"/>
      <c r="J40" s="29"/>
      <c r="K40" s="29"/>
    </row>
    <row r="41" spans="1:11" ht="12.75" customHeight="1">
      <c r="A41" s="73" t="s">
        <v>297</v>
      </c>
      <c r="B41" s="73" t="s">
        <v>298</v>
      </c>
      <c r="C41" s="73" t="s">
        <v>299</v>
      </c>
      <c r="D41" s="139">
        <v>1</v>
      </c>
      <c r="E41" s="139">
        <v>2</v>
      </c>
      <c r="F41" s="139"/>
      <c r="G41" s="139"/>
      <c r="H41" s="139">
        <v>1</v>
      </c>
      <c r="I41" s="139"/>
      <c r="J41" s="139"/>
      <c r="K41" s="139"/>
    </row>
    <row r="42" spans="1:11" ht="12.75" customHeight="1">
      <c r="A42" s="73" t="s">
        <v>297</v>
      </c>
      <c r="B42" s="73" t="s">
        <v>300</v>
      </c>
      <c r="C42" s="73" t="s">
        <v>301</v>
      </c>
      <c r="D42" s="156">
        <v>5</v>
      </c>
      <c r="E42" s="156">
        <v>11</v>
      </c>
      <c r="F42" s="156"/>
      <c r="G42" s="156">
        <v>2</v>
      </c>
      <c r="H42" s="156">
        <v>1</v>
      </c>
      <c r="I42" s="156">
        <v>2</v>
      </c>
      <c r="J42" s="156"/>
      <c r="K42" s="156"/>
    </row>
    <row r="43" spans="1:11" ht="12.75" customHeight="1">
      <c r="A43" s="73" t="s">
        <v>297</v>
      </c>
      <c r="B43" s="73" t="s">
        <v>302</v>
      </c>
      <c r="C43" s="73" t="s">
        <v>303</v>
      </c>
      <c r="D43" s="156">
        <v>2</v>
      </c>
      <c r="E43" s="156">
        <v>2</v>
      </c>
      <c r="F43" s="156"/>
      <c r="G43" s="156">
        <v>2</v>
      </c>
      <c r="H43" s="156"/>
      <c r="I43" s="156"/>
      <c r="J43" s="156"/>
      <c r="K43" s="156"/>
    </row>
    <row r="44" spans="1:11" ht="12.75" customHeight="1">
      <c r="A44" s="73" t="s">
        <v>297</v>
      </c>
      <c r="B44" s="73" t="s">
        <v>304</v>
      </c>
      <c r="C44" s="73" t="s">
        <v>305</v>
      </c>
      <c r="D44" s="156">
        <v>5</v>
      </c>
      <c r="E44" s="156">
        <v>8</v>
      </c>
      <c r="F44" s="156"/>
      <c r="G44" s="156">
        <v>2</v>
      </c>
      <c r="H44" s="156">
        <v>3</v>
      </c>
      <c r="I44" s="156"/>
      <c r="J44" s="156"/>
      <c r="K44" s="156"/>
    </row>
    <row r="45" spans="1:11" ht="12.75" customHeight="1">
      <c r="A45" s="73" t="s">
        <v>297</v>
      </c>
      <c r="B45" s="73" t="s">
        <v>306</v>
      </c>
      <c r="C45" s="73" t="s">
        <v>307</v>
      </c>
      <c r="D45" s="156">
        <v>5</v>
      </c>
      <c r="E45" s="156">
        <v>11</v>
      </c>
      <c r="F45" s="156"/>
      <c r="G45" s="156">
        <v>2</v>
      </c>
      <c r="H45" s="156">
        <v>1</v>
      </c>
      <c r="I45" s="156">
        <v>2</v>
      </c>
      <c r="J45" s="156"/>
      <c r="K45" s="156"/>
    </row>
    <row r="46" spans="1:11" ht="12.75" customHeight="1">
      <c r="A46" s="73" t="s">
        <v>297</v>
      </c>
      <c r="B46" s="73" t="s">
        <v>308</v>
      </c>
      <c r="C46" s="73" t="s">
        <v>309</v>
      </c>
      <c r="D46" s="156">
        <v>7</v>
      </c>
      <c r="E46" s="156">
        <v>13</v>
      </c>
      <c r="F46" s="156"/>
      <c r="G46" s="156">
        <v>2</v>
      </c>
      <c r="H46" s="156">
        <v>4</v>
      </c>
      <c r="I46" s="156">
        <v>1</v>
      </c>
      <c r="J46" s="156"/>
      <c r="K46" s="156"/>
    </row>
    <row r="47" spans="1:11" ht="12.75" customHeight="1">
      <c r="A47" s="73" t="s">
        <v>297</v>
      </c>
      <c r="B47" s="73" t="s">
        <v>310</v>
      </c>
      <c r="C47" s="73" t="s">
        <v>311</v>
      </c>
      <c r="D47" s="156">
        <v>4</v>
      </c>
      <c r="E47" s="156">
        <v>7</v>
      </c>
      <c r="F47" s="156"/>
      <c r="G47" s="156">
        <v>2</v>
      </c>
      <c r="H47" s="156">
        <v>1</v>
      </c>
      <c r="I47" s="156">
        <v>1</v>
      </c>
      <c r="J47" s="156"/>
      <c r="K47" s="156"/>
    </row>
    <row r="48" spans="1:11" ht="12.75" customHeight="1">
      <c r="A48" s="73" t="s">
        <v>297</v>
      </c>
      <c r="B48" s="73" t="s">
        <v>312</v>
      </c>
      <c r="C48" s="73" t="s">
        <v>313</v>
      </c>
      <c r="D48" s="156">
        <v>8</v>
      </c>
      <c r="E48" s="156">
        <v>14</v>
      </c>
      <c r="F48" s="156"/>
      <c r="G48" s="156">
        <v>3</v>
      </c>
      <c r="H48" s="156">
        <v>4</v>
      </c>
      <c r="I48" s="156">
        <v>1</v>
      </c>
      <c r="J48" s="156"/>
      <c r="K48" s="156"/>
    </row>
    <row r="49" spans="1:14" ht="12.75" customHeight="1">
      <c r="A49" s="73" t="s">
        <v>297</v>
      </c>
      <c r="B49" s="73" t="s">
        <v>314</v>
      </c>
      <c r="C49" s="73" t="s">
        <v>315</v>
      </c>
      <c r="D49" s="156">
        <v>9</v>
      </c>
      <c r="E49" s="156">
        <v>21</v>
      </c>
      <c r="F49" s="156"/>
      <c r="G49" s="156">
        <v>2</v>
      </c>
      <c r="H49" s="156">
        <v>3</v>
      </c>
      <c r="I49" s="156">
        <v>4</v>
      </c>
      <c r="J49" s="156"/>
      <c r="K49" s="156"/>
    </row>
    <row r="50" spans="1:14" ht="12.75" customHeight="1">
      <c r="A50" s="73" t="s">
        <v>297</v>
      </c>
      <c r="B50" s="73" t="s">
        <v>316</v>
      </c>
      <c r="C50" s="73" t="s">
        <v>317</v>
      </c>
      <c r="D50" s="139">
        <v>5</v>
      </c>
      <c r="E50" s="139">
        <v>13</v>
      </c>
      <c r="F50" s="139"/>
      <c r="G50" s="139"/>
      <c r="H50" s="139">
        <v>3</v>
      </c>
      <c r="I50" s="139">
        <v>2</v>
      </c>
      <c r="J50" s="139"/>
      <c r="K50" s="139"/>
    </row>
    <row r="51" spans="1:14" ht="12.75" customHeight="1">
      <c r="A51" s="73" t="s">
        <v>297</v>
      </c>
      <c r="B51" s="73" t="s">
        <v>318</v>
      </c>
      <c r="C51" s="73" t="s">
        <v>319</v>
      </c>
      <c r="D51" s="139">
        <v>3</v>
      </c>
      <c r="E51" s="139">
        <v>5</v>
      </c>
      <c r="F51" s="139"/>
      <c r="G51" s="139">
        <v>1</v>
      </c>
      <c r="H51" s="139">
        <v>2</v>
      </c>
      <c r="I51" s="139"/>
      <c r="J51" s="139"/>
      <c r="K51" s="139"/>
    </row>
    <row r="52" spans="1:14" ht="12.75" customHeight="1">
      <c r="A52" s="74" t="s">
        <v>297</v>
      </c>
      <c r="B52" s="74" t="s">
        <v>320</v>
      </c>
      <c r="C52" s="74" t="s">
        <v>321</v>
      </c>
      <c r="D52" s="68">
        <v>1</v>
      </c>
      <c r="E52" s="68">
        <v>2</v>
      </c>
      <c r="F52" s="68"/>
      <c r="G52" s="68"/>
      <c r="H52" s="68">
        <v>1</v>
      </c>
      <c r="I52" s="68"/>
      <c r="J52" s="68"/>
      <c r="K52" s="68"/>
    </row>
    <row r="53" spans="1:14" ht="12.75" customHeight="1">
      <c r="A53" s="33"/>
      <c r="B53" s="34">
        <f>COUNTA(B41:B52)</f>
        <v>12</v>
      </c>
      <c r="C53" s="34"/>
      <c r="D53" s="29">
        <f>SUM(D41:D52)</f>
        <v>55</v>
      </c>
      <c r="E53" s="29">
        <f>SUM(E41:E52)</f>
        <v>109</v>
      </c>
      <c r="F53" s="36"/>
      <c r="G53" s="29">
        <f>SUM(G41:G52)</f>
        <v>18</v>
      </c>
      <c r="H53" s="29">
        <f>SUM(H41:H52)</f>
        <v>24</v>
      </c>
      <c r="I53" s="29">
        <f>SUM(I41:I52)</f>
        <v>13</v>
      </c>
      <c r="J53" s="29">
        <f>SUM(J41:J52)</f>
        <v>0</v>
      </c>
      <c r="K53" s="29">
        <f>SUM(K41:K52)</f>
        <v>0</v>
      </c>
      <c r="M53" s="73"/>
      <c r="N53" s="73"/>
    </row>
    <row r="54" spans="1:14" ht="9" customHeight="1">
      <c r="A54" s="33"/>
      <c r="B54" s="34"/>
      <c r="C54" s="34"/>
      <c r="D54" s="29"/>
      <c r="E54" s="29"/>
      <c r="F54" s="36"/>
      <c r="G54" s="29"/>
      <c r="H54" s="29"/>
      <c r="I54" s="29"/>
      <c r="J54" s="29"/>
      <c r="K54" s="29"/>
      <c r="M54" s="73"/>
      <c r="N54" s="73"/>
    </row>
    <row r="55" spans="1:14" ht="12.75" customHeight="1">
      <c r="A55" s="73" t="s">
        <v>322</v>
      </c>
      <c r="B55" s="73" t="s">
        <v>323</v>
      </c>
      <c r="C55" s="73" t="s">
        <v>324</v>
      </c>
      <c r="D55" s="139">
        <v>2</v>
      </c>
      <c r="E55" s="139">
        <v>4</v>
      </c>
      <c r="F55" s="139"/>
      <c r="G55" s="139">
        <v>1</v>
      </c>
      <c r="H55" s="139"/>
      <c r="I55" s="139">
        <v>1</v>
      </c>
      <c r="J55" s="139"/>
      <c r="K55" s="139"/>
      <c r="M55" s="73"/>
      <c r="N55" s="73"/>
    </row>
    <row r="56" spans="1:14" ht="12.75" customHeight="1">
      <c r="A56" s="73" t="s">
        <v>322</v>
      </c>
      <c r="B56" s="73" t="s">
        <v>325</v>
      </c>
      <c r="C56" s="73" t="s">
        <v>326</v>
      </c>
      <c r="D56" s="140">
        <v>1</v>
      </c>
      <c r="E56" s="140">
        <v>3</v>
      </c>
      <c r="F56" s="140"/>
      <c r="G56" s="140"/>
      <c r="H56" s="140"/>
      <c r="I56" s="140">
        <v>1</v>
      </c>
      <c r="J56" s="140"/>
      <c r="K56" s="140"/>
      <c r="M56" s="73"/>
      <c r="N56" s="73"/>
    </row>
    <row r="57" spans="1:14" ht="12.75" customHeight="1">
      <c r="A57" s="73" t="s">
        <v>322</v>
      </c>
      <c r="B57" s="73" t="s">
        <v>327</v>
      </c>
      <c r="C57" s="73" t="s">
        <v>328</v>
      </c>
      <c r="D57" s="140">
        <v>2</v>
      </c>
      <c r="E57" s="140">
        <v>3</v>
      </c>
      <c r="F57" s="140"/>
      <c r="G57" s="140">
        <v>1</v>
      </c>
      <c r="H57" s="140">
        <v>1</v>
      </c>
      <c r="I57" s="140"/>
      <c r="J57" s="140"/>
      <c r="K57" s="140"/>
      <c r="M57" s="73"/>
      <c r="N57" s="73"/>
    </row>
    <row r="58" spans="1:14" ht="12.75" customHeight="1">
      <c r="A58" s="73" t="s">
        <v>322</v>
      </c>
      <c r="B58" s="73" t="s">
        <v>329</v>
      </c>
      <c r="C58" s="73" t="s">
        <v>330</v>
      </c>
      <c r="D58" s="140">
        <v>1</v>
      </c>
      <c r="E58" s="140">
        <v>1</v>
      </c>
      <c r="F58" s="140"/>
      <c r="G58" s="140">
        <v>1</v>
      </c>
      <c r="H58" s="140"/>
      <c r="I58" s="140"/>
      <c r="J58" s="140"/>
      <c r="K58" s="140"/>
      <c r="M58" s="73"/>
      <c r="N58" s="73"/>
    </row>
    <row r="59" spans="1:14" ht="12.75" customHeight="1">
      <c r="A59" s="74" t="s">
        <v>322</v>
      </c>
      <c r="B59" s="74" t="s">
        <v>331</v>
      </c>
      <c r="C59" s="74" t="s">
        <v>332</v>
      </c>
      <c r="D59" s="68">
        <v>1</v>
      </c>
      <c r="E59" s="68">
        <v>3</v>
      </c>
      <c r="F59" s="68"/>
      <c r="G59" s="68"/>
      <c r="H59" s="68"/>
      <c r="I59" s="68">
        <v>1</v>
      </c>
      <c r="J59" s="68"/>
      <c r="K59" s="68"/>
      <c r="M59" s="73"/>
      <c r="N59" s="73"/>
    </row>
    <row r="60" spans="1:14" ht="12.75" customHeight="1">
      <c r="A60" s="33"/>
      <c r="B60" s="34">
        <f>COUNTA(B55:B59)</f>
        <v>5</v>
      </c>
      <c r="C60" s="34"/>
      <c r="D60" s="29">
        <f>SUM(D55:D59)</f>
        <v>7</v>
      </c>
      <c r="E60" s="29">
        <f>SUM(E55:E59)</f>
        <v>14</v>
      </c>
      <c r="F60" s="36"/>
      <c r="G60" s="29">
        <f>SUM(G55:G59)</f>
        <v>3</v>
      </c>
      <c r="H60" s="29">
        <f>SUM(H55:H59)</f>
        <v>1</v>
      </c>
      <c r="I60" s="29">
        <f>SUM(I55:I59)</f>
        <v>3</v>
      </c>
      <c r="J60" s="29">
        <f>SUM(J55:J59)</f>
        <v>0</v>
      </c>
      <c r="K60" s="29">
        <f>SUM(K55:K59)</f>
        <v>0</v>
      </c>
    </row>
    <row r="61" spans="1:14" ht="9" customHeight="1">
      <c r="A61" s="33"/>
      <c r="B61" s="34"/>
      <c r="C61" s="34"/>
      <c r="D61" s="29"/>
      <c r="E61" s="29"/>
      <c r="F61" s="36"/>
      <c r="G61" s="29"/>
      <c r="H61" s="29"/>
      <c r="I61" s="29"/>
      <c r="J61" s="29"/>
      <c r="K61" s="29"/>
    </row>
    <row r="62" spans="1:14" ht="12.75" customHeight="1">
      <c r="A62" s="73" t="s">
        <v>333</v>
      </c>
      <c r="B62" s="73" t="s">
        <v>334</v>
      </c>
      <c r="C62" s="73" t="s">
        <v>335</v>
      </c>
      <c r="D62" s="139">
        <v>3</v>
      </c>
      <c r="E62" s="139">
        <v>4</v>
      </c>
      <c r="F62" s="139"/>
      <c r="G62" s="139">
        <v>2</v>
      </c>
      <c r="H62" s="139">
        <v>1</v>
      </c>
      <c r="I62" s="139"/>
      <c r="J62" s="139"/>
      <c r="K62" s="139"/>
    </row>
    <row r="63" spans="1:14" ht="12.75" customHeight="1">
      <c r="A63" s="73" t="s">
        <v>333</v>
      </c>
      <c r="B63" s="73" t="s">
        <v>336</v>
      </c>
      <c r="C63" s="73" t="s">
        <v>337</v>
      </c>
      <c r="D63" s="156">
        <v>16</v>
      </c>
      <c r="E63" s="156">
        <v>22</v>
      </c>
      <c r="F63" s="156"/>
      <c r="G63" s="156">
        <v>13</v>
      </c>
      <c r="H63" s="156">
        <v>1</v>
      </c>
      <c r="I63" s="156">
        <v>2</v>
      </c>
      <c r="J63" s="156"/>
      <c r="K63" s="156"/>
    </row>
    <row r="64" spans="1:14" ht="12.75" customHeight="1">
      <c r="A64" s="73" t="s">
        <v>333</v>
      </c>
      <c r="B64" s="73" t="s">
        <v>338</v>
      </c>
      <c r="C64" s="73" t="s">
        <v>339</v>
      </c>
      <c r="D64" s="156">
        <v>2</v>
      </c>
      <c r="E64" s="156">
        <v>3</v>
      </c>
      <c r="F64" s="156"/>
      <c r="G64" s="156">
        <v>1</v>
      </c>
      <c r="H64" s="156">
        <v>1</v>
      </c>
      <c r="I64" s="156"/>
      <c r="J64" s="156"/>
      <c r="K64" s="156"/>
    </row>
    <row r="65" spans="1:11" ht="12.75" customHeight="1">
      <c r="A65" s="73" t="s">
        <v>333</v>
      </c>
      <c r="B65" s="73" t="s">
        <v>340</v>
      </c>
      <c r="C65" s="73" t="s">
        <v>341</v>
      </c>
      <c r="D65" s="156">
        <v>7</v>
      </c>
      <c r="E65" s="156">
        <v>9</v>
      </c>
      <c r="F65" s="156"/>
      <c r="G65" s="156">
        <v>5</v>
      </c>
      <c r="H65" s="156">
        <v>2</v>
      </c>
      <c r="I65" s="156"/>
      <c r="J65" s="156"/>
      <c r="K65" s="156"/>
    </row>
    <row r="66" spans="1:11" ht="12.75" customHeight="1">
      <c r="A66" s="74" t="s">
        <v>333</v>
      </c>
      <c r="B66" s="74" t="s">
        <v>342</v>
      </c>
      <c r="C66" s="74" t="s">
        <v>343</v>
      </c>
      <c r="D66" s="68">
        <v>1</v>
      </c>
      <c r="E66" s="68">
        <v>1</v>
      </c>
      <c r="F66" s="68"/>
      <c r="G66" s="68">
        <v>1</v>
      </c>
      <c r="H66" s="68"/>
      <c r="I66" s="68"/>
      <c r="J66" s="68"/>
      <c r="K66" s="68"/>
    </row>
    <row r="67" spans="1:11" ht="12.75" customHeight="1">
      <c r="A67" s="33"/>
      <c r="B67" s="34">
        <f>COUNTA(B62:B66)</f>
        <v>5</v>
      </c>
      <c r="C67" s="34"/>
      <c r="D67" s="29">
        <f>SUM(D62:D66)</f>
        <v>29</v>
      </c>
      <c r="E67" s="29">
        <f>SUM(E62:E66)</f>
        <v>39</v>
      </c>
      <c r="F67" s="36"/>
      <c r="G67" s="29">
        <f>SUM(G62:G66)</f>
        <v>22</v>
      </c>
      <c r="H67" s="29">
        <f>SUM(H62:H66)</f>
        <v>5</v>
      </c>
      <c r="I67" s="29">
        <f>SUM(I62:I66)</f>
        <v>2</v>
      </c>
      <c r="J67" s="29">
        <f>SUM(J62:J66)</f>
        <v>0</v>
      </c>
      <c r="K67" s="29">
        <f>SUM(K62:K66)</f>
        <v>0</v>
      </c>
    </row>
    <row r="68" spans="1:11" ht="9" customHeight="1">
      <c r="A68" s="33"/>
      <c r="B68" s="34"/>
      <c r="C68" s="34"/>
      <c r="D68" s="29"/>
      <c r="E68" s="29"/>
      <c r="F68" s="36"/>
      <c r="G68" s="29"/>
      <c r="H68" s="29"/>
      <c r="I68" s="29"/>
      <c r="J68" s="29"/>
      <c r="K68" s="29"/>
    </row>
    <row r="69" spans="1:11" ht="12.75" customHeight="1">
      <c r="A69" s="73" t="s">
        <v>344</v>
      </c>
      <c r="B69" s="73" t="s">
        <v>345</v>
      </c>
      <c r="C69" s="73" t="s">
        <v>346</v>
      </c>
      <c r="D69" s="139">
        <v>8</v>
      </c>
      <c r="E69" s="139">
        <v>11</v>
      </c>
      <c r="F69" s="139"/>
      <c r="G69" s="139">
        <v>7</v>
      </c>
      <c r="H69" s="139"/>
      <c r="I69" s="139">
        <v>1</v>
      </c>
      <c r="J69" s="139"/>
      <c r="K69" s="139"/>
    </row>
    <row r="70" spans="1:11" ht="12.75" customHeight="1">
      <c r="A70" s="74" t="s">
        <v>344</v>
      </c>
      <c r="B70" s="74" t="s">
        <v>347</v>
      </c>
      <c r="C70" s="74" t="s">
        <v>348</v>
      </c>
      <c r="D70" s="68">
        <v>5</v>
      </c>
      <c r="E70" s="68">
        <v>9</v>
      </c>
      <c r="F70" s="68"/>
      <c r="G70" s="68">
        <v>2</v>
      </c>
      <c r="H70" s="68">
        <v>2</v>
      </c>
      <c r="I70" s="68">
        <v>1</v>
      </c>
      <c r="J70" s="68"/>
      <c r="K70" s="68"/>
    </row>
    <row r="71" spans="1:11" ht="12.75" customHeight="1">
      <c r="A71" s="33"/>
      <c r="B71" s="34">
        <f>COUNTA(B69:B70)</f>
        <v>2</v>
      </c>
      <c r="C71" s="34"/>
      <c r="D71" s="29">
        <f>SUM(D69:D70)</f>
        <v>13</v>
      </c>
      <c r="E71" s="29">
        <f>SUM(E69:E70)</f>
        <v>20</v>
      </c>
      <c r="F71" s="36"/>
      <c r="G71" s="29">
        <f>SUM(G69:G70)</f>
        <v>9</v>
      </c>
      <c r="H71" s="29">
        <f>SUM(H69:H70)</f>
        <v>2</v>
      </c>
      <c r="I71" s="29">
        <f>SUM(I69:I70)</f>
        <v>2</v>
      </c>
      <c r="J71" s="29">
        <f>SUM(J69:J70)</f>
        <v>0</v>
      </c>
      <c r="K71" s="29">
        <f>SUM(K69:K70)</f>
        <v>0</v>
      </c>
    </row>
    <row r="72" spans="1:11" ht="9" customHeight="1">
      <c r="A72" s="33"/>
      <c r="B72" s="34"/>
      <c r="C72" s="34"/>
      <c r="D72" s="29"/>
      <c r="E72" s="29"/>
      <c r="F72" s="36"/>
      <c r="G72" s="29"/>
      <c r="H72" s="29"/>
      <c r="I72" s="29"/>
      <c r="J72" s="29"/>
      <c r="K72" s="29"/>
    </row>
    <row r="73" spans="1:11" ht="12.75" customHeight="1">
      <c r="A73" s="73" t="s">
        <v>349</v>
      </c>
      <c r="B73" s="73" t="s">
        <v>350</v>
      </c>
      <c r="C73" s="73" t="s">
        <v>351</v>
      </c>
      <c r="D73" s="139">
        <v>21</v>
      </c>
      <c r="E73" s="139">
        <v>24</v>
      </c>
      <c r="F73" s="139"/>
      <c r="G73" s="139">
        <v>19</v>
      </c>
      <c r="H73" s="139">
        <v>1</v>
      </c>
      <c r="I73" s="139">
        <v>1</v>
      </c>
      <c r="J73" s="139"/>
      <c r="K73" s="139"/>
    </row>
    <row r="74" spans="1:11" ht="12.75" customHeight="1">
      <c r="A74" s="73" t="s">
        <v>349</v>
      </c>
      <c r="B74" s="73" t="s">
        <v>352</v>
      </c>
      <c r="C74" s="73" t="s">
        <v>353</v>
      </c>
      <c r="D74" s="156">
        <v>23</v>
      </c>
      <c r="E74" s="156">
        <v>27</v>
      </c>
      <c r="F74" s="156"/>
      <c r="G74" s="156">
        <v>20</v>
      </c>
      <c r="H74" s="156">
        <v>2</v>
      </c>
      <c r="I74" s="156">
        <v>1</v>
      </c>
      <c r="J74" s="156"/>
      <c r="K74" s="156"/>
    </row>
    <row r="75" spans="1:11" ht="12.75" customHeight="1">
      <c r="A75" s="73" t="s">
        <v>349</v>
      </c>
      <c r="B75" s="73" t="s">
        <v>354</v>
      </c>
      <c r="C75" s="73" t="s">
        <v>355</v>
      </c>
      <c r="D75" s="156">
        <v>2</v>
      </c>
      <c r="E75" s="156">
        <v>2</v>
      </c>
      <c r="F75" s="156"/>
      <c r="G75" s="156">
        <v>2</v>
      </c>
      <c r="H75" s="156"/>
      <c r="I75" s="156"/>
      <c r="J75" s="156"/>
      <c r="K75" s="156"/>
    </row>
    <row r="76" spans="1:11" ht="12.75" customHeight="1">
      <c r="A76" s="73" t="s">
        <v>349</v>
      </c>
      <c r="B76" s="73" t="s">
        <v>356</v>
      </c>
      <c r="C76" s="73" t="s">
        <v>357</v>
      </c>
      <c r="D76" s="156">
        <v>4</v>
      </c>
      <c r="E76" s="156">
        <v>4</v>
      </c>
      <c r="F76" s="156"/>
      <c r="G76" s="156">
        <v>4</v>
      </c>
      <c r="H76" s="156"/>
      <c r="I76" s="156"/>
      <c r="J76" s="156"/>
      <c r="K76" s="156"/>
    </row>
    <row r="77" spans="1:11" ht="12.75" customHeight="1">
      <c r="A77" s="73" t="s">
        <v>349</v>
      </c>
      <c r="B77" s="73" t="s">
        <v>358</v>
      </c>
      <c r="C77" s="73" t="s">
        <v>359</v>
      </c>
      <c r="D77" s="156">
        <v>1</v>
      </c>
      <c r="E77" s="156">
        <v>1</v>
      </c>
      <c r="F77" s="156"/>
      <c r="G77" s="156">
        <v>1</v>
      </c>
      <c r="H77" s="156"/>
      <c r="I77" s="156"/>
      <c r="J77" s="156"/>
      <c r="K77" s="156"/>
    </row>
    <row r="78" spans="1:11" ht="12.75" customHeight="1">
      <c r="A78" s="73" t="s">
        <v>349</v>
      </c>
      <c r="B78" s="73" t="s">
        <v>360</v>
      </c>
      <c r="C78" s="73" t="s">
        <v>361</v>
      </c>
      <c r="D78" s="156">
        <v>6</v>
      </c>
      <c r="E78" s="156">
        <v>6</v>
      </c>
      <c r="F78" s="156"/>
      <c r="G78" s="156">
        <v>6</v>
      </c>
      <c r="H78" s="156"/>
      <c r="I78" s="156"/>
      <c r="J78" s="156"/>
      <c r="K78" s="156"/>
    </row>
    <row r="79" spans="1:11" ht="12.75" customHeight="1">
      <c r="A79" s="73" t="s">
        <v>349</v>
      </c>
      <c r="B79" s="73" t="s">
        <v>362</v>
      </c>
      <c r="C79" s="73" t="s">
        <v>363</v>
      </c>
      <c r="D79" s="157">
        <v>6</v>
      </c>
      <c r="E79" s="157">
        <v>6</v>
      </c>
      <c r="F79" s="157"/>
      <c r="G79" s="157">
        <v>6</v>
      </c>
      <c r="H79" s="156"/>
      <c r="I79" s="156"/>
      <c r="J79" s="156"/>
      <c r="K79" s="156"/>
    </row>
    <row r="80" spans="1:11" ht="12.75" customHeight="1">
      <c r="A80" s="73" t="s">
        <v>349</v>
      </c>
      <c r="B80" s="73" t="s">
        <v>364</v>
      </c>
      <c r="C80" s="73" t="s">
        <v>365</v>
      </c>
      <c r="D80" s="157">
        <v>6</v>
      </c>
      <c r="E80" s="157">
        <v>6</v>
      </c>
      <c r="F80" s="157"/>
      <c r="G80" s="157">
        <v>6</v>
      </c>
      <c r="H80" s="156"/>
      <c r="I80" s="156"/>
      <c r="J80" s="156"/>
      <c r="K80" s="156"/>
    </row>
    <row r="81" spans="1:11" ht="12.75" customHeight="1">
      <c r="A81" s="74" t="s">
        <v>349</v>
      </c>
      <c r="B81" s="74" t="s">
        <v>366</v>
      </c>
      <c r="C81" s="74" t="s">
        <v>367</v>
      </c>
      <c r="D81" s="68">
        <v>20</v>
      </c>
      <c r="E81" s="68">
        <v>24</v>
      </c>
      <c r="F81" s="68"/>
      <c r="G81" s="68">
        <v>17</v>
      </c>
      <c r="H81" s="68">
        <v>2</v>
      </c>
      <c r="I81" s="68">
        <v>1</v>
      </c>
      <c r="J81" s="68"/>
      <c r="K81" s="68"/>
    </row>
    <row r="82" spans="1:11" ht="12.75" customHeight="1">
      <c r="A82" s="33"/>
      <c r="B82" s="34">
        <f>COUNTA(B73:B81)</f>
        <v>9</v>
      </c>
      <c r="C82" s="34"/>
      <c r="D82" s="29">
        <f>SUM(D73:D81)</f>
        <v>89</v>
      </c>
      <c r="E82" s="29">
        <f>SUM(E73:E81)</f>
        <v>100</v>
      </c>
      <c r="F82" s="36"/>
      <c r="G82" s="29">
        <f>SUM(G73:G81)</f>
        <v>81</v>
      </c>
      <c r="H82" s="29">
        <f>SUM(H73:H81)</f>
        <v>5</v>
      </c>
      <c r="I82" s="29">
        <f>SUM(I73:I81)</f>
        <v>3</v>
      </c>
      <c r="J82" s="29">
        <f>SUM(J73:J81)</f>
        <v>0</v>
      </c>
      <c r="K82" s="29">
        <f>SUM(K73:K81)</f>
        <v>0</v>
      </c>
    </row>
    <row r="83" spans="1:11" ht="9" customHeight="1">
      <c r="A83" s="33"/>
      <c r="B83" s="34"/>
      <c r="C83" s="34"/>
      <c r="D83" s="29"/>
      <c r="E83" s="29"/>
      <c r="F83" s="36"/>
      <c r="G83" s="29"/>
      <c r="H83" s="29"/>
      <c r="I83" s="29"/>
      <c r="J83" s="29"/>
      <c r="K83" s="29"/>
    </row>
    <row r="84" spans="1:11" ht="12.75" customHeight="1">
      <c r="A84" s="73" t="s">
        <v>368</v>
      </c>
      <c r="B84" s="73" t="s">
        <v>369</v>
      </c>
      <c r="C84" s="73" t="s">
        <v>370</v>
      </c>
      <c r="D84" s="139">
        <v>4</v>
      </c>
      <c r="E84" s="139">
        <v>26</v>
      </c>
      <c r="F84" s="139"/>
      <c r="G84" s="139">
        <v>1</v>
      </c>
      <c r="H84" s="139"/>
      <c r="I84" s="139">
        <v>2</v>
      </c>
      <c r="J84" s="139">
        <v>1</v>
      </c>
      <c r="K84" s="139"/>
    </row>
    <row r="85" spans="1:11" ht="12.75" customHeight="1">
      <c r="A85" s="73" t="s">
        <v>368</v>
      </c>
      <c r="B85" s="73" t="s">
        <v>371</v>
      </c>
      <c r="C85" s="73" t="s">
        <v>372</v>
      </c>
      <c r="D85" s="140">
        <v>11</v>
      </c>
      <c r="E85" s="140">
        <v>15</v>
      </c>
      <c r="F85" s="140"/>
      <c r="G85" s="140">
        <v>9</v>
      </c>
      <c r="H85" s="140">
        <v>1</v>
      </c>
      <c r="I85" s="140">
        <v>1</v>
      </c>
      <c r="J85" s="140"/>
      <c r="K85" s="140"/>
    </row>
    <row r="86" spans="1:11" ht="12.75" customHeight="1">
      <c r="A86" s="73" t="s">
        <v>368</v>
      </c>
      <c r="B86" s="73" t="s">
        <v>373</v>
      </c>
      <c r="C86" s="73" t="s">
        <v>374</v>
      </c>
      <c r="D86" s="140">
        <v>7</v>
      </c>
      <c r="E86" s="140">
        <v>7</v>
      </c>
      <c r="F86" s="140"/>
      <c r="G86" s="140">
        <v>7</v>
      </c>
      <c r="H86" s="140"/>
      <c r="I86" s="140"/>
      <c r="J86" s="140"/>
      <c r="K86" s="140"/>
    </row>
    <row r="87" spans="1:11" ht="12.75" customHeight="1">
      <c r="A87" s="73" t="s">
        <v>368</v>
      </c>
      <c r="B87" s="73" t="s">
        <v>375</v>
      </c>
      <c r="C87" s="73" t="s">
        <v>376</v>
      </c>
      <c r="D87" s="140">
        <v>12</v>
      </c>
      <c r="E87" s="140">
        <v>43</v>
      </c>
      <c r="F87" s="140"/>
      <c r="G87" s="140">
        <v>3</v>
      </c>
      <c r="H87" s="140">
        <v>1</v>
      </c>
      <c r="I87" s="140">
        <v>8</v>
      </c>
      <c r="J87" s="140"/>
      <c r="K87" s="140"/>
    </row>
    <row r="88" spans="1:11" ht="12.75" customHeight="1">
      <c r="A88" s="73" t="s">
        <v>368</v>
      </c>
      <c r="B88" s="73" t="s">
        <v>377</v>
      </c>
      <c r="C88" s="73" t="s">
        <v>378</v>
      </c>
      <c r="D88" s="140">
        <v>20</v>
      </c>
      <c r="E88" s="140">
        <v>28</v>
      </c>
      <c r="F88" s="140"/>
      <c r="G88" s="140">
        <v>16</v>
      </c>
      <c r="H88" s="140">
        <v>1</v>
      </c>
      <c r="I88" s="140">
        <v>3</v>
      </c>
      <c r="J88" s="140"/>
      <c r="K88" s="140"/>
    </row>
    <row r="89" spans="1:11" ht="12.75" customHeight="1">
      <c r="A89" s="73" t="s">
        <v>368</v>
      </c>
      <c r="B89" s="73" t="s">
        <v>379</v>
      </c>
      <c r="C89" s="73" t="s">
        <v>380</v>
      </c>
      <c r="D89" s="140">
        <v>2</v>
      </c>
      <c r="E89" s="140">
        <v>8</v>
      </c>
      <c r="F89" s="140"/>
      <c r="G89" s="140"/>
      <c r="H89" s="140"/>
      <c r="I89" s="140">
        <v>2</v>
      </c>
      <c r="J89" s="140"/>
      <c r="K89" s="140"/>
    </row>
    <row r="90" spans="1:11" ht="12.75" customHeight="1">
      <c r="A90" s="73" t="s">
        <v>368</v>
      </c>
      <c r="B90" s="73" t="s">
        <v>381</v>
      </c>
      <c r="C90" s="73" t="s">
        <v>382</v>
      </c>
      <c r="D90" s="140">
        <v>12</v>
      </c>
      <c r="E90" s="140">
        <v>34</v>
      </c>
      <c r="F90" s="140"/>
      <c r="G90" s="140">
        <v>5</v>
      </c>
      <c r="H90" s="140">
        <v>1</v>
      </c>
      <c r="I90" s="140">
        <v>6</v>
      </c>
      <c r="J90" s="140"/>
      <c r="K90" s="140"/>
    </row>
    <row r="91" spans="1:11" ht="12.75" customHeight="1">
      <c r="A91" s="73" t="s">
        <v>368</v>
      </c>
      <c r="B91" s="73" t="s">
        <v>383</v>
      </c>
      <c r="C91" s="73" t="s">
        <v>384</v>
      </c>
      <c r="D91" s="140">
        <v>17</v>
      </c>
      <c r="E91" s="140">
        <v>56</v>
      </c>
      <c r="F91" s="140"/>
      <c r="G91" s="140">
        <v>7</v>
      </c>
      <c r="H91" s="140">
        <v>2</v>
      </c>
      <c r="I91" s="140">
        <v>7</v>
      </c>
      <c r="J91" s="140">
        <v>1</v>
      </c>
      <c r="K91" s="140"/>
    </row>
    <row r="92" spans="1:11" ht="12.75" customHeight="1">
      <c r="A92" s="73" t="s">
        <v>368</v>
      </c>
      <c r="B92" s="73" t="s">
        <v>385</v>
      </c>
      <c r="C92" s="73" t="s">
        <v>386</v>
      </c>
      <c r="D92" s="140">
        <v>10</v>
      </c>
      <c r="E92" s="140">
        <v>35</v>
      </c>
      <c r="F92" s="140"/>
      <c r="G92" s="140">
        <v>3</v>
      </c>
      <c r="H92" s="140">
        <v>1</v>
      </c>
      <c r="I92" s="140">
        <v>6</v>
      </c>
      <c r="J92" s="140"/>
      <c r="K92" s="140"/>
    </row>
    <row r="93" spans="1:11" ht="12.75" customHeight="1">
      <c r="A93" s="73" t="s">
        <v>368</v>
      </c>
      <c r="B93" s="73" t="s">
        <v>387</v>
      </c>
      <c r="C93" s="73" t="s">
        <v>388</v>
      </c>
      <c r="D93" s="140">
        <v>4</v>
      </c>
      <c r="E93" s="140">
        <v>18</v>
      </c>
      <c r="F93" s="140"/>
      <c r="G93" s="140"/>
      <c r="H93" s="140"/>
      <c r="I93" s="140">
        <v>4</v>
      </c>
      <c r="J93" s="140"/>
      <c r="K93" s="140"/>
    </row>
    <row r="94" spans="1:11" ht="12.75" customHeight="1">
      <c r="A94" s="74" t="s">
        <v>368</v>
      </c>
      <c r="B94" s="74" t="s">
        <v>389</v>
      </c>
      <c r="C94" s="74" t="s">
        <v>390</v>
      </c>
      <c r="D94" s="68">
        <v>10</v>
      </c>
      <c r="E94" s="68">
        <v>32</v>
      </c>
      <c r="F94" s="68"/>
      <c r="G94" s="68">
        <v>3</v>
      </c>
      <c r="H94" s="68">
        <v>1</v>
      </c>
      <c r="I94" s="68">
        <v>6</v>
      </c>
      <c r="J94" s="68"/>
      <c r="K94" s="68"/>
    </row>
    <row r="95" spans="1:11" ht="12.75" customHeight="1">
      <c r="A95" s="33"/>
      <c r="B95" s="34">
        <f>COUNTA(B84:B94)</f>
        <v>11</v>
      </c>
      <c r="C95" s="34"/>
      <c r="D95" s="29">
        <f>SUM(D84:D94)</f>
        <v>109</v>
      </c>
      <c r="E95" s="29">
        <f>SUM(E84:E94)</f>
        <v>302</v>
      </c>
      <c r="F95" s="36"/>
      <c r="G95" s="29">
        <f>SUM(G84:G94)</f>
        <v>54</v>
      </c>
      <c r="H95" s="29">
        <f>SUM(H84:H94)</f>
        <v>8</v>
      </c>
      <c r="I95" s="29">
        <f>SUM(I84:I94)</f>
        <v>45</v>
      </c>
      <c r="J95" s="29">
        <f>SUM(J84:J94)</f>
        <v>2</v>
      </c>
      <c r="K95" s="29">
        <f>SUM(K84:K94)</f>
        <v>0</v>
      </c>
    </row>
    <row r="96" spans="1:11" ht="9" customHeight="1">
      <c r="A96" s="33"/>
      <c r="B96" s="34"/>
      <c r="C96" s="34"/>
      <c r="D96" s="29"/>
      <c r="E96" s="29"/>
      <c r="F96" s="36"/>
      <c r="G96" s="29"/>
      <c r="H96" s="29"/>
      <c r="I96" s="29"/>
      <c r="J96" s="29"/>
      <c r="K96" s="29"/>
    </row>
    <row r="97" spans="1:11" ht="12.75" customHeight="1">
      <c r="A97" s="73" t="s">
        <v>391</v>
      </c>
      <c r="B97" s="73" t="s">
        <v>392</v>
      </c>
      <c r="C97" s="73" t="s">
        <v>393</v>
      </c>
      <c r="D97" s="139">
        <v>17</v>
      </c>
      <c r="E97" s="139">
        <v>23</v>
      </c>
      <c r="F97" s="139"/>
      <c r="G97" s="139">
        <v>13</v>
      </c>
      <c r="H97" s="139">
        <v>2</v>
      </c>
      <c r="I97" s="139">
        <v>2</v>
      </c>
      <c r="J97" s="139"/>
      <c r="K97" s="139"/>
    </row>
    <row r="98" spans="1:11" ht="12.75" customHeight="1">
      <c r="A98" s="73" t="s">
        <v>391</v>
      </c>
      <c r="B98" s="73" t="s">
        <v>394</v>
      </c>
      <c r="C98" s="73" t="s">
        <v>395</v>
      </c>
      <c r="D98" s="157">
        <v>7</v>
      </c>
      <c r="E98" s="157">
        <v>8</v>
      </c>
      <c r="F98" s="157"/>
      <c r="G98" s="157">
        <v>6</v>
      </c>
      <c r="H98" s="157">
        <v>1</v>
      </c>
      <c r="I98" s="157"/>
      <c r="J98" s="157"/>
      <c r="K98" s="157"/>
    </row>
    <row r="99" spans="1:11" ht="12.75" customHeight="1">
      <c r="A99" s="73" t="s">
        <v>391</v>
      </c>
      <c r="B99" s="73" t="s">
        <v>396</v>
      </c>
      <c r="C99" s="73" t="s">
        <v>397</v>
      </c>
      <c r="D99" s="157">
        <v>11</v>
      </c>
      <c r="E99" s="157">
        <v>11</v>
      </c>
      <c r="F99" s="157"/>
      <c r="G99" s="157">
        <v>11</v>
      </c>
      <c r="H99" s="157"/>
      <c r="I99" s="157"/>
      <c r="J99" s="157"/>
      <c r="K99" s="157"/>
    </row>
    <row r="100" spans="1:11" ht="12.75" customHeight="1">
      <c r="A100" s="73" t="s">
        <v>391</v>
      </c>
      <c r="B100" s="73" t="s">
        <v>398</v>
      </c>
      <c r="C100" s="73" t="s">
        <v>399</v>
      </c>
      <c r="D100" s="157">
        <v>8</v>
      </c>
      <c r="E100" s="157">
        <v>8</v>
      </c>
      <c r="F100" s="157"/>
      <c r="G100" s="157">
        <v>8</v>
      </c>
      <c r="H100" s="157"/>
      <c r="I100" s="157"/>
      <c r="J100" s="157"/>
      <c r="K100" s="157"/>
    </row>
    <row r="101" spans="1:11" ht="12.75" customHeight="1">
      <c r="A101" s="73" t="s">
        <v>391</v>
      </c>
      <c r="B101" s="73" t="s">
        <v>400</v>
      </c>
      <c r="C101" s="73" t="s">
        <v>401</v>
      </c>
      <c r="D101" s="157">
        <v>30</v>
      </c>
      <c r="E101" s="157">
        <v>39</v>
      </c>
      <c r="F101" s="157"/>
      <c r="G101" s="157">
        <v>26</v>
      </c>
      <c r="H101" s="157">
        <v>1</v>
      </c>
      <c r="I101" s="157">
        <v>3</v>
      </c>
      <c r="J101" s="157"/>
      <c r="K101" s="157"/>
    </row>
    <row r="102" spans="1:11" ht="12.75" customHeight="1">
      <c r="A102" s="73" t="s">
        <v>391</v>
      </c>
      <c r="B102" s="73" t="s">
        <v>402</v>
      </c>
      <c r="C102" s="73" t="s">
        <v>403</v>
      </c>
      <c r="D102" s="157">
        <v>7</v>
      </c>
      <c r="E102" s="157">
        <v>9</v>
      </c>
      <c r="F102" s="157"/>
      <c r="G102" s="157">
        <v>5</v>
      </c>
      <c r="H102" s="157">
        <v>2</v>
      </c>
      <c r="I102" s="157"/>
      <c r="J102" s="157"/>
      <c r="K102" s="157"/>
    </row>
    <row r="103" spans="1:11" ht="12.75" customHeight="1">
      <c r="A103" s="74" t="s">
        <v>391</v>
      </c>
      <c r="B103" s="74" t="s">
        <v>404</v>
      </c>
      <c r="C103" s="74" t="s">
        <v>405</v>
      </c>
      <c r="D103" s="68">
        <v>5</v>
      </c>
      <c r="E103" s="68">
        <v>5</v>
      </c>
      <c r="F103" s="68"/>
      <c r="G103" s="68">
        <v>5</v>
      </c>
      <c r="H103" s="68"/>
      <c r="I103" s="68"/>
      <c r="J103" s="68"/>
      <c r="K103" s="68"/>
    </row>
    <row r="104" spans="1:11" ht="12.75" customHeight="1">
      <c r="A104" s="33"/>
      <c r="B104" s="34">
        <f>COUNTA(B97:B103)</f>
        <v>7</v>
      </c>
      <c r="C104" s="34"/>
      <c r="D104" s="29">
        <f>SUM(D97:D103)</f>
        <v>85</v>
      </c>
      <c r="E104" s="29">
        <f>SUM(E97:E103)</f>
        <v>103</v>
      </c>
      <c r="F104" s="36"/>
      <c r="G104" s="29">
        <f>SUM(G97:G103)</f>
        <v>74</v>
      </c>
      <c r="H104" s="29">
        <f>SUM(H97:H103)</f>
        <v>6</v>
      </c>
      <c r="I104" s="29">
        <f>SUM(I97:I103)</f>
        <v>5</v>
      </c>
      <c r="J104" s="29">
        <f>SUM(J97:J103)</f>
        <v>0</v>
      </c>
      <c r="K104" s="29">
        <f>SUM(K97:K103)</f>
        <v>0</v>
      </c>
    </row>
    <row r="105" spans="1:11" ht="9" customHeight="1">
      <c r="A105" s="33"/>
      <c r="B105" s="34"/>
      <c r="C105" s="34"/>
      <c r="D105" s="29"/>
      <c r="E105" s="29"/>
      <c r="F105" s="36"/>
      <c r="G105" s="29"/>
      <c r="H105" s="29"/>
      <c r="I105" s="29"/>
      <c r="J105" s="29"/>
      <c r="K105" s="29"/>
    </row>
    <row r="106" spans="1:11" ht="12.75" customHeight="1">
      <c r="A106" s="73" t="s">
        <v>406</v>
      </c>
      <c r="B106" s="73" t="s">
        <v>407</v>
      </c>
      <c r="C106" s="73" t="s">
        <v>408</v>
      </c>
      <c r="D106" s="139">
        <v>1</v>
      </c>
      <c r="E106" s="139">
        <v>1</v>
      </c>
      <c r="F106" s="139"/>
      <c r="G106" s="139">
        <v>1</v>
      </c>
      <c r="H106" s="139"/>
      <c r="I106" s="139"/>
      <c r="J106" s="139"/>
      <c r="K106" s="139"/>
    </row>
    <row r="107" spans="1:11" ht="12.75" customHeight="1">
      <c r="A107" s="74" t="s">
        <v>406</v>
      </c>
      <c r="B107" s="74" t="s">
        <v>409</v>
      </c>
      <c r="C107" s="74" t="s">
        <v>410</v>
      </c>
      <c r="D107" s="68">
        <v>4</v>
      </c>
      <c r="E107" s="68">
        <v>4</v>
      </c>
      <c r="F107" s="68"/>
      <c r="G107" s="68">
        <v>4</v>
      </c>
      <c r="H107" s="68"/>
      <c r="I107" s="68"/>
      <c r="J107" s="68"/>
      <c r="K107" s="68"/>
    </row>
    <row r="108" spans="1:11" ht="12.75" customHeight="1">
      <c r="A108" s="33"/>
      <c r="B108" s="34">
        <f>COUNTA(B106:B107)</f>
        <v>2</v>
      </c>
      <c r="C108" s="34"/>
      <c r="D108" s="29">
        <f>SUM(D106:D107)</f>
        <v>5</v>
      </c>
      <c r="E108" s="29">
        <f>SUM(E106:E107)</f>
        <v>5</v>
      </c>
      <c r="F108" s="36"/>
      <c r="G108" s="29">
        <f>SUM(G106:G107)</f>
        <v>5</v>
      </c>
      <c r="H108" s="29">
        <f>SUM(H106:H107)</f>
        <v>0</v>
      </c>
      <c r="I108" s="29">
        <f>SUM(I106:I107)</f>
        <v>0</v>
      </c>
      <c r="J108" s="29">
        <f>SUM(J106:J107)</f>
        <v>0</v>
      </c>
      <c r="K108" s="29">
        <f>SUM(K106:K107)</f>
        <v>0</v>
      </c>
    </row>
    <row r="109" spans="1:11" ht="9" customHeight="1">
      <c r="A109" s="33"/>
      <c r="B109" s="34"/>
      <c r="C109" s="34"/>
      <c r="D109" s="29"/>
      <c r="E109" s="29"/>
      <c r="F109" s="36"/>
      <c r="G109" s="29"/>
      <c r="H109" s="29"/>
      <c r="I109" s="29"/>
      <c r="J109" s="29"/>
      <c r="K109" s="29"/>
    </row>
    <row r="110" spans="1:11" ht="12.75" customHeight="1">
      <c r="A110" s="73" t="s">
        <v>411</v>
      </c>
      <c r="B110" s="73" t="s">
        <v>412</v>
      </c>
      <c r="C110" s="73" t="s">
        <v>413</v>
      </c>
      <c r="D110" s="157">
        <v>2</v>
      </c>
      <c r="E110" s="157">
        <v>5</v>
      </c>
      <c r="F110" s="157"/>
      <c r="G110" s="157">
        <v>1</v>
      </c>
      <c r="H110" s="157"/>
      <c r="I110" s="157">
        <v>1</v>
      </c>
      <c r="J110" s="157"/>
      <c r="K110" s="157"/>
    </row>
    <row r="111" spans="1:11" ht="12.75" customHeight="1">
      <c r="A111" s="73" t="s">
        <v>411</v>
      </c>
      <c r="B111" s="73" t="s">
        <v>414</v>
      </c>
      <c r="C111" s="73" t="s">
        <v>415</v>
      </c>
      <c r="D111" s="157">
        <v>9</v>
      </c>
      <c r="E111" s="157">
        <v>12</v>
      </c>
      <c r="F111" s="157"/>
      <c r="G111" s="157">
        <v>8</v>
      </c>
      <c r="H111" s="157"/>
      <c r="I111" s="157">
        <v>1</v>
      </c>
      <c r="J111" s="157"/>
      <c r="K111" s="157"/>
    </row>
    <row r="112" spans="1:11" ht="12.75" customHeight="1">
      <c r="A112" s="73" t="s">
        <v>411</v>
      </c>
      <c r="B112" s="73" t="s">
        <v>416</v>
      </c>
      <c r="C112" s="73" t="s">
        <v>417</v>
      </c>
      <c r="D112" s="157">
        <v>4</v>
      </c>
      <c r="E112" s="157">
        <v>7</v>
      </c>
      <c r="F112" s="157"/>
      <c r="G112" s="157">
        <v>3</v>
      </c>
      <c r="H112" s="157"/>
      <c r="I112" s="157">
        <v>1</v>
      </c>
      <c r="J112" s="157"/>
      <c r="K112" s="157"/>
    </row>
    <row r="113" spans="1:11" ht="12.75" customHeight="1">
      <c r="A113" s="73" t="s">
        <v>411</v>
      </c>
      <c r="B113" s="73" t="s">
        <v>418</v>
      </c>
      <c r="C113" s="73" t="s">
        <v>419</v>
      </c>
      <c r="D113" s="157">
        <v>3</v>
      </c>
      <c r="E113" s="157">
        <v>6</v>
      </c>
      <c r="F113" s="157"/>
      <c r="G113" s="157">
        <v>2</v>
      </c>
      <c r="H113" s="157"/>
      <c r="I113" s="157">
        <v>1</v>
      </c>
      <c r="J113" s="157"/>
      <c r="K113" s="157"/>
    </row>
    <row r="114" spans="1:11" ht="12.75" customHeight="1">
      <c r="A114" s="73" t="s">
        <v>411</v>
      </c>
      <c r="B114" s="73" t="s">
        <v>420</v>
      </c>
      <c r="C114" s="73" t="s">
        <v>421</v>
      </c>
      <c r="D114" s="157">
        <v>9</v>
      </c>
      <c r="E114" s="157">
        <v>15</v>
      </c>
      <c r="F114" s="157"/>
      <c r="G114" s="157">
        <v>6</v>
      </c>
      <c r="H114" s="157">
        <v>1</v>
      </c>
      <c r="I114" s="157">
        <v>2</v>
      </c>
      <c r="J114" s="157"/>
      <c r="K114" s="157"/>
    </row>
    <row r="115" spans="1:11" ht="12.75" customHeight="1">
      <c r="A115" s="73" t="s">
        <v>411</v>
      </c>
      <c r="B115" s="73" t="s">
        <v>422</v>
      </c>
      <c r="C115" s="73" t="s">
        <v>423</v>
      </c>
      <c r="D115" s="157">
        <v>9</v>
      </c>
      <c r="E115" s="157">
        <v>15</v>
      </c>
      <c r="F115" s="157"/>
      <c r="G115" s="157">
        <v>6</v>
      </c>
      <c r="H115" s="157">
        <v>1</v>
      </c>
      <c r="I115" s="157">
        <v>2</v>
      </c>
      <c r="J115" s="157"/>
      <c r="K115" s="157"/>
    </row>
    <row r="116" spans="1:11" ht="12.75" customHeight="1">
      <c r="A116" s="73" t="s">
        <v>411</v>
      </c>
      <c r="B116" s="73" t="s">
        <v>424</v>
      </c>
      <c r="C116" s="73" t="s">
        <v>425</v>
      </c>
      <c r="D116" s="157">
        <v>9</v>
      </c>
      <c r="E116" s="157">
        <v>15</v>
      </c>
      <c r="F116" s="157"/>
      <c r="G116" s="157">
        <v>6</v>
      </c>
      <c r="H116" s="157">
        <v>1</v>
      </c>
      <c r="I116" s="157">
        <v>2</v>
      </c>
      <c r="J116" s="157"/>
      <c r="K116" s="157"/>
    </row>
    <row r="117" spans="1:11" ht="12.75" customHeight="1">
      <c r="A117" s="74" t="s">
        <v>411</v>
      </c>
      <c r="B117" s="74" t="s">
        <v>426</v>
      </c>
      <c r="C117" s="74" t="s">
        <v>427</v>
      </c>
      <c r="D117" s="68">
        <v>8</v>
      </c>
      <c r="E117" s="68">
        <v>14</v>
      </c>
      <c r="F117" s="68"/>
      <c r="G117" s="68">
        <v>5</v>
      </c>
      <c r="H117" s="68">
        <v>1</v>
      </c>
      <c r="I117" s="68">
        <v>2</v>
      </c>
      <c r="J117" s="68"/>
      <c r="K117" s="68"/>
    </row>
    <row r="118" spans="1:11" ht="12.75" customHeight="1">
      <c r="A118" s="33"/>
      <c r="B118" s="34">
        <f>COUNTA(B110:B117)</f>
        <v>8</v>
      </c>
      <c r="C118" s="34"/>
      <c r="D118" s="29">
        <f>SUM(D110:D117)</f>
        <v>53</v>
      </c>
      <c r="E118" s="29">
        <f>SUM(E110:E117)</f>
        <v>89</v>
      </c>
      <c r="F118" s="36"/>
      <c r="G118" s="29">
        <f>SUM(G110:G117)</f>
        <v>37</v>
      </c>
      <c r="H118" s="29">
        <f>SUM(H110:H117)</f>
        <v>4</v>
      </c>
      <c r="I118" s="29">
        <f>SUM(I110:I117)</f>
        <v>12</v>
      </c>
      <c r="J118" s="29">
        <f>SUM(J110:J117)</f>
        <v>0</v>
      </c>
      <c r="K118" s="29">
        <f>SUM(K110:K117)</f>
        <v>0</v>
      </c>
    </row>
    <row r="119" spans="1:11" ht="12.75" customHeight="1">
      <c r="A119" s="33"/>
      <c r="B119" s="34"/>
      <c r="C119" s="34"/>
      <c r="D119" s="29"/>
      <c r="E119" s="29"/>
      <c r="F119" s="36"/>
      <c r="G119" s="29"/>
      <c r="H119" s="29"/>
      <c r="I119" s="29"/>
      <c r="J119" s="29"/>
      <c r="K119" s="29"/>
    </row>
    <row r="120" spans="1:11" ht="12.75" customHeight="1">
      <c r="A120" s="33"/>
      <c r="B120" s="34"/>
      <c r="C120" s="34"/>
      <c r="D120" s="29"/>
      <c r="E120" s="29"/>
      <c r="F120" s="36"/>
      <c r="G120" s="29"/>
      <c r="H120" s="29"/>
      <c r="I120" s="29"/>
      <c r="J120" s="29"/>
      <c r="K120" s="29"/>
    </row>
    <row r="121" spans="1:11" ht="12.75" customHeight="1">
      <c r="B121" s="108" t="s">
        <v>149</v>
      </c>
      <c r="C121" s="124"/>
      <c r="D121" s="125"/>
    </row>
    <row r="122" spans="1:11" ht="12.75" customHeight="1">
      <c r="B122" s="126"/>
      <c r="C122" s="127" t="s">
        <v>150</v>
      </c>
      <c r="D122" s="107">
        <f>SUM(B6+B20+B39+B23+B53+B60+B67+B71+B82+B95+B104+B108+B118)</f>
        <v>91</v>
      </c>
    </row>
    <row r="123" spans="1:11" ht="12.75" customHeight="1">
      <c r="B123" s="126"/>
      <c r="C123" s="127" t="s">
        <v>128</v>
      </c>
      <c r="D123" s="107">
        <f>SUM(D6+D20+D39+D23+D53+D60+D67+D71+D82+D95+D104+D108+D118)</f>
        <v>532</v>
      </c>
    </row>
    <row r="124" spans="1:11" ht="12.75" customHeight="1">
      <c r="B124" s="126"/>
      <c r="C124" s="127" t="s">
        <v>129</v>
      </c>
      <c r="D124" s="106">
        <f>SUM(E6+E20+E39+E23+E53+E60+E67+E71+E82+E95+E104+E108+E118)</f>
        <v>898</v>
      </c>
    </row>
    <row r="125" spans="1:11" ht="12.75" customHeight="1"/>
    <row r="126" spans="1:11" ht="12.75" customHeight="1">
      <c r="C126" s="111" t="s">
        <v>158</v>
      </c>
      <c r="D126" s="113"/>
      <c r="E126" s="113"/>
      <c r="F126" s="113"/>
      <c r="G126" s="118" t="s">
        <v>115</v>
      </c>
      <c r="H126" s="118" t="s">
        <v>127</v>
      </c>
    </row>
    <row r="127" spans="1:11" ht="12.75" customHeight="1">
      <c r="C127" s="134"/>
      <c r="D127" s="134"/>
      <c r="E127" s="116" t="s">
        <v>153</v>
      </c>
      <c r="G127" s="107">
        <f>SUM(G6+G20+G39+G23+G53+G60+G67+G71+G82+G95+G104+G108+G118)</f>
        <v>369</v>
      </c>
      <c r="H127" s="121">
        <f>G127/(G132)</f>
        <v>0.69360902255639101</v>
      </c>
    </row>
    <row r="128" spans="1:11" ht="12.75" customHeight="1">
      <c r="C128" s="134"/>
      <c r="D128" s="134"/>
      <c r="E128" s="116" t="s">
        <v>154</v>
      </c>
      <c r="G128" s="107">
        <f>SUM(H6+H20+H39+H23+H53+H60+H67+H71+H82+H95+H104+H108+H118)</f>
        <v>69</v>
      </c>
      <c r="H128" s="121">
        <f>G128/G132</f>
        <v>0.12969924812030076</v>
      </c>
    </row>
    <row r="129" spans="3:8" ht="12.75" customHeight="1">
      <c r="C129" s="134"/>
      <c r="D129" s="134"/>
      <c r="E129" s="116" t="s">
        <v>155</v>
      </c>
      <c r="G129" s="107">
        <f>SUM(I6+I20+I39+I23+I53+I60+I67+I71+I82+I95+I104+I108+I118)</f>
        <v>92</v>
      </c>
      <c r="H129" s="121">
        <f>G129/G132</f>
        <v>0.17293233082706766</v>
      </c>
    </row>
    <row r="130" spans="3:8" ht="12.75" customHeight="1">
      <c r="C130" s="134"/>
      <c r="D130" s="134"/>
      <c r="E130" s="116" t="s">
        <v>156</v>
      </c>
      <c r="G130" s="107">
        <f>SUM(J6+J20+J39+J23+J53+J60+J67+J71+J82+J95+J104+J108+J118)</f>
        <v>2</v>
      </c>
      <c r="H130" s="121">
        <f>G130/G132</f>
        <v>3.7593984962406013E-3</v>
      </c>
    </row>
    <row r="131" spans="3:8" ht="12.75" customHeight="1">
      <c r="C131" s="134"/>
      <c r="D131" s="134"/>
      <c r="E131" s="116" t="s">
        <v>157</v>
      </c>
      <c r="G131" s="133">
        <f>SUM(K6+K20+K39+K23+K53+K60+K67+K71+K82+K95+K104+K108+K118)</f>
        <v>0</v>
      </c>
      <c r="H131" s="123">
        <f>G131/G132</f>
        <v>0</v>
      </c>
    </row>
    <row r="132" spans="3:8" ht="12.75" customHeight="1">
      <c r="C132" s="134"/>
      <c r="D132" s="134"/>
      <c r="E132" s="134"/>
      <c r="F132" s="116"/>
      <c r="G132" s="131">
        <f>SUM(G127:G131)</f>
        <v>532</v>
      </c>
      <c r="H132" s="121">
        <f>SUM(H127:H131)</f>
        <v>1</v>
      </c>
    </row>
  </sheetData>
  <mergeCells count="2">
    <mergeCell ref="G1:K1"/>
    <mergeCell ref="B1:E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2010 Swimming Season
Wisconsin Beach Action Durations</oddHeader>
    <oddFooter>&amp;R&amp;P of &amp;N</oddFooter>
  </headerFooter>
  <rowBreaks count="1" manualBreakCount="1">
    <brk id="4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L160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42578125" style="6" customWidth="1"/>
    <col min="2" max="2" width="9" style="6" customWidth="1"/>
    <col min="3" max="3" width="41" style="6" customWidth="1"/>
    <col min="4" max="4" width="0.85546875" style="6" customWidth="1"/>
    <col min="5" max="5" width="9.140625" style="59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5" customFormat="1" ht="12" customHeight="1">
      <c r="B1" s="177" t="s">
        <v>30</v>
      </c>
      <c r="C1" s="177"/>
      <c r="D1" s="70"/>
      <c r="E1" s="71"/>
      <c r="F1" s="70"/>
      <c r="G1" s="176" t="s">
        <v>32</v>
      </c>
      <c r="H1" s="176"/>
      <c r="I1" s="176"/>
      <c r="J1" s="70"/>
      <c r="K1" s="177" t="s">
        <v>40</v>
      </c>
      <c r="L1" s="177"/>
    </row>
    <row r="2" spans="1:12" s="58" customFormat="1" ht="48.75" customHeight="1">
      <c r="A2" s="3" t="s">
        <v>16</v>
      </c>
      <c r="B2" s="3" t="s">
        <v>17</v>
      </c>
      <c r="C2" s="3" t="s">
        <v>11</v>
      </c>
      <c r="D2" s="3"/>
      <c r="E2" s="15" t="s">
        <v>31</v>
      </c>
      <c r="F2" s="3"/>
      <c r="G2" s="3" t="s">
        <v>44</v>
      </c>
      <c r="H2" s="3" t="s">
        <v>18</v>
      </c>
      <c r="I2" s="3" t="s">
        <v>19</v>
      </c>
      <c r="J2" s="3"/>
      <c r="K2" s="3" t="s">
        <v>20</v>
      </c>
      <c r="L2" s="3" t="s">
        <v>21</v>
      </c>
    </row>
    <row r="3" spans="1:12">
      <c r="A3" s="73" t="s">
        <v>179</v>
      </c>
      <c r="B3" s="73" t="s">
        <v>180</v>
      </c>
      <c r="C3" s="73" t="s">
        <v>181</v>
      </c>
      <c r="D3" s="73"/>
      <c r="E3" s="73">
        <v>99</v>
      </c>
      <c r="F3" s="5"/>
      <c r="G3" s="13"/>
      <c r="H3" s="142"/>
      <c r="I3" s="39">
        <f t="shared" ref="I3:I9" si="0">H3/E3</f>
        <v>0</v>
      </c>
      <c r="J3" s="64"/>
      <c r="K3" s="40">
        <f t="shared" ref="K3:K9" si="1">E3-H3</f>
        <v>99</v>
      </c>
      <c r="L3" s="39">
        <f t="shared" ref="L3:L9" si="2">K3/E3</f>
        <v>1</v>
      </c>
    </row>
    <row r="4" spans="1:12">
      <c r="A4" s="73" t="s">
        <v>179</v>
      </c>
      <c r="B4" s="73" t="s">
        <v>182</v>
      </c>
      <c r="C4" s="73" t="s">
        <v>183</v>
      </c>
      <c r="D4" s="73"/>
      <c r="E4" s="73">
        <v>99</v>
      </c>
      <c r="F4" s="5"/>
      <c r="G4" s="13"/>
      <c r="H4" s="142"/>
      <c r="I4" s="39">
        <f t="shared" si="0"/>
        <v>0</v>
      </c>
      <c r="J4" s="64"/>
      <c r="K4" s="40">
        <f t="shared" si="1"/>
        <v>99</v>
      </c>
      <c r="L4" s="39">
        <f t="shared" si="2"/>
        <v>1</v>
      </c>
    </row>
    <row r="5" spans="1:12">
      <c r="A5" s="73" t="s">
        <v>179</v>
      </c>
      <c r="B5" s="73" t="s">
        <v>184</v>
      </c>
      <c r="C5" s="73" t="s">
        <v>185</v>
      </c>
      <c r="D5" s="73"/>
      <c r="E5" s="73">
        <v>99</v>
      </c>
      <c r="F5" s="5"/>
      <c r="G5" s="13"/>
      <c r="H5" s="142"/>
      <c r="I5" s="39">
        <f t="shared" si="0"/>
        <v>0</v>
      </c>
      <c r="J5" s="64"/>
      <c r="K5" s="40">
        <f t="shared" si="1"/>
        <v>99</v>
      </c>
      <c r="L5" s="39">
        <f t="shared" si="2"/>
        <v>1</v>
      </c>
    </row>
    <row r="6" spans="1:12">
      <c r="A6" s="73" t="s">
        <v>179</v>
      </c>
      <c r="B6" s="73" t="s">
        <v>186</v>
      </c>
      <c r="C6" s="73" t="s">
        <v>187</v>
      </c>
      <c r="D6" s="73"/>
      <c r="E6" s="73">
        <v>99</v>
      </c>
      <c r="F6" s="5"/>
      <c r="G6" s="13"/>
      <c r="H6" s="142"/>
      <c r="I6" s="39">
        <f t="shared" si="0"/>
        <v>0</v>
      </c>
      <c r="J6" s="64"/>
      <c r="K6" s="40">
        <f t="shared" si="1"/>
        <v>99</v>
      </c>
      <c r="L6" s="39">
        <f t="shared" si="2"/>
        <v>1</v>
      </c>
    </row>
    <row r="7" spans="1:12">
      <c r="A7" s="73" t="s">
        <v>179</v>
      </c>
      <c r="B7" s="73" t="s">
        <v>188</v>
      </c>
      <c r="C7" s="73" t="s">
        <v>189</v>
      </c>
      <c r="D7" s="73"/>
      <c r="E7" s="73">
        <v>99</v>
      </c>
      <c r="F7" s="5"/>
      <c r="G7" s="13" t="s">
        <v>33</v>
      </c>
      <c r="H7" s="158">
        <v>5</v>
      </c>
      <c r="I7" s="39">
        <f t="shared" si="0"/>
        <v>5.0505050505050504E-2</v>
      </c>
      <c r="J7" s="64"/>
      <c r="K7" s="40">
        <f t="shared" si="1"/>
        <v>94</v>
      </c>
      <c r="L7" s="39">
        <f t="shared" si="2"/>
        <v>0.9494949494949495</v>
      </c>
    </row>
    <row r="8" spans="1:12">
      <c r="A8" s="73" t="s">
        <v>179</v>
      </c>
      <c r="B8" s="73" t="s">
        <v>190</v>
      </c>
      <c r="C8" s="73" t="s">
        <v>191</v>
      </c>
      <c r="D8" s="73"/>
      <c r="E8" s="73">
        <v>99</v>
      </c>
      <c r="F8" s="5"/>
      <c r="G8" s="13" t="s">
        <v>33</v>
      </c>
      <c r="H8" s="158">
        <v>2</v>
      </c>
      <c r="I8" s="39">
        <f t="shared" si="0"/>
        <v>2.0202020202020204E-2</v>
      </c>
      <c r="J8" s="64"/>
      <c r="K8" s="40">
        <f t="shared" si="1"/>
        <v>97</v>
      </c>
      <c r="L8" s="39">
        <f t="shared" si="2"/>
        <v>0.97979797979797978</v>
      </c>
    </row>
    <row r="9" spans="1:12">
      <c r="A9" s="74" t="s">
        <v>179</v>
      </c>
      <c r="B9" s="74" t="s">
        <v>192</v>
      </c>
      <c r="C9" s="74" t="s">
        <v>193</v>
      </c>
      <c r="D9" s="74"/>
      <c r="E9" s="74">
        <v>100</v>
      </c>
      <c r="F9" s="65"/>
      <c r="G9" s="67" t="s">
        <v>33</v>
      </c>
      <c r="H9" s="68">
        <v>5</v>
      </c>
      <c r="I9" s="42">
        <f t="shared" si="0"/>
        <v>0.05</v>
      </c>
      <c r="J9" s="66"/>
      <c r="K9" s="43">
        <f t="shared" si="1"/>
        <v>95</v>
      </c>
      <c r="L9" s="42">
        <f t="shared" si="2"/>
        <v>0.95</v>
      </c>
    </row>
    <row r="10" spans="1:12">
      <c r="A10" s="33"/>
      <c r="B10" s="34">
        <f>COUNTA(B3:B9)</f>
        <v>7</v>
      </c>
      <c r="C10" s="33"/>
      <c r="E10" s="37">
        <f>SUM(E3:E9)</f>
        <v>694</v>
      </c>
      <c r="F10" s="44"/>
      <c r="G10" s="34">
        <f>COUNTA(G3:G9)</f>
        <v>3</v>
      </c>
      <c r="H10" s="37">
        <f>SUM(H3:H9)</f>
        <v>12</v>
      </c>
      <c r="I10" s="45">
        <f>H10/E10</f>
        <v>1.7291066282420751E-2</v>
      </c>
      <c r="J10" s="46"/>
      <c r="K10" s="37">
        <f>SUM(K3:K9)</f>
        <v>682</v>
      </c>
      <c r="L10" s="45">
        <f>K10/E10</f>
        <v>0.98270893371757928</v>
      </c>
    </row>
    <row r="11" spans="1:12" ht="8.25" customHeight="1">
      <c r="A11" s="33"/>
      <c r="B11" s="34"/>
      <c r="C11" s="33"/>
      <c r="E11" s="37"/>
      <c r="F11" s="44"/>
      <c r="G11" s="34"/>
      <c r="H11" s="37"/>
      <c r="I11" s="45"/>
      <c r="J11" s="46"/>
      <c r="K11" s="37"/>
      <c r="L11" s="45"/>
    </row>
    <row r="12" spans="1:12">
      <c r="A12" s="73" t="s">
        <v>194</v>
      </c>
      <c r="B12" s="73" t="s">
        <v>195</v>
      </c>
      <c r="C12" s="73" t="s">
        <v>196</v>
      </c>
      <c r="D12" s="73"/>
      <c r="E12" s="73">
        <v>99</v>
      </c>
      <c r="F12" s="5"/>
      <c r="G12" s="13" t="s">
        <v>33</v>
      </c>
      <c r="H12" s="142">
        <v>1</v>
      </c>
      <c r="I12" s="39">
        <f t="shared" ref="I12:I27" si="3">H12/E12</f>
        <v>1.0101010101010102E-2</v>
      </c>
      <c r="J12" s="64"/>
      <c r="K12" s="40">
        <f t="shared" ref="K12:K27" si="4">E12-H12</f>
        <v>98</v>
      </c>
      <c r="L12" s="39">
        <f t="shared" ref="L12:L27" si="5">K12/E12</f>
        <v>0.98989898989898994</v>
      </c>
    </row>
    <row r="13" spans="1:12">
      <c r="A13" s="73" t="s">
        <v>194</v>
      </c>
      <c r="B13" s="73" t="s">
        <v>197</v>
      </c>
      <c r="C13" s="73" t="s">
        <v>198</v>
      </c>
      <c r="D13" s="73"/>
      <c r="E13" s="73">
        <v>105</v>
      </c>
      <c r="F13" s="5"/>
      <c r="G13" s="38"/>
      <c r="H13" s="38"/>
      <c r="I13" s="39">
        <f t="shared" si="3"/>
        <v>0</v>
      </c>
      <c r="J13" s="64"/>
      <c r="K13" s="40">
        <f t="shared" si="4"/>
        <v>105</v>
      </c>
      <c r="L13" s="39">
        <f t="shared" si="5"/>
        <v>1</v>
      </c>
    </row>
    <row r="14" spans="1:12">
      <c r="A14" s="73" t="s">
        <v>194</v>
      </c>
      <c r="B14" s="73" t="s">
        <v>199</v>
      </c>
      <c r="C14" s="73" t="s">
        <v>200</v>
      </c>
      <c r="D14" s="73"/>
      <c r="E14" s="73">
        <v>99</v>
      </c>
      <c r="F14" s="5"/>
      <c r="G14" s="13" t="s">
        <v>33</v>
      </c>
      <c r="H14" s="142">
        <v>1</v>
      </c>
      <c r="I14" s="39">
        <f t="shared" si="3"/>
        <v>1.0101010101010102E-2</v>
      </c>
      <c r="J14" s="64"/>
      <c r="K14" s="40">
        <f t="shared" si="4"/>
        <v>98</v>
      </c>
      <c r="L14" s="39">
        <f t="shared" si="5"/>
        <v>0.98989898989898994</v>
      </c>
    </row>
    <row r="15" spans="1:12">
      <c r="A15" s="73" t="s">
        <v>194</v>
      </c>
      <c r="B15" s="73" t="s">
        <v>201</v>
      </c>
      <c r="C15" s="73" t="s">
        <v>202</v>
      </c>
      <c r="D15" s="73"/>
      <c r="E15" s="73">
        <v>99</v>
      </c>
      <c r="F15" s="5"/>
      <c r="G15" s="13"/>
      <c r="H15" s="157"/>
      <c r="I15" s="39">
        <f t="shared" ref="I15:I20" si="6">H15/E15</f>
        <v>0</v>
      </c>
      <c r="J15" s="64"/>
      <c r="K15" s="40">
        <f t="shared" ref="K15:K20" si="7">E15-H15</f>
        <v>99</v>
      </c>
      <c r="L15" s="39">
        <f t="shared" ref="L15:L20" si="8">K15/E15</f>
        <v>1</v>
      </c>
    </row>
    <row r="16" spans="1:12">
      <c r="A16" s="73" t="s">
        <v>194</v>
      </c>
      <c r="B16" s="73" t="s">
        <v>203</v>
      </c>
      <c r="C16" s="73" t="s">
        <v>204</v>
      </c>
      <c r="D16" s="73"/>
      <c r="E16" s="73">
        <v>99</v>
      </c>
      <c r="F16" s="5"/>
      <c r="G16" s="13" t="s">
        <v>33</v>
      </c>
      <c r="H16" s="158">
        <v>1</v>
      </c>
      <c r="I16" s="39">
        <f t="shared" si="6"/>
        <v>1.0101010101010102E-2</v>
      </c>
      <c r="J16" s="64"/>
      <c r="K16" s="40">
        <f t="shared" si="7"/>
        <v>98</v>
      </c>
      <c r="L16" s="39">
        <f t="shared" si="8"/>
        <v>0.98989898989898994</v>
      </c>
    </row>
    <row r="17" spans="1:12">
      <c r="A17" s="73" t="s">
        <v>194</v>
      </c>
      <c r="B17" s="73" t="s">
        <v>205</v>
      </c>
      <c r="C17" s="73" t="s">
        <v>206</v>
      </c>
      <c r="D17" s="73"/>
      <c r="E17" s="73">
        <v>99</v>
      </c>
      <c r="F17" s="5"/>
      <c r="G17" s="13" t="s">
        <v>33</v>
      </c>
      <c r="H17" s="158">
        <v>1</v>
      </c>
      <c r="I17" s="39">
        <f t="shared" si="6"/>
        <v>1.0101010101010102E-2</v>
      </c>
      <c r="J17" s="64"/>
      <c r="K17" s="40">
        <f t="shared" si="7"/>
        <v>98</v>
      </c>
      <c r="L17" s="39">
        <f t="shared" si="8"/>
        <v>0.98989898989898994</v>
      </c>
    </row>
    <row r="18" spans="1:12">
      <c r="A18" s="73" t="s">
        <v>194</v>
      </c>
      <c r="B18" s="73" t="s">
        <v>207</v>
      </c>
      <c r="C18" s="73" t="s">
        <v>208</v>
      </c>
      <c r="D18" s="73"/>
      <c r="E18" s="73">
        <v>100</v>
      </c>
      <c r="F18" s="5"/>
      <c r="G18" s="13" t="s">
        <v>33</v>
      </c>
      <c r="H18" s="158">
        <v>3</v>
      </c>
      <c r="I18" s="39">
        <f t="shared" si="6"/>
        <v>0.03</v>
      </c>
      <c r="J18" s="64"/>
      <c r="K18" s="40">
        <f t="shared" si="7"/>
        <v>97</v>
      </c>
      <c r="L18" s="39">
        <f t="shared" si="8"/>
        <v>0.97</v>
      </c>
    </row>
    <row r="19" spans="1:12">
      <c r="A19" s="73" t="s">
        <v>194</v>
      </c>
      <c r="B19" s="73" t="s">
        <v>209</v>
      </c>
      <c r="C19" s="73" t="s">
        <v>210</v>
      </c>
      <c r="D19" s="73"/>
      <c r="E19" s="73">
        <v>100</v>
      </c>
      <c r="F19" s="5"/>
      <c r="G19" s="13" t="s">
        <v>33</v>
      </c>
      <c r="H19" s="158">
        <v>1</v>
      </c>
      <c r="I19" s="39">
        <f t="shared" si="6"/>
        <v>0.01</v>
      </c>
      <c r="J19" s="64"/>
      <c r="K19" s="40">
        <f t="shared" si="7"/>
        <v>99</v>
      </c>
      <c r="L19" s="39">
        <f t="shared" si="8"/>
        <v>0.99</v>
      </c>
    </row>
    <row r="20" spans="1:12">
      <c r="A20" s="73" t="s">
        <v>194</v>
      </c>
      <c r="B20" s="73" t="s">
        <v>211</v>
      </c>
      <c r="C20" s="73" t="s">
        <v>212</v>
      </c>
      <c r="D20" s="73"/>
      <c r="E20" s="73">
        <v>99</v>
      </c>
      <c r="F20" s="5"/>
      <c r="G20" s="13"/>
      <c r="H20" s="157"/>
      <c r="I20" s="39">
        <f t="shared" si="6"/>
        <v>0</v>
      </c>
      <c r="J20" s="64"/>
      <c r="K20" s="40">
        <f t="shared" si="7"/>
        <v>99</v>
      </c>
      <c r="L20" s="39">
        <f t="shared" si="8"/>
        <v>1</v>
      </c>
    </row>
    <row r="21" spans="1:12">
      <c r="A21" s="73" t="s">
        <v>194</v>
      </c>
      <c r="B21" s="73" t="s">
        <v>213</v>
      </c>
      <c r="C21" s="73" t="s">
        <v>214</v>
      </c>
      <c r="D21" s="73"/>
      <c r="E21" s="73">
        <v>99</v>
      </c>
      <c r="F21" s="5"/>
      <c r="G21" s="13" t="s">
        <v>33</v>
      </c>
      <c r="H21" s="158">
        <v>3</v>
      </c>
      <c r="I21" s="39">
        <f t="shared" si="3"/>
        <v>3.0303030303030304E-2</v>
      </c>
      <c r="J21" s="64"/>
      <c r="K21" s="40">
        <f t="shared" si="4"/>
        <v>96</v>
      </c>
      <c r="L21" s="39">
        <f t="shared" si="5"/>
        <v>0.96969696969696972</v>
      </c>
    </row>
    <row r="22" spans="1:12">
      <c r="A22" s="73" t="s">
        <v>194</v>
      </c>
      <c r="B22" s="73" t="s">
        <v>215</v>
      </c>
      <c r="C22" s="73" t="s">
        <v>216</v>
      </c>
      <c r="D22" s="73"/>
      <c r="E22" s="73">
        <v>99</v>
      </c>
      <c r="F22" s="5"/>
      <c r="G22" s="13"/>
      <c r="H22" s="142"/>
      <c r="I22" s="39">
        <f t="shared" si="3"/>
        <v>0</v>
      </c>
      <c r="J22" s="64"/>
      <c r="K22" s="40">
        <f t="shared" si="4"/>
        <v>99</v>
      </c>
      <c r="L22" s="39">
        <f t="shared" si="5"/>
        <v>1</v>
      </c>
    </row>
    <row r="23" spans="1:12">
      <c r="A23" s="73" t="s">
        <v>194</v>
      </c>
      <c r="B23" s="73" t="s">
        <v>217</v>
      </c>
      <c r="C23" s="73" t="s">
        <v>218</v>
      </c>
      <c r="D23" s="73"/>
      <c r="E23" s="73">
        <v>99</v>
      </c>
      <c r="F23" s="5"/>
      <c r="G23" s="13" t="s">
        <v>33</v>
      </c>
      <c r="H23" s="158">
        <v>5</v>
      </c>
      <c r="I23" s="39">
        <f t="shared" si="3"/>
        <v>5.0505050505050504E-2</v>
      </c>
      <c r="J23" s="64"/>
      <c r="K23" s="40">
        <f t="shared" si="4"/>
        <v>94</v>
      </c>
      <c r="L23" s="39">
        <f t="shared" si="5"/>
        <v>0.9494949494949495</v>
      </c>
    </row>
    <row r="24" spans="1:12">
      <c r="A24" s="73" t="s">
        <v>194</v>
      </c>
      <c r="B24" s="73" t="s">
        <v>219</v>
      </c>
      <c r="C24" s="73" t="s">
        <v>220</v>
      </c>
      <c r="D24" s="73"/>
      <c r="E24" s="73">
        <v>99</v>
      </c>
      <c r="F24" s="5"/>
      <c r="G24" s="13" t="s">
        <v>33</v>
      </c>
      <c r="H24" s="158">
        <v>2</v>
      </c>
      <c r="I24" s="39">
        <f t="shared" si="3"/>
        <v>2.0202020202020204E-2</v>
      </c>
      <c r="J24" s="64"/>
      <c r="K24" s="40">
        <f t="shared" si="4"/>
        <v>97</v>
      </c>
      <c r="L24" s="39">
        <f t="shared" si="5"/>
        <v>0.97979797979797978</v>
      </c>
    </row>
    <row r="25" spans="1:12">
      <c r="A25" s="73" t="s">
        <v>194</v>
      </c>
      <c r="B25" s="73" t="s">
        <v>221</v>
      </c>
      <c r="C25" s="73" t="s">
        <v>222</v>
      </c>
      <c r="D25" s="73"/>
      <c r="E25" s="73">
        <v>99</v>
      </c>
      <c r="F25" s="5"/>
      <c r="G25" s="13" t="s">
        <v>33</v>
      </c>
      <c r="H25" s="158">
        <v>1</v>
      </c>
      <c r="I25" s="39">
        <f t="shared" si="3"/>
        <v>1.0101010101010102E-2</v>
      </c>
      <c r="J25" s="64"/>
      <c r="K25" s="40">
        <f t="shared" si="4"/>
        <v>98</v>
      </c>
      <c r="L25" s="39">
        <f t="shared" si="5"/>
        <v>0.98989898989898994</v>
      </c>
    </row>
    <row r="26" spans="1:12">
      <c r="A26" s="73" t="s">
        <v>194</v>
      </c>
      <c r="B26" s="73" t="s">
        <v>223</v>
      </c>
      <c r="C26" s="73" t="s">
        <v>224</v>
      </c>
      <c r="D26" s="73"/>
      <c r="E26" s="73">
        <v>101</v>
      </c>
      <c r="F26" s="5"/>
      <c r="G26" s="13" t="s">
        <v>33</v>
      </c>
      <c r="H26" s="158">
        <v>2</v>
      </c>
      <c r="I26" s="39">
        <f t="shared" si="3"/>
        <v>1.9801980198019802E-2</v>
      </c>
      <c r="J26" s="64"/>
      <c r="K26" s="40">
        <f t="shared" si="4"/>
        <v>99</v>
      </c>
      <c r="L26" s="39">
        <f t="shared" si="5"/>
        <v>0.98019801980198018</v>
      </c>
    </row>
    <row r="27" spans="1:12">
      <c r="A27" s="74" t="s">
        <v>194</v>
      </c>
      <c r="B27" s="74" t="s">
        <v>225</v>
      </c>
      <c r="C27" s="74" t="s">
        <v>226</v>
      </c>
      <c r="D27" s="74"/>
      <c r="E27" s="74">
        <v>99</v>
      </c>
      <c r="F27" s="65"/>
      <c r="G27" s="67" t="s">
        <v>33</v>
      </c>
      <c r="H27" s="68">
        <v>1</v>
      </c>
      <c r="I27" s="42">
        <f t="shared" si="3"/>
        <v>1.0101010101010102E-2</v>
      </c>
      <c r="J27" s="66"/>
      <c r="K27" s="43">
        <f t="shared" si="4"/>
        <v>98</v>
      </c>
      <c r="L27" s="42">
        <f t="shared" si="5"/>
        <v>0.98989898989898994</v>
      </c>
    </row>
    <row r="28" spans="1:12">
      <c r="A28" s="33"/>
      <c r="B28" s="34">
        <f>COUNTA(B12:B27)</f>
        <v>16</v>
      </c>
      <c r="C28" s="33"/>
      <c r="E28" s="37">
        <f>SUM(E12:E27)</f>
        <v>1594</v>
      </c>
      <c r="F28" s="44"/>
      <c r="G28" s="34">
        <f>COUNTA(G12:G27)</f>
        <v>12</v>
      </c>
      <c r="H28" s="37">
        <f>SUM(H12:H27)</f>
        <v>22</v>
      </c>
      <c r="I28" s="45">
        <f>H28/E28</f>
        <v>1.3801756587202008E-2</v>
      </c>
      <c r="J28" s="46"/>
      <c r="K28" s="54">
        <f>E28-H28</f>
        <v>1572</v>
      </c>
      <c r="L28" s="45">
        <f>K28/E28</f>
        <v>0.98619824341279805</v>
      </c>
    </row>
    <row r="29" spans="1:12" ht="8.25" customHeight="1">
      <c r="A29" s="33"/>
      <c r="B29" s="33"/>
      <c r="C29" s="33"/>
      <c r="H29" s="38"/>
      <c r="I29" s="38"/>
      <c r="J29" s="38"/>
      <c r="K29" s="38"/>
      <c r="L29" s="38"/>
    </row>
    <row r="30" spans="1:12">
      <c r="A30" s="73" t="s">
        <v>227</v>
      </c>
      <c r="B30" s="73" t="s">
        <v>228</v>
      </c>
      <c r="C30" s="73" t="s">
        <v>229</v>
      </c>
      <c r="D30" s="73"/>
      <c r="E30" s="73">
        <v>106</v>
      </c>
      <c r="F30" s="5"/>
      <c r="G30" s="13"/>
      <c r="H30" s="142"/>
      <c r="I30" s="39">
        <f t="shared" ref="I30:I32" si="9">H30/E30</f>
        <v>0</v>
      </c>
      <c r="J30" s="64"/>
      <c r="K30" s="40">
        <f t="shared" ref="K30:K32" si="10">E30-H30</f>
        <v>106</v>
      </c>
      <c r="L30" s="39">
        <f t="shared" ref="L30:L32" si="11">K30/E30</f>
        <v>1</v>
      </c>
    </row>
    <row r="31" spans="1:12">
      <c r="A31" s="73" t="s">
        <v>227</v>
      </c>
      <c r="B31" s="73" t="s">
        <v>230</v>
      </c>
      <c r="C31" s="73" t="s">
        <v>231</v>
      </c>
      <c r="D31" s="73"/>
      <c r="E31" s="73">
        <v>106</v>
      </c>
      <c r="F31" s="5"/>
      <c r="G31" s="13" t="s">
        <v>33</v>
      </c>
      <c r="H31" s="142">
        <v>8</v>
      </c>
      <c r="I31" s="39">
        <f t="shared" si="9"/>
        <v>7.5471698113207544E-2</v>
      </c>
      <c r="J31" s="64"/>
      <c r="K31" s="40">
        <f t="shared" si="10"/>
        <v>98</v>
      </c>
      <c r="L31" s="39">
        <f t="shared" si="11"/>
        <v>0.92452830188679247</v>
      </c>
    </row>
    <row r="32" spans="1:12">
      <c r="A32" s="74" t="s">
        <v>227</v>
      </c>
      <c r="B32" s="74" t="s">
        <v>232</v>
      </c>
      <c r="C32" s="74" t="s">
        <v>233</v>
      </c>
      <c r="D32" s="74"/>
      <c r="E32" s="74">
        <v>106</v>
      </c>
      <c r="F32" s="65"/>
      <c r="G32" s="67"/>
      <c r="H32" s="68"/>
      <c r="I32" s="42">
        <f t="shared" si="9"/>
        <v>0</v>
      </c>
      <c r="J32" s="66"/>
      <c r="K32" s="43">
        <f t="shared" si="10"/>
        <v>106</v>
      </c>
      <c r="L32" s="42">
        <f t="shared" si="11"/>
        <v>1</v>
      </c>
    </row>
    <row r="33" spans="1:12">
      <c r="A33" s="33"/>
      <c r="B33" s="34">
        <f>COUNTA(B30:B32)</f>
        <v>3</v>
      </c>
      <c r="C33" s="33"/>
      <c r="E33" s="37">
        <f>SUM(E30:E32)</f>
        <v>318</v>
      </c>
      <c r="F33" s="44"/>
      <c r="G33" s="34">
        <f>COUNTA(G30:G32)</f>
        <v>1</v>
      </c>
      <c r="H33" s="37">
        <f>SUM(H30:H32)</f>
        <v>8</v>
      </c>
      <c r="I33" s="45">
        <f>H33/E33</f>
        <v>2.5157232704402517E-2</v>
      </c>
      <c r="J33" s="46"/>
      <c r="K33" s="54">
        <f>E33-H33</f>
        <v>310</v>
      </c>
      <c r="L33" s="45">
        <f>K33/E33</f>
        <v>0.97484276729559749</v>
      </c>
    </row>
    <row r="34" spans="1:12">
      <c r="A34" s="33"/>
      <c r="B34" s="34"/>
      <c r="C34" s="33"/>
      <c r="E34" s="37"/>
      <c r="F34" s="44"/>
      <c r="G34" s="34"/>
      <c r="H34" s="37"/>
      <c r="I34" s="45"/>
      <c r="J34" s="141"/>
      <c r="K34" s="54"/>
      <c r="L34" s="45"/>
    </row>
    <row r="35" spans="1:12">
      <c r="A35" s="73" t="s">
        <v>234</v>
      </c>
      <c r="B35" s="73" t="s">
        <v>235</v>
      </c>
      <c r="C35" s="73" t="s">
        <v>236</v>
      </c>
      <c r="D35" s="73"/>
      <c r="E35" s="73">
        <v>100</v>
      </c>
      <c r="F35" s="5"/>
      <c r="G35" s="13" t="s">
        <v>33</v>
      </c>
      <c r="H35" s="158">
        <v>7</v>
      </c>
      <c r="I35" s="39">
        <f t="shared" ref="I35" si="12">H35/E35</f>
        <v>7.0000000000000007E-2</v>
      </c>
      <c r="J35" s="64"/>
      <c r="K35" s="40">
        <f t="shared" ref="K35" si="13">E35-H35</f>
        <v>93</v>
      </c>
      <c r="L35" s="39">
        <f t="shared" ref="L35" si="14">K35/E35</f>
        <v>0.93</v>
      </c>
    </row>
    <row r="36" spans="1:12">
      <c r="A36" s="73" t="s">
        <v>234</v>
      </c>
      <c r="B36" s="73" t="s">
        <v>237</v>
      </c>
      <c r="C36" s="73" t="s">
        <v>238</v>
      </c>
      <c r="D36" s="73"/>
      <c r="E36" s="73">
        <v>100</v>
      </c>
      <c r="F36" s="5"/>
      <c r="G36" s="13" t="s">
        <v>33</v>
      </c>
      <c r="H36" s="158">
        <v>1</v>
      </c>
      <c r="I36" s="39">
        <f t="shared" ref="I36:I65" si="15">H36/E36</f>
        <v>0.01</v>
      </c>
      <c r="J36" s="64"/>
      <c r="K36" s="40">
        <f t="shared" ref="K36:K65" si="16">E36-H36</f>
        <v>99</v>
      </c>
      <c r="L36" s="39">
        <f t="shared" ref="L36:L65" si="17">K36/E36</f>
        <v>0.99</v>
      </c>
    </row>
    <row r="37" spans="1:12">
      <c r="A37" s="73" t="s">
        <v>234</v>
      </c>
      <c r="B37" s="73" t="s">
        <v>239</v>
      </c>
      <c r="C37" s="73" t="s">
        <v>240</v>
      </c>
      <c r="D37" s="73"/>
      <c r="E37" s="73">
        <v>98</v>
      </c>
      <c r="F37" s="5"/>
      <c r="G37" s="13" t="s">
        <v>33</v>
      </c>
      <c r="H37" s="158">
        <v>4</v>
      </c>
      <c r="I37" s="39">
        <f t="shared" si="15"/>
        <v>4.0816326530612242E-2</v>
      </c>
      <c r="J37" s="64"/>
      <c r="K37" s="40">
        <f t="shared" si="16"/>
        <v>94</v>
      </c>
      <c r="L37" s="39">
        <f t="shared" si="17"/>
        <v>0.95918367346938771</v>
      </c>
    </row>
    <row r="38" spans="1:12">
      <c r="A38" s="73" t="s">
        <v>234</v>
      </c>
      <c r="B38" s="73" t="s">
        <v>241</v>
      </c>
      <c r="C38" s="73" t="s">
        <v>242</v>
      </c>
      <c r="D38" s="73"/>
      <c r="E38" s="73">
        <v>100</v>
      </c>
      <c r="F38" s="5"/>
      <c r="G38" s="13" t="s">
        <v>33</v>
      </c>
      <c r="H38" s="158">
        <v>3</v>
      </c>
      <c r="I38" s="39">
        <f t="shared" si="15"/>
        <v>0.03</v>
      </c>
      <c r="J38" s="64"/>
      <c r="K38" s="40">
        <f t="shared" si="16"/>
        <v>97</v>
      </c>
      <c r="L38" s="39">
        <f t="shared" si="17"/>
        <v>0.97</v>
      </c>
    </row>
    <row r="39" spans="1:12">
      <c r="A39" s="73" t="s">
        <v>234</v>
      </c>
      <c r="B39" s="73" t="s">
        <v>243</v>
      </c>
      <c r="C39" s="73" t="s">
        <v>244</v>
      </c>
      <c r="D39" s="73"/>
      <c r="E39" s="73">
        <v>100</v>
      </c>
      <c r="F39" s="5"/>
      <c r="G39" s="13" t="s">
        <v>33</v>
      </c>
      <c r="H39" s="158">
        <v>1</v>
      </c>
      <c r="I39" s="39">
        <f t="shared" si="15"/>
        <v>0.01</v>
      </c>
      <c r="J39" s="64"/>
      <c r="K39" s="40">
        <f t="shared" si="16"/>
        <v>99</v>
      </c>
      <c r="L39" s="39">
        <f t="shared" si="17"/>
        <v>0.99</v>
      </c>
    </row>
    <row r="40" spans="1:12">
      <c r="A40" s="73" t="s">
        <v>234</v>
      </c>
      <c r="B40" s="73" t="s">
        <v>245</v>
      </c>
      <c r="C40" s="73" t="s">
        <v>246</v>
      </c>
      <c r="D40" s="73"/>
      <c r="E40" s="73">
        <v>100</v>
      </c>
      <c r="F40" s="5"/>
      <c r="G40" s="13" t="s">
        <v>33</v>
      </c>
      <c r="H40" s="158">
        <v>15</v>
      </c>
      <c r="I40" s="39">
        <f t="shared" si="15"/>
        <v>0.15</v>
      </c>
      <c r="J40" s="64"/>
      <c r="K40" s="40">
        <f t="shared" si="16"/>
        <v>85</v>
      </c>
      <c r="L40" s="39">
        <f t="shared" si="17"/>
        <v>0.85</v>
      </c>
    </row>
    <row r="41" spans="1:12">
      <c r="A41" s="73" t="s">
        <v>234</v>
      </c>
      <c r="B41" s="73" t="s">
        <v>247</v>
      </c>
      <c r="C41" s="73" t="s">
        <v>248</v>
      </c>
      <c r="D41" s="73"/>
      <c r="E41" s="73">
        <v>99</v>
      </c>
      <c r="F41" s="5"/>
      <c r="G41" s="38"/>
      <c r="H41" s="38"/>
      <c r="I41" s="39">
        <f t="shared" si="15"/>
        <v>0</v>
      </c>
      <c r="J41" s="64"/>
      <c r="K41" s="40">
        <f t="shared" si="16"/>
        <v>99</v>
      </c>
      <c r="L41" s="39">
        <f t="shared" si="17"/>
        <v>1</v>
      </c>
    </row>
    <row r="42" spans="1:12">
      <c r="A42" s="73" t="s">
        <v>234</v>
      </c>
      <c r="B42" s="73" t="s">
        <v>249</v>
      </c>
      <c r="C42" s="73" t="s">
        <v>250</v>
      </c>
      <c r="D42" s="73"/>
      <c r="E42" s="73">
        <v>99</v>
      </c>
      <c r="F42" s="5"/>
      <c r="G42" s="38"/>
      <c r="H42" s="38"/>
      <c r="I42" s="39">
        <f t="shared" si="15"/>
        <v>0</v>
      </c>
      <c r="J42" s="64"/>
      <c r="K42" s="40">
        <f t="shared" si="16"/>
        <v>99</v>
      </c>
      <c r="L42" s="39">
        <f t="shared" si="17"/>
        <v>1</v>
      </c>
    </row>
    <row r="43" spans="1:12">
      <c r="A43" s="73" t="s">
        <v>234</v>
      </c>
      <c r="B43" s="73" t="s">
        <v>251</v>
      </c>
      <c r="C43" s="73" t="s">
        <v>252</v>
      </c>
      <c r="D43" s="73"/>
      <c r="E43" s="73">
        <v>105</v>
      </c>
      <c r="F43" s="5"/>
      <c r="G43" s="38"/>
      <c r="H43" s="38"/>
      <c r="I43" s="39">
        <f t="shared" si="15"/>
        <v>0</v>
      </c>
      <c r="J43" s="64"/>
      <c r="K43" s="40">
        <f t="shared" si="16"/>
        <v>105</v>
      </c>
      <c r="L43" s="39">
        <f t="shared" si="17"/>
        <v>1</v>
      </c>
    </row>
    <row r="44" spans="1:12">
      <c r="A44" s="73" t="s">
        <v>234</v>
      </c>
      <c r="B44" s="73" t="s">
        <v>253</v>
      </c>
      <c r="C44" s="73" t="s">
        <v>254</v>
      </c>
      <c r="D44" s="73"/>
      <c r="E44" s="73">
        <v>100</v>
      </c>
      <c r="F44" s="5"/>
      <c r="G44" s="13" t="s">
        <v>33</v>
      </c>
      <c r="H44" s="158">
        <v>16</v>
      </c>
      <c r="I44" s="39">
        <f t="shared" si="15"/>
        <v>0.16</v>
      </c>
      <c r="J44" s="64"/>
      <c r="K44" s="40">
        <f t="shared" si="16"/>
        <v>84</v>
      </c>
      <c r="L44" s="39">
        <f t="shared" si="17"/>
        <v>0.84</v>
      </c>
    </row>
    <row r="45" spans="1:12">
      <c r="A45" s="73" t="s">
        <v>234</v>
      </c>
      <c r="B45" s="73" t="s">
        <v>255</v>
      </c>
      <c r="C45" s="73" t="s">
        <v>256</v>
      </c>
      <c r="D45" s="73"/>
      <c r="E45" s="73">
        <v>97</v>
      </c>
      <c r="F45" s="5"/>
      <c r="G45" s="38"/>
      <c r="H45" s="38"/>
      <c r="I45" s="39">
        <f t="shared" si="15"/>
        <v>0</v>
      </c>
      <c r="J45" s="64"/>
      <c r="K45" s="40">
        <f t="shared" si="16"/>
        <v>97</v>
      </c>
      <c r="L45" s="39">
        <f t="shared" si="17"/>
        <v>1</v>
      </c>
    </row>
    <row r="46" spans="1:12">
      <c r="A46" s="73" t="s">
        <v>234</v>
      </c>
      <c r="B46" s="73" t="s">
        <v>257</v>
      </c>
      <c r="C46" s="73" t="s">
        <v>258</v>
      </c>
      <c r="D46" s="73"/>
      <c r="E46" s="73">
        <v>98</v>
      </c>
      <c r="F46" s="5"/>
      <c r="G46" s="13" t="s">
        <v>33</v>
      </c>
      <c r="H46" s="158">
        <v>2</v>
      </c>
      <c r="I46" s="39">
        <f t="shared" si="15"/>
        <v>2.0408163265306121E-2</v>
      </c>
      <c r="J46" s="64"/>
      <c r="K46" s="40">
        <f t="shared" si="16"/>
        <v>96</v>
      </c>
      <c r="L46" s="39">
        <f t="shared" si="17"/>
        <v>0.97959183673469385</v>
      </c>
    </row>
    <row r="47" spans="1:12">
      <c r="A47" s="73" t="s">
        <v>234</v>
      </c>
      <c r="B47" s="73" t="s">
        <v>259</v>
      </c>
      <c r="C47" s="73" t="s">
        <v>260</v>
      </c>
      <c r="D47" s="73"/>
      <c r="E47" s="73">
        <v>89</v>
      </c>
      <c r="F47" s="5"/>
      <c r="G47" s="38"/>
      <c r="H47" s="38"/>
      <c r="I47" s="39">
        <f t="shared" si="15"/>
        <v>0</v>
      </c>
      <c r="J47" s="64"/>
      <c r="K47" s="40">
        <f t="shared" si="16"/>
        <v>89</v>
      </c>
      <c r="L47" s="39">
        <f t="shared" si="17"/>
        <v>1</v>
      </c>
    </row>
    <row r="48" spans="1:12">
      <c r="A48" s="73" t="s">
        <v>234</v>
      </c>
      <c r="B48" s="73" t="s">
        <v>261</v>
      </c>
      <c r="C48" s="73" t="s">
        <v>262</v>
      </c>
      <c r="D48" s="73"/>
      <c r="E48" s="73">
        <v>99</v>
      </c>
      <c r="F48" s="5"/>
      <c r="G48" s="13" t="s">
        <v>33</v>
      </c>
      <c r="H48" s="158">
        <v>7</v>
      </c>
      <c r="I48" s="39">
        <f t="shared" si="15"/>
        <v>7.0707070707070704E-2</v>
      </c>
      <c r="J48" s="64"/>
      <c r="K48" s="40">
        <f t="shared" si="16"/>
        <v>92</v>
      </c>
      <c r="L48" s="39">
        <f t="shared" si="17"/>
        <v>0.92929292929292928</v>
      </c>
    </row>
    <row r="49" spans="1:12">
      <c r="A49" s="73" t="s">
        <v>234</v>
      </c>
      <c r="B49" s="73" t="s">
        <v>263</v>
      </c>
      <c r="C49" s="73" t="s">
        <v>264</v>
      </c>
      <c r="D49" s="73"/>
      <c r="E49" s="73">
        <v>100</v>
      </c>
      <c r="F49" s="5"/>
      <c r="G49" s="38"/>
      <c r="H49" s="38"/>
      <c r="I49" s="39">
        <f t="shared" si="15"/>
        <v>0</v>
      </c>
      <c r="J49" s="64"/>
      <c r="K49" s="40">
        <f t="shared" si="16"/>
        <v>100</v>
      </c>
      <c r="L49" s="39">
        <f t="shared" si="17"/>
        <v>1</v>
      </c>
    </row>
    <row r="50" spans="1:12">
      <c r="A50" s="73" t="s">
        <v>234</v>
      </c>
      <c r="B50" s="73" t="s">
        <v>265</v>
      </c>
      <c r="C50" s="73" t="s">
        <v>266</v>
      </c>
      <c r="D50" s="73"/>
      <c r="E50" s="73">
        <v>100</v>
      </c>
      <c r="F50" s="5"/>
      <c r="G50" s="38"/>
      <c r="H50" s="38"/>
      <c r="I50" s="39">
        <f t="shared" si="15"/>
        <v>0</v>
      </c>
      <c r="J50" s="64"/>
      <c r="K50" s="40">
        <f t="shared" si="16"/>
        <v>100</v>
      </c>
      <c r="L50" s="39">
        <f t="shared" si="17"/>
        <v>1</v>
      </c>
    </row>
    <row r="51" spans="1:12">
      <c r="A51" s="73" t="s">
        <v>234</v>
      </c>
      <c r="B51" s="73" t="s">
        <v>267</v>
      </c>
      <c r="C51" s="73" t="s">
        <v>268</v>
      </c>
      <c r="D51" s="73"/>
      <c r="E51" s="73">
        <v>99</v>
      </c>
      <c r="F51" s="5"/>
      <c r="G51" s="38"/>
      <c r="H51" s="38"/>
      <c r="I51" s="39">
        <f t="shared" si="15"/>
        <v>0</v>
      </c>
      <c r="J51" s="64"/>
      <c r="K51" s="40">
        <f t="shared" si="16"/>
        <v>99</v>
      </c>
      <c r="L51" s="39">
        <f t="shared" si="17"/>
        <v>1</v>
      </c>
    </row>
    <row r="52" spans="1:12">
      <c r="A52" s="73" t="s">
        <v>234</v>
      </c>
      <c r="B52" s="73" t="s">
        <v>269</v>
      </c>
      <c r="C52" s="73" t="s">
        <v>270</v>
      </c>
      <c r="D52" s="73"/>
      <c r="E52" s="73">
        <v>100</v>
      </c>
      <c r="F52" s="5"/>
      <c r="G52" s="13" t="s">
        <v>33</v>
      </c>
      <c r="H52" s="158">
        <v>1</v>
      </c>
      <c r="I52" s="39">
        <f t="shared" si="15"/>
        <v>0.01</v>
      </c>
      <c r="J52" s="64"/>
      <c r="K52" s="40">
        <f t="shared" si="16"/>
        <v>99</v>
      </c>
      <c r="L52" s="39">
        <f t="shared" si="17"/>
        <v>0.99</v>
      </c>
    </row>
    <row r="53" spans="1:12">
      <c r="A53" s="73" t="s">
        <v>234</v>
      </c>
      <c r="B53" s="73" t="s">
        <v>271</v>
      </c>
      <c r="C53" s="73" t="s">
        <v>272</v>
      </c>
      <c r="D53" s="73"/>
      <c r="E53" s="73">
        <v>100</v>
      </c>
      <c r="F53" s="5"/>
      <c r="G53" s="13" t="s">
        <v>33</v>
      </c>
      <c r="H53" s="158">
        <v>12</v>
      </c>
      <c r="I53" s="39">
        <f t="shared" si="15"/>
        <v>0.12</v>
      </c>
      <c r="J53" s="64"/>
      <c r="K53" s="40">
        <f t="shared" si="16"/>
        <v>88</v>
      </c>
      <c r="L53" s="39">
        <f t="shared" si="17"/>
        <v>0.88</v>
      </c>
    </row>
    <row r="54" spans="1:12">
      <c r="A54" s="73" t="s">
        <v>234</v>
      </c>
      <c r="B54" s="73" t="s">
        <v>273</v>
      </c>
      <c r="C54" s="73" t="s">
        <v>274</v>
      </c>
      <c r="D54" s="73"/>
      <c r="E54" s="73">
        <v>97</v>
      </c>
      <c r="F54" s="5"/>
      <c r="G54" s="38"/>
      <c r="H54" s="38"/>
      <c r="I54" s="39">
        <f t="shared" si="15"/>
        <v>0</v>
      </c>
      <c r="J54" s="64"/>
      <c r="K54" s="40">
        <f t="shared" si="16"/>
        <v>97</v>
      </c>
      <c r="L54" s="39">
        <f t="shared" si="17"/>
        <v>1</v>
      </c>
    </row>
    <row r="55" spans="1:12">
      <c r="A55" s="73" t="s">
        <v>234</v>
      </c>
      <c r="B55" s="73" t="s">
        <v>275</v>
      </c>
      <c r="C55" s="73" t="s">
        <v>276</v>
      </c>
      <c r="D55" s="73"/>
      <c r="E55" s="73">
        <v>98</v>
      </c>
      <c r="F55" s="5"/>
      <c r="G55" s="38"/>
      <c r="H55" s="38"/>
      <c r="I55" s="39">
        <f t="shared" si="15"/>
        <v>0</v>
      </c>
      <c r="J55" s="64"/>
      <c r="K55" s="40">
        <f t="shared" si="16"/>
        <v>98</v>
      </c>
      <c r="L55" s="39">
        <f t="shared" si="17"/>
        <v>1</v>
      </c>
    </row>
    <row r="56" spans="1:12">
      <c r="A56" s="73" t="s">
        <v>234</v>
      </c>
      <c r="B56" s="73" t="s">
        <v>277</v>
      </c>
      <c r="C56" s="73" t="s">
        <v>278</v>
      </c>
      <c r="D56" s="73"/>
      <c r="E56" s="73">
        <v>89</v>
      </c>
      <c r="F56" s="5"/>
      <c r="G56" s="38"/>
      <c r="H56" s="38"/>
      <c r="I56" s="39">
        <f t="shared" si="15"/>
        <v>0</v>
      </c>
      <c r="J56" s="64"/>
      <c r="K56" s="40">
        <f t="shared" si="16"/>
        <v>89</v>
      </c>
      <c r="L56" s="39">
        <f t="shared" si="17"/>
        <v>1</v>
      </c>
    </row>
    <row r="57" spans="1:12">
      <c r="A57" s="73" t="s">
        <v>234</v>
      </c>
      <c r="B57" s="73" t="s">
        <v>279</v>
      </c>
      <c r="C57" s="73" t="s">
        <v>280</v>
      </c>
      <c r="D57" s="73"/>
      <c r="E57" s="73">
        <v>98</v>
      </c>
      <c r="F57" s="5"/>
      <c r="G57" s="13" t="s">
        <v>33</v>
      </c>
      <c r="H57" s="158">
        <v>2</v>
      </c>
      <c r="I57" s="39">
        <f t="shared" si="15"/>
        <v>2.0408163265306121E-2</v>
      </c>
      <c r="J57" s="64"/>
      <c r="K57" s="40">
        <f t="shared" si="16"/>
        <v>96</v>
      </c>
      <c r="L57" s="39">
        <f t="shared" si="17"/>
        <v>0.97959183673469385</v>
      </c>
    </row>
    <row r="58" spans="1:12">
      <c r="A58" s="73" t="s">
        <v>234</v>
      </c>
      <c r="B58" s="73" t="s">
        <v>281</v>
      </c>
      <c r="C58" s="73" t="s">
        <v>282</v>
      </c>
      <c r="D58" s="73"/>
      <c r="E58" s="73">
        <v>97</v>
      </c>
      <c r="F58" s="5"/>
      <c r="G58" s="13"/>
      <c r="H58" s="38"/>
      <c r="I58" s="39">
        <f t="shared" si="15"/>
        <v>0</v>
      </c>
      <c r="J58" s="64"/>
      <c r="K58" s="40">
        <f t="shared" si="16"/>
        <v>97</v>
      </c>
      <c r="L58" s="39">
        <f t="shared" si="17"/>
        <v>1</v>
      </c>
    </row>
    <row r="59" spans="1:12">
      <c r="A59" s="73" t="s">
        <v>234</v>
      </c>
      <c r="B59" s="73" t="s">
        <v>283</v>
      </c>
      <c r="C59" s="73" t="s">
        <v>284</v>
      </c>
      <c r="D59" s="73"/>
      <c r="E59" s="73">
        <v>99</v>
      </c>
      <c r="F59" s="5"/>
      <c r="G59" s="38"/>
      <c r="H59" s="38"/>
      <c r="I59" s="39">
        <f t="shared" si="15"/>
        <v>0</v>
      </c>
      <c r="J59" s="64"/>
      <c r="K59" s="40">
        <f t="shared" si="16"/>
        <v>99</v>
      </c>
      <c r="L59" s="39">
        <f t="shared" si="17"/>
        <v>1</v>
      </c>
    </row>
    <row r="60" spans="1:12">
      <c r="A60" s="73" t="s">
        <v>234</v>
      </c>
      <c r="B60" s="73" t="s">
        <v>285</v>
      </c>
      <c r="C60" s="73" t="s">
        <v>286</v>
      </c>
      <c r="D60" s="73"/>
      <c r="E60" s="73">
        <v>97</v>
      </c>
      <c r="F60" s="5"/>
      <c r="G60" s="38"/>
      <c r="H60" s="38"/>
      <c r="I60" s="39">
        <f t="shared" si="15"/>
        <v>0</v>
      </c>
      <c r="J60" s="64"/>
      <c r="K60" s="40">
        <f t="shared" si="16"/>
        <v>97</v>
      </c>
      <c r="L60" s="39">
        <f t="shared" si="17"/>
        <v>1</v>
      </c>
    </row>
    <row r="61" spans="1:12">
      <c r="A61" s="73" t="s">
        <v>234</v>
      </c>
      <c r="B61" s="73" t="s">
        <v>287</v>
      </c>
      <c r="C61" s="73" t="s">
        <v>288</v>
      </c>
      <c r="D61" s="73"/>
      <c r="E61" s="73">
        <v>100</v>
      </c>
      <c r="F61" s="5"/>
      <c r="G61" s="13" t="s">
        <v>33</v>
      </c>
      <c r="H61" s="158">
        <v>1</v>
      </c>
      <c r="I61" s="39">
        <f t="shared" si="15"/>
        <v>0.01</v>
      </c>
      <c r="J61" s="64"/>
      <c r="K61" s="40">
        <f t="shared" si="16"/>
        <v>99</v>
      </c>
      <c r="L61" s="39">
        <f t="shared" si="17"/>
        <v>0.99</v>
      </c>
    </row>
    <row r="62" spans="1:12">
      <c r="A62" s="73" t="s">
        <v>234</v>
      </c>
      <c r="B62" s="73" t="s">
        <v>289</v>
      </c>
      <c r="C62" s="73" t="s">
        <v>290</v>
      </c>
      <c r="D62" s="73"/>
      <c r="E62" s="73">
        <v>100</v>
      </c>
      <c r="F62" s="5"/>
      <c r="G62" s="38"/>
      <c r="H62" s="38"/>
      <c r="I62" s="39">
        <f t="shared" si="15"/>
        <v>0</v>
      </c>
      <c r="J62" s="64"/>
      <c r="K62" s="40">
        <f t="shared" si="16"/>
        <v>100</v>
      </c>
      <c r="L62" s="39">
        <f t="shared" si="17"/>
        <v>1</v>
      </c>
    </row>
    <row r="63" spans="1:12">
      <c r="A63" s="73" t="s">
        <v>234</v>
      </c>
      <c r="B63" s="73" t="s">
        <v>291</v>
      </c>
      <c r="C63" s="73" t="s">
        <v>292</v>
      </c>
      <c r="D63" s="73"/>
      <c r="E63" s="73">
        <v>100</v>
      </c>
      <c r="F63" s="5"/>
      <c r="G63" s="13" t="s">
        <v>33</v>
      </c>
      <c r="H63" s="38">
        <v>3</v>
      </c>
      <c r="I63" s="39">
        <f t="shared" si="15"/>
        <v>0.03</v>
      </c>
      <c r="J63" s="64"/>
      <c r="K63" s="40">
        <f t="shared" si="16"/>
        <v>97</v>
      </c>
      <c r="L63" s="39">
        <f t="shared" si="17"/>
        <v>0.97</v>
      </c>
    </row>
    <row r="64" spans="1:12">
      <c r="A64" s="73" t="s">
        <v>234</v>
      </c>
      <c r="B64" s="73" t="s">
        <v>293</v>
      </c>
      <c r="C64" s="73" t="s">
        <v>294</v>
      </c>
      <c r="D64" s="73"/>
      <c r="E64" s="73">
        <v>98</v>
      </c>
      <c r="F64" s="5"/>
      <c r="G64" s="38"/>
      <c r="H64" s="38"/>
      <c r="I64" s="39">
        <f t="shared" si="15"/>
        <v>0</v>
      </c>
      <c r="J64" s="64"/>
      <c r="K64" s="40">
        <f t="shared" si="16"/>
        <v>98</v>
      </c>
      <c r="L64" s="39">
        <f t="shared" si="17"/>
        <v>1</v>
      </c>
    </row>
    <row r="65" spans="1:12">
      <c r="A65" s="74" t="s">
        <v>234</v>
      </c>
      <c r="B65" s="74" t="s">
        <v>295</v>
      </c>
      <c r="C65" s="74" t="s">
        <v>296</v>
      </c>
      <c r="D65" s="74"/>
      <c r="E65" s="74">
        <v>99</v>
      </c>
      <c r="F65" s="65"/>
      <c r="G65" s="41"/>
      <c r="H65" s="41"/>
      <c r="I65" s="42">
        <f t="shared" si="15"/>
        <v>0</v>
      </c>
      <c r="J65" s="66"/>
      <c r="K65" s="43">
        <f t="shared" si="16"/>
        <v>99</v>
      </c>
      <c r="L65" s="42">
        <f t="shared" si="17"/>
        <v>1</v>
      </c>
    </row>
    <row r="66" spans="1:12">
      <c r="A66" s="33"/>
      <c r="B66" s="34">
        <f>COUNTA(B35:B65)</f>
        <v>31</v>
      </c>
      <c r="C66" s="33"/>
      <c r="E66" s="37">
        <f>SUM(E35:E65)</f>
        <v>3055</v>
      </c>
      <c r="F66" s="44"/>
      <c r="G66" s="34">
        <f>COUNTA(G35:G65)</f>
        <v>14</v>
      </c>
      <c r="H66" s="37">
        <f>SUM(H35:H65)</f>
        <v>75</v>
      </c>
      <c r="I66" s="45">
        <f>H66/E66</f>
        <v>2.4549918166939442E-2</v>
      </c>
      <c r="J66" s="141"/>
      <c r="K66" s="54">
        <f>E66-H66</f>
        <v>2980</v>
      </c>
      <c r="L66" s="45">
        <f>K66/E66</f>
        <v>0.97545008183306059</v>
      </c>
    </row>
    <row r="67" spans="1:12">
      <c r="A67" s="33"/>
      <c r="B67" s="34"/>
      <c r="C67" s="33"/>
      <c r="E67" s="37"/>
      <c r="F67" s="44"/>
      <c r="G67" s="34"/>
      <c r="H67" s="37"/>
      <c r="I67" s="45"/>
      <c r="J67" s="141"/>
      <c r="K67" s="54"/>
      <c r="L67" s="45"/>
    </row>
    <row r="68" spans="1:12">
      <c r="A68" s="73" t="s">
        <v>297</v>
      </c>
      <c r="B68" s="73" t="s">
        <v>298</v>
      </c>
      <c r="C68" s="73" t="s">
        <v>299</v>
      </c>
      <c r="D68" s="73"/>
      <c r="E68" s="73">
        <v>99</v>
      </c>
      <c r="F68" s="5"/>
      <c r="G68" s="13" t="s">
        <v>33</v>
      </c>
      <c r="H68" s="158">
        <v>2</v>
      </c>
      <c r="I68" s="39">
        <f t="shared" ref="I68:I79" si="18">H68/E68</f>
        <v>2.0202020202020204E-2</v>
      </c>
      <c r="J68" s="64"/>
      <c r="K68" s="40">
        <f t="shared" ref="K68:K79" si="19">E68-H68</f>
        <v>97</v>
      </c>
      <c r="L68" s="39">
        <f t="shared" ref="L68:L79" si="20">K68/E68</f>
        <v>0.97979797979797978</v>
      </c>
    </row>
    <row r="69" spans="1:12">
      <c r="A69" s="73" t="s">
        <v>297</v>
      </c>
      <c r="B69" s="73" t="s">
        <v>300</v>
      </c>
      <c r="C69" s="73" t="s">
        <v>301</v>
      </c>
      <c r="D69" s="73"/>
      <c r="E69" s="73">
        <v>100</v>
      </c>
      <c r="F69" s="5"/>
      <c r="G69" s="13" t="s">
        <v>33</v>
      </c>
      <c r="H69" s="158">
        <v>11</v>
      </c>
      <c r="I69" s="39">
        <f t="shared" si="18"/>
        <v>0.11</v>
      </c>
      <c r="J69" s="64"/>
      <c r="K69" s="40">
        <f t="shared" si="19"/>
        <v>89</v>
      </c>
      <c r="L69" s="39">
        <f t="shared" si="20"/>
        <v>0.89</v>
      </c>
    </row>
    <row r="70" spans="1:12">
      <c r="A70" s="73" t="s">
        <v>297</v>
      </c>
      <c r="B70" s="73" t="s">
        <v>302</v>
      </c>
      <c r="C70" s="73" t="s">
        <v>303</v>
      </c>
      <c r="D70" s="73"/>
      <c r="E70" s="73">
        <v>99</v>
      </c>
      <c r="F70" s="5"/>
      <c r="G70" s="13" t="s">
        <v>33</v>
      </c>
      <c r="H70" s="158">
        <v>2</v>
      </c>
      <c r="I70" s="39">
        <f t="shared" si="18"/>
        <v>2.0202020202020204E-2</v>
      </c>
      <c r="J70" s="64"/>
      <c r="K70" s="40">
        <f t="shared" si="19"/>
        <v>97</v>
      </c>
      <c r="L70" s="39">
        <f t="shared" si="20"/>
        <v>0.97979797979797978</v>
      </c>
    </row>
    <row r="71" spans="1:12">
      <c r="A71" s="73" t="s">
        <v>297</v>
      </c>
      <c r="B71" s="73" t="s">
        <v>304</v>
      </c>
      <c r="C71" s="73" t="s">
        <v>305</v>
      </c>
      <c r="D71" s="73"/>
      <c r="E71" s="73">
        <v>100</v>
      </c>
      <c r="F71" s="5"/>
      <c r="G71" s="13" t="s">
        <v>33</v>
      </c>
      <c r="H71" s="158">
        <v>8</v>
      </c>
      <c r="I71" s="39">
        <f t="shared" si="18"/>
        <v>0.08</v>
      </c>
      <c r="J71" s="64"/>
      <c r="K71" s="40">
        <f t="shared" si="19"/>
        <v>92</v>
      </c>
      <c r="L71" s="39">
        <f t="shared" si="20"/>
        <v>0.92</v>
      </c>
    </row>
    <row r="72" spans="1:12">
      <c r="A72" s="73" t="s">
        <v>297</v>
      </c>
      <c r="B72" s="73" t="s">
        <v>306</v>
      </c>
      <c r="C72" s="73" t="s">
        <v>307</v>
      </c>
      <c r="D72" s="73"/>
      <c r="E72" s="73">
        <v>100</v>
      </c>
      <c r="F72" s="5"/>
      <c r="G72" s="13" t="s">
        <v>33</v>
      </c>
      <c r="H72" s="158">
        <v>11</v>
      </c>
      <c r="I72" s="39">
        <f t="shared" si="18"/>
        <v>0.11</v>
      </c>
      <c r="J72" s="64"/>
      <c r="K72" s="40">
        <f t="shared" si="19"/>
        <v>89</v>
      </c>
      <c r="L72" s="39">
        <f t="shared" si="20"/>
        <v>0.89</v>
      </c>
    </row>
    <row r="73" spans="1:12">
      <c r="A73" s="73" t="s">
        <v>297</v>
      </c>
      <c r="B73" s="73" t="s">
        <v>308</v>
      </c>
      <c r="C73" s="73" t="s">
        <v>309</v>
      </c>
      <c r="D73" s="73"/>
      <c r="E73" s="73">
        <v>100</v>
      </c>
      <c r="F73" s="5"/>
      <c r="G73" s="13" t="s">
        <v>33</v>
      </c>
      <c r="H73" s="158">
        <v>13</v>
      </c>
      <c r="I73" s="39">
        <f t="shared" si="18"/>
        <v>0.13</v>
      </c>
      <c r="J73" s="64"/>
      <c r="K73" s="40">
        <f t="shared" si="19"/>
        <v>87</v>
      </c>
      <c r="L73" s="39">
        <f t="shared" si="20"/>
        <v>0.87</v>
      </c>
    </row>
    <row r="74" spans="1:12">
      <c r="A74" s="73" t="s">
        <v>297</v>
      </c>
      <c r="B74" s="73" t="s">
        <v>310</v>
      </c>
      <c r="C74" s="73" t="s">
        <v>311</v>
      </c>
      <c r="D74" s="73"/>
      <c r="E74" s="73">
        <v>100</v>
      </c>
      <c r="F74" s="5"/>
      <c r="G74" s="13" t="s">
        <v>33</v>
      </c>
      <c r="H74" s="158">
        <v>7</v>
      </c>
      <c r="I74" s="39">
        <f t="shared" ref="I74:I75" si="21">H74/E74</f>
        <v>7.0000000000000007E-2</v>
      </c>
      <c r="J74" s="64"/>
      <c r="K74" s="40">
        <f t="shared" ref="K74:K75" si="22">E74-H74</f>
        <v>93</v>
      </c>
      <c r="L74" s="39">
        <f t="shared" ref="L74:L75" si="23">K74/E74</f>
        <v>0.93</v>
      </c>
    </row>
    <row r="75" spans="1:12">
      <c r="A75" s="73" t="s">
        <v>297</v>
      </c>
      <c r="B75" s="73" t="s">
        <v>312</v>
      </c>
      <c r="C75" s="73" t="s">
        <v>313</v>
      </c>
      <c r="D75" s="73"/>
      <c r="E75" s="73">
        <v>99</v>
      </c>
      <c r="F75" s="5"/>
      <c r="G75" s="13" t="s">
        <v>33</v>
      </c>
      <c r="H75" s="158">
        <v>14</v>
      </c>
      <c r="I75" s="39">
        <f t="shared" si="21"/>
        <v>0.14141414141414141</v>
      </c>
      <c r="J75" s="64"/>
      <c r="K75" s="40">
        <f t="shared" si="22"/>
        <v>85</v>
      </c>
      <c r="L75" s="39">
        <f t="shared" si="23"/>
        <v>0.85858585858585856</v>
      </c>
    </row>
    <row r="76" spans="1:12">
      <c r="A76" s="73" t="s">
        <v>297</v>
      </c>
      <c r="B76" s="73" t="s">
        <v>314</v>
      </c>
      <c r="C76" s="73" t="s">
        <v>315</v>
      </c>
      <c r="D76" s="73"/>
      <c r="E76" s="73">
        <v>99</v>
      </c>
      <c r="F76" s="5"/>
      <c r="G76" s="13" t="s">
        <v>33</v>
      </c>
      <c r="H76" s="158">
        <v>21</v>
      </c>
      <c r="I76" s="39">
        <f t="shared" si="18"/>
        <v>0.21212121212121213</v>
      </c>
      <c r="J76" s="64"/>
      <c r="K76" s="40">
        <f t="shared" si="19"/>
        <v>78</v>
      </c>
      <c r="L76" s="39">
        <f t="shared" si="20"/>
        <v>0.78787878787878785</v>
      </c>
    </row>
    <row r="77" spans="1:12">
      <c r="A77" s="73" t="s">
        <v>297</v>
      </c>
      <c r="B77" s="73" t="s">
        <v>316</v>
      </c>
      <c r="C77" s="73" t="s">
        <v>317</v>
      </c>
      <c r="D77" s="73"/>
      <c r="E77" s="73">
        <v>99</v>
      </c>
      <c r="F77" s="5"/>
      <c r="G77" s="13" t="s">
        <v>33</v>
      </c>
      <c r="H77" s="158">
        <v>13</v>
      </c>
      <c r="I77" s="39">
        <f t="shared" si="18"/>
        <v>0.13131313131313133</v>
      </c>
      <c r="J77" s="64"/>
      <c r="K77" s="40">
        <f t="shared" si="19"/>
        <v>86</v>
      </c>
      <c r="L77" s="39">
        <f t="shared" si="20"/>
        <v>0.86868686868686873</v>
      </c>
    </row>
    <row r="78" spans="1:12">
      <c r="A78" s="73" t="s">
        <v>297</v>
      </c>
      <c r="B78" s="73" t="s">
        <v>318</v>
      </c>
      <c r="C78" s="73" t="s">
        <v>319</v>
      </c>
      <c r="D78" s="73"/>
      <c r="E78" s="73">
        <v>99</v>
      </c>
      <c r="F78" s="5"/>
      <c r="G78" s="13" t="s">
        <v>33</v>
      </c>
      <c r="H78" s="158">
        <v>5</v>
      </c>
      <c r="I78" s="39">
        <f t="shared" si="18"/>
        <v>5.0505050505050504E-2</v>
      </c>
      <c r="J78" s="64"/>
      <c r="K78" s="40">
        <f t="shared" si="19"/>
        <v>94</v>
      </c>
      <c r="L78" s="39">
        <f t="shared" si="20"/>
        <v>0.9494949494949495</v>
      </c>
    </row>
    <row r="79" spans="1:12">
      <c r="A79" s="74" t="s">
        <v>297</v>
      </c>
      <c r="B79" s="74" t="s">
        <v>320</v>
      </c>
      <c r="C79" s="74" t="s">
        <v>321</v>
      </c>
      <c r="D79" s="74"/>
      <c r="E79" s="74">
        <v>99</v>
      </c>
      <c r="F79" s="65"/>
      <c r="G79" s="67" t="s">
        <v>33</v>
      </c>
      <c r="H79" s="68">
        <v>2</v>
      </c>
      <c r="I79" s="42">
        <f t="shared" si="18"/>
        <v>2.0202020202020204E-2</v>
      </c>
      <c r="J79" s="66"/>
      <c r="K79" s="43">
        <f t="shared" si="19"/>
        <v>97</v>
      </c>
      <c r="L79" s="42">
        <f t="shared" si="20"/>
        <v>0.97979797979797978</v>
      </c>
    </row>
    <row r="80" spans="1:12">
      <c r="A80" s="33"/>
      <c r="B80" s="34">
        <f>COUNTA(B68:B79)</f>
        <v>12</v>
      </c>
      <c r="C80" s="33"/>
      <c r="E80" s="37">
        <f>SUM(E68:E79)</f>
        <v>1193</v>
      </c>
      <c r="F80" s="44"/>
      <c r="G80" s="34">
        <f>COUNTA(G68:G79)</f>
        <v>12</v>
      </c>
      <c r="H80" s="37">
        <f>SUM(H68:H79)</f>
        <v>109</v>
      </c>
      <c r="I80" s="45">
        <f>H80/E80</f>
        <v>9.1366303436714161E-2</v>
      </c>
      <c r="J80" s="141"/>
      <c r="K80" s="54">
        <f>E80-H80</f>
        <v>1084</v>
      </c>
      <c r="L80" s="45">
        <f>K80/E80</f>
        <v>0.90863369656328585</v>
      </c>
    </row>
    <row r="81" spans="1:12">
      <c r="A81" s="33"/>
      <c r="B81" s="34"/>
      <c r="C81" s="33"/>
      <c r="E81" s="37"/>
      <c r="F81" s="44"/>
      <c r="G81" s="34"/>
      <c r="H81" s="37"/>
      <c r="I81" s="45"/>
      <c r="J81" s="141"/>
      <c r="K81" s="54"/>
      <c r="L81" s="45"/>
    </row>
    <row r="82" spans="1:12">
      <c r="A82" s="73" t="s">
        <v>322</v>
      </c>
      <c r="B82" s="73" t="s">
        <v>323</v>
      </c>
      <c r="C82" s="73" t="s">
        <v>324</v>
      </c>
      <c r="D82" s="73"/>
      <c r="E82" s="73">
        <v>99</v>
      </c>
      <c r="F82" s="5"/>
      <c r="G82" s="13" t="s">
        <v>33</v>
      </c>
      <c r="H82" s="158">
        <v>4</v>
      </c>
      <c r="I82" s="39">
        <f t="shared" ref="I82:I86" si="24">H82/E82</f>
        <v>4.0404040404040407E-2</v>
      </c>
      <c r="J82" s="64"/>
      <c r="K82" s="40">
        <f t="shared" ref="K82:K86" si="25">E82-H82</f>
        <v>95</v>
      </c>
      <c r="L82" s="39">
        <f t="shared" ref="L82:L86" si="26">K82/E82</f>
        <v>0.95959595959595956</v>
      </c>
    </row>
    <row r="83" spans="1:12">
      <c r="A83" s="73" t="s">
        <v>322</v>
      </c>
      <c r="B83" s="73" t="s">
        <v>325</v>
      </c>
      <c r="C83" s="73" t="s">
        <v>326</v>
      </c>
      <c r="D83" s="73"/>
      <c r="E83" s="73">
        <v>99</v>
      </c>
      <c r="F83" s="5"/>
      <c r="G83" s="13" t="s">
        <v>33</v>
      </c>
      <c r="H83" s="158">
        <v>3</v>
      </c>
      <c r="I83" s="39">
        <f t="shared" si="24"/>
        <v>3.0303030303030304E-2</v>
      </c>
      <c r="J83" s="64"/>
      <c r="K83" s="40">
        <f t="shared" si="25"/>
        <v>96</v>
      </c>
      <c r="L83" s="39">
        <f t="shared" si="26"/>
        <v>0.96969696969696972</v>
      </c>
    </row>
    <row r="84" spans="1:12">
      <c r="A84" s="73" t="s">
        <v>322</v>
      </c>
      <c r="B84" s="73" t="s">
        <v>327</v>
      </c>
      <c r="C84" s="73" t="s">
        <v>328</v>
      </c>
      <c r="D84" s="73"/>
      <c r="E84" s="73">
        <v>99</v>
      </c>
      <c r="F84" s="5"/>
      <c r="G84" s="13" t="s">
        <v>33</v>
      </c>
      <c r="H84" s="158">
        <v>3</v>
      </c>
      <c r="I84" s="39">
        <f t="shared" si="24"/>
        <v>3.0303030303030304E-2</v>
      </c>
      <c r="J84" s="64"/>
      <c r="K84" s="40">
        <f t="shared" si="25"/>
        <v>96</v>
      </c>
      <c r="L84" s="39">
        <f t="shared" si="26"/>
        <v>0.96969696969696972</v>
      </c>
    </row>
    <row r="85" spans="1:12">
      <c r="A85" s="73" t="s">
        <v>322</v>
      </c>
      <c r="B85" s="73" t="s">
        <v>329</v>
      </c>
      <c r="C85" s="73" t="s">
        <v>330</v>
      </c>
      <c r="D85" s="73"/>
      <c r="E85" s="73">
        <v>105</v>
      </c>
      <c r="F85" s="5"/>
      <c r="G85" s="13" t="s">
        <v>33</v>
      </c>
      <c r="H85" s="158">
        <v>1</v>
      </c>
      <c r="I85" s="39">
        <f t="shared" si="24"/>
        <v>9.5238095238095247E-3</v>
      </c>
      <c r="J85" s="64"/>
      <c r="K85" s="40">
        <f t="shared" si="25"/>
        <v>104</v>
      </c>
      <c r="L85" s="39">
        <f t="shared" si="26"/>
        <v>0.99047619047619051</v>
      </c>
    </row>
    <row r="86" spans="1:12">
      <c r="A86" s="74" t="s">
        <v>322</v>
      </c>
      <c r="B86" s="74" t="s">
        <v>331</v>
      </c>
      <c r="C86" s="74" t="s">
        <v>332</v>
      </c>
      <c r="D86" s="74"/>
      <c r="E86" s="74">
        <v>99</v>
      </c>
      <c r="F86" s="65"/>
      <c r="G86" s="67" t="s">
        <v>33</v>
      </c>
      <c r="H86" s="68">
        <v>3</v>
      </c>
      <c r="I86" s="42">
        <f t="shared" si="24"/>
        <v>3.0303030303030304E-2</v>
      </c>
      <c r="J86" s="66"/>
      <c r="K86" s="43">
        <f t="shared" si="25"/>
        <v>96</v>
      </c>
      <c r="L86" s="42">
        <f t="shared" si="26"/>
        <v>0.96969696969696972</v>
      </c>
    </row>
    <row r="87" spans="1:12">
      <c r="A87" s="33"/>
      <c r="B87" s="34">
        <f>COUNTA(B82:B86)</f>
        <v>5</v>
      </c>
      <c r="C87" s="33"/>
      <c r="E87" s="37">
        <f>SUM(E82:E86)</f>
        <v>501</v>
      </c>
      <c r="F87" s="44"/>
      <c r="G87" s="34">
        <f>COUNTA(G82:G86)</f>
        <v>5</v>
      </c>
      <c r="H87" s="37">
        <f>SUM(H82:H86)</f>
        <v>14</v>
      </c>
      <c r="I87" s="45">
        <f>H87/E87</f>
        <v>2.7944111776447105E-2</v>
      </c>
      <c r="J87" s="141"/>
      <c r="K87" s="54">
        <f>E87-H87</f>
        <v>487</v>
      </c>
      <c r="L87" s="45">
        <f>K87/E87</f>
        <v>0.97205588822355293</v>
      </c>
    </row>
    <row r="88" spans="1:12">
      <c r="A88" s="33"/>
      <c r="B88" s="34"/>
      <c r="C88" s="33"/>
      <c r="E88" s="37"/>
      <c r="F88" s="44"/>
      <c r="G88" s="34"/>
      <c r="H88" s="37"/>
      <c r="I88" s="45"/>
      <c r="J88" s="141"/>
      <c r="K88" s="54"/>
      <c r="L88" s="45"/>
    </row>
    <row r="89" spans="1:12">
      <c r="A89" s="73" t="s">
        <v>333</v>
      </c>
      <c r="B89" s="73" t="s">
        <v>334</v>
      </c>
      <c r="C89" s="73" t="s">
        <v>335</v>
      </c>
      <c r="D89" s="73"/>
      <c r="E89" s="73">
        <v>92</v>
      </c>
      <c r="F89" s="5"/>
      <c r="G89" s="13" t="s">
        <v>33</v>
      </c>
      <c r="H89" s="158">
        <v>4</v>
      </c>
      <c r="I89" s="39">
        <f t="shared" ref="I89:I93" si="27">H89/E89</f>
        <v>4.3478260869565216E-2</v>
      </c>
      <c r="J89" s="64"/>
      <c r="K89" s="40">
        <f t="shared" ref="K89:K93" si="28">E89-H89</f>
        <v>88</v>
      </c>
      <c r="L89" s="39">
        <f t="shared" ref="L89:L93" si="29">K89/E89</f>
        <v>0.95652173913043481</v>
      </c>
    </row>
    <row r="90" spans="1:12">
      <c r="A90" s="73" t="s">
        <v>333</v>
      </c>
      <c r="B90" s="73" t="s">
        <v>336</v>
      </c>
      <c r="C90" s="73" t="s">
        <v>337</v>
      </c>
      <c r="D90" s="73"/>
      <c r="E90" s="73">
        <v>105</v>
      </c>
      <c r="F90" s="5"/>
      <c r="G90" s="13" t="s">
        <v>33</v>
      </c>
      <c r="H90" s="158">
        <v>22</v>
      </c>
      <c r="I90" s="39">
        <f t="shared" si="27"/>
        <v>0.20952380952380953</v>
      </c>
      <c r="J90" s="64"/>
      <c r="K90" s="40">
        <f t="shared" si="28"/>
        <v>83</v>
      </c>
      <c r="L90" s="39">
        <f t="shared" si="29"/>
        <v>0.79047619047619044</v>
      </c>
    </row>
    <row r="91" spans="1:12">
      <c r="A91" s="73" t="s">
        <v>333</v>
      </c>
      <c r="B91" s="73" t="s">
        <v>338</v>
      </c>
      <c r="C91" s="73" t="s">
        <v>339</v>
      </c>
      <c r="D91" s="73"/>
      <c r="E91" s="73">
        <v>92</v>
      </c>
      <c r="F91" s="5"/>
      <c r="G91" s="13" t="s">
        <v>33</v>
      </c>
      <c r="H91" s="158">
        <v>3</v>
      </c>
      <c r="I91" s="39">
        <f t="shared" ref="I91:I92" si="30">H91/E91</f>
        <v>3.2608695652173912E-2</v>
      </c>
      <c r="J91" s="64"/>
      <c r="K91" s="40">
        <f t="shared" ref="K91:K92" si="31">E91-H91</f>
        <v>89</v>
      </c>
      <c r="L91" s="39">
        <f t="shared" ref="L91:L92" si="32">K91/E91</f>
        <v>0.96739130434782605</v>
      </c>
    </row>
    <row r="92" spans="1:12">
      <c r="A92" s="73" t="s">
        <v>333</v>
      </c>
      <c r="B92" s="73" t="s">
        <v>340</v>
      </c>
      <c r="C92" s="73" t="s">
        <v>341</v>
      </c>
      <c r="D92" s="73"/>
      <c r="E92" s="73">
        <v>94</v>
      </c>
      <c r="F92" s="5"/>
      <c r="G92" s="13" t="s">
        <v>33</v>
      </c>
      <c r="H92" s="158">
        <v>9</v>
      </c>
      <c r="I92" s="39">
        <f t="shared" si="30"/>
        <v>9.5744680851063829E-2</v>
      </c>
      <c r="J92" s="64"/>
      <c r="K92" s="40">
        <f t="shared" si="31"/>
        <v>85</v>
      </c>
      <c r="L92" s="39">
        <f t="shared" si="32"/>
        <v>0.9042553191489362</v>
      </c>
    </row>
    <row r="93" spans="1:12">
      <c r="A93" s="74" t="s">
        <v>333</v>
      </c>
      <c r="B93" s="74" t="s">
        <v>342</v>
      </c>
      <c r="C93" s="74" t="s">
        <v>343</v>
      </c>
      <c r="D93" s="74"/>
      <c r="E93" s="74">
        <v>92</v>
      </c>
      <c r="F93" s="65"/>
      <c r="G93" s="67" t="s">
        <v>33</v>
      </c>
      <c r="H93" s="68">
        <v>1</v>
      </c>
      <c r="I93" s="42">
        <f t="shared" si="27"/>
        <v>1.0869565217391304E-2</v>
      </c>
      <c r="J93" s="66"/>
      <c r="K93" s="43">
        <f t="shared" si="28"/>
        <v>91</v>
      </c>
      <c r="L93" s="42">
        <f t="shared" si="29"/>
        <v>0.98913043478260865</v>
      </c>
    </row>
    <row r="94" spans="1:12">
      <c r="A94" s="33"/>
      <c r="B94" s="34">
        <f>COUNTA(B89:B93)</f>
        <v>5</v>
      </c>
      <c r="C94" s="33"/>
      <c r="E94" s="37">
        <f>SUM(E89:E93)</f>
        <v>475</v>
      </c>
      <c r="F94" s="44"/>
      <c r="G94" s="34">
        <f>COUNTA(G89:G93)</f>
        <v>5</v>
      </c>
      <c r="H94" s="37">
        <f>SUM(H89:H93)</f>
        <v>39</v>
      </c>
      <c r="I94" s="45">
        <f>H94/E94</f>
        <v>8.2105263157894737E-2</v>
      </c>
      <c r="J94" s="141"/>
      <c r="K94" s="54">
        <f>E94-H94</f>
        <v>436</v>
      </c>
      <c r="L94" s="45">
        <f>K94/E94</f>
        <v>0.91789473684210521</v>
      </c>
    </row>
    <row r="95" spans="1:12">
      <c r="A95" s="33"/>
      <c r="B95" s="34"/>
      <c r="C95" s="33"/>
      <c r="E95" s="37"/>
      <c r="F95" s="44"/>
      <c r="G95" s="34"/>
      <c r="H95" s="37"/>
      <c r="I95" s="45"/>
      <c r="J95" s="141"/>
      <c r="K95" s="54"/>
      <c r="L95" s="45"/>
    </row>
    <row r="96" spans="1:12">
      <c r="A96" s="73" t="s">
        <v>344</v>
      </c>
      <c r="B96" s="73" t="s">
        <v>345</v>
      </c>
      <c r="C96" s="73" t="s">
        <v>346</v>
      </c>
      <c r="D96" s="73"/>
      <c r="E96" s="73">
        <v>100</v>
      </c>
      <c r="F96" s="5"/>
      <c r="G96" s="13" t="s">
        <v>33</v>
      </c>
      <c r="H96" s="158">
        <v>11</v>
      </c>
      <c r="I96" s="39">
        <f t="shared" ref="I96:I97" si="33">H96/E96</f>
        <v>0.11</v>
      </c>
      <c r="J96" s="64"/>
      <c r="K96" s="40">
        <f t="shared" ref="K96:K97" si="34">E96-H96</f>
        <v>89</v>
      </c>
      <c r="L96" s="39">
        <f t="shared" ref="L96:L97" si="35">K96/E96</f>
        <v>0.89</v>
      </c>
    </row>
    <row r="97" spans="1:12">
      <c r="A97" s="74" t="s">
        <v>344</v>
      </c>
      <c r="B97" s="74" t="s">
        <v>347</v>
      </c>
      <c r="C97" s="74" t="s">
        <v>348</v>
      </c>
      <c r="D97" s="74"/>
      <c r="E97" s="74">
        <v>100</v>
      </c>
      <c r="F97" s="65"/>
      <c r="G97" s="67" t="s">
        <v>33</v>
      </c>
      <c r="H97" s="68">
        <v>9</v>
      </c>
      <c r="I97" s="42">
        <f t="shared" si="33"/>
        <v>0.09</v>
      </c>
      <c r="J97" s="66"/>
      <c r="K97" s="43">
        <f t="shared" si="34"/>
        <v>91</v>
      </c>
      <c r="L97" s="42">
        <f t="shared" si="35"/>
        <v>0.91</v>
      </c>
    </row>
    <row r="98" spans="1:12">
      <c r="A98" s="33"/>
      <c r="B98" s="34">
        <f>COUNTA(B96:B97)</f>
        <v>2</v>
      </c>
      <c r="C98" s="33"/>
      <c r="E98" s="37">
        <f>SUM(E96:E97)</f>
        <v>200</v>
      </c>
      <c r="F98" s="44"/>
      <c r="G98" s="34">
        <f>COUNTA(G96:G97)</f>
        <v>2</v>
      </c>
      <c r="H98" s="37">
        <f>SUM(H96:H97)</f>
        <v>20</v>
      </c>
      <c r="I98" s="45">
        <f>H98/E98</f>
        <v>0.1</v>
      </c>
      <c r="J98" s="141"/>
      <c r="K98" s="54">
        <f>E98-H98</f>
        <v>180</v>
      </c>
      <c r="L98" s="45">
        <f>K98/E98</f>
        <v>0.9</v>
      </c>
    </row>
    <row r="99" spans="1:12">
      <c r="A99" s="33"/>
      <c r="B99" s="34"/>
      <c r="C99" s="33"/>
      <c r="E99" s="37"/>
      <c r="F99" s="44"/>
      <c r="G99" s="34"/>
      <c r="H99" s="37"/>
      <c r="I99" s="45"/>
      <c r="J99" s="141"/>
      <c r="K99" s="54"/>
      <c r="L99" s="45"/>
    </row>
    <row r="100" spans="1:12">
      <c r="A100" s="73" t="s">
        <v>349</v>
      </c>
      <c r="B100" s="73" t="s">
        <v>350</v>
      </c>
      <c r="C100" s="73" t="s">
        <v>351</v>
      </c>
      <c r="D100" s="73"/>
      <c r="E100" s="73">
        <v>97</v>
      </c>
      <c r="F100" s="5"/>
      <c r="G100" s="13" t="s">
        <v>33</v>
      </c>
      <c r="H100" s="158">
        <v>24</v>
      </c>
      <c r="I100" s="39">
        <f t="shared" ref="I100:I108" si="36">H100/E100</f>
        <v>0.24742268041237114</v>
      </c>
      <c r="J100" s="64"/>
      <c r="K100" s="40">
        <f t="shared" ref="K100:K108" si="37">E100-H100</f>
        <v>73</v>
      </c>
      <c r="L100" s="39">
        <f t="shared" ref="L100:L108" si="38">K100/E100</f>
        <v>0.75257731958762886</v>
      </c>
    </row>
    <row r="101" spans="1:12">
      <c r="A101" s="73" t="s">
        <v>349</v>
      </c>
      <c r="B101" s="73" t="s">
        <v>352</v>
      </c>
      <c r="C101" s="73" t="s">
        <v>353</v>
      </c>
      <c r="D101" s="73"/>
      <c r="E101" s="73">
        <v>93</v>
      </c>
      <c r="F101" s="5"/>
      <c r="G101" s="13" t="s">
        <v>33</v>
      </c>
      <c r="H101" s="158">
        <v>27</v>
      </c>
      <c r="I101" s="39">
        <f t="shared" si="36"/>
        <v>0.29032258064516131</v>
      </c>
      <c r="J101" s="64"/>
      <c r="K101" s="40">
        <f t="shared" si="37"/>
        <v>66</v>
      </c>
      <c r="L101" s="39">
        <f t="shared" si="38"/>
        <v>0.70967741935483875</v>
      </c>
    </row>
    <row r="102" spans="1:12">
      <c r="A102" s="73" t="s">
        <v>349</v>
      </c>
      <c r="B102" s="73" t="s">
        <v>354</v>
      </c>
      <c r="C102" s="73" t="s">
        <v>355</v>
      </c>
      <c r="D102" s="73"/>
      <c r="E102" s="73">
        <v>98</v>
      </c>
      <c r="F102" s="5"/>
      <c r="G102" s="13" t="s">
        <v>33</v>
      </c>
      <c r="H102" s="158">
        <v>2</v>
      </c>
      <c r="I102" s="39">
        <f t="shared" si="36"/>
        <v>2.0408163265306121E-2</v>
      </c>
      <c r="J102" s="64"/>
      <c r="K102" s="40">
        <f t="shared" si="37"/>
        <v>96</v>
      </c>
      <c r="L102" s="39">
        <f t="shared" si="38"/>
        <v>0.97959183673469385</v>
      </c>
    </row>
    <row r="103" spans="1:12">
      <c r="A103" s="73" t="s">
        <v>349</v>
      </c>
      <c r="B103" s="73" t="s">
        <v>356</v>
      </c>
      <c r="C103" s="73" t="s">
        <v>357</v>
      </c>
      <c r="D103" s="73"/>
      <c r="E103" s="73">
        <v>98</v>
      </c>
      <c r="F103" s="5"/>
      <c r="G103" s="13" t="s">
        <v>33</v>
      </c>
      <c r="H103" s="158">
        <v>4</v>
      </c>
      <c r="I103" s="39">
        <f t="shared" si="36"/>
        <v>4.0816326530612242E-2</v>
      </c>
      <c r="J103" s="64"/>
      <c r="K103" s="40">
        <f t="shared" si="37"/>
        <v>94</v>
      </c>
      <c r="L103" s="39">
        <f t="shared" si="38"/>
        <v>0.95918367346938771</v>
      </c>
    </row>
    <row r="104" spans="1:12">
      <c r="A104" s="73" t="s">
        <v>349</v>
      </c>
      <c r="B104" s="73" t="s">
        <v>358</v>
      </c>
      <c r="C104" s="73" t="s">
        <v>359</v>
      </c>
      <c r="D104" s="73"/>
      <c r="E104" s="73">
        <v>98</v>
      </c>
      <c r="F104" s="5"/>
      <c r="G104" s="13" t="s">
        <v>33</v>
      </c>
      <c r="H104" s="158">
        <v>1</v>
      </c>
      <c r="I104" s="39">
        <f t="shared" si="36"/>
        <v>1.020408163265306E-2</v>
      </c>
      <c r="J104" s="64"/>
      <c r="K104" s="40">
        <f t="shared" si="37"/>
        <v>97</v>
      </c>
      <c r="L104" s="39">
        <f t="shared" si="38"/>
        <v>0.98979591836734693</v>
      </c>
    </row>
    <row r="105" spans="1:12">
      <c r="A105" s="73" t="s">
        <v>349</v>
      </c>
      <c r="B105" s="73" t="s">
        <v>360</v>
      </c>
      <c r="C105" s="73" t="s">
        <v>361</v>
      </c>
      <c r="D105" s="73"/>
      <c r="E105" s="73">
        <v>98</v>
      </c>
      <c r="F105" s="5"/>
      <c r="G105" s="13" t="s">
        <v>33</v>
      </c>
      <c r="H105" s="158">
        <v>6</v>
      </c>
      <c r="I105" s="39">
        <f t="shared" si="36"/>
        <v>6.1224489795918366E-2</v>
      </c>
      <c r="J105" s="64"/>
      <c r="K105" s="40">
        <f t="shared" si="37"/>
        <v>92</v>
      </c>
      <c r="L105" s="39">
        <f t="shared" si="38"/>
        <v>0.93877551020408168</v>
      </c>
    </row>
    <row r="106" spans="1:12">
      <c r="A106" s="73" t="s">
        <v>349</v>
      </c>
      <c r="B106" s="73" t="s">
        <v>362</v>
      </c>
      <c r="C106" s="73" t="s">
        <v>363</v>
      </c>
      <c r="D106" s="73"/>
      <c r="E106" s="73">
        <v>98</v>
      </c>
      <c r="F106" s="5"/>
      <c r="G106" s="13" t="s">
        <v>33</v>
      </c>
      <c r="H106" s="158">
        <v>6</v>
      </c>
      <c r="I106" s="39">
        <f t="shared" si="36"/>
        <v>6.1224489795918366E-2</v>
      </c>
      <c r="J106" s="64"/>
      <c r="K106" s="40">
        <f t="shared" si="37"/>
        <v>92</v>
      </c>
      <c r="L106" s="39">
        <f t="shared" si="38"/>
        <v>0.93877551020408168</v>
      </c>
    </row>
    <row r="107" spans="1:12">
      <c r="A107" s="73" t="s">
        <v>349</v>
      </c>
      <c r="B107" s="73" t="s">
        <v>364</v>
      </c>
      <c r="C107" s="73" t="s">
        <v>365</v>
      </c>
      <c r="D107" s="73"/>
      <c r="E107" s="73">
        <v>98</v>
      </c>
      <c r="F107" s="5"/>
      <c r="G107" s="13" t="s">
        <v>33</v>
      </c>
      <c r="H107" s="158">
        <v>6</v>
      </c>
      <c r="I107" s="39">
        <f t="shared" si="36"/>
        <v>6.1224489795918366E-2</v>
      </c>
      <c r="J107" s="64"/>
      <c r="K107" s="40">
        <f t="shared" si="37"/>
        <v>92</v>
      </c>
      <c r="L107" s="39">
        <f t="shared" si="38"/>
        <v>0.93877551020408168</v>
      </c>
    </row>
    <row r="108" spans="1:12">
      <c r="A108" s="74" t="s">
        <v>349</v>
      </c>
      <c r="B108" s="74" t="s">
        <v>366</v>
      </c>
      <c r="C108" s="74" t="s">
        <v>367</v>
      </c>
      <c r="D108" s="74"/>
      <c r="E108" s="74">
        <v>98</v>
      </c>
      <c r="F108" s="65"/>
      <c r="G108" s="67" t="s">
        <v>33</v>
      </c>
      <c r="H108" s="68">
        <v>24</v>
      </c>
      <c r="I108" s="42">
        <f t="shared" si="36"/>
        <v>0.24489795918367346</v>
      </c>
      <c r="J108" s="66"/>
      <c r="K108" s="43">
        <f t="shared" si="37"/>
        <v>74</v>
      </c>
      <c r="L108" s="42">
        <f t="shared" si="38"/>
        <v>0.75510204081632648</v>
      </c>
    </row>
    <row r="109" spans="1:12">
      <c r="A109" s="33"/>
      <c r="B109" s="34">
        <f>COUNTA(B100:B108)</f>
        <v>9</v>
      </c>
      <c r="C109" s="33"/>
      <c r="E109" s="37">
        <f>SUM(E100:E108)</f>
        <v>876</v>
      </c>
      <c r="F109" s="44"/>
      <c r="G109" s="34">
        <f>COUNTA(G100:G108)</f>
        <v>9</v>
      </c>
      <c r="H109" s="37">
        <f>SUM(H100:H108)</f>
        <v>100</v>
      </c>
      <c r="I109" s="45">
        <f>H109/E109</f>
        <v>0.11415525114155251</v>
      </c>
      <c r="J109" s="141"/>
      <c r="K109" s="54">
        <f>E109-H109</f>
        <v>776</v>
      </c>
      <c r="L109" s="45">
        <f>K109/E109</f>
        <v>0.88584474885844744</v>
      </c>
    </row>
    <row r="110" spans="1:12">
      <c r="A110" s="33"/>
      <c r="B110" s="34"/>
      <c r="C110" s="33"/>
      <c r="E110" s="37"/>
      <c r="F110" s="44"/>
      <c r="G110" s="34"/>
      <c r="H110" s="37"/>
      <c r="I110" s="45"/>
      <c r="J110" s="141"/>
      <c r="K110" s="54"/>
      <c r="L110" s="45"/>
    </row>
    <row r="111" spans="1:12">
      <c r="A111" s="73" t="s">
        <v>368</v>
      </c>
      <c r="B111" s="73" t="s">
        <v>369</v>
      </c>
      <c r="C111" s="73" t="s">
        <v>370</v>
      </c>
      <c r="D111" s="73"/>
      <c r="E111" s="73">
        <v>92</v>
      </c>
      <c r="F111" s="5"/>
      <c r="G111" s="13" t="s">
        <v>33</v>
      </c>
      <c r="H111" s="158">
        <v>26</v>
      </c>
      <c r="I111" s="39">
        <f t="shared" ref="I111:I120" si="39">H111/E111</f>
        <v>0.28260869565217389</v>
      </c>
      <c r="J111" s="64"/>
      <c r="K111" s="40">
        <f t="shared" ref="K111:K120" si="40">E111-H111</f>
        <v>66</v>
      </c>
      <c r="L111" s="39">
        <f t="shared" ref="L111:L120" si="41">K111/E111</f>
        <v>0.71739130434782605</v>
      </c>
    </row>
    <row r="112" spans="1:12">
      <c r="A112" s="73" t="s">
        <v>368</v>
      </c>
      <c r="B112" s="73" t="s">
        <v>371</v>
      </c>
      <c r="C112" s="73" t="s">
        <v>372</v>
      </c>
      <c r="D112" s="73"/>
      <c r="E112" s="73">
        <v>102</v>
      </c>
      <c r="F112" s="5"/>
      <c r="G112" s="13" t="s">
        <v>33</v>
      </c>
      <c r="H112" s="158">
        <v>15</v>
      </c>
      <c r="I112" s="39">
        <f t="shared" si="39"/>
        <v>0.14705882352941177</v>
      </c>
      <c r="J112" s="64"/>
      <c r="K112" s="40">
        <f t="shared" si="40"/>
        <v>87</v>
      </c>
      <c r="L112" s="39">
        <f t="shared" si="41"/>
        <v>0.8529411764705882</v>
      </c>
    </row>
    <row r="113" spans="1:12">
      <c r="A113" s="73" t="s">
        <v>368</v>
      </c>
      <c r="B113" s="73" t="s">
        <v>373</v>
      </c>
      <c r="C113" s="73" t="s">
        <v>374</v>
      </c>
      <c r="D113" s="73"/>
      <c r="E113" s="73">
        <v>102</v>
      </c>
      <c r="F113" s="5"/>
      <c r="G113" s="13" t="s">
        <v>33</v>
      </c>
      <c r="H113" s="158">
        <v>7</v>
      </c>
      <c r="I113" s="39">
        <f t="shared" ref="I113" si="42">H113/E113</f>
        <v>6.8627450980392163E-2</v>
      </c>
      <c r="J113" s="64"/>
      <c r="K113" s="40">
        <f t="shared" ref="K113" si="43">E113-H113</f>
        <v>95</v>
      </c>
      <c r="L113" s="39">
        <f t="shared" ref="L113" si="44">K113/E113</f>
        <v>0.93137254901960786</v>
      </c>
    </row>
    <row r="114" spans="1:12">
      <c r="A114" s="73" t="s">
        <v>368</v>
      </c>
      <c r="B114" s="73" t="s">
        <v>375</v>
      </c>
      <c r="C114" s="73" t="s">
        <v>376</v>
      </c>
      <c r="D114" s="73"/>
      <c r="E114" s="73">
        <v>117</v>
      </c>
      <c r="F114" s="5"/>
      <c r="G114" s="13" t="s">
        <v>33</v>
      </c>
      <c r="H114" s="158">
        <v>43</v>
      </c>
      <c r="I114" s="39">
        <f t="shared" si="39"/>
        <v>0.36752136752136755</v>
      </c>
      <c r="J114" s="64"/>
      <c r="K114" s="40">
        <f t="shared" si="40"/>
        <v>74</v>
      </c>
      <c r="L114" s="39">
        <f t="shared" si="41"/>
        <v>0.63247863247863245</v>
      </c>
    </row>
    <row r="115" spans="1:12">
      <c r="A115" s="73" t="s">
        <v>368</v>
      </c>
      <c r="B115" s="73" t="s">
        <v>377</v>
      </c>
      <c r="C115" s="73" t="s">
        <v>378</v>
      </c>
      <c r="D115" s="73"/>
      <c r="E115" s="73">
        <v>102</v>
      </c>
      <c r="F115" s="5"/>
      <c r="G115" s="13" t="s">
        <v>33</v>
      </c>
      <c r="H115" s="158">
        <v>28</v>
      </c>
      <c r="I115" s="39">
        <f t="shared" si="39"/>
        <v>0.27450980392156865</v>
      </c>
      <c r="J115" s="64"/>
      <c r="K115" s="40">
        <f t="shared" si="40"/>
        <v>74</v>
      </c>
      <c r="L115" s="39">
        <f t="shared" si="41"/>
        <v>0.72549019607843135</v>
      </c>
    </row>
    <row r="116" spans="1:12">
      <c r="A116" s="73" t="s">
        <v>368</v>
      </c>
      <c r="B116" s="73" t="s">
        <v>379</v>
      </c>
      <c r="C116" s="73" t="s">
        <v>380</v>
      </c>
      <c r="D116" s="73"/>
      <c r="E116" s="73">
        <v>91</v>
      </c>
      <c r="F116" s="5"/>
      <c r="G116" s="13" t="s">
        <v>33</v>
      </c>
      <c r="H116" s="158">
        <v>8</v>
      </c>
      <c r="I116" s="39">
        <f t="shared" si="39"/>
        <v>8.7912087912087919E-2</v>
      </c>
      <c r="J116" s="64"/>
      <c r="K116" s="40">
        <f t="shared" si="40"/>
        <v>83</v>
      </c>
      <c r="L116" s="39">
        <f t="shared" si="41"/>
        <v>0.91208791208791207</v>
      </c>
    </row>
    <row r="117" spans="1:12">
      <c r="A117" s="73" t="s">
        <v>368</v>
      </c>
      <c r="B117" s="73" t="s">
        <v>381</v>
      </c>
      <c r="C117" s="73" t="s">
        <v>382</v>
      </c>
      <c r="D117" s="73"/>
      <c r="E117" s="73">
        <v>104</v>
      </c>
      <c r="F117" s="5"/>
      <c r="G117" s="13" t="s">
        <v>33</v>
      </c>
      <c r="H117" s="158">
        <v>34</v>
      </c>
      <c r="I117" s="39">
        <f t="shared" si="39"/>
        <v>0.32692307692307693</v>
      </c>
      <c r="J117" s="64"/>
      <c r="K117" s="40">
        <f t="shared" si="40"/>
        <v>70</v>
      </c>
      <c r="L117" s="39">
        <f t="shared" si="41"/>
        <v>0.67307692307692313</v>
      </c>
    </row>
    <row r="118" spans="1:12">
      <c r="A118" s="73" t="s">
        <v>368</v>
      </c>
      <c r="B118" s="73" t="s">
        <v>383</v>
      </c>
      <c r="C118" s="73" t="s">
        <v>384</v>
      </c>
      <c r="D118" s="73"/>
      <c r="E118" s="73">
        <v>117</v>
      </c>
      <c r="F118" s="5"/>
      <c r="G118" s="13" t="s">
        <v>33</v>
      </c>
      <c r="H118" s="158">
        <v>56</v>
      </c>
      <c r="I118" s="39">
        <f t="shared" si="39"/>
        <v>0.47863247863247865</v>
      </c>
      <c r="J118" s="64"/>
      <c r="K118" s="40">
        <f t="shared" si="40"/>
        <v>61</v>
      </c>
      <c r="L118" s="39">
        <f t="shared" si="41"/>
        <v>0.5213675213675214</v>
      </c>
    </row>
    <row r="119" spans="1:12">
      <c r="A119" s="73" t="s">
        <v>368</v>
      </c>
      <c r="B119" s="73" t="s">
        <v>385</v>
      </c>
      <c r="C119" s="73" t="s">
        <v>386</v>
      </c>
      <c r="D119" s="73"/>
      <c r="E119" s="73">
        <v>104</v>
      </c>
      <c r="F119" s="5"/>
      <c r="G119" s="13" t="s">
        <v>33</v>
      </c>
      <c r="H119" s="158">
        <v>35</v>
      </c>
      <c r="I119" s="39">
        <f t="shared" si="39"/>
        <v>0.33653846153846156</v>
      </c>
      <c r="J119" s="64"/>
      <c r="K119" s="40">
        <f t="shared" si="40"/>
        <v>69</v>
      </c>
      <c r="L119" s="39">
        <f t="shared" si="41"/>
        <v>0.66346153846153844</v>
      </c>
    </row>
    <row r="120" spans="1:12">
      <c r="A120" s="73" t="s">
        <v>368</v>
      </c>
      <c r="B120" s="73" t="s">
        <v>387</v>
      </c>
      <c r="C120" s="73" t="s">
        <v>388</v>
      </c>
      <c r="D120" s="73"/>
      <c r="E120" s="73">
        <v>92</v>
      </c>
      <c r="F120" s="5"/>
      <c r="G120" s="13" t="s">
        <v>33</v>
      </c>
      <c r="H120" s="158">
        <v>18</v>
      </c>
      <c r="I120" s="39">
        <f t="shared" si="39"/>
        <v>0.19565217391304349</v>
      </c>
      <c r="J120" s="64"/>
      <c r="K120" s="40">
        <f t="shared" si="40"/>
        <v>74</v>
      </c>
      <c r="L120" s="39">
        <f t="shared" si="41"/>
        <v>0.80434782608695654</v>
      </c>
    </row>
    <row r="121" spans="1:12">
      <c r="A121" s="74" t="s">
        <v>368</v>
      </c>
      <c r="B121" s="74" t="s">
        <v>389</v>
      </c>
      <c r="C121" s="74" t="s">
        <v>390</v>
      </c>
      <c r="D121" s="74"/>
      <c r="E121" s="74">
        <v>104</v>
      </c>
      <c r="F121" s="65"/>
      <c r="G121" s="67" t="s">
        <v>33</v>
      </c>
      <c r="H121" s="68">
        <v>32</v>
      </c>
      <c r="I121" s="42">
        <f t="shared" ref="I121" si="45">H121/E121</f>
        <v>0.30769230769230771</v>
      </c>
      <c r="J121" s="66"/>
      <c r="K121" s="43">
        <f t="shared" ref="K121" si="46">E121-H121</f>
        <v>72</v>
      </c>
      <c r="L121" s="42">
        <f t="shared" ref="L121" si="47">K121/E121</f>
        <v>0.69230769230769229</v>
      </c>
    </row>
    <row r="122" spans="1:12">
      <c r="A122" s="33"/>
      <c r="B122" s="34">
        <f>COUNTA(B111:B121)</f>
        <v>11</v>
      </c>
      <c r="C122" s="33"/>
      <c r="E122" s="37">
        <f>SUM(E111:E121)</f>
        <v>1127</v>
      </c>
      <c r="F122" s="44"/>
      <c r="G122" s="34">
        <f>COUNTA(G111:G121)</f>
        <v>11</v>
      </c>
      <c r="H122" s="37">
        <f>SUM(H111:H121)</f>
        <v>302</v>
      </c>
      <c r="I122" s="45">
        <f>H122/E122</f>
        <v>0.26796805678793256</v>
      </c>
      <c r="J122" s="141"/>
      <c r="K122" s="54">
        <f>E122-H122</f>
        <v>825</v>
      </c>
      <c r="L122" s="45">
        <f>K122/E122</f>
        <v>0.73203194321206744</v>
      </c>
    </row>
    <row r="123" spans="1:12">
      <c r="A123" s="33"/>
      <c r="B123" s="34"/>
      <c r="C123" s="33"/>
      <c r="E123" s="37"/>
      <c r="F123" s="44"/>
      <c r="G123" s="34"/>
      <c r="H123" s="37"/>
      <c r="I123" s="45"/>
      <c r="J123" s="141"/>
      <c r="K123" s="54"/>
      <c r="L123" s="45"/>
    </row>
    <row r="124" spans="1:12">
      <c r="A124" s="73" t="s">
        <v>391</v>
      </c>
      <c r="B124" s="73" t="s">
        <v>392</v>
      </c>
      <c r="C124" s="73" t="s">
        <v>393</v>
      </c>
      <c r="D124" s="73"/>
      <c r="E124" s="73">
        <v>90</v>
      </c>
      <c r="F124" s="5"/>
      <c r="G124" s="13" t="s">
        <v>33</v>
      </c>
      <c r="H124" s="158">
        <v>23</v>
      </c>
      <c r="I124" s="39">
        <f t="shared" ref="I124:I130" si="48">H124/E124</f>
        <v>0.25555555555555554</v>
      </c>
      <c r="J124" s="64"/>
      <c r="K124" s="40">
        <f t="shared" ref="K124:K130" si="49">E124-H124</f>
        <v>67</v>
      </c>
      <c r="L124" s="39">
        <f t="shared" ref="L124:L130" si="50">K124/E124</f>
        <v>0.74444444444444446</v>
      </c>
    </row>
    <row r="125" spans="1:12">
      <c r="A125" s="73" t="s">
        <v>391</v>
      </c>
      <c r="B125" s="73" t="s">
        <v>394</v>
      </c>
      <c r="C125" s="73" t="s">
        <v>395</v>
      </c>
      <c r="D125" s="73"/>
      <c r="E125" s="73">
        <v>88</v>
      </c>
      <c r="F125" s="5"/>
      <c r="G125" s="13" t="s">
        <v>33</v>
      </c>
      <c r="H125" s="158">
        <v>8</v>
      </c>
      <c r="I125" s="39">
        <f t="shared" si="48"/>
        <v>9.0909090909090912E-2</v>
      </c>
      <c r="J125" s="64"/>
      <c r="K125" s="40">
        <f t="shared" si="49"/>
        <v>80</v>
      </c>
      <c r="L125" s="39">
        <f t="shared" si="50"/>
        <v>0.90909090909090906</v>
      </c>
    </row>
    <row r="126" spans="1:12">
      <c r="A126" s="73" t="s">
        <v>391</v>
      </c>
      <c r="B126" s="73" t="s">
        <v>396</v>
      </c>
      <c r="C126" s="73" t="s">
        <v>397</v>
      </c>
      <c r="D126" s="73"/>
      <c r="E126" s="73">
        <v>90</v>
      </c>
      <c r="F126" s="5"/>
      <c r="G126" s="13" t="s">
        <v>33</v>
      </c>
      <c r="H126" s="158">
        <v>11</v>
      </c>
      <c r="I126" s="39">
        <f t="shared" si="48"/>
        <v>0.12222222222222222</v>
      </c>
      <c r="J126" s="64"/>
      <c r="K126" s="40">
        <f t="shared" si="49"/>
        <v>79</v>
      </c>
      <c r="L126" s="39">
        <f t="shared" si="50"/>
        <v>0.87777777777777777</v>
      </c>
    </row>
    <row r="127" spans="1:12">
      <c r="A127" s="73" t="s">
        <v>391</v>
      </c>
      <c r="B127" s="73" t="s">
        <v>398</v>
      </c>
      <c r="C127" s="73" t="s">
        <v>399</v>
      </c>
      <c r="D127" s="73"/>
      <c r="E127" s="73">
        <v>90</v>
      </c>
      <c r="F127" s="5"/>
      <c r="G127" s="13" t="s">
        <v>33</v>
      </c>
      <c r="H127" s="158">
        <v>8</v>
      </c>
      <c r="I127" s="39">
        <f t="shared" si="48"/>
        <v>8.8888888888888892E-2</v>
      </c>
      <c r="J127" s="64"/>
      <c r="K127" s="40">
        <f t="shared" si="49"/>
        <v>82</v>
      </c>
      <c r="L127" s="39">
        <f t="shared" si="50"/>
        <v>0.91111111111111109</v>
      </c>
    </row>
    <row r="128" spans="1:12">
      <c r="A128" s="73" t="s">
        <v>391</v>
      </c>
      <c r="B128" s="73" t="s">
        <v>400</v>
      </c>
      <c r="C128" s="73" t="s">
        <v>401</v>
      </c>
      <c r="D128" s="73"/>
      <c r="E128" s="73">
        <v>90</v>
      </c>
      <c r="F128" s="5"/>
      <c r="G128" s="13" t="s">
        <v>33</v>
      </c>
      <c r="H128" s="158">
        <v>39</v>
      </c>
      <c r="I128" s="39">
        <f t="shared" si="48"/>
        <v>0.43333333333333335</v>
      </c>
      <c r="J128" s="64"/>
      <c r="K128" s="40">
        <f t="shared" si="49"/>
        <v>51</v>
      </c>
      <c r="L128" s="39">
        <f t="shared" si="50"/>
        <v>0.56666666666666665</v>
      </c>
    </row>
    <row r="129" spans="1:12">
      <c r="A129" s="73" t="s">
        <v>391</v>
      </c>
      <c r="B129" s="73" t="s">
        <v>402</v>
      </c>
      <c r="C129" s="73" t="s">
        <v>403</v>
      </c>
      <c r="D129" s="73"/>
      <c r="E129" s="73">
        <v>88</v>
      </c>
      <c r="F129" s="5"/>
      <c r="G129" s="13" t="s">
        <v>33</v>
      </c>
      <c r="H129" s="158">
        <v>9</v>
      </c>
      <c r="I129" s="39">
        <f t="shared" si="48"/>
        <v>0.10227272727272728</v>
      </c>
      <c r="J129" s="64"/>
      <c r="K129" s="40">
        <f t="shared" si="49"/>
        <v>79</v>
      </c>
      <c r="L129" s="39">
        <f t="shared" si="50"/>
        <v>0.89772727272727271</v>
      </c>
    </row>
    <row r="130" spans="1:12">
      <c r="A130" s="74" t="s">
        <v>391</v>
      </c>
      <c r="B130" s="74" t="s">
        <v>404</v>
      </c>
      <c r="C130" s="74" t="s">
        <v>405</v>
      </c>
      <c r="D130" s="74"/>
      <c r="E130" s="74">
        <v>91</v>
      </c>
      <c r="F130" s="65"/>
      <c r="G130" s="67" t="s">
        <v>33</v>
      </c>
      <c r="H130" s="68">
        <v>5</v>
      </c>
      <c r="I130" s="42">
        <f t="shared" si="48"/>
        <v>5.4945054945054944E-2</v>
      </c>
      <c r="J130" s="66"/>
      <c r="K130" s="43">
        <f t="shared" si="49"/>
        <v>86</v>
      </c>
      <c r="L130" s="42">
        <f t="shared" si="50"/>
        <v>0.94505494505494503</v>
      </c>
    </row>
    <row r="131" spans="1:12">
      <c r="A131" s="33"/>
      <c r="B131" s="34">
        <f>COUNTA(B124:B130)</f>
        <v>7</v>
      </c>
      <c r="C131" s="33"/>
      <c r="E131" s="37">
        <f>SUM(E124:E130)</f>
        <v>627</v>
      </c>
      <c r="F131" s="44"/>
      <c r="G131" s="34">
        <f>COUNTA(G124:G130)</f>
        <v>7</v>
      </c>
      <c r="H131" s="37">
        <f>SUM(H124:H130)</f>
        <v>103</v>
      </c>
      <c r="I131" s="45">
        <f>H131/E131</f>
        <v>0.16427432216905902</v>
      </c>
      <c r="J131" s="141"/>
      <c r="K131" s="54">
        <f>E131-H131</f>
        <v>524</v>
      </c>
      <c r="L131" s="45">
        <f>K131/E131</f>
        <v>0.83572567783094098</v>
      </c>
    </row>
    <row r="132" spans="1:12">
      <c r="A132" s="33"/>
      <c r="B132" s="34"/>
      <c r="C132" s="33"/>
      <c r="E132" s="37"/>
      <c r="F132" s="44"/>
      <c r="G132" s="34"/>
      <c r="H132" s="37"/>
      <c r="I132" s="45"/>
      <c r="J132" s="141"/>
      <c r="K132" s="54"/>
      <c r="L132" s="45"/>
    </row>
    <row r="133" spans="1:12">
      <c r="A133" s="73" t="s">
        <v>406</v>
      </c>
      <c r="B133" s="73" t="s">
        <v>407</v>
      </c>
      <c r="C133" s="73" t="s">
        <v>408</v>
      </c>
      <c r="D133" s="73"/>
      <c r="E133" s="73">
        <v>95</v>
      </c>
      <c r="F133" s="5"/>
      <c r="G133" s="13" t="s">
        <v>33</v>
      </c>
      <c r="H133" s="158">
        <v>1</v>
      </c>
      <c r="I133" s="39">
        <f t="shared" ref="I133:I134" si="51">H133/E133</f>
        <v>1.0526315789473684E-2</v>
      </c>
      <c r="J133" s="64"/>
      <c r="K133" s="40">
        <f t="shared" ref="K133:K134" si="52">E133-H133</f>
        <v>94</v>
      </c>
      <c r="L133" s="39">
        <f t="shared" ref="L133:L134" si="53">K133/E133</f>
        <v>0.98947368421052628</v>
      </c>
    </row>
    <row r="134" spans="1:12">
      <c r="A134" s="74" t="s">
        <v>406</v>
      </c>
      <c r="B134" s="74" t="s">
        <v>409</v>
      </c>
      <c r="C134" s="74" t="s">
        <v>410</v>
      </c>
      <c r="D134" s="74"/>
      <c r="E134" s="74">
        <v>95</v>
      </c>
      <c r="F134" s="65"/>
      <c r="G134" s="67" t="s">
        <v>33</v>
      </c>
      <c r="H134" s="68">
        <v>4</v>
      </c>
      <c r="I134" s="42">
        <f t="shared" si="51"/>
        <v>4.2105263157894736E-2</v>
      </c>
      <c r="J134" s="66"/>
      <c r="K134" s="43">
        <f t="shared" si="52"/>
        <v>91</v>
      </c>
      <c r="L134" s="42">
        <f t="shared" si="53"/>
        <v>0.95789473684210524</v>
      </c>
    </row>
    <row r="135" spans="1:12">
      <c r="A135" s="33"/>
      <c r="B135" s="34">
        <f>COUNTA(B133:B134)</f>
        <v>2</v>
      </c>
      <c r="C135" s="33"/>
      <c r="E135" s="37">
        <f>SUM(E133:E134)</f>
        <v>190</v>
      </c>
      <c r="F135" s="44"/>
      <c r="G135" s="34">
        <f>COUNTA(G133:G134)</f>
        <v>2</v>
      </c>
      <c r="H135" s="37">
        <f>SUM(H133:H134)</f>
        <v>5</v>
      </c>
      <c r="I135" s="45">
        <f>H135/E135</f>
        <v>2.6315789473684209E-2</v>
      </c>
      <c r="J135" s="141"/>
      <c r="K135" s="54">
        <f>E135-H135</f>
        <v>185</v>
      </c>
      <c r="L135" s="45">
        <f>K135/E135</f>
        <v>0.97368421052631582</v>
      </c>
    </row>
    <row r="136" spans="1:12">
      <c r="A136" s="33"/>
      <c r="B136" s="34"/>
      <c r="C136" s="33"/>
      <c r="E136" s="37"/>
      <c r="F136" s="44"/>
      <c r="G136" s="34"/>
      <c r="H136" s="37"/>
      <c r="I136" s="45"/>
      <c r="J136" s="141"/>
      <c r="K136" s="54"/>
      <c r="L136" s="45"/>
    </row>
    <row r="137" spans="1:12">
      <c r="A137" s="73" t="s">
        <v>411</v>
      </c>
      <c r="B137" s="73" t="s">
        <v>412</v>
      </c>
      <c r="C137" s="73" t="s">
        <v>413</v>
      </c>
      <c r="D137" s="73"/>
      <c r="E137" s="73">
        <v>86</v>
      </c>
      <c r="F137" s="5"/>
      <c r="G137" s="13" t="s">
        <v>33</v>
      </c>
      <c r="H137" s="158">
        <v>5</v>
      </c>
      <c r="I137" s="39">
        <f t="shared" ref="I137:I143" si="54">H137/E137</f>
        <v>5.8139534883720929E-2</v>
      </c>
      <c r="J137" s="64"/>
      <c r="K137" s="40">
        <f t="shared" ref="K137:K143" si="55">E137-H137</f>
        <v>81</v>
      </c>
      <c r="L137" s="39">
        <f t="shared" ref="L137:L143" si="56">K137/E137</f>
        <v>0.94186046511627908</v>
      </c>
    </row>
    <row r="138" spans="1:12">
      <c r="A138" s="73" t="s">
        <v>411</v>
      </c>
      <c r="B138" s="73" t="s">
        <v>414</v>
      </c>
      <c r="C138" s="73" t="s">
        <v>415</v>
      </c>
      <c r="D138" s="73"/>
      <c r="E138" s="73">
        <v>94</v>
      </c>
      <c r="F138" s="5"/>
      <c r="G138" s="13" t="s">
        <v>33</v>
      </c>
      <c r="H138" s="158">
        <v>12</v>
      </c>
      <c r="I138" s="39">
        <f t="shared" si="54"/>
        <v>0.1276595744680851</v>
      </c>
      <c r="J138" s="64"/>
      <c r="K138" s="40">
        <f t="shared" si="55"/>
        <v>82</v>
      </c>
      <c r="L138" s="39">
        <f t="shared" si="56"/>
        <v>0.87234042553191493</v>
      </c>
    </row>
    <row r="139" spans="1:12">
      <c r="A139" s="73" t="s">
        <v>411</v>
      </c>
      <c r="B139" s="73" t="s">
        <v>416</v>
      </c>
      <c r="C139" s="73" t="s">
        <v>417</v>
      </c>
      <c r="D139" s="73"/>
      <c r="E139" s="73">
        <v>106</v>
      </c>
      <c r="F139" s="5"/>
      <c r="G139" s="13" t="s">
        <v>33</v>
      </c>
      <c r="H139" s="158">
        <v>7</v>
      </c>
      <c r="I139" s="39">
        <f t="shared" si="54"/>
        <v>6.6037735849056603E-2</v>
      </c>
      <c r="J139" s="64"/>
      <c r="K139" s="40">
        <f t="shared" si="55"/>
        <v>99</v>
      </c>
      <c r="L139" s="39">
        <f t="shared" si="56"/>
        <v>0.93396226415094341</v>
      </c>
    </row>
    <row r="140" spans="1:12">
      <c r="A140" s="73" t="s">
        <v>411</v>
      </c>
      <c r="B140" s="73" t="s">
        <v>418</v>
      </c>
      <c r="C140" s="73" t="s">
        <v>419</v>
      </c>
      <c r="D140" s="73"/>
      <c r="E140" s="73">
        <v>86</v>
      </c>
      <c r="F140" s="5"/>
      <c r="G140" s="13" t="s">
        <v>33</v>
      </c>
      <c r="H140" s="158">
        <v>6</v>
      </c>
      <c r="I140" s="39">
        <f t="shared" si="54"/>
        <v>6.9767441860465115E-2</v>
      </c>
      <c r="J140" s="64"/>
      <c r="K140" s="40">
        <f t="shared" si="55"/>
        <v>80</v>
      </c>
      <c r="L140" s="39">
        <f t="shared" si="56"/>
        <v>0.93023255813953487</v>
      </c>
    </row>
    <row r="141" spans="1:12">
      <c r="A141" s="73" t="s">
        <v>411</v>
      </c>
      <c r="B141" s="73" t="s">
        <v>420</v>
      </c>
      <c r="C141" s="73" t="s">
        <v>421</v>
      </c>
      <c r="D141" s="73"/>
      <c r="E141" s="73">
        <v>86</v>
      </c>
      <c r="F141" s="5"/>
      <c r="G141" s="13" t="s">
        <v>33</v>
      </c>
      <c r="H141" s="158">
        <v>15</v>
      </c>
      <c r="I141" s="39">
        <f t="shared" si="54"/>
        <v>0.1744186046511628</v>
      </c>
      <c r="J141" s="64"/>
      <c r="K141" s="40">
        <f t="shared" si="55"/>
        <v>71</v>
      </c>
      <c r="L141" s="39">
        <f t="shared" si="56"/>
        <v>0.82558139534883723</v>
      </c>
    </row>
    <row r="142" spans="1:12">
      <c r="A142" s="73" t="s">
        <v>411</v>
      </c>
      <c r="B142" s="73" t="s">
        <v>422</v>
      </c>
      <c r="C142" s="73" t="s">
        <v>423</v>
      </c>
      <c r="D142" s="73"/>
      <c r="E142" s="73">
        <v>86</v>
      </c>
      <c r="F142" s="5"/>
      <c r="G142" s="13" t="s">
        <v>33</v>
      </c>
      <c r="H142" s="158">
        <v>15</v>
      </c>
      <c r="I142" s="39">
        <f t="shared" si="54"/>
        <v>0.1744186046511628</v>
      </c>
      <c r="J142" s="64"/>
      <c r="K142" s="40">
        <f t="shared" si="55"/>
        <v>71</v>
      </c>
      <c r="L142" s="39">
        <f t="shared" si="56"/>
        <v>0.82558139534883723</v>
      </c>
    </row>
    <row r="143" spans="1:12">
      <c r="A143" s="73" t="s">
        <v>411</v>
      </c>
      <c r="B143" s="73" t="s">
        <v>424</v>
      </c>
      <c r="C143" s="73" t="s">
        <v>425</v>
      </c>
      <c r="D143" s="73"/>
      <c r="E143" s="73">
        <v>86</v>
      </c>
      <c r="F143" s="5"/>
      <c r="G143" s="13" t="s">
        <v>33</v>
      </c>
      <c r="H143" s="158">
        <v>15</v>
      </c>
      <c r="I143" s="39">
        <f t="shared" si="54"/>
        <v>0.1744186046511628</v>
      </c>
      <c r="J143" s="64"/>
      <c r="K143" s="40">
        <f t="shared" si="55"/>
        <v>71</v>
      </c>
      <c r="L143" s="39">
        <f t="shared" si="56"/>
        <v>0.82558139534883723</v>
      </c>
    </row>
    <row r="144" spans="1:12">
      <c r="A144" s="74" t="s">
        <v>411</v>
      </c>
      <c r="B144" s="74" t="s">
        <v>426</v>
      </c>
      <c r="C144" s="74" t="s">
        <v>427</v>
      </c>
      <c r="D144" s="74"/>
      <c r="E144" s="74">
        <v>86</v>
      </c>
      <c r="F144" s="65"/>
      <c r="G144" s="67" t="s">
        <v>33</v>
      </c>
      <c r="H144" s="68">
        <v>14</v>
      </c>
      <c r="I144" s="42">
        <f t="shared" ref="I144" si="57">H144/E144</f>
        <v>0.16279069767441862</v>
      </c>
      <c r="J144" s="66"/>
      <c r="K144" s="43">
        <f t="shared" ref="K144" si="58">E144-H144</f>
        <v>72</v>
      </c>
      <c r="L144" s="42">
        <f t="shared" ref="L144" si="59">K144/E144</f>
        <v>0.83720930232558144</v>
      </c>
    </row>
    <row r="145" spans="1:12">
      <c r="A145" s="33"/>
      <c r="B145" s="34">
        <f>COUNTA(B137:B144)</f>
        <v>8</v>
      </c>
      <c r="C145" s="33"/>
      <c r="E145" s="37">
        <f>SUM(E137:E144)</f>
        <v>716</v>
      </c>
      <c r="F145" s="44"/>
      <c r="G145" s="34">
        <f>COUNTA(G137:G144)</f>
        <v>8</v>
      </c>
      <c r="H145" s="37">
        <f>SUM(H137:H144)</f>
        <v>89</v>
      </c>
      <c r="I145" s="45">
        <f>H145/E145</f>
        <v>0.12430167597765363</v>
      </c>
      <c r="J145" s="141"/>
      <c r="K145" s="54">
        <f>E145-H145</f>
        <v>627</v>
      </c>
      <c r="L145" s="45">
        <f>K145/E145</f>
        <v>0.87569832402234637</v>
      </c>
    </row>
    <row r="146" spans="1:12">
      <c r="A146" s="33"/>
      <c r="B146" s="34"/>
      <c r="C146" s="33"/>
      <c r="E146" s="37"/>
      <c r="F146" s="44"/>
      <c r="G146" s="34"/>
      <c r="H146" s="37"/>
      <c r="I146" s="45"/>
      <c r="J146" s="141"/>
      <c r="K146" s="54"/>
      <c r="L146" s="45"/>
    </row>
    <row r="147" spans="1:12">
      <c r="A147" s="33"/>
      <c r="B147" s="34"/>
      <c r="C147" s="33"/>
      <c r="E147" s="37"/>
      <c r="F147" s="44"/>
      <c r="G147" s="34"/>
      <c r="H147" s="37"/>
      <c r="I147" s="45"/>
      <c r="J147" s="78"/>
      <c r="K147" s="54"/>
      <c r="L147" s="45"/>
    </row>
    <row r="148" spans="1:12">
      <c r="B148" s="108" t="s">
        <v>159</v>
      </c>
      <c r="C148" s="124"/>
      <c r="D148" s="125"/>
      <c r="G148" s="38"/>
      <c r="H148" s="38"/>
    </row>
    <row r="149" spans="1:12">
      <c r="B149" s="108"/>
      <c r="C149" s="127" t="s">
        <v>120</v>
      </c>
      <c r="D149" s="125"/>
      <c r="E149" s="107">
        <f>SUM(B10+B28+B33+B66+B80+B87+B94+B98+B109+B122+B131+B135+B145)</f>
        <v>118</v>
      </c>
      <c r="G149" s="38"/>
      <c r="H149" s="38"/>
    </row>
    <row r="150" spans="1:12">
      <c r="B150" s="108"/>
      <c r="C150" s="127" t="s">
        <v>160</v>
      </c>
      <c r="D150" s="125"/>
      <c r="E150" s="106">
        <f>SUM(E10+E28+E33+E66+E80+E87+E94+E98+E109+E122+E131+E135+E145)</f>
        <v>11566</v>
      </c>
      <c r="G150" s="38"/>
      <c r="H150" s="38"/>
    </row>
    <row r="151" spans="1:12">
      <c r="B151" s="126"/>
      <c r="C151" s="127" t="s">
        <v>150</v>
      </c>
      <c r="D151" s="107"/>
      <c r="E151" s="107">
        <f>SUM(G10+G28+G33+G66+G80+G87+G94+G98+G109+G122+G131+G135+G145)</f>
        <v>91</v>
      </c>
      <c r="G151" s="38"/>
      <c r="H151" s="38"/>
    </row>
    <row r="152" spans="1:12">
      <c r="B152" s="126"/>
      <c r="C152" s="127" t="s">
        <v>161</v>
      </c>
      <c r="D152" s="107" t="e">
        <f>SUM(D29+#REF!+D33+#REF!)</f>
        <v>#REF!</v>
      </c>
      <c r="E152" s="106">
        <f>SUM(H10+H28+H33+H66+H80+H87+H94+H98+H109+H122+H131+H135+H145)</f>
        <v>898</v>
      </c>
      <c r="G152" s="38"/>
      <c r="H152" s="38"/>
    </row>
    <row r="153" spans="1:12">
      <c r="B153" s="126"/>
      <c r="C153" s="127" t="s">
        <v>162</v>
      </c>
      <c r="D153" s="107" t="e">
        <f>SUM(E29+#REF!+E33+#REF!)</f>
        <v>#REF!</v>
      </c>
      <c r="E153" s="136">
        <f>E152/E150</f>
        <v>7.7641362614559922E-2</v>
      </c>
      <c r="G153" s="38"/>
      <c r="H153" s="38"/>
    </row>
    <row r="154" spans="1:12">
      <c r="C154" s="127" t="s">
        <v>163</v>
      </c>
      <c r="E154" s="106">
        <f>SUM(K10+K28+K33+K66+K80+K87+K94+K98+K109+K122+K131+K135+K145)</f>
        <v>10668</v>
      </c>
      <c r="G154" s="38"/>
      <c r="H154" s="38"/>
    </row>
    <row r="155" spans="1:12">
      <c r="C155" s="127" t="s">
        <v>164</v>
      </c>
      <c r="E155" s="136">
        <f>E154/E150</f>
        <v>0.92235863738544011</v>
      </c>
      <c r="G155" s="38"/>
      <c r="H155" s="38"/>
    </row>
    <row r="156" spans="1:12">
      <c r="G156" s="38"/>
      <c r="H156" s="38"/>
    </row>
    <row r="157" spans="1:12">
      <c r="G157" s="38"/>
      <c r="H157" s="38"/>
    </row>
    <row r="158" spans="1:12">
      <c r="G158" s="38"/>
      <c r="H158" s="38"/>
    </row>
    <row r="159" spans="1:12">
      <c r="G159" s="38"/>
      <c r="H159" s="38"/>
    </row>
    <row r="160" spans="1:12">
      <c r="G160" s="38"/>
      <c r="H160" s="38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Wisconsin Beach Days at Monitored Beaches</oddHeader>
    <oddFooter>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O47"/>
  <sheetViews>
    <sheetView zoomScaleNormal="100" workbookViewId="0"/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5.5703125" style="55" customWidth="1"/>
    <col min="5" max="5" width="8.5703125" style="55" customWidth="1"/>
    <col min="6" max="6" width="9.7109375" style="5" customWidth="1"/>
    <col min="7" max="7" width="8.7109375" style="5" customWidth="1"/>
    <col min="8" max="8" width="11" style="5" customWidth="1"/>
    <col min="9" max="9" width="9.140625" style="24"/>
    <col min="10" max="11" width="9.140625" style="24" customWidth="1"/>
    <col min="12" max="16384" width="9.140625" style="24"/>
  </cols>
  <sheetData>
    <row r="1" spans="1:12" ht="41.25" customHeight="1">
      <c r="A1" s="25" t="s">
        <v>12</v>
      </c>
      <c r="B1" s="25" t="s">
        <v>13</v>
      </c>
      <c r="C1" s="25" t="s">
        <v>14</v>
      </c>
      <c r="D1" s="3" t="s">
        <v>74</v>
      </c>
      <c r="E1" s="80" t="s">
        <v>434</v>
      </c>
      <c r="F1" s="3" t="s">
        <v>77</v>
      </c>
      <c r="G1" s="3" t="s">
        <v>75</v>
      </c>
      <c r="H1" s="3" t="s">
        <v>76</v>
      </c>
      <c r="I1" s="15" t="s">
        <v>31</v>
      </c>
      <c r="J1" s="3" t="s">
        <v>44</v>
      </c>
      <c r="K1" s="3" t="s">
        <v>18</v>
      </c>
      <c r="L1" s="3" t="s">
        <v>19</v>
      </c>
    </row>
    <row r="2" spans="1:12" ht="12.75" customHeight="1">
      <c r="A2" s="73" t="s">
        <v>234</v>
      </c>
      <c r="B2" s="73" t="s">
        <v>237</v>
      </c>
      <c r="C2" s="73" t="s">
        <v>238</v>
      </c>
      <c r="D2" s="73">
        <v>1</v>
      </c>
      <c r="E2" s="153">
        <v>142</v>
      </c>
      <c r="F2" s="73" t="s">
        <v>33</v>
      </c>
      <c r="G2" s="73">
        <v>4</v>
      </c>
      <c r="H2" s="73" t="s">
        <v>175</v>
      </c>
      <c r="I2" s="73">
        <v>100</v>
      </c>
      <c r="J2" s="13" t="s">
        <v>33</v>
      </c>
      <c r="K2" s="159">
        <v>1</v>
      </c>
      <c r="L2" s="145">
        <f>K2/I2</f>
        <v>0.01</v>
      </c>
    </row>
    <row r="3" spans="1:12" ht="12.75" customHeight="1">
      <c r="A3" s="73" t="s">
        <v>234</v>
      </c>
      <c r="B3" s="73" t="s">
        <v>241</v>
      </c>
      <c r="C3" s="73" t="s">
        <v>242</v>
      </c>
      <c r="D3" s="73">
        <v>1</v>
      </c>
      <c r="E3" s="153">
        <v>100</v>
      </c>
      <c r="F3" s="73" t="s">
        <v>33</v>
      </c>
      <c r="G3" s="73">
        <v>4</v>
      </c>
      <c r="H3" s="73" t="s">
        <v>175</v>
      </c>
      <c r="I3" s="73">
        <v>100</v>
      </c>
      <c r="J3" s="13" t="s">
        <v>33</v>
      </c>
      <c r="K3" s="159">
        <v>3</v>
      </c>
      <c r="L3" s="145">
        <f t="shared" ref="L3:L13" si="0">K3/I3</f>
        <v>0.03</v>
      </c>
    </row>
    <row r="4" spans="1:12" ht="12.75" customHeight="1">
      <c r="A4" s="73" t="s">
        <v>234</v>
      </c>
      <c r="B4" s="73" t="s">
        <v>243</v>
      </c>
      <c r="C4" s="73" t="s">
        <v>244</v>
      </c>
      <c r="D4" s="73">
        <v>1</v>
      </c>
      <c r="E4" s="153">
        <v>27</v>
      </c>
      <c r="F4" s="73" t="s">
        <v>33</v>
      </c>
      <c r="G4" s="73">
        <v>4</v>
      </c>
      <c r="H4" s="73" t="s">
        <v>175</v>
      </c>
      <c r="I4" s="73">
        <v>100</v>
      </c>
      <c r="J4" s="13" t="s">
        <v>33</v>
      </c>
      <c r="K4" s="159">
        <v>1</v>
      </c>
      <c r="L4" s="145">
        <f t="shared" si="0"/>
        <v>0.01</v>
      </c>
    </row>
    <row r="5" spans="1:12" ht="12.75" customHeight="1">
      <c r="A5" s="73" t="s">
        <v>234</v>
      </c>
      <c r="B5" s="73" t="s">
        <v>245</v>
      </c>
      <c r="C5" s="73" t="s">
        <v>246</v>
      </c>
      <c r="D5" s="73">
        <v>1</v>
      </c>
      <c r="E5" s="153">
        <v>87</v>
      </c>
      <c r="F5" s="73" t="s">
        <v>33</v>
      </c>
      <c r="G5" s="73">
        <v>4</v>
      </c>
      <c r="H5" s="73" t="s">
        <v>175</v>
      </c>
      <c r="I5" s="73">
        <v>100</v>
      </c>
      <c r="J5" s="13" t="s">
        <v>33</v>
      </c>
      <c r="K5" s="159">
        <v>15</v>
      </c>
      <c r="L5" s="145">
        <f t="shared" si="0"/>
        <v>0.15</v>
      </c>
    </row>
    <row r="6" spans="1:12" ht="12.75" customHeight="1">
      <c r="A6" s="73" t="s">
        <v>234</v>
      </c>
      <c r="B6" s="73" t="s">
        <v>253</v>
      </c>
      <c r="C6" s="73" t="s">
        <v>254</v>
      </c>
      <c r="D6" s="73">
        <v>1</v>
      </c>
      <c r="E6" s="153">
        <v>50</v>
      </c>
      <c r="F6" s="73" t="s">
        <v>33</v>
      </c>
      <c r="G6" s="73">
        <v>4</v>
      </c>
      <c r="H6" s="73" t="s">
        <v>175</v>
      </c>
      <c r="I6" s="73">
        <v>100</v>
      </c>
      <c r="J6" s="13" t="s">
        <v>33</v>
      </c>
      <c r="K6" s="159">
        <v>16</v>
      </c>
      <c r="L6" s="145">
        <f t="shared" si="0"/>
        <v>0.16</v>
      </c>
    </row>
    <row r="7" spans="1:12" ht="12.75" customHeight="1">
      <c r="A7" s="73" t="s">
        <v>234</v>
      </c>
      <c r="B7" s="73" t="s">
        <v>265</v>
      </c>
      <c r="C7" s="73" t="s">
        <v>266</v>
      </c>
      <c r="D7" s="73">
        <v>1</v>
      </c>
      <c r="E7" s="153">
        <v>94</v>
      </c>
      <c r="F7" s="73" t="s">
        <v>33</v>
      </c>
      <c r="G7" s="73">
        <v>4</v>
      </c>
      <c r="H7" s="73" t="s">
        <v>175</v>
      </c>
      <c r="I7" s="73">
        <v>100</v>
      </c>
      <c r="J7" s="143"/>
      <c r="K7" s="143"/>
      <c r="L7" s="145">
        <f t="shared" si="0"/>
        <v>0</v>
      </c>
    </row>
    <row r="8" spans="1:12" ht="12.75" customHeight="1">
      <c r="A8" s="73" t="s">
        <v>234</v>
      </c>
      <c r="B8" s="73" t="s">
        <v>267</v>
      </c>
      <c r="C8" s="73" t="s">
        <v>268</v>
      </c>
      <c r="D8" s="73">
        <v>1</v>
      </c>
      <c r="E8" s="153">
        <v>868</v>
      </c>
      <c r="F8" s="73" t="s">
        <v>33</v>
      </c>
      <c r="G8" s="73">
        <v>4</v>
      </c>
      <c r="H8" s="73" t="s">
        <v>175</v>
      </c>
      <c r="I8" s="73">
        <v>99</v>
      </c>
      <c r="J8" s="158"/>
      <c r="K8" s="158"/>
      <c r="L8" s="145">
        <f t="shared" si="0"/>
        <v>0</v>
      </c>
    </row>
    <row r="9" spans="1:12" ht="12.75" customHeight="1">
      <c r="A9" s="73" t="s">
        <v>234</v>
      </c>
      <c r="B9" s="73" t="s">
        <v>269</v>
      </c>
      <c r="C9" s="73" t="s">
        <v>270</v>
      </c>
      <c r="D9" s="73">
        <v>1</v>
      </c>
      <c r="E9" s="153">
        <v>288</v>
      </c>
      <c r="F9" s="73" t="s">
        <v>33</v>
      </c>
      <c r="G9" s="73">
        <v>4</v>
      </c>
      <c r="H9" s="73" t="s">
        <v>175</v>
      </c>
      <c r="I9" s="73">
        <v>100</v>
      </c>
      <c r="J9" s="13" t="s">
        <v>33</v>
      </c>
      <c r="K9" s="159">
        <v>1</v>
      </c>
      <c r="L9" s="145">
        <f t="shared" si="0"/>
        <v>0.01</v>
      </c>
    </row>
    <row r="10" spans="1:12" ht="12.75" customHeight="1">
      <c r="A10" s="73" t="s">
        <v>234</v>
      </c>
      <c r="B10" s="73" t="s">
        <v>271</v>
      </c>
      <c r="C10" s="73" t="s">
        <v>272</v>
      </c>
      <c r="D10" s="73">
        <v>1</v>
      </c>
      <c r="E10" s="153">
        <v>51</v>
      </c>
      <c r="F10" s="73" t="s">
        <v>33</v>
      </c>
      <c r="G10" s="73">
        <v>4</v>
      </c>
      <c r="H10" s="73" t="s">
        <v>175</v>
      </c>
      <c r="I10" s="73">
        <v>100</v>
      </c>
      <c r="J10" s="13" t="s">
        <v>33</v>
      </c>
      <c r="K10" s="159">
        <v>12</v>
      </c>
      <c r="L10" s="145">
        <f t="shared" si="0"/>
        <v>0.12</v>
      </c>
    </row>
    <row r="11" spans="1:12" ht="12.75" customHeight="1">
      <c r="A11" s="73" t="s">
        <v>234</v>
      </c>
      <c r="B11" s="73" t="s">
        <v>287</v>
      </c>
      <c r="C11" s="73" t="s">
        <v>288</v>
      </c>
      <c r="D11" s="73">
        <v>1</v>
      </c>
      <c r="E11" s="153">
        <v>34</v>
      </c>
      <c r="F11" s="73" t="s">
        <v>33</v>
      </c>
      <c r="G11" s="73">
        <v>4</v>
      </c>
      <c r="H11" s="73" t="s">
        <v>175</v>
      </c>
      <c r="I11" s="73">
        <v>100</v>
      </c>
      <c r="J11" s="13" t="s">
        <v>33</v>
      </c>
      <c r="K11" s="159">
        <v>1</v>
      </c>
      <c r="L11" s="145">
        <f t="shared" si="0"/>
        <v>0.01</v>
      </c>
    </row>
    <row r="12" spans="1:12" ht="12.75" customHeight="1">
      <c r="A12" s="73" t="s">
        <v>234</v>
      </c>
      <c r="B12" s="73" t="s">
        <v>291</v>
      </c>
      <c r="C12" s="73" t="s">
        <v>292</v>
      </c>
      <c r="D12" s="73">
        <v>1</v>
      </c>
      <c r="E12" s="153">
        <v>98</v>
      </c>
      <c r="F12" s="73" t="s">
        <v>33</v>
      </c>
      <c r="G12" s="73">
        <v>4</v>
      </c>
      <c r="H12" s="73" t="s">
        <v>175</v>
      </c>
      <c r="I12" s="73">
        <v>100</v>
      </c>
      <c r="J12" s="13" t="s">
        <v>33</v>
      </c>
      <c r="K12" s="13">
        <v>3</v>
      </c>
      <c r="L12" s="145">
        <f t="shared" si="0"/>
        <v>0.03</v>
      </c>
    </row>
    <row r="13" spans="1:12" ht="12.75" customHeight="1">
      <c r="A13" s="74" t="s">
        <v>234</v>
      </c>
      <c r="B13" s="74" t="s">
        <v>295</v>
      </c>
      <c r="C13" s="74" t="s">
        <v>296</v>
      </c>
      <c r="D13" s="74">
        <v>1</v>
      </c>
      <c r="E13" s="155">
        <v>1980</v>
      </c>
      <c r="F13" s="74" t="s">
        <v>33</v>
      </c>
      <c r="G13" s="74">
        <v>4</v>
      </c>
      <c r="H13" s="74" t="s">
        <v>175</v>
      </c>
      <c r="I13" s="74">
        <v>99</v>
      </c>
      <c r="J13" s="68"/>
      <c r="K13" s="68"/>
      <c r="L13" s="146">
        <f t="shared" si="0"/>
        <v>0</v>
      </c>
    </row>
    <row r="14" spans="1:12" ht="12.75" customHeight="1">
      <c r="A14" s="33"/>
      <c r="B14" s="34">
        <f>COUNTA(B2:B13)</f>
        <v>12</v>
      </c>
      <c r="C14" s="33"/>
      <c r="D14" s="79">
        <f>COUNTIF(D2:D13, "1")</f>
        <v>12</v>
      </c>
      <c r="E14" s="37">
        <f>SUM(E2:E13)</f>
        <v>3819</v>
      </c>
      <c r="F14" s="85">
        <f>G14/B14</f>
        <v>1</v>
      </c>
      <c r="G14" s="34">
        <f>COUNTIF(G2:G13, "&gt;0")</f>
        <v>12</v>
      </c>
      <c r="H14" s="62"/>
      <c r="I14" s="37">
        <f>SUM(I2:I13)</f>
        <v>1198</v>
      </c>
      <c r="J14" s="34">
        <f>COUNTA(J2:J13)</f>
        <v>9</v>
      </c>
      <c r="K14" s="37">
        <f>SUM(K2:K13)</f>
        <v>53</v>
      </c>
      <c r="L14" s="45">
        <f>K14/I14</f>
        <v>4.4240400667779629E-2</v>
      </c>
    </row>
    <row r="15" spans="1:12" ht="12.75" customHeight="1">
      <c r="A15" s="33"/>
      <c r="B15" s="34"/>
      <c r="C15" s="33"/>
      <c r="D15" s="79"/>
      <c r="E15" s="37"/>
      <c r="F15" s="85"/>
      <c r="G15" s="34"/>
      <c r="H15" s="62"/>
      <c r="I15" s="37"/>
      <c r="J15" s="34"/>
      <c r="K15" s="37"/>
      <c r="L15" s="45"/>
    </row>
    <row r="16" spans="1:12" ht="12.75" customHeight="1">
      <c r="A16" s="73" t="s">
        <v>368</v>
      </c>
      <c r="B16" s="73" t="s">
        <v>375</v>
      </c>
      <c r="C16" s="73" t="s">
        <v>376</v>
      </c>
      <c r="D16" s="73">
        <v>1</v>
      </c>
      <c r="E16" s="153">
        <v>815</v>
      </c>
      <c r="F16" s="73" t="s">
        <v>33</v>
      </c>
      <c r="G16" s="73">
        <v>4</v>
      </c>
      <c r="H16" s="73" t="s">
        <v>175</v>
      </c>
      <c r="I16" s="73">
        <v>117</v>
      </c>
      <c r="J16" s="13" t="s">
        <v>33</v>
      </c>
      <c r="K16" s="165">
        <v>43</v>
      </c>
      <c r="L16" s="145">
        <f t="shared" ref="L16:L17" si="1">K16/I16</f>
        <v>0.36752136752136755</v>
      </c>
    </row>
    <row r="17" spans="1:15" ht="12.75" customHeight="1">
      <c r="A17" s="74" t="s">
        <v>368</v>
      </c>
      <c r="B17" s="74" t="s">
        <v>383</v>
      </c>
      <c r="C17" s="74" t="s">
        <v>384</v>
      </c>
      <c r="D17" s="74">
        <v>1</v>
      </c>
      <c r="E17" s="155">
        <v>150</v>
      </c>
      <c r="F17" s="74" t="s">
        <v>33</v>
      </c>
      <c r="G17" s="74">
        <v>4</v>
      </c>
      <c r="H17" s="74" t="s">
        <v>175</v>
      </c>
      <c r="I17" s="74">
        <v>117</v>
      </c>
      <c r="J17" s="67" t="s">
        <v>33</v>
      </c>
      <c r="K17" s="68">
        <v>56</v>
      </c>
      <c r="L17" s="146">
        <f t="shared" si="1"/>
        <v>0.47863247863247865</v>
      </c>
    </row>
    <row r="18" spans="1:15" ht="12.75" customHeight="1">
      <c r="A18" s="33"/>
      <c r="B18" s="34">
        <f>COUNTA(B16:B17)</f>
        <v>2</v>
      </c>
      <c r="C18" s="33"/>
      <c r="D18" s="79">
        <f>COUNTIF(D16:D17, "1")</f>
        <v>2</v>
      </c>
      <c r="E18" s="37">
        <f>SUM(E16:E17)</f>
        <v>965</v>
      </c>
      <c r="F18" s="85">
        <f>G18/B18</f>
        <v>1</v>
      </c>
      <c r="G18" s="34">
        <f>COUNTIF(G16:G17, "&gt;0")</f>
        <v>2</v>
      </c>
      <c r="H18" s="33"/>
      <c r="I18" s="37">
        <f>SUM(I16:I17)</f>
        <v>234</v>
      </c>
      <c r="J18" s="34">
        <f>COUNTA(J16:J17)</f>
        <v>2</v>
      </c>
      <c r="K18" s="37">
        <f>SUM(K16:K17)</f>
        <v>99</v>
      </c>
      <c r="L18" s="45">
        <f>K18/I18</f>
        <v>0.42307692307692307</v>
      </c>
    </row>
    <row r="19" spans="1:15" ht="12.75" customHeight="1">
      <c r="A19" s="33"/>
      <c r="B19" s="33"/>
      <c r="C19" s="33"/>
      <c r="D19" s="56"/>
      <c r="E19" s="160"/>
      <c r="F19" s="56"/>
      <c r="G19" s="56"/>
      <c r="H19" s="56"/>
      <c r="I19" s="37"/>
      <c r="J19" s="34"/>
      <c r="K19" s="37"/>
      <c r="L19" s="45"/>
    </row>
    <row r="20" spans="1:15" ht="12.75" customHeight="1">
      <c r="A20" s="73" t="s">
        <v>391</v>
      </c>
      <c r="B20" s="73" t="s">
        <v>392</v>
      </c>
      <c r="C20" s="73" t="s">
        <v>393</v>
      </c>
      <c r="D20" s="73">
        <v>1</v>
      </c>
      <c r="E20" s="153">
        <v>25</v>
      </c>
      <c r="F20" s="73" t="s">
        <v>33</v>
      </c>
      <c r="G20" s="73">
        <v>4</v>
      </c>
      <c r="H20" s="73" t="s">
        <v>175</v>
      </c>
      <c r="I20" s="73">
        <v>90</v>
      </c>
      <c r="J20" s="13" t="s">
        <v>33</v>
      </c>
      <c r="K20" s="159">
        <v>23</v>
      </c>
      <c r="L20" s="145">
        <f t="shared" ref="L20:L24" si="2">K20/I20</f>
        <v>0.25555555555555554</v>
      </c>
    </row>
    <row r="21" spans="1:15" ht="12.75" customHeight="1">
      <c r="A21" s="73" t="s">
        <v>391</v>
      </c>
      <c r="B21" s="73" t="s">
        <v>396</v>
      </c>
      <c r="C21" s="73" t="s">
        <v>397</v>
      </c>
      <c r="D21" s="73">
        <v>1</v>
      </c>
      <c r="E21" s="153">
        <v>21</v>
      </c>
      <c r="F21" s="73" t="s">
        <v>33</v>
      </c>
      <c r="G21" s="73">
        <v>4</v>
      </c>
      <c r="H21" s="73" t="s">
        <v>175</v>
      </c>
      <c r="I21" s="73">
        <v>90</v>
      </c>
      <c r="J21" s="13" t="s">
        <v>33</v>
      </c>
      <c r="K21" s="159">
        <v>11</v>
      </c>
      <c r="L21" s="145">
        <f t="shared" si="2"/>
        <v>0.12222222222222222</v>
      </c>
    </row>
    <row r="22" spans="1:15" ht="12.75" customHeight="1">
      <c r="A22" s="73" t="s">
        <v>391</v>
      </c>
      <c r="B22" s="73" t="s">
        <v>398</v>
      </c>
      <c r="C22" s="73" t="s">
        <v>399</v>
      </c>
      <c r="D22" s="73">
        <v>1</v>
      </c>
      <c r="E22" s="153">
        <v>778</v>
      </c>
      <c r="F22" s="73" t="s">
        <v>33</v>
      </c>
      <c r="G22" s="73">
        <v>4</v>
      </c>
      <c r="H22" s="73" t="s">
        <v>175</v>
      </c>
      <c r="I22" s="73">
        <v>90</v>
      </c>
      <c r="J22" s="13" t="s">
        <v>33</v>
      </c>
      <c r="K22" s="159">
        <v>8</v>
      </c>
      <c r="L22" s="145">
        <f t="shared" si="2"/>
        <v>8.8888888888888892E-2</v>
      </c>
    </row>
    <row r="23" spans="1:15" ht="12.75" customHeight="1">
      <c r="A23" s="73" t="s">
        <v>391</v>
      </c>
      <c r="B23" s="73" t="s">
        <v>400</v>
      </c>
      <c r="C23" s="73" t="s">
        <v>401</v>
      </c>
      <c r="D23" s="73">
        <v>1</v>
      </c>
      <c r="E23" s="153">
        <v>985</v>
      </c>
      <c r="F23" s="73" t="s">
        <v>33</v>
      </c>
      <c r="G23" s="73">
        <v>4</v>
      </c>
      <c r="H23" s="73" t="s">
        <v>175</v>
      </c>
      <c r="I23" s="73">
        <v>90</v>
      </c>
      <c r="J23" s="13" t="s">
        <v>33</v>
      </c>
      <c r="K23" s="159">
        <v>39</v>
      </c>
      <c r="L23" s="145">
        <f t="shared" si="2"/>
        <v>0.43333333333333335</v>
      </c>
    </row>
    <row r="24" spans="1:15" ht="12.75" customHeight="1">
      <c r="A24" s="74" t="s">
        <v>391</v>
      </c>
      <c r="B24" s="74" t="s">
        <v>404</v>
      </c>
      <c r="C24" s="74" t="s">
        <v>405</v>
      </c>
      <c r="D24" s="74">
        <v>1</v>
      </c>
      <c r="E24" s="155">
        <v>585</v>
      </c>
      <c r="F24" s="74" t="s">
        <v>33</v>
      </c>
      <c r="G24" s="74">
        <v>4</v>
      </c>
      <c r="H24" s="74" t="s">
        <v>175</v>
      </c>
      <c r="I24" s="74">
        <v>91</v>
      </c>
      <c r="J24" s="67" t="s">
        <v>33</v>
      </c>
      <c r="K24" s="68">
        <v>5</v>
      </c>
      <c r="L24" s="146">
        <f t="shared" si="2"/>
        <v>5.4945054945054944E-2</v>
      </c>
      <c r="O24" s="24" t="s">
        <v>437</v>
      </c>
    </row>
    <row r="25" spans="1:15" ht="12.75" customHeight="1">
      <c r="A25" s="33"/>
      <c r="B25" s="34">
        <f>COUNTA(B20:B24)</f>
        <v>5</v>
      </c>
      <c r="C25" s="33"/>
      <c r="D25" s="79">
        <f>COUNTIF(D20:D24, "1")</f>
        <v>5</v>
      </c>
      <c r="E25" s="37">
        <f>SUM(E20:E24)</f>
        <v>2394</v>
      </c>
      <c r="F25" s="85">
        <f>G25/B25</f>
        <v>1</v>
      </c>
      <c r="G25" s="34">
        <f>COUNTIF(G20:G24, "&gt;0")</f>
        <v>5</v>
      </c>
      <c r="H25" s="33"/>
      <c r="I25" s="37">
        <f>SUM(I20:I24)</f>
        <v>451</v>
      </c>
      <c r="J25" s="34">
        <f>COUNTA(J20:J24)</f>
        <v>5</v>
      </c>
      <c r="K25" s="37">
        <f>SUM(K20:K24)</f>
        <v>86</v>
      </c>
      <c r="L25" s="45">
        <f>K25/I25</f>
        <v>0.19068736141906872</v>
      </c>
    </row>
    <row r="26" spans="1:15" ht="12.75" customHeight="1">
      <c r="A26" s="33"/>
      <c r="B26" s="34"/>
      <c r="C26" s="33"/>
      <c r="D26" s="57"/>
      <c r="E26" s="161"/>
      <c r="F26" s="56"/>
      <c r="G26" s="56"/>
      <c r="H26" s="56"/>
      <c r="I26" s="59"/>
      <c r="J26" s="147"/>
      <c r="K26" s="36"/>
      <c r="L26" s="36"/>
    </row>
    <row r="27" spans="1:15" ht="12.75" customHeight="1">
      <c r="A27" s="73" t="s">
        <v>406</v>
      </c>
      <c r="B27" s="73" t="s">
        <v>407</v>
      </c>
      <c r="C27" s="73" t="s">
        <v>408</v>
      </c>
      <c r="D27" s="73">
        <v>1</v>
      </c>
      <c r="E27" s="153">
        <v>949</v>
      </c>
      <c r="F27" s="73" t="s">
        <v>33</v>
      </c>
      <c r="G27" s="73">
        <v>5</v>
      </c>
      <c r="H27" s="73" t="s">
        <v>175</v>
      </c>
      <c r="I27" s="73">
        <v>95</v>
      </c>
      <c r="J27" s="13" t="s">
        <v>33</v>
      </c>
      <c r="K27" s="159">
        <v>1</v>
      </c>
      <c r="L27" s="145">
        <f t="shared" ref="L27:L28" si="3">K27/I27</f>
        <v>1.0526315789473684E-2</v>
      </c>
    </row>
    <row r="28" spans="1:15" ht="12.75" customHeight="1">
      <c r="A28" s="74" t="s">
        <v>406</v>
      </c>
      <c r="B28" s="74" t="s">
        <v>409</v>
      </c>
      <c r="C28" s="74" t="s">
        <v>410</v>
      </c>
      <c r="D28" s="74">
        <v>1</v>
      </c>
      <c r="E28" s="155">
        <v>685</v>
      </c>
      <c r="F28" s="74" t="s">
        <v>33</v>
      </c>
      <c r="G28" s="74">
        <v>5</v>
      </c>
      <c r="H28" s="74" t="s">
        <v>175</v>
      </c>
      <c r="I28" s="74">
        <v>95</v>
      </c>
      <c r="J28" s="67" t="s">
        <v>33</v>
      </c>
      <c r="K28" s="68">
        <v>4</v>
      </c>
      <c r="L28" s="146">
        <f t="shared" si="3"/>
        <v>4.2105263157894736E-2</v>
      </c>
    </row>
    <row r="29" spans="1:15" ht="12.75" customHeight="1">
      <c r="A29" s="33"/>
      <c r="B29" s="34">
        <f>COUNTA(B27:B28)</f>
        <v>2</v>
      </c>
      <c r="C29" s="33"/>
      <c r="D29" s="79">
        <f>COUNTIF(D27:D28, "1")</f>
        <v>2</v>
      </c>
      <c r="E29" s="37">
        <f>SUM(E27:E28)</f>
        <v>1634</v>
      </c>
      <c r="F29" s="85">
        <f>G29/B29</f>
        <v>1</v>
      </c>
      <c r="G29" s="34">
        <f>COUNTIF(G27:G28, "&gt;0")</f>
        <v>2</v>
      </c>
      <c r="H29" s="33"/>
      <c r="I29" s="37">
        <f>SUM(I27:I28)</f>
        <v>190</v>
      </c>
      <c r="J29" s="34">
        <f>COUNTA(J27:J28)</f>
        <v>2</v>
      </c>
      <c r="K29" s="37">
        <f>SUM(K27:K28)</f>
        <v>5</v>
      </c>
      <c r="L29" s="45">
        <f>K29/I29</f>
        <v>2.6315789473684209E-2</v>
      </c>
    </row>
    <row r="30" spans="1:15" ht="12.75" customHeight="1">
      <c r="A30" s="33"/>
      <c r="B30" s="34"/>
      <c r="C30" s="33"/>
      <c r="D30" s="79"/>
      <c r="E30" s="37"/>
      <c r="F30" s="85"/>
      <c r="G30" s="34"/>
      <c r="H30" s="33"/>
      <c r="I30" s="37"/>
      <c r="J30" s="34"/>
      <c r="K30" s="37"/>
      <c r="L30" s="45"/>
    </row>
    <row r="31" spans="1:15" ht="12.75" customHeight="1">
      <c r="A31" s="73" t="s">
        <v>411</v>
      </c>
      <c r="B31" s="73" t="s">
        <v>414</v>
      </c>
      <c r="C31" s="73" t="s">
        <v>415</v>
      </c>
      <c r="D31" s="73">
        <v>1</v>
      </c>
      <c r="E31" s="153">
        <v>245</v>
      </c>
      <c r="F31" s="73" t="s">
        <v>33</v>
      </c>
      <c r="G31" s="73">
        <v>4</v>
      </c>
      <c r="H31" s="73" t="s">
        <v>175</v>
      </c>
      <c r="I31" s="73">
        <v>94</v>
      </c>
      <c r="J31" s="13" t="s">
        <v>33</v>
      </c>
      <c r="K31" s="159">
        <v>12</v>
      </c>
      <c r="L31" s="145">
        <f t="shared" ref="L31:L35" si="4">K31/I31</f>
        <v>0.1276595744680851</v>
      </c>
    </row>
    <row r="32" spans="1:15" ht="12.75" customHeight="1">
      <c r="A32" s="73" t="s">
        <v>411</v>
      </c>
      <c r="B32" s="73" t="s">
        <v>420</v>
      </c>
      <c r="C32" s="73" t="s">
        <v>421</v>
      </c>
      <c r="D32" s="73">
        <v>1</v>
      </c>
      <c r="E32" s="153">
        <v>1381</v>
      </c>
      <c r="F32" s="73" t="s">
        <v>33</v>
      </c>
      <c r="G32" s="73">
        <v>4</v>
      </c>
      <c r="H32" s="73" t="s">
        <v>175</v>
      </c>
      <c r="I32" s="73">
        <v>86</v>
      </c>
      <c r="J32" s="13" t="s">
        <v>33</v>
      </c>
      <c r="K32" s="159">
        <v>15</v>
      </c>
      <c r="L32" s="145">
        <f t="shared" si="4"/>
        <v>0.1744186046511628</v>
      </c>
    </row>
    <row r="33" spans="1:12" ht="12.75" customHeight="1">
      <c r="A33" s="73" t="s">
        <v>411</v>
      </c>
      <c r="B33" s="73" t="s">
        <v>422</v>
      </c>
      <c r="C33" s="73" t="s">
        <v>423</v>
      </c>
      <c r="D33" s="73">
        <v>1</v>
      </c>
      <c r="E33" s="153">
        <v>758</v>
      </c>
      <c r="F33" s="73" t="s">
        <v>33</v>
      </c>
      <c r="G33" s="73">
        <v>4</v>
      </c>
      <c r="H33" s="73" t="s">
        <v>175</v>
      </c>
      <c r="I33" s="73">
        <v>86</v>
      </c>
      <c r="J33" s="13" t="s">
        <v>33</v>
      </c>
      <c r="K33" s="159">
        <v>15</v>
      </c>
      <c r="L33" s="145">
        <f t="shared" si="4"/>
        <v>0.1744186046511628</v>
      </c>
    </row>
    <row r="34" spans="1:12" ht="12.75" customHeight="1">
      <c r="A34" s="73" t="s">
        <v>411</v>
      </c>
      <c r="B34" s="73" t="s">
        <v>424</v>
      </c>
      <c r="C34" s="73" t="s">
        <v>425</v>
      </c>
      <c r="D34" s="73">
        <v>1</v>
      </c>
      <c r="E34" s="153">
        <v>540</v>
      </c>
      <c r="F34" s="73" t="s">
        <v>33</v>
      </c>
      <c r="G34" s="73">
        <v>4</v>
      </c>
      <c r="H34" s="73" t="s">
        <v>175</v>
      </c>
      <c r="I34" s="73">
        <v>86</v>
      </c>
      <c r="J34" s="13" t="s">
        <v>33</v>
      </c>
      <c r="K34" s="159">
        <v>15</v>
      </c>
      <c r="L34" s="145">
        <f t="shared" si="4"/>
        <v>0.1744186046511628</v>
      </c>
    </row>
    <row r="35" spans="1:12" ht="12.75" customHeight="1">
      <c r="A35" s="74" t="s">
        <v>411</v>
      </c>
      <c r="B35" s="74" t="s">
        <v>426</v>
      </c>
      <c r="C35" s="74" t="s">
        <v>427</v>
      </c>
      <c r="D35" s="74">
        <v>1</v>
      </c>
      <c r="E35" s="155">
        <v>678</v>
      </c>
      <c r="F35" s="74" t="s">
        <v>33</v>
      </c>
      <c r="G35" s="74">
        <v>4</v>
      </c>
      <c r="H35" s="74" t="s">
        <v>175</v>
      </c>
      <c r="I35" s="74">
        <v>86</v>
      </c>
      <c r="J35" s="67" t="s">
        <v>33</v>
      </c>
      <c r="K35" s="68">
        <v>14</v>
      </c>
      <c r="L35" s="146">
        <f t="shared" si="4"/>
        <v>0.16279069767441862</v>
      </c>
    </row>
    <row r="36" spans="1:12" ht="12.75" customHeight="1">
      <c r="A36" s="33"/>
      <c r="B36" s="34">
        <f>COUNTA(B31:B35)</f>
        <v>5</v>
      </c>
      <c r="C36" s="33"/>
      <c r="D36" s="79">
        <f>COUNTIF(D31:D35, "1")</f>
        <v>5</v>
      </c>
      <c r="E36" s="37">
        <f>SUM(E31:E35)</f>
        <v>3602</v>
      </c>
      <c r="F36" s="85">
        <f>G36/B36</f>
        <v>1</v>
      </c>
      <c r="G36" s="34">
        <f>COUNTIF(G31:G35, "&gt;0")</f>
        <v>5</v>
      </c>
      <c r="H36" s="33"/>
      <c r="I36" s="37">
        <f>SUM(I31:I35)</f>
        <v>438</v>
      </c>
      <c r="J36" s="34">
        <f>COUNTA(J31:J35)</f>
        <v>5</v>
      </c>
      <c r="K36" s="37">
        <f>SUM(K31:K35)</f>
        <v>71</v>
      </c>
      <c r="L36" s="45">
        <f>K36/I36</f>
        <v>0.16210045662100456</v>
      </c>
    </row>
    <row r="37" spans="1:12" ht="12.75" customHeight="1">
      <c r="A37" s="33"/>
      <c r="B37" s="34"/>
      <c r="C37" s="33"/>
      <c r="D37" s="79"/>
      <c r="E37" s="37"/>
      <c r="F37" s="85"/>
      <c r="G37" s="34"/>
      <c r="H37" s="33"/>
      <c r="I37" s="37"/>
      <c r="J37" s="34"/>
      <c r="K37" s="37"/>
      <c r="L37" s="45"/>
    </row>
    <row r="38" spans="1:12" s="6" customFormat="1" ht="12.75" customHeight="1">
      <c r="A38" s="147"/>
      <c r="B38" s="147"/>
      <c r="C38" s="111" t="s">
        <v>80</v>
      </c>
      <c r="D38" s="124"/>
      <c r="E38" s="124"/>
      <c r="F38" s="59"/>
      <c r="G38" s="36"/>
      <c r="H38" s="36"/>
      <c r="I38" s="147"/>
      <c r="J38" s="147"/>
      <c r="K38" s="147"/>
      <c r="L38" s="147"/>
    </row>
    <row r="39" spans="1:12" s="6" customFormat="1" ht="12.75" customHeight="1">
      <c r="A39" s="147"/>
      <c r="B39" s="147"/>
      <c r="C39" s="111"/>
      <c r="D39" s="127" t="s">
        <v>165</v>
      </c>
      <c r="E39" s="107">
        <f>SUM(B14+B18+B25+B29+B36)</f>
        <v>26</v>
      </c>
      <c r="F39" s="147"/>
      <c r="G39" s="36"/>
      <c r="H39" s="36"/>
      <c r="I39" s="147"/>
      <c r="J39" s="147"/>
      <c r="K39" s="147"/>
      <c r="L39" s="147"/>
    </row>
    <row r="40" spans="1:12" s="6" customFormat="1" ht="12.75" customHeight="1">
      <c r="A40" s="147"/>
      <c r="B40" s="147"/>
      <c r="C40" s="111"/>
      <c r="D40" s="116" t="s">
        <v>166</v>
      </c>
      <c r="E40" s="106">
        <f>SUM(E14+E18+E25+E29+E36)</f>
        <v>12414</v>
      </c>
      <c r="F40" s="148" t="s">
        <v>436</v>
      </c>
      <c r="G40" s="36"/>
      <c r="H40" s="36"/>
      <c r="I40" s="147"/>
      <c r="J40" s="147"/>
      <c r="K40" s="147"/>
      <c r="L40" s="147"/>
    </row>
    <row r="41" spans="1:12" s="6" customFormat="1" ht="12.75" customHeight="1">
      <c r="A41" s="147"/>
      <c r="B41" s="147"/>
      <c r="C41" s="149"/>
      <c r="D41" s="116" t="s">
        <v>169</v>
      </c>
      <c r="E41" s="107">
        <f>SUM(G14+G18+G25+G29+G36)</f>
        <v>26</v>
      </c>
      <c r="F41" s="147"/>
      <c r="G41" s="36"/>
      <c r="H41" s="36"/>
      <c r="I41" s="147"/>
      <c r="J41" s="147"/>
      <c r="K41" s="147"/>
      <c r="L41" s="147"/>
    </row>
    <row r="42" spans="1:12" s="6" customFormat="1" ht="12.75" customHeight="1">
      <c r="A42" s="147"/>
      <c r="B42" s="147"/>
      <c r="C42" s="149"/>
      <c r="D42" s="116" t="s">
        <v>167</v>
      </c>
      <c r="E42" s="136">
        <f>E41/E39</f>
        <v>1</v>
      </c>
      <c r="F42" s="147"/>
      <c r="G42" s="36"/>
      <c r="H42" s="36"/>
      <c r="I42" s="147"/>
      <c r="J42" s="147"/>
      <c r="K42" s="147"/>
      <c r="L42" s="147"/>
    </row>
    <row r="43" spans="1:12" s="6" customFormat="1" ht="12.75" customHeight="1">
      <c r="A43" s="147"/>
      <c r="B43" s="147"/>
      <c r="C43" s="149"/>
      <c r="D43" s="116" t="s">
        <v>170</v>
      </c>
      <c r="E43" s="106">
        <f>SUM(I14+I18+I25+I29+I36)</f>
        <v>2511</v>
      </c>
      <c r="F43" s="147"/>
      <c r="G43" s="36"/>
      <c r="H43" s="36"/>
      <c r="I43" s="147"/>
      <c r="J43" s="147"/>
      <c r="K43" s="147"/>
      <c r="L43" s="147"/>
    </row>
    <row r="44" spans="1:12" s="6" customFormat="1" ht="12.75" customHeight="1">
      <c r="A44" s="147"/>
      <c r="B44" s="147"/>
      <c r="C44" s="147"/>
      <c r="D44" s="127" t="s">
        <v>171</v>
      </c>
      <c r="E44" s="106">
        <f>SUM(J14+J18+J25+J29+J36)</f>
        <v>23</v>
      </c>
      <c r="F44" s="147"/>
      <c r="G44" s="36"/>
      <c r="H44" s="36"/>
      <c r="I44" s="147"/>
      <c r="J44" s="147"/>
      <c r="K44" s="147"/>
      <c r="L44" s="147"/>
    </row>
    <row r="45" spans="1:12" s="6" customFormat="1" ht="12.75" customHeight="1">
      <c r="A45" s="147"/>
      <c r="B45" s="147"/>
      <c r="C45" s="147"/>
      <c r="D45" s="127" t="s">
        <v>172</v>
      </c>
      <c r="E45" s="106">
        <f>SUM(K14+K18+K25+K29+K36)</f>
        <v>314</v>
      </c>
      <c r="F45" s="147"/>
      <c r="G45" s="36"/>
      <c r="H45" s="36"/>
      <c r="I45" s="147"/>
      <c r="J45" s="147"/>
      <c r="K45" s="147"/>
      <c r="L45" s="147"/>
    </row>
    <row r="46" spans="1:12" ht="12.75" customHeight="1">
      <c r="A46" s="47"/>
      <c r="B46" s="47"/>
      <c r="C46" s="47"/>
      <c r="D46" s="116" t="s">
        <v>173</v>
      </c>
      <c r="E46" s="136">
        <f>E45/E43</f>
        <v>0.12504978096375946</v>
      </c>
      <c r="F46" s="147"/>
      <c r="G46" s="147"/>
      <c r="H46" s="147"/>
      <c r="I46" s="47"/>
      <c r="J46" s="47"/>
      <c r="K46" s="47"/>
      <c r="L46" s="47"/>
    </row>
    <row r="47" spans="1:12">
      <c r="D47" s="127"/>
    </row>
  </sheetData>
  <printOptions horizontalCentered="1" gridLines="1"/>
  <pageMargins left="0.5" right="0.5" top="1.5" bottom="0.75" header="0.5" footer="0.5"/>
  <pageSetup scale="80" orientation="landscape" r:id="rId1"/>
  <headerFooter>
    <oddHeader>&amp;C&amp;"Arial,Bold"&amp;16 2010 Swimming Season
Wisconsin Tier 1 Beach Information</oddHeader>
    <oddFooter>&amp;R&amp;P of &amp;N</oddFooter>
  </headerFooter>
  <rowBreaks count="1" manualBreakCount="1">
    <brk id="3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Summary</vt:lpstr>
      <vt:lpstr>Attributes</vt:lpstr>
      <vt:lpstr>Monitoring</vt:lpstr>
      <vt:lpstr>Pollution Sources</vt:lpstr>
      <vt:lpstr>2010 Actions</vt:lpstr>
      <vt:lpstr>Action Durations</vt:lpstr>
      <vt:lpstr>Beach Days</vt:lpstr>
      <vt:lpstr>Tier 1 Stats</vt:lpstr>
      <vt:lpstr>'2010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'Tier 1 Stats'!Print_Area</vt:lpstr>
      <vt:lpstr>'2010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  <vt:lpstr>'Tier 1 Stats'!Print_Titles</vt:lpstr>
    </vt:vector>
  </TitlesOfParts>
  <Company>Tetra Tech,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2011-06-27T15:28:13Z</cp:lastPrinted>
  <dcterms:created xsi:type="dcterms:W3CDTF">2006-12-12T20:37:17Z</dcterms:created>
  <dcterms:modified xsi:type="dcterms:W3CDTF">2011-06-27T15:28:43Z</dcterms:modified>
</cp:coreProperties>
</file>