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00" yWindow="15" windowWidth="18285" windowHeight="5730"/>
  </bookViews>
  <sheets>
    <sheet name="Summary" sheetId="8" r:id="rId1"/>
    <sheet name="Attributes" sheetId="2" r:id="rId2"/>
    <sheet name="Monitoring" sheetId="10" r:id="rId3"/>
    <sheet name="Pollution Sources" sheetId="11" r:id="rId4"/>
    <sheet name="2010 Actions" sheetId="4" r:id="rId5"/>
    <sheet name="Action Durations" sheetId="9" r:id="rId6"/>
    <sheet name="Beach Days" sheetId="7" r:id="rId7"/>
    <sheet name="Tier 1 Stats" sheetId="12" r:id="rId8"/>
  </sheets>
  <definedNames>
    <definedName name="_xlnm.Print_Area" localSheetId="4">'2010 Actions'!$A$1:$J$68</definedName>
    <definedName name="_xlnm.Print_Area" localSheetId="5">'Action Durations'!$A$1:$K$42</definedName>
    <definedName name="_xlnm.Print_Area" localSheetId="1">Attributes!$A$1:$J$71</definedName>
    <definedName name="_xlnm.Print_Area" localSheetId="6">'Beach Days'!$A$1:$L$76</definedName>
    <definedName name="_xlnm.Print_Area" localSheetId="2">Monitoring!$A$1:$J$72</definedName>
    <definedName name="_xlnm.Print_Area" localSheetId="3">'Pollution Sources'!$A$1:$R$88</definedName>
    <definedName name="_xlnm.Print_Area" localSheetId="0">Summary!$A$1:$W$27</definedName>
    <definedName name="_xlnm.Print_Area" localSheetId="7">'Tier 1 Stats'!$A$1:$L$76</definedName>
    <definedName name="_xlnm.Print_Titles" localSheetId="4">'2010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  <definedName name="_xlnm.Print_Titles" localSheetId="7">'Tier 1 Stats'!$1:$1</definedName>
  </definedNames>
  <calcPr calcId="125725"/>
</workbook>
</file>

<file path=xl/calcChain.xml><?xml version="1.0" encoding="utf-8"?>
<calcChain xmlns="http://schemas.openxmlformats.org/spreadsheetml/2006/main">
  <c r="E70" i="12"/>
  <c r="L9"/>
  <c r="K10" i="7"/>
  <c r="L10" s="1"/>
  <c r="I10"/>
  <c r="D72" i="10"/>
  <c r="K61" i="7" l="1"/>
  <c r="L61" s="1"/>
  <c r="I61"/>
  <c r="K60"/>
  <c r="L60" s="1"/>
  <c r="I60"/>
  <c r="K59"/>
  <c r="L59" s="1"/>
  <c r="I59"/>
  <c r="K58"/>
  <c r="L58" s="1"/>
  <c r="I58"/>
  <c r="K57"/>
  <c r="L57" s="1"/>
  <c r="I57"/>
  <c r="K56"/>
  <c r="L56" s="1"/>
  <c r="I56"/>
  <c r="K55"/>
  <c r="L55" s="1"/>
  <c r="I55"/>
  <c r="K54"/>
  <c r="L54" s="1"/>
  <c r="I54"/>
  <c r="K53"/>
  <c r="L53" s="1"/>
  <c r="I53"/>
  <c r="K52"/>
  <c r="L52" s="1"/>
  <c r="I52"/>
  <c r="K51"/>
  <c r="L51" s="1"/>
  <c r="I51"/>
  <c r="K50"/>
  <c r="L50" s="1"/>
  <c r="I50"/>
  <c r="K49"/>
  <c r="L49" s="1"/>
  <c r="I49"/>
  <c r="K48"/>
  <c r="L48" s="1"/>
  <c r="I48"/>
  <c r="K47"/>
  <c r="L47" s="1"/>
  <c r="I47"/>
  <c r="K46"/>
  <c r="L46" s="1"/>
  <c r="I46"/>
  <c r="K45"/>
  <c r="L45" s="1"/>
  <c r="I45"/>
  <c r="K44"/>
  <c r="L44" s="1"/>
  <c r="I44"/>
  <c r="K43"/>
  <c r="L43" s="1"/>
  <c r="I43"/>
  <c r="K42"/>
  <c r="L42" s="1"/>
  <c r="I42"/>
  <c r="K34"/>
  <c r="L34" s="1"/>
  <c r="I34"/>
  <c r="K33"/>
  <c r="L33" s="1"/>
  <c r="I33"/>
  <c r="K32"/>
  <c r="L32" s="1"/>
  <c r="I32"/>
  <c r="K31"/>
  <c r="L31" s="1"/>
  <c r="I31"/>
  <c r="K30"/>
  <c r="L30" s="1"/>
  <c r="I30"/>
  <c r="K29"/>
  <c r="L29" s="1"/>
  <c r="I29"/>
  <c r="K28"/>
  <c r="L28" s="1"/>
  <c r="I28"/>
  <c r="K27"/>
  <c r="L27" s="1"/>
  <c r="I27"/>
  <c r="K26"/>
  <c r="L26" s="1"/>
  <c r="I26"/>
  <c r="J65" i="10"/>
  <c r="J62"/>
  <c r="J38"/>
  <c r="J34"/>
  <c r="J23"/>
  <c r="J17"/>
  <c r="J14"/>
  <c r="J11"/>
  <c r="J6"/>
  <c r="J3"/>
  <c r="J11" i="8"/>
  <c r="J9"/>
  <c r="J8"/>
  <c r="J7"/>
  <c r="J6"/>
  <c r="J5"/>
  <c r="H12"/>
  <c r="H11"/>
  <c r="G12"/>
  <c r="G11"/>
  <c r="L55" i="12"/>
  <c r="L54"/>
  <c r="L53"/>
  <c r="L52"/>
  <c r="L51"/>
  <c r="L50"/>
  <c r="L49"/>
  <c r="L48"/>
  <c r="L47"/>
  <c r="L46"/>
  <c r="L45"/>
  <c r="L44"/>
  <c r="L43"/>
  <c r="L42"/>
  <c r="L41"/>
  <c r="L30"/>
  <c r="L29"/>
  <c r="L28"/>
  <c r="L27"/>
  <c r="L26"/>
  <c r="K65" l="1"/>
  <c r="J65"/>
  <c r="I65"/>
  <c r="G65"/>
  <c r="E65"/>
  <c r="D65"/>
  <c r="B65"/>
  <c r="L64"/>
  <c r="K62"/>
  <c r="J62"/>
  <c r="I62"/>
  <c r="G62"/>
  <c r="E62"/>
  <c r="D62"/>
  <c r="B62"/>
  <c r="L61"/>
  <c r="L60"/>
  <c r="L59"/>
  <c r="L58"/>
  <c r="L57"/>
  <c r="L56"/>
  <c r="L40"/>
  <c r="K38"/>
  <c r="J38"/>
  <c r="I38"/>
  <c r="G38"/>
  <c r="E38"/>
  <c r="D38"/>
  <c r="B38"/>
  <c r="G10" i="8" s="1"/>
  <c r="L37" i="12"/>
  <c r="L36"/>
  <c r="K34"/>
  <c r="J34"/>
  <c r="I34"/>
  <c r="G34"/>
  <c r="E34"/>
  <c r="D34"/>
  <c r="B34"/>
  <c r="G9" i="8" s="1"/>
  <c r="L33" i="12"/>
  <c r="L32"/>
  <c r="L31"/>
  <c r="L25"/>
  <c r="K23"/>
  <c r="J23"/>
  <c r="I23"/>
  <c r="G23"/>
  <c r="E23"/>
  <c r="D23"/>
  <c r="B23"/>
  <c r="G8" i="8" s="1"/>
  <c r="L22" i="12"/>
  <c r="L21"/>
  <c r="L19"/>
  <c r="K17"/>
  <c r="J17"/>
  <c r="I17"/>
  <c r="G17"/>
  <c r="E17"/>
  <c r="D17"/>
  <c r="B17"/>
  <c r="G7" i="8" s="1"/>
  <c r="L16" i="12"/>
  <c r="K22" i="7"/>
  <c r="L22" s="1"/>
  <c r="I22"/>
  <c r="K17"/>
  <c r="L17" s="1"/>
  <c r="I17"/>
  <c r="K14"/>
  <c r="L14" s="1"/>
  <c r="I14"/>
  <c r="K11"/>
  <c r="L11" s="1"/>
  <c r="I11"/>
  <c r="K9"/>
  <c r="L9" s="1"/>
  <c r="I9"/>
  <c r="K3"/>
  <c r="L3" s="1"/>
  <c r="I3"/>
  <c r="K65"/>
  <c r="L65" s="1"/>
  <c r="I65"/>
  <c r="K62"/>
  <c r="L62" s="1"/>
  <c r="I62"/>
  <c r="K41"/>
  <c r="L41" s="1"/>
  <c r="I41"/>
  <c r="K38"/>
  <c r="L38" s="1"/>
  <c r="I38"/>
  <c r="K37"/>
  <c r="L37" s="1"/>
  <c r="I37"/>
  <c r="H66"/>
  <c r="V12" i="8" s="1"/>
  <c r="G66" i="7"/>
  <c r="E66"/>
  <c r="U12" i="8" s="1"/>
  <c r="B66" i="7"/>
  <c r="H63"/>
  <c r="V11" i="8" s="1"/>
  <c r="G63" i="7"/>
  <c r="E63"/>
  <c r="U11" i="8" s="1"/>
  <c r="B63" i="7"/>
  <c r="H39"/>
  <c r="V10" i="8" s="1"/>
  <c r="G39" i="7"/>
  <c r="E39"/>
  <c r="U10" i="8" s="1"/>
  <c r="B39" i="7"/>
  <c r="H35"/>
  <c r="V9" i="8" s="1"/>
  <c r="G35" i="7"/>
  <c r="E35"/>
  <c r="U9" i="8" s="1"/>
  <c r="B35" i="7"/>
  <c r="H24"/>
  <c r="V8" i="8" s="1"/>
  <c r="G24" i="7"/>
  <c r="E24"/>
  <c r="U8" i="8" s="1"/>
  <c r="B24" i="7"/>
  <c r="K23"/>
  <c r="L23" s="1"/>
  <c r="I23"/>
  <c r="K21"/>
  <c r="L21" s="1"/>
  <c r="I21"/>
  <c r="K20"/>
  <c r="L20" s="1"/>
  <c r="I20"/>
  <c r="H18"/>
  <c r="V7" i="8" s="1"/>
  <c r="G18" i="7"/>
  <c r="E18"/>
  <c r="U7" i="8" s="1"/>
  <c r="B18" i="7"/>
  <c r="L62" i="12" l="1"/>
  <c r="W8" i="8"/>
  <c r="W7"/>
  <c r="W9"/>
  <c r="W10"/>
  <c r="W11"/>
  <c r="W12"/>
  <c r="F23" i="12"/>
  <c r="H8" i="8" s="1"/>
  <c r="L38" i="12"/>
  <c r="F38"/>
  <c r="L34"/>
  <c r="L17"/>
  <c r="L23"/>
  <c r="F34"/>
  <c r="H9" i="8" s="1"/>
  <c r="L65" i="12"/>
  <c r="F62"/>
  <c r="F17"/>
  <c r="H7" i="8" s="1"/>
  <c r="F65" i="12"/>
  <c r="K39" i="7"/>
  <c r="L39" s="1"/>
  <c r="I63"/>
  <c r="K66"/>
  <c r="L66" s="1"/>
  <c r="I18"/>
  <c r="I24"/>
  <c r="I39"/>
  <c r="I35"/>
  <c r="I66"/>
  <c r="K63"/>
  <c r="L63" s="1"/>
  <c r="K35"/>
  <c r="L35" s="1"/>
  <c r="K24"/>
  <c r="L24" s="1"/>
  <c r="K18"/>
  <c r="L18" s="1"/>
  <c r="K29" i="9"/>
  <c r="S11" i="8" s="1"/>
  <c r="J29" i="9"/>
  <c r="R11" i="8" s="1"/>
  <c r="I29" i="9"/>
  <c r="Q11" i="8" s="1"/>
  <c r="H29" i="9"/>
  <c r="P11" i="8" s="1"/>
  <c r="G29" i="9"/>
  <c r="O11" i="8" s="1"/>
  <c r="E29" i="9"/>
  <c r="D29"/>
  <c r="N11" i="8" s="1"/>
  <c r="B29" i="9"/>
  <c r="K19"/>
  <c r="S9" i="8" s="1"/>
  <c r="J19" i="9"/>
  <c r="R9" i="8" s="1"/>
  <c r="I19" i="9"/>
  <c r="Q9" i="8" s="1"/>
  <c r="H19" i="9"/>
  <c r="P9" i="8" s="1"/>
  <c r="G19" i="9"/>
  <c r="O9" i="8" s="1"/>
  <c r="E19" i="9"/>
  <c r="D19"/>
  <c r="N9" i="8" s="1"/>
  <c r="B19" i="9"/>
  <c r="K16"/>
  <c r="S8" i="8" s="1"/>
  <c r="J16" i="9"/>
  <c r="R8" i="8" s="1"/>
  <c r="I16" i="9"/>
  <c r="Q8" i="8" s="1"/>
  <c r="H16" i="9"/>
  <c r="P8" i="8" s="1"/>
  <c r="G16" i="9"/>
  <c r="O8" i="8" s="1"/>
  <c r="E16" i="9"/>
  <c r="D16"/>
  <c r="N8" i="8" s="1"/>
  <c r="B16" i="9"/>
  <c r="D67" i="4"/>
  <c r="D64"/>
  <c r="D61"/>
  <c r="G50" l="1"/>
  <c r="D50"/>
  <c r="B50"/>
  <c r="G36"/>
  <c r="D36"/>
  <c r="B36"/>
  <c r="R66" i="11" l="1"/>
  <c r="Q66"/>
  <c r="P66"/>
  <c r="O66"/>
  <c r="N66"/>
  <c r="M66"/>
  <c r="L66"/>
  <c r="K66"/>
  <c r="J66"/>
  <c r="I66"/>
  <c r="H66"/>
  <c r="G66"/>
  <c r="F66"/>
  <c r="E66"/>
  <c r="D66"/>
  <c r="B66"/>
  <c r="R63"/>
  <c r="Q63"/>
  <c r="P63"/>
  <c r="O63"/>
  <c r="N63"/>
  <c r="M63"/>
  <c r="L63"/>
  <c r="K63"/>
  <c r="J63"/>
  <c r="I63"/>
  <c r="H63"/>
  <c r="G63"/>
  <c r="F63"/>
  <c r="E63"/>
  <c r="D63"/>
  <c r="B63"/>
  <c r="R39"/>
  <c r="Q39"/>
  <c r="P39"/>
  <c r="O39"/>
  <c r="N39"/>
  <c r="M39"/>
  <c r="L39"/>
  <c r="K39"/>
  <c r="J39"/>
  <c r="I39"/>
  <c r="H39"/>
  <c r="G39"/>
  <c r="F39"/>
  <c r="E39"/>
  <c r="D39"/>
  <c r="B39"/>
  <c r="R35"/>
  <c r="Q35"/>
  <c r="P35"/>
  <c r="O35"/>
  <c r="N35"/>
  <c r="M35"/>
  <c r="L35"/>
  <c r="K35"/>
  <c r="J35"/>
  <c r="I35"/>
  <c r="H35"/>
  <c r="G35"/>
  <c r="F35"/>
  <c r="E35"/>
  <c r="D35"/>
  <c r="B35"/>
  <c r="R24"/>
  <c r="Q24"/>
  <c r="P24"/>
  <c r="O24"/>
  <c r="N24"/>
  <c r="M24"/>
  <c r="L24"/>
  <c r="K24"/>
  <c r="J24"/>
  <c r="I24"/>
  <c r="H24"/>
  <c r="G24"/>
  <c r="F24"/>
  <c r="E24"/>
  <c r="D24"/>
  <c r="B24"/>
  <c r="R18"/>
  <c r="Q18"/>
  <c r="P18"/>
  <c r="O18"/>
  <c r="N18"/>
  <c r="M18"/>
  <c r="L18"/>
  <c r="K18"/>
  <c r="J18"/>
  <c r="I18"/>
  <c r="H18"/>
  <c r="G18"/>
  <c r="F18"/>
  <c r="E18"/>
  <c r="D18"/>
  <c r="B18"/>
  <c r="F65" i="10"/>
  <c r="D12" i="8" s="1"/>
  <c r="B65" i="10"/>
  <c r="C12" i="8" s="1"/>
  <c r="F62" i="10"/>
  <c r="D11" i="8" s="1"/>
  <c r="B62" i="10"/>
  <c r="C11" i="8" s="1"/>
  <c r="F38" i="10"/>
  <c r="D10" i="8" s="1"/>
  <c r="B38" i="10"/>
  <c r="C10" i="8" s="1"/>
  <c r="F34" i="10"/>
  <c r="D9" i="8" s="1"/>
  <c r="B34" i="10"/>
  <c r="C9" i="8" s="1"/>
  <c r="F23" i="10"/>
  <c r="D8" i="8" s="1"/>
  <c r="B23" i="10"/>
  <c r="C8" i="8" s="1"/>
  <c r="F17" i="10"/>
  <c r="D7" i="8" s="1"/>
  <c r="L7" s="1"/>
  <c r="B17" i="10"/>
  <c r="C7" i="8" s="1"/>
  <c r="F65" i="2"/>
  <c r="D71" s="1"/>
  <c r="B65"/>
  <c r="F62"/>
  <c r="B62"/>
  <c r="F38"/>
  <c r="B38"/>
  <c r="F34"/>
  <c r="B34"/>
  <c r="F23"/>
  <c r="B23"/>
  <c r="F17"/>
  <c r="B17"/>
  <c r="D73" i="7"/>
  <c r="L9" i="8" l="1"/>
  <c r="K9"/>
  <c r="E9"/>
  <c r="E7"/>
  <c r="K7"/>
  <c r="E11"/>
  <c r="L11"/>
  <c r="K11"/>
  <c r="E8"/>
  <c r="E10"/>
  <c r="L10"/>
  <c r="K10"/>
  <c r="E12"/>
  <c r="K12"/>
  <c r="L12"/>
  <c r="D65" i="4"/>
  <c r="D62"/>
  <c r="D68"/>
  <c r="E14" i="12"/>
  <c r="E11"/>
  <c r="E6"/>
  <c r="E3"/>
  <c r="G3"/>
  <c r="L13"/>
  <c r="L10"/>
  <c r="L8"/>
  <c r="L5"/>
  <c r="L2"/>
  <c r="K14"/>
  <c r="J14"/>
  <c r="K11"/>
  <c r="E75" s="1"/>
  <c r="J11"/>
  <c r="K6"/>
  <c r="J6"/>
  <c r="K3"/>
  <c r="J3"/>
  <c r="I14"/>
  <c r="I11"/>
  <c r="E73" s="1"/>
  <c r="I6"/>
  <c r="I3"/>
  <c r="G14"/>
  <c r="G11"/>
  <c r="G6"/>
  <c r="D14"/>
  <c r="B14"/>
  <c r="G6" i="8" s="1"/>
  <c r="D11" i="12"/>
  <c r="B11"/>
  <c r="D6"/>
  <c r="B6"/>
  <c r="G4" i="8" s="1"/>
  <c r="D3" i="12"/>
  <c r="B3"/>
  <c r="F14" i="2"/>
  <c r="F11"/>
  <c r="F6"/>
  <c r="F3"/>
  <c r="G9" i="4"/>
  <c r="D9"/>
  <c r="B9"/>
  <c r="G33"/>
  <c r="D33"/>
  <c r="B33"/>
  <c r="K8" i="8" s="1"/>
  <c r="B15" i="11"/>
  <c r="D15"/>
  <c r="E15"/>
  <c r="F15"/>
  <c r="G15"/>
  <c r="H15"/>
  <c r="I15"/>
  <c r="J15"/>
  <c r="K15"/>
  <c r="L15"/>
  <c r="M15"/>
  <c r="N15"/>
  <c r="O15"/>
  <c r="P15"/>
  <c r="Q15"/>
  <c r="R15"/>
  <c r="F11" i="10"/>
  <c r="F6"/>
  <c r="D4" i="8" s="1"/>
  <c r="L4" s="1"/>
  <c r="F3" i="10"/>
  <c r="F14"/>
  <c r="D6" i="8" s="1"/>
  <c r="E4" i="7"/>
  <c r="E7"/>
  <c r="E12"/>
  <c r="U5" i="8" s="1"/>
  <c r="E12" i="11"/>
  <c r="G72" s="1"/>
  <c r="E7"/>
  <c r="E4"/>
  <c r="B3" i="4"/>
  <c r="D3"/>
  <c r="G3"/>
  <c r="G18"/>
  <c r="B18"/>
  <c r="R4" i="11"/>
  <c r="R7"/>
  <c r="R12"/>
  <c r="G87" s="1"/>
  <c r="Q4"/>
  <c r="Q7"/>
  <c r="Q12"/>
  <c r="G86" s="1"/>
  <c r="D4"/>
  <c r="D7"/>
  <c r="D12"/>
  <c r="G71" s="1"/>
  <c r="P4"/>
  <c r="P7"/>
  <c r="P12"/>
  <c r="G85" s="1"/>
  <c r="O4"/>
  <c r="O7"/>
  <c r="O12"/>
  <c r="G84" s="1"/>
  <c r="N4"/>
  <c r="N7"/>
  <c r="N12"/>
  <c r="G83" s="1"/>
  <c r="M4"/>
  <c r="M7"/>
  <c r="M12"/>
  <c r="G82" s="1"/>
  <c r="L4"/>
  <c r="L7"/>
  <c r="L12"/>
  <c r="G81" s="1"/>
  <c r="K4"/>
  <c r="K7"/>
  <c r="K12"/>
  <c r="G80" s="1"/>
  <c r="J4"/>
  <c r="J7"/>
  <c r="J12"/>
  <c r="G79" s="1"/>
  <c r="I4"/>
  <c r="I7"/>
  <c r="I12"/>
  <c r="G78" s="1"/>
  <c r="H4"/>
  <c r="H7"/>
  <c r="H12"/>
  <c r="G77" s="1"/>
  <c r="G4"/>
  <c r="G7"/>
  <c r="G12"/>
  <c r="G76" s="1"/>
  <c r="F4"/>
  <c r="F7"/>
  <c r="F12"/>
  <c r="G75" s="1"/>
  <c r="B4"/>
  <c r="B7"/>
  <c r="B12"/>
  <c r="G70" s="1"/>
  <c r="H4" i="7"/>
  <c r="B7"/>
  <c r="K6"/>
  <c r="L6" s="1"/>
  <c r="H7"/>
  <c r="V4" i="8" s="1"/>
  <c r="G7" i="7"/>
  <c r="I6"/>
  <c r="H12"/>
  <c r="V5" i="8" s="1"/>
  <c r="H15" i="7"/>
  <c r="V6" i="8" s="1"/>
  <c r="E15" i="7"/>
  <c r="G4"/>
  <c r="G12"/>
  <c r="G15"/>
  <c r="B4"/>
  <c r="B12"/>
  <c r="E70" s="1"/>
  <c r="B15"/>
  <c r="G4" i="9"/>
  <c r="E4"/>
  <c r="D34" s="1"/>
  <c r="D4"/>
  <c r="B10"/>
  <c r="B7"/>
  <c r="B4"/>
  <c r="D32" s="1"/>
  <c r="D18" i="4"/>
  <c r="B14" i="10"/>
  <c r="C6" i="8" s="1"/>
  <c r="B11" i="10"/>
  <c r="K10" i="9"/>
  <c r="S7" i="8" s="1"/>
  <c r="J10" i="9"/>
  <c r="R7" i="8" s="1"/>
  <c r="I10" i="9"/>
  <c r="Q7" i="8" s="1"/>
  <c r="H10" i="9"/>
  <c r="P7" i="8" s="1"/>
  <c r="G10" i="9"/>
  <c r="O7" i="8" s="1"/>
  <c r="D10" i="9"/>
  <c r="N7" i="8" s="1"/>
  <c r="K7" i="9"/>
  <c r="S6" i="8" s="1"/>
  <c r="J7" i="9"/>
  <c r="R6" i="8" s="1"/>
  <c r="I7" i="9"/>
  <c r="Q6" i="8" s="1"/>
  <c r="H7" i="9"/>
  <c r="P6" i="8" s="1"/>
  <c r="G7" i="9"/>
  <c r="O6" i="8" s="1"/>
  <c r="D7" i="9"/>
  <c r="N6" i="8" s="1"/>
  <c r="B6" i="10"/>
  <c r="C4" i="8" s="1"/>
  <c r="H4" i="9"/>
  <c r="I4"/>
  <c r="J4"/>
  <c r="K4"/>
  <c r="B3" i="10"/>
  <c r="E7" i="9"/>
  <c r="E10"/>
  <c r="B3" i="2"/>
  <c r="B6"/>
  <c r="B11"/>
  <c r="D70" s="1"/>
  <c r="B14"/>
  <c r="G5" i="8" l="1"/>
  <c r="E69" i="12"/>
  <c r="E72" i="7"/>
  <c r="C5" i="8"/>
  <c r="D69" i="10"/>
  <c r="D5" i="8"/>
  <c r="D70" i="10"/>
  <c r="P5" i="8"/>
  <c r="P13" s="1"/>
  <c r="G38" i="9"/>
  <c r="S5" i="8"/>
  <c r="G41" i="9"/>
  <c r="D33"/>
  <c r="N5" i="8"/>
  <c r="Q5"/>
  <c r="G39" i="9"/>
  <c r="G40"/>
  <c r="R5" i="8"/>
  <c r="O5"/>
  <c r="G37" i="9"/>
  <c r="E74" i="12"/>
  <c r="E71"/>
  <c r="G3" i="8"/>
  <c r="G13" s="1"/>
  <c r="E73" i="7"/>
  <c r="U4" i="8"/>
  <c r="E71" i="7"/>
  <c r="W5" i="8"/>
  <c r="D74" i="7"/>
  <c r="U6" i="8"/>
  <c r="W6" s="1"/>
  <c r="I4" i="7"/>
  <c r="V3" i="8"/>
  <c r="V13" s="1"/>
  <c r="U3"/>
  <c r="D55" i="4"/>
  <c r="D56"/>
  <c r="D54"/>
  <c r="L8" i="8"/>
  <c r="E61" i="4"/>
  <c r="E64"/>
  <c r="L6" i="8"/>
  <c r="E6"/>
  <c r="K6"/>
  <c r="E5"/>
  <c r="L5"/>
  <c r="K5"/>
  <c r="C3"/>
  <c r="K15" i="7"/>
  <c r="L15" s="1"/>
  <c r="I12"/>
  <c r="F6" i="12"/>
  <c r="H4" i="8" s="1"/>
  <c r="F14" i="12"/>
  <c r="H6" i="8" s="1"/>
  <c r="F11" i="12"/>
  <c r="F3"/>
  <c r="H3" i="8" s="1"/>
  <c r="S13"/>
  <c r="O13"/>
  <c r="E67" i="4"/>
  <c r="L14" i="12"/>
  <c r="L3"/>
  <c r="L11"/>
  <c r="L6"/>
  <c r="F13" i="8"/>
  <c r="I15" i="7"/>
  <c r="Q13" i="8"/>
  <c r="K4" i="7"/>
  <c r="K7"/>
  <c r="L7" s="1"/>
  <c r="I7"/>
  <c r="K4" i="8"/>
  <c r="E4"/>
  <c r="D3"/>
  <c r="L3" s="1"/>
  <c r="W4"/>
  <c r="R13"/>
  <c r="K12" i="7"/>
  <c r="L12" s="1"/>
  <c r="H5" i="8" l="1"/>
  <c r="H10"/>
  <c r="E75" i="7"/>
  <c r="U13" i="8"/>
  <c r="W13" s="1"/>
  <c r="E62" i="4"/>
  <c r="E65"/>
  <c r="D71" i="10"/>
  <c r="E3" i="8"/>
  <c r="E76" i="12"/>
  <c r="E72"/>
  <c r="H13" i="8" s="1"/>
  <c r="W3"/>
  <c r="N13"/>
  <c r="E68" i="4"/>
  <c r="C13" i="8"/>
  <c r="E74" i="7"/>
  <c r="L4"/>
  <c r="G88" i="11"/>
  <c r="G42" i="9"/>
  <c r="H41" s="1"/>
  <c r="D13" i="8"/>
  <c r="J13"/>
  <c r="K3"/>
  <c r="E76" i="7" l="1"/>
  <c r="E13" i="8"/>
  <c r="H80" i="11"/>
  <c r="H81"/>
  <c r="H75"/>
  <c r="H76"/>
  <c r="H77"/>
  <c r="H87"/>
  <c r="H84"/>
  <c r="H85"/>
  <c r="H79"/>
  <c r="H82"/>
  <c r="H83"/>
  <c r="H86"/>
  <c r="H78"/>
  <c r="H38" i="9"/>
  <c r="H40"/>
  <c r="H39"/>
  <c r="H37"/>
  <c r="L13" i="8"/>
  <c r="K13"/>
  <c r="H88" i="11" l="1"/>
  <c r="H42" i="9"/>
</calcChain>
</file>

<file path=xl/sharedStrings.xml><?xml version="1.0" encoding="utf-8"?>
<sst xmlns="http://schemas.openxmlformats.org/spreadsheetml/2006/main" count="1657" uniqueCount="275">
  <si>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</si>
  <si>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</si>
  <si>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</si>
  <si>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</si>
  <si>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</si>
  <si>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</si>
  <si>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</si>
  <si>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</si>
  <si>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</si>
  <si>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</si>
  <si>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</si>
  <si>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</si>
  <si>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 xml:space="preserve">COUNTY </t>
  </si>
  <si>
    <t xml:space="preserve">BEACH ID </t>
  </si>
  <si>
    <t xml:space="preserve">BEACH NAME 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</si>
  <si>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</si>
  <si>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</si>
  <si>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</si>
  <si>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</si>
  <si>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</si>
  <si>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</si>
  <si>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</si>
  <si>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</si>
  <si>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</si>
  <si>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</si>
  <si>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</si>
  <si>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</si>
  <si>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</si>
  <si>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</si>
  <si>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</si>
  <si>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</si>
  <si>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</si>
  <si>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</si>
  <si>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</si>
  <si>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PER_MONTH</t>
  </si>
  <si>
    <t>ELEV_BACT</t>
  </si>
  <si>
    <t>ENTERO</t>
  </si>
  <si>
    <t>Contamination Advisory</t>
  </si>
  <si>
    <t>Not Under an Action</t>
  </si>
  <si>
    <t>BEACH Act Beaches</t>
  </si>
  <si>
    <t>MONITORED BEACHES</t>
  </si>
  <si>
    <t>Beach action in 2010?</t>
  </si>
  <si>
    <t>Actions During Swim Season</t>
  </si>
  <si>
    <t>---</t>
  </si>
  <si>
    <t>No. of BEACH Act beaches</t>
  </si>
  <si>
    <t>No. of Tier 1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</si>
  <si>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</si>
  <si>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</si>
  <si>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</si>
  <si>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</si>
  <si>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</si>
  <si>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</si>
  <si>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</si>
  <si>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</si>
  <si>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</si>
  <si>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</si>
  <si>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</si>
  <si>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</si>
  <si>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</si>
  <si>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Percent of Tier 1 beaches monitored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</si>
  <si>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</si>
  <si>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</si>
  <si>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</si>
  <si>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</si>
  <si>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</si>
  <si>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</si>
  <si>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</si>
  <si>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</si>
  <si>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</si>
  <si>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</si>
  <si>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</si>
  <si>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 xml:space="preserve">Beach Tier Rank </t>
  </si>
  <si>
    <t>Swim season monitor frequency</t>
  </si>
  <si>
    <t>Swim season monitor frequency units</t>
  </si>
  <si>
    <t>Is beach monitored?</t>
  </si>
  <si>
    <t>POLLUTION SOURCES SUMMARY</t>
  </si>
  <si>
    <t>2010 ACTIONS SUMMARY</t>
  </si>
  <si>
    <t>TIER 1 BEACH SUMMARY</t>
  </si>
  <si>
    <t xml:space="preserve">Beach Name </t>
  </si>
  <si>
    <t>Swim Season Length</t>
  </si>
  <si>
    <t>Swim Season Length Units</t>
  </si>
  <si>
    <t>Swim Season Monitoring Frequency</t>
  </si>
  <si>
    <t>Swim Season Monitoring Frequency Units</t>
  </si>
  <si>
    <t>Off Season Monitoring Frequency</t>
  </si>
  <si>
    <t>Off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</si>
  <si>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</si>
  <si>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</si>
  <si>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</si>
  <si>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</si>
  <si>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</si>
  <si>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</si>
  <si>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</si>
  <si>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</si>
  <si>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</si>
  <si>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</si>
  <si>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</si>
  <si>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</si>
  <si>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</si>
  <si>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</si>
  <si>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</si>
  <si>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</si>
  <si>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</si>
  <si>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</si>
  <si>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</si>
  <si>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</si>
  <si>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</si>
  <si>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</si>
  <si>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</si>
  <si>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</si>
  <si>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</si>
  <si>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</si>
  <si>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</si>
  <si>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</si>
  <si>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</si>
  <si>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</si>
  <si>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</si>
  <si>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</si>
  <si>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</si>
  <si>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</si>
  <si>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</si>
  <si>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</si>
  <si>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</si>
  <si>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</si>
  <si>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</si>
  <si>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</si>
  <si>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</si>
  <si>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</si>
  <si>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</si>
  <si>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</si>
  <si>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</si>
  <si>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</si>
  <si>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</si>
  <si>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</si>
  <si>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</si>
  <si>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</si>
  <si>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</si>
  <si>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</si>
  <si>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</si>
  <si>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</si>
  <si>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</si>
  <si>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</si>
  <si>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</si>
  <si>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2010 ACTIONS DURATION SUMMARY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</si>
  <si>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</si>
  <si>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</si>
  <si>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</si>
  <si>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</si>
  <si>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</si>
  <si>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</si>
  <si>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</si>
  <si>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</si>
  <si>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</si>
  <si>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2010 BEACH DAYS SUMMARY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</si>
  <si>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</si>
  <si>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</si>
  <si>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</si>
  <si>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</si>
  <si>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</si>
  <si>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No. of Tier 1 beaches:</t>
  </si>
  <si>
    <t>Total length of Tier 1 beaches:</t>
  </si>
  <si>
    <t>Percent of Tier 1 beaches monitored:</t>
  </si>
  <si>
    <t>Percent of BEACH Act beaches monitored:</t>
  </si>
  <si>
    <t>No.  of Tier 1 beaches monitored:</t>
  </si>
  <si>
    <t>No. of Tier 1 beach days:</t>
  </si>
  <si>
    <t>No. of Tier 1 beaches with actions:</t>
  </si>
  <si>
    <t>No. of days under a Tier 1 beach action:</t>
  </si>
  <si>
    <t>Percent of Tier 1 beach days under an action:</t>
  </si>
  <si>
    <t>POSSIBLE POLLUTION SOURCES</t>
  </si>
  <si>
    <t>ACCOMACK</t>
  </si>
  <si>
    <t>VA153278</t>
  </si>
  <si>
    <t>GUARD SHORE</t>
  </si>
  <si>
    <t>GLOUCESTER</t>
  </si>
  <si>
    <t>VA714367</t>
  </si>
  <si>
    <t>GLOUCESTER POINT BEACH</t>
  </si>
  <si>
    <t>HAMPTON</t>
  </si>
  <si>
    <t>VA884979</t>
  </si>
  <si>
    <t>BUCKROE BEACH</t>
  </si>
  <si>
    <t>VA938661</t>
  </si>
  <si>
    <t>SALT PONDS</t>
  </si>
  <si>
    <t>KING GEORGE</t>
  </si>
  <si>
    <t>VA351214</t>
  </si>
  <si>
    <t>FAIRVIEW BEACH</t>
  </si>
  <si>
    <t>MATHEWS</t>
  </si>
  <si>
    <t>VA818754</t>
  </si>
  <si>
    <t>FESTIVAL BEACH</t>
  </si>
  <si>
    <t>NEWPORT NEWS</t>
  </si>
  <si>
    <t>VA523358</t>
  </si>
  <si>
    <t>ANDERSON'S BEACH</t>
  </si>
  <si>
    <t>VA747818</t>
  </si>
  <si>
    <t>HILTON BEACH</t>
  </si>
  <si>
    <t>VA747813</t>
  </si>
  <si>
    <t>HUNTINGTON BEACH</t>
  </si>
  <si>
    <t>VA722627</t>
  </si>
  <si>
    <t>KING/LINCOLN PARK</t>
  </si>
  <si>
    <t>NORFOLK</t>
  </si>
  <si>
    <t>VA912105</t>
  </si>
  <si>
    <t>10TH VIEW, BEHIND QUALITY INN,1010 W OCEAN VIEW AVE</t>
  </si>
  <si>
    <t>VA845980</t>
  </si>
  <si>
    <t>13TH VIEW, NORTH END</t>
  </si>
  <si>
    <t>VA864045</t>
  </si>
  <si>
    <t>21ST BAY ST., NORTH END BEHIND SHIP?S CAPTAIN RESTAURANT</t>
  </si>
  <si>
    <t>VA888917</t>
  </si>
  <si>
    <t>5TH BAY ST., NORTH END</t>
  </si>
  <si>
    <t>VA938849</t>
  </si>
  <si>
    <t>CAPEVIEW AVE., NORTH END</t>
  </si>
  <si>
    <t>VA821032</t>
  </si>
  <si>
    <t>EAST COMMUNITY BEACH, END OF EAST OCEAN VIEW AVE.</t>
  </si>
  <si>
    <t>VA536165</t>
  </si>
  <si>
    <t>NORTH COMMUNITY BEACH</t>
  </si>
  <si>
    <t>VA509547</t>
  </si>
  <si>
    <t>OCEAN VIEW PARK, EAST SIDE OF PARKING LOT</t>
  </si>
  <si>
    <t>VA742733</t>
  </si>
  <si>
    <t>SARA CONSTANCE PARK, EAST END</t>
  </si>
  <si>
    <t>NORTHAMPTON</t>
  </si>
  <si>
    <t>VA017488</t>
  </si>
  <si>
    <t>KIPTOPEKE STATE PARK</t>
  </si>
  <si>
    <t>VA963844</t>
  </si>
  <si>
    <t>TOWN OF CAPE CHARLES PUBLIC BEACH</t>
  </si>
  <si>
    <t>VIRGINIA BEACH</t>
  </si>
  <si>
    <t>VA323310</t>
  </si>
  <si>
    <t>15TH STREET</t>
  </si>
  <si>
    <t>VA824084</t>
  </si>
  <si>
    <t>28TH STREET</t>
  </si>
  <si>
    <t>VA695544</t>
  </si>
  <si>
    <t>45TH STREET</t>
  </si>
  <si>
    <t>VA898733</t>
  </si>
  <si>
    <t>63RD STREET</t>
  </si>
  <si>
    <t>VA441400</t>
  </si>
  <si>
    <t>78TH STREET</t>
  </si>
  <si>
    <t>VA366712</t>
  </si>
  <si>
    <t>BACK BAY BEACH</t>
  </si>
  <si>
    <t>VA514504</t>
  </si>
  <si>
    <t>CAMP PENDLETON</t>
  </si>
  <si>
    <t>VA197713</t>
  </si>
  <si>
    <t>CHESAPEAKE BEACH</t>
  </si>
  <si>
    <t>VA718451</t>
  </si>
  <si>
    <t>CHICK'S BEACH</t>
  </si>
  <si>
    <t>VA723069</t>
  </si>
  <si>
    <t>CROATAN</t>
  </si>
  <si>
    <t>VA999541</t>
  </si>
  <si>
    <t>DAM NECK MIDDLE</t>
  </si>
  <si>
    <t>VA307929</t>
  </si>
  <si>
    <t>DAM NECK NORTH</t>
  </si>
  <si>
    <t>VA927341</t>
  </si>
  <si>
    <t>DAM NECK SOUTH</t>
  </si>
  <si>
    <t>VA960898</t>
  </si>
  <si>
    <t>FIRST LANDING STATE PARK</t>
  </si>
  <si>
    <t>VA620108</t>
  </si>
  <si>
    <t>FORT STORY SOUTH</t>
  </si>
  <si>
    <t>VA591163</t>
  </si>
  <si>
    <t>FORT STORY WEST</t>
  </si>
  <si>
    <t>VA209936</t>
  </si>
  <si>
    <t>LESNER BRIDGE EAST</t>
  </si>
  <si>
    <t>VA551311</t>
  </si>
  <si>
    <t>LITTLE ISLAND BEACH NORTH</t>
  </si>
  <si>
    <t>VA152245</t>
  </si>
  <si>
    <t>LITTLE ISLAND BEACH SOUTH</t>
  </si>
  <si>
    <t>VA863269</t>
  </si>
  <si>
    <t>SANDBRIDGE NORTH</t>
  </si>
  <si>
    <t>VA582379</t>
  </si>
  <si>
    <t>SANDBRIDGE SOUTH</t>
  </si>
  <si>
    <t>VA532597</t>
  </si>
  <si>
    <t>SEA GATE</t>
  </si>
  <si>
    <t>YORK</t>
  </si>
  <si>
    <t>VA482894</t>
  </si>
  <si>
    <t>YORKTOWN BEACH</t>
  </si>
  <si>
    <t>MONTHS</t>
  </si>
  <si>
    <t>Beach length (FT)</t>
  </si>
  <si>
    <t>Feet</t>
  </si>
  <si>
    <t>Total length of monitored beaches (FT)</t>
  </si>
  <si>
    <t>VA623963</t>
  </si>
  <si>
    <t>FORT MONROE</t>
  </si>
  <si>
    <t>Beach Length (FT)</t>
  </si>
  <si>
    <t>Action start date</t>
  </si>
  <si>
    <t>Action end date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</si>
</sst>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09]m/d/yy\ h:mm\ AM/PM;@"/>
  </numFmts>
  <fonts count="22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ill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" xfId="0" quotePrefix="1" applyNumberFormat="1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/>
    <xf numFmtId="3" fontId="5" fillId="0" borderId="0" xfId="0" applyNumberFormat="1" applyFont="1" applyFill="1" applyBorder="1"/>
    <xf numFmtId="3" fontId="12" fillId="0" borderId="4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12" fillId="0" borderId="1" xfId="0" quotePrefix="1" applyNumberFormat="1" applyFont="1" applyBorder="1" applyAlignment="1">
      <alignment horizontal="center" vertical="center" wrapText="1"/>
    </xf>
    <xf numFmtId="3" fontId="19" fillId="0" borderId="0" xfId="0" quotePrefix="1" applyNumberFormat="1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3" fontId="5" fillId="0" borderId="0" xfId="0" quotePrefix="1" applyNumberFormat="1" applyFont="1" applyFill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27"/>
  <sheetViews>
    <sheetView tabSelected="1" workbookViewId="0"/>
  </sheetViews>
  <sheetFormatPr defaultRowHeight="12.75"/>
  <cols>
    <col min="1" max="1" width="12.140625" style="5" customWidth="1"/>
    <col min="2" max="2" width="0.5703125" style="5" customWidth="1"/>
    <col min="3" max="8" width="8.28515625" style="5" customWidth="1"/>
    <col min="9" max="9" width="0.5703125" style="5" customWidth="1"/>
    <col min="10" max="12" width="8.28515625" style="5" customWidth="1"/>
    <col min="13" max="13" width="0.5703125" style="5" customWidth="1"/>
    <col min="14" max="19" width="8.28515625" style="5" customWidth="1"/>
    <col min="20" max="20" width="0.5703125" style="5" customWidth="1"/>
    <col min="21" max="16384" width="9.140625" style="5"/>
  </cols>
  <sheetData>
    <row r="1" spans="1:23">
      <c r="A1" s="11"/>
      <c r="B1" s="11"/>
      <c r="C1" s="185" t="s">
        <v>39</v>
      </c>
      <c r="D1" s="187"/>
      <c r="E1" s="187"/>
      <c r="F1" s="186"/>
      <c r="G1" s="186"/>
      <c r="H1" s="61"/>
      <c r="I1" s="76"/>
      <c r="J1" s="185" t="s">
        <v>42</v>
      </c>
      <c r="K1" s="185"/>
      <c r="L1" s="185"/>
      <c r="M1" s="61"/>
      <c r="N1" s="185" t="s">
        <v>47</v>
      </c>
      <c r="O1" s="186"/>
      <c r="P1" s="186"/>
      <c r="Q1" s="186"/>
      <c r="R1" s="186"/>
      <c r="S1" s="186"/>
      <c r="T1" s="61"/>
      <c r="U1" s="185" t="s">
        <v>46</v>
      </c>
      <c r="V1" s="186"/>
      <c r="W1" s="186"/>
    </row>
    <row r="2" spans="1:23" ht="88.5" customHeight="1">
      <c r="A2" s="4" t="s">
        <v>15</v>
      </c>
      <c r="B2" s="4"/>
      <c r="C2" s="3" t="s">
        <v>44</v>
      </c>
      <c r="D2" s="3" t="s">
        <v>49</v>
      </c>
      <c r="E2" s="3" t="s">
        <v>50</v>
      </c>
      <c r="F2" s="3" t="s">
        <v>269</v>
      </c>
      <c r="G2" s="3" t="s">
        <v>45</v>
      </c>
      <c r="H2" s="3" t="s">
        <v>59</v>
      </c>
      <c r="I2" s="3"/>
      <c r="J2" s="3" t="s">
        <v>0</v>
      </c>
      <c r="K2" s="3" t="s">
        <v>1</v>
      </c>
      <c r="L2" s="3" t="s">
        <v>2</v>
      </c>
      <c r="M2" s="3"/>
      <c r="N2" s="14" t="s">
        <v>48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/>
      <c r="U2" s="14" t="s">
        <v>9</v>
      </c>
      <c r="V2" s="15" t="s">
        <v>10</v>
      </c>
      <c r="W2" s="3" t="s">
        <v>18</v>
      </c>
    </row>
    <row r="3" spans="1:23">
      <c r="A3" s="33" t="s">
        <v>168</v>
      </c>
      <c r="B3" s="16"/>
      <c r="C3" s="33">
        <f>Monitoring!$B$3</f>
        <v>1</v>
      </c>
      <c r="D3" s="30">
        <f>Monitoring!$F$3</f>
        <v>1</v>
      </c>
      <c r="E3" s="51">
        <f>D3/C3</f>
        <v>1</v>
      </c>
      <c r="F3" s="183">
        <v>1610</v>
      </c>
      <c r="G3" s="13">
        <f>'Tier 1 Stats'!B3</f>
        <v>1</v>
      </c>
      <c r="H3" s="51">
        <f>'Tier 1 Stats'!F3</f>
        <v>1</v>
      </c>
      <c r="I3" s="13"/>
      <c r="J3" s="50">
        <v>0</v>
      </c>
      <c r="K3" s="50">
        <f>D3-J3</f>
        <v>1</v>
      </c>
      <c r="L3" s="51">
        <f t="shared" ref="L3:L4" si="0">J3/D3</f>
        <v>0</v>
      </c>
      <c r="M3" s="13"/>
      <c r="N3" s="155">
        <v>0</v>
      </c>
      <c r="O3" s="149" t="s">
        <v>43</v>
      </c>
      <c r="P3" s="149" t="s">
        <v>43</v>
      </c>
      <c r="Q3" s="149" t="s">
        <v>43</v>
      </c>
      <c r="R3" s="149" t="s">
        <v>43</v>
      </c>
      <c r="S3" s="149" t="s">
        <v>43</v>
      </c>
      <c r="T3" s="13"/>
      <c r="U3" s="52">
        <f>'Beach Days'!E4</f>
        <v>153</v>
      </c>
      <c r="V3" s="52">
        <f>'Beach Days'!H4</f>
        <v>0</v>
      </c>
      <c r="W3" s="40">
        <f>V3/U3</f>
        <v>0</v>
      </c>
    </row>
    <row r="4" spans="1:23">
      <c r="A4" s="33" t="s">
        <v>171</v>
      </c>
      <c r="B4" s="16"/>
      <c r="C4" s="57">
        <f>Monitoring!$B$6</f>
        <v>1</v>
      </c>
      <c r="D4" s="30">
        <f>Monitoring!$F$6</f>
        <v>1</v>
      </c>
      <c r="E4" s="51">
        <f>D4/C4</f>
        <v>1</v>
      </c>
      <c r="F4" s="183">
        <v>909</v>
      </c>
      <c r="G4" s="13">
        <f>'Tier 1 Stats'!B6</f>
        <v>1</v>
      </c>
      <c r="H4" s="51">
        <f>'Tier 1 Stats'!F6</f>
        <v>1</v>
      </c>
      <c r="I4" s="13"/>
      <c r="J4" s="50">
        <v>0</v>
      </c>
      <c r="K4" s="50">
        <f>D4-J4</f>
        <v>1</v>
      </c>
      <c r="L4" s="51">
        <f t="shared" si="0"/>
        <v>0</v>
      </c>
      <c r="M4" s="13"/>
      <c r="N4" s="61">
        <v>0</v>
      </c>
      <c r="O4" s="149" t="s">
        <v>43</v>
      </c>
      <c r="P4" s="149" t="s">
        <v>43</v>
      </c>
      <c r="Q4" s="149" t="s">
        <v>43</v>
      </c>
      <c r="R4" s="149" t="s">
        <v>43</v>
      </c>
      <c r="S4" s="149" t="s">
        <v>43</v>
      </c>
      <c r="T4" s="13"/>
      <c r="U4" s="52">
        <f>'Beach Days'!E7</f>
        <v>153</v>
      </c>
      <c r="V4" s="52">
        <f>'Beach Days'!H7</f>
        <v>0</v>
      </c>
      <c r="W4" s="40">
        <f>V4/U4</f>
        <v>0</v>
      </c>
    </row>
    <row r="5" spans="1:23">
      <c r="A5" s="33" t="s">
        <v>174</v>
      </c>
      <c r="B5" s="16"/>
      <c r="C5" s="57">
        <f>Monitoring!$B$11</f>
        <v>3</v>
      </c>
      <c r="D5" s="30">
        <f>Monitoring!$F$11</f>
        <v>3</v>
      </c>
      <c r="E5" s="51">
        <f>D5/C5</f>
        <v>1</v>
      </c>
      <c r="F5" s="183">
        <v>13194</v>
      </c>
      <c r="G5" s="13">
        <f>'Tier 1 Stats'!B11</f>
        <v>3</v>
      </c>
      <c r="H5" s="51">
        <f>'Tier 1 Stats'!F11</f>
        <v>1</v>
      </c>
      <c r="I5" s="13"/>
      <c r="J5" s="50">
        <f>'2010 Actions'!B3</f>
        <v>1</v>
      </c>
      <c r="K5" s="50">
        <f>D5-J5</f>
        <v>2</v>
      </c>
      <c r="L5" s="51">
        <f>J5/D5</f>
        <v>0.33333333333333331</v>
      </c>
      <c r="M5" s="13"/>
      <c r="N5" s="140">
        <f>'Action Durations'!D4</f>
        <v>1</v>
      </c>
      <c r="O5" s="50">
        <f>'Action Durations'!G4</f>
        <v>1</v>
      </c>
      <c r="P5" s="50">
        <f>'Action Durations'!H4</f>
        <v>0</v>
      </c>
      <c r="Q5" s="50">
        <f>'Action Durations'!I4</f>
        <v>0</v>
      </c>
      <c r="R5" s="50">
        <f>'Action Durations'!J4</f>
        <v>0</v>
      </c>
      <c r="S5" s="50">
        <f>'Action Durations'!K4</f>
        <v>0</v>
      </c>
      <c r="T5" s="13"/>
      <c r="U5" s="52">
        <f>'Beach Days'!E12</f>
        <v>459</v>
      </c>
      <c r="V5" s="52">
        <f>'Beach Days'!H12</f>
        <v>1</v>
      </c>
      <c r="W5" s="40">
        <f>V5/U5</f>
        <v>2.1786492374727671E-3</v>
      </c>
    </row>
    <row r="6" spans="1:23">
      <c r="A6" s="33" t="s">
        <v>179</v>
      </c>
      <c r="B6" s="16"/>
      <c r="C6" s="57">
        <f>Monitoring!$B$14</f>
        <v>1</v>
      </c>
      <c r="D6" s="30">
        <f>Monitoring!$F$14</f>
        <v>1</v>
      </c>
      <c r="E6" s="51">
        <f>D6/C6</f>
        <v>1</v>
      </c>
      <c r="F6" s="183">
        <v>3906</v>
      </c>
      <c r="G6" s="13">
        <f>'Tier 1 Stats'!B14</f>
        <v>1</v>
      </c>
      <c r="H6" s="51">
        <f>'Tier 1 Stats'!F14</f>
        <v>1</v>
      </c>
      <c r="I6" s="13"/>
      <c r="J6" s="50">
        <f>'2010 Actions'!$B$9</f>
        <v>1</v>
      </c>
      <c r="K6" s="50">
        <f>D6-J6</f>
        <v>0</v>
      </c>
      <c r="L6" s="51">
        <f>J6/D6</f>
        <v>1</v>
      </c>
      <c r="M6" s="13"/>
      <c r="N6" s="148">
        <f>'Action Durations'!D7</f>
        <v>4</v>
      </c>
      <c r="O6" s="50">
        <f>'Action Durations'!G7</f>
        <v>0</v>
      </c>
      <c r="P6" s="50">
        <f>'Action Durations'!H7</f>
        <v>2</v>
      </c>
      <c r="Q6" s="50">
        <f>'Action Durations'!I7</f>
        <v>2</v>
      </c>
      <c r="R6" s="50">
        <f>'Action Durations'!J7</f>
        <v>0</v>
      </c>
      <c r="S6" s="50">
        <f>'Action Durations'!K7</f>
        <v>0</v>
      </c>
      <c r="T6" s="13"/>
      <c r="U6" s="52">
        <f>'Beach Days'!E15</f>
        <v>153</v>
      </c>
      <c r="V6" s="52">
        <f>'Beach Days'!H15</f>
        <v>18</v>
      </c>
      <c r="W6" s="40">
        <f>V6/U6</f>
        <v>0.11764705882352941</v>
      </c>
    </row>
    <row r="7" spans="1:23">
      <c r="A7" s="33" t="s">
        <v>182</v>
      </c>
      <c r="B7" s="16"/>
      <c r="C7" s="57">
        <f>Monitoring!$B$17</f>
        <v>1</v>
      </c>
      <c r="D7" s="30">
        <f>Monitoring!$F$17</f>
        <v>1</v>
      </c>
      <c r="E7" s="51">
        <f>D7/C7</f>
        <v>1</v>
      </c>
      <c r="F7" s="183">
        <v>6636</v>
      </c>
      <c r="G7" s="13">
        <f>'Tier 1 Stats'!B17</f>
        <v>1</v>
      </c>
      <c r="H7" s="51">
        <f>'Tier 1 Stats'!F17</f>
        <v>1</v>
      </c>
      <c r="I7" s="13"/>
      <c r="J7" s="50">
        <f>'2010 Actions'!B18</f>
        <v>1</v>
      </c>
      <c r="K7" s="50">
        <f>D7-J7</f>
        <v>0</v>
      </c>
      <c r="L7" s="51">
        <f>J7/D7</f>
        <v>1</v>
      </c>
      <c r="M7" s="13"/>
      <c r="N7" s="155">
        <f>'Action Durations'!D10</f>
        <v>7</v>
      </c>
      <c r="O7" s="50">
        <f>'Action Durations'!G10</f>
        <v>5</v>
      </c>
      <c r="P7" s="50">
        <f>'Action Durations'!H10</f>
        <v>1</v>
      </c>
      <c r="Q7" s="50">
        <f>'Action Durations'!I10</f>
        <v>1</v>
      </c>
      <c r="R7" s="50">
        <f>'Action Durations'!J10</f>
        <v>0</v>
      </c>
      <c r="S7" s="50">
        <f>'Action Durations'!K10</f>
        <v>0</v>
      </c>
      <c r="T7" s="13"/>
      <c r="U7" s="52">
        <f>'Beach Days'!E18</f>
        <v>153</v>
      </c>
      <c r="V7" s="52">
        <f>'Beach Days'!H18</f>
        <v>10</v>
      </c>
      <c r="W7" s="40">
        <f>V7/U7</f>
        <v>6.535947712418301E-2</v>
      </c>
    </row>
    <row r="8" spans="1:23" ht="12.75" customHeight="1">
      <c r="A8" s="33" t="s">
        <v>185</v>
      </c>
      <c r="B8" s="16"/>
      <c r="C8" s="57">
        <f>Monitoring!$B$23</f>
        <v>4</v>
      </c>
      <c r="D8" s="30">
        <f>Monitoring!$F$23</f>
        <v>4</v>
      </c>
      <c r="E8" s="51">
        <f t="shared" ref="E8:E12" si="1">D8/C8</f>
        <v>1</v>
      </c>
      <c r="F8" s="183">
        <v>3646</v>
      </c>
      <c r="G8" s="13">
        <f>'Tier 1 Stats'!B23</f>
        <v>4</v>
      </c>
      <c r="H8" s="51">
        <f>'Tier 1 Stats'!F23</f>
        <v>1</v>
      </c>
      <c r="I8" s="13"/>
      <c r="J8" s="50">
        <f>'2010 Actions'!B33</f>
        <v>4</v>
      </c>
      <c r="K8" s="50">
        <f t="shared" ref="K8:K12" si="2">D8-J8</f>
        <v>0</v>
      </c>
      <c r="L8" s="51">
        <f t="shared" ref="L8:L12" si="3">J8/D8</f>
        <v>1</v>
      </c>
      <c r="M8" s="13"/>
      <c r="N8" s="155">
        <f>'Action Durations'!D16</f>
        <v>13</v>
      </c>
      <c r="O8" s="50">
        <f>'Action Durations'!G16</f>
        <v>8</v>
      </c>
      <c r="P8" s="50">
        <f>'Action Durations'!H16</f>
        <v>2</v>
      </c>
      <c r="Q8" s="50">
        <f>'Action Durations'!I16</f>
        <v>3</v>
      </c>
      <c r="R8" s="50">
        <f>'Action Durations'!J16</f>
        <v>0</v>
      </c>
      <c r="S8" s="50">
        <f>'Action Durations'!K16</f>
        <v>0</v>
      </c>
      <c r="T8" s="13"/>
      <c r="U8" s="52">
        <f>'Beach Days'!E24</f>
        <v>612</v>
      </c>
      <c r="V8" s="52">
        <f>'Beach Days'!H24</f>
        <v>30</v>
      </c>
      <c r="W8" s="40">
        <f t="shared" ref="W8:W12" si="4">V8/U8</f>
        <v>4.9019607843137254E-2</v>
      </c>
    </row>
    <row r="9" spans="1:23">
      <c r="A9" s="33" t="s">
        <v>194</v>
      </c>
      <c r="B9" s="16"/>
      <c r="C9" s="57">
        <f>Monitoring!$B$34</f>
        <v>9</v>
      </c>
      <c r="D9" s="30">
        <f>Monitoring!$F$34</f>
        <v>9</v>
      </c>
      <c r="E9" s="51">
        <f t="shared" si="1"/>
        <v>1</v>
      </c>
      <c r="F9" s="183">
        <v>39158</v>
      </c>
      <c r="G9" s="13">
        <f>'Tier 1 Stats'!B34</f>
        <v>9</v>
      </c>
      <c r="H9" s="51">
        <f>'Tier 1 Stats'!F34</f>
        <v>1</v>
      </c>
      <c r="I9" s="13"/>
      <c r="J9" s="50">
        <f>'2010 Actions'!B36</f>
        <v>1</v>
      </c>
      <c r="K9" s="50">
        <f t="shared" si="2"/>
        <v>8</v>
      </c>
      <c r="L9" s="51">
        <f t="shared" si="3"/>
        <v>0.1111111111111111</v>
      </c>
      <c r="M9" s="13"/>
      <c r="N9" s="141">
        <f>'Action Durations'!D19</f>
        <v>1</v>
      </c>
      <c r="O9" s="50">
        <f>'Action Durations'!G19</f>
        <v>0</v>
      </c>
      <c r="P9" s="50">
        <f>'Action Durations'!H19</f>
        <v>0</v>
      </c>
      <c r="Q9" s="50">
        <f>'Action Durations'!I19</f>
        <v>0</v>
      </c>
      <c r="R9" s="50">
        <f>'Action Durations'!J19</f>
        <v>1</v>
      </c>
      <c r="S9" s="50">
        <f>'Action Durations'!K19</f>
        <v>0</v>
      </c>
      <c r="T9" s="13"/>
      <c r="U9" s="52">
        <f>'Beach Days'!E35</f>
        <v>1377</v>
      </c>
      <c r="V9" s="52">
        <f>'Beach Days'!H35</f>
        <v>9</v>
      </c>
      <c r="W9" s="40">
        <f t="shared" si="4"/>
        <v>6.5359477124183009E-3</v>
      </c>
    </row>
    <row r="10" spans="1:23" ht="12.75" customHeight="1">
      <c r="A10" s="33" t="s">
        <v>213</v>
      </c>
      <c r="B10" s="16"/>
      <c r="C10" s="57">
        <f>Monitoring!$B$38</f>
        <v>2</v>
      </c>
      <c r="D10" s="30">
        <f>Monitoring!$F$38</f>
        <v>2</v>
      </c>
      <c r="E10" s="51">
        <f t="shared" si="1"/>
        <v>1</v>
      </c>
      <c r="F10" s="183">
        <v>10852</v>
      </c>
      <c r="G10" s="13">
        <f>'Tier 1 Stats'!B38</f>
        <v>2</v>
      </c>
      <c r="H10" s="51">
        <f>'Tier 1 Stats'!F11</f>
        <v>1</v>
      </c>
      <c r="I10" s="13"/>
      <c r="J10" s="50">
        <v>0</v>
      </c>
      <c r="K10" s="50">
        <f t="shared" si="2"/>
        <v>2</v>
      </c>
      <c r="L10" s="51">
        <f t="shared" si="3"/>
        <v>0</v>
      </c>
      <c r="M10" s="13"/>
      <c r="N10" s="155">
        <v>0</v>
      </c>
      <c r="O10" s="149" t="s">
        <v>43</v>
      </c>
      <c r="P10" s="149" t="s">
        <v>43</v>
      </c>
      <c r="Q10" s="149" t="s">
        <v>43</v>
      </c>
      <c r="R10" s="149" t="s">
        <v>43</v>
      </c>
      <c r="S10" s="149" t="s">
        <v>43</v>
      </c>
      <c r="T10" s="13"/>
      <c r="U10" s="52">
        <f>'Beach Days'!E39</f>
        <v>306</v>
      </c>
      <c r="V10" s="52">
        <f>'Beach Days'!H39</f>
        <v>0</v>
      </c>
      <c r="W10" s="40">
        <f t="shared" si="4"/>
        <v>0</v>
      </c>
    </row>
    <row r="11" spans="1:23" ht="12.75" customHeight="1">
      <c r="A11" s="33" t="s">
        <v>218</v>
      </c>
      <c r="B11" s="16"/>
      <c r="C11" s="57">
        <f>Monitoring!$B$62</f>
        <v>22</v>
      </c>
      <c r="D11" s="30">
        <f>Monitoring!$F$62</f>
        <v>22</v>
      </c>
      <c r="E11" s="51">
        <f t="shared" si="1"/>
        <v>1</v>
      </c>
      <c r="F11" s="183">
        <v>186591</v>
      </c>
      <c r="G11" s="13">
        <f>'Tier 1 Stats'!B62</f>
        <v>22</v>
      </c>
      <c r="H11" s="51">
        <f>'Tier 1 Stats'!F62</f>
        <v>1</v>
      </c>
      <c r="I11" s="13"/>
      <c r="J11" s="50">
        <f>'2010 Actions'!B50</f>
        <v>8</v>
      </c>
      <c r="K11" s="50">
        <f t="shared" si="2"/>
        <v>14</v>
      </c>
      <c r="L11" s="51">
        <f t="shared" si="3"/>
        <v>0.36363636363636365</v>
      </c>
      <c r="M11" s="13"/>
      <c r="N11" s="141">
        <f>'Action Durations'!D29</f>
        <v>12</v>
      </c>
      <c r="O11" s="50">
        <f>'Action Durations'!G29</f>
        <v>11</v>
      </c>
      <c r="P11" s="50">
        <f>'Action Durations'!H29</f>
        <v>1</v>
      </c>
      <c r="Q11" s="50">
        <f>'Action Durations'!I29</f>
        <v>0</v>
      </c>
      <c r="R11" s="50">
        <f>'Action Durations'!J29</f>
        <v>0</v>
      </c>
      <c r="S11" s="50">
        <f>'Action Durations'!K29</f>
        <v>0</v>
      </c>
      <c r="T11" s="13"/>
      <c r="U11" s="52">
        <f>'Beach Days'!E63</f>
        <v>3366</v>
      </c>
      <c r="V11" s="52">
        <f>'Beach Days'!H63</f>
        <v>13</v>
      </c>
      <c r="W11" s="40">
        <f t="shared" si="4"/>
        <v>3.8621509209744503E-3</v>
      </c>
    </row>
    <row r="12" spans="1:23">
      <c r="A12" s="36" t="s">
        <v>263</v>
      </c>
      <c r="B12" s="165"/>
      <c r="C12" s="166">
        <f>Monitoring!$B$65</f>
        <v>1</v>
      </c>
      <c r="D12" s="31">
        <f>Monitoring!$F$65</f>
        <v>1</v>
      </c>
      <c r="E12" s="43">
        <f t="shared" si="1"/>
        <v>1</v>
      </c>
      <c r="F12" s="184">
        <v>1676</v>
      </c>
      <c r="G12" s="68">
        <f>'Tier 1 Stats'!B65</f>
        <v>1</v>
      </c>
      <c r="H12" s="43">
        <f>'Tier 1 Stats'!F65</f>
        <v>1</v>
      </c>
      <c r="I12" s="68"/>
      <c r="J12" s="167">
        <v>0</v>
      </c>
      <c r="K12" s="167">
        <f t="shared" si="2"/>
        <v>1</v>
      </c>
      <c r="L12" s="43">
        <f t="shared" si="3"/>
        <v>0</v>
      </c>
      <c r="M12" s="68"/>
      <c r="N12" s="69">
        <v>0</v>
      </c>
      <c r="O12" s="168" t="s">
        <v>43</v>
      </c>
      <c r="P12" s="168" t="s">
        <v>43</v>
      </c>
      <c r="Q12" s="168" t="s">
        <v>43</v>
      </c>
      <c r="R12" s="168" t="s">
        <v>43</v>
      </c>
      <c r="S12" s="168" t="s">
        <v>43</v>
      </c>
      <c r="T12" s="68"/>
      <c r="U12" s="44">
        <f>'Beach Days'!E66</f>
        <v>153</v>
      </c>
      <c r="V12" s="44">
        <f>'Beach Days'!H66</f>
        <v>0</v>
      </c>
      <c r="W12" s="43">
        <f t="shared" si="4"/>
        <v>0</v>
      </c>
    </row>
    <row r="13" spans="1:23">
      <c r="C13" s="12">
        <f>SUM(C3:C12)</f>
        <v>45</v>
      </c>
      <c r="D13" s="12">
        <f>SUM(D3:D12)</f>
        <v>45</v>
      </c>
      <c r="E13" s="18">
        <f>D13/C13</f>
        <v>1</v>
      </c>
      <c r="F13" s="10">
        <f>SUM(F3:F12)</f>
        <v>268178</v>
      </c>
      <c r="G13" s="10">
        <f>SUM(G3:G12)</f>
        <v>45</v>
      </c>
      <c r="H13" s="18">
        <f>'Tier 1 Stats'!E72</f>
        <v>1</v>
      </c>
      <c r="I13" s="12"/>
      <c r="J13" s="12">
        <f>SUM(J3:J12)</f>
        <v>16</v>
      </c>
      <c r="K13" s="17">
        <f>D13-J13</f>
        <v>29</v>
      </c>
      <c r="L13" s="18">
        <f>J13/D13</f>
        <v>0.35555555555555557</v>
      </c>
      <c r="M13" s="12"/>
      <c r="N13" s="12">
        <f t="shared" ref="N13:S13" si="5">SUM(N3:N12)</f>
        <v>38</v>
      </c>
      <c r="O13" s="12">
        <f t="shared" si="5"/>
        <v>25</v>
      </c>
      <c r="P13" s="12">
        <f t="shared" si="5"/>
        <v>6</v>
      </c>
      <c r="Q13" s="12">
        <f t="shared" si="5"/>
        <v>6</v>
      </c>
      <c r="R13" s="12">
        <f t="shared" si="5"/>
        <v>1</v>
      </c>
      <c r="S13" s="12">
        <f t="shared" si="5"/>
        <v>0</v>
      </c>
      <c r="T13" s="12"/>
      <c r="U13" s="10">
        <f>SUM(U3:U12)</f>
        <v>6885</v>
      </c>
      <c r="V13" s="10">
        <f>SUM(V3:V12)</f>
        <v>81</v>
      </c>
      <c r="W13" s="54">
        <f>V13/U13</f>
        <v>1.1764705882352941E-2</v>
      </c>
    </row>
    <row r="14" spans="1:23">
      <c r="C14" s="12"/>
      <c r="D14" s="12"/>
      <c r="E14" s="18"/>
      <c r="F14" s="10"/>
      <c r="G14" s="10"/>
      <c r="H14" s="84"/>
      <c r="I14" s="12"/>
      <c r="J14" s="12"/>
      <c r="K14" s="17"/>
      <c r="L14" s="18"/>
      <c r="M14" s="12"/>
      <c r="N14" s="12"/>
      <c r="O14" s="12"/>
      <c r="P14" s="12"/>
      <c r="Q14" s="12"/>
      <c r="R14" s="12"/>
      <c r="S14" s="12"/>
      <c r="T14" s="12"/>
      <c r="U14" s="10"/>
      <c r="V14" s="10"/>
      <c r="W14" s="54"/>
    </row>
    <row r="15" spans="1:23">
      <c r="V15" s="19"/>
    </row>
    <row r="16" spans="1:23">
      <c r="A16" s="82" t="s">
        <v>54</v>
      </c>
      <c r="V16" s="19"/>
    </row>
    <row r="17" spans="3:4">
      <c r="C17" s="90" t="s">
        <v>51</v>
      </c>
      <c r="D17" s="81" t="s">
        <v>63</v>
      </c>
    </row>
    <row r="18" spans="3:4">
      <c r="C18" s="90"/>
      <c r="D18" s="81" t="s">
        <v>64</v>
      </c>
    </row>
    <row r="19" spans="3:4">
      <c r="C19" s="90" t="s">
        <v>55</v>
      </c>
      <c r="D19" s="80" t="s">
        <v>62</v>
      </c>
    </row>
    <row r="20" spans="3:4">
      <c r="C20" s="90" t="s">
        <v>52</v>
      </c>
      <c r="D20" s="81" t="s">
        <v>65</v>
      </c>
    </row>
    <row r="21" spans="3:4">
      <c r="C21" s="90"/>
      <c r="D21" s="81" t="s">
        <v>66</v>
      </c>
    </row>
    <row r="22" spans="3:4">
      <c r="C22" s="90" t="s">
        <v>53</v>
      </c>
      <c r="D22" s="80" t="s">
        <v>67</v>
      </c>
    </row>
    <row r="23" spans="3:4">
      <c r="C23" s="90"/>
      <c r="D23" s="80" t="s">
        <v>68</v>
      </c>
    </row>
    <row r="24" spans="3:4">
      <c r="C24" s="90" t="s">
        <v>57</v>
      </c>
      <c r="D24" s="80" t="s">
        <v>69</v>
      </c>
    </row>
    <row r="25" spans="3:4">
      <c r="C25" s="91"/>
      <c r="D25" s="80" t="s">
        <v>70</v>
      </c>
    </row>
    <row r="26" spans="3:4">
      <c r="C26" s="90" t="s">
        <v>56</v>
      </c>
      <c r="D26" s="80" t="s">
        <v>60</v>
      </c>
    </row>
    <row r="27" spans="3:4">
      <c r="C27" s="90" t="s">
        <v>58</v>
      </c>
      <c r="D27" s="80" t="s">
        <v>61</v>
      </c>
    </row>
  </sheetData>
  <mergeCells count="4">
    <mergeCell ref="J1:L1"/>
    <mergeCell ref="N1:S1"/>
    <mergeCell ref="U1:W1"/>
    <mergeCell ref="C1:G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2010 Swimming Season
Virginia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71"/>
  <sheetViews>
    <sheetView zoomScaleNormal="100" workbookViewId="0"/>
  </sheetViews>
  <sheetFormatPr defaultRowHeight="12.75"/>
  <cols>
    <col min="1" max="1" width="12.5703125" style="28" customWidth="1"/>
    <col min="2" max="2" width="7.7109375" style="28" customWidth="1"/>
    <col min="3" max="3" width="46.140625" style="28" customWidth="1"/>
    <col min="4" max="4" width="12.5703125" style="28" customWidth="1"/>
    <col min="5" max="5" width="8.28515625" style="56" customWidth="1"/>
    <col min="6" max="6" width="9.140625" style="170"/>
    <col min="7" max="10" width="9.7109375" style="28" customWidth="1"/>
    <col min="12" max="16384" width="9.140625" style="24"/>
  </cols>
  <sheetData>
    <row r="1" spans="1:10" ht="33.75" customHeight="1">
      <c r="A1" s="25" t="s">
        <v>15</v>
      </c>
      <c r="B1" s="25" t="s">
        <v>16</v>
      </c>
      <c r="C1" s="25" t="s">
        <v>85</v>
      </c>
      <c r="D1" s="25" t="s">
        <v>86</v>
      </c>
      <c r="E1" s="3" t="s">
        <v>87</v>
      </c>
      <c r="F1" s="15" t="s">
        <v>267</v>
      </c>
      <c r="G1" s="25" t="s">
        <v>88</v>
      </c>
      <c r="H1" s="25" t="s">
        <v>89</v>
      </c>
      <c r="I1" s="25" t="s">
        <v>90</v>
      </c>
      <c r="J1" s="25" t="s">
        <v>91</v>
      </c>
    </row>
    <row r="2" spans="1:10" ht="12.75" customHeight="1">
      <c r="A2" s="36" t="s">
        <v>168</v>
      </c>
      <c r="B2" s="36" t="s">
        <v>169</v>
      </c>
      <c r="C2" s="36" t="s">
        <v>170</v>
      </c>
      <c r="D2" s="36" t="s">
        <v>33</v>
      </c>
      <c r="E2" s="156">
        <v>1</v>
      </c>
      <c r="F2" s="172">
        <v>1610</v>
      </c>
      <c r="G2" s="152">
        <v>37.844312000000002</v>
      </c>
      <c r="H2" s="152">
        <v>-75.680628999999996</v>
      </c>
      <c r="I2" s="152">
        <v>37.847313</v>
      </c>
      <c r="J2" s="152">
        <v>-75.676458999999994</v>
      </c>
    </row>
    <row r="3" spans="1:10" ht="12.75" customHeight="1">
      <c r="A3" s="33"/>
      <c r="B3" s="34">
        <f>COUNTA(B2:B2)</f>
        <v>1</v>
      </c>
      <c r="C3" s="33"/>
      <c r="D3" s="33"/>
      <c r="E3" s="78"/>
      <c r="F3" s="55">
        <f>SUM(F2:F2)</f>
        <v>1610</v>
      </c>
      <c r="G3" s="33"/>
      <c r="H3" s="33"/>
      <c r="I3" s="33"/>
      <c r="J3" s="33"/>
    </row>
    <row r="4" spans="1:10" ht="12.75" customHeight="1">
      <c r="A4" s="33"/>
      <c r="B4" s="33"/>
      <c r="C4" s="33"/>
      <c r="D4" s="33"/>
      <c r="E4" s="57"/>
      <c r="G4" s="33"/>
      <c r="H4" s="33"/>
      <c r="I4" s="33"/>
      <c r="J4" s="33"/>
    </row>
    <row r="5" spans="1:10" ht="12.75" customHeight="1">
      <c r="A5" s="36" t="s">
        <v>171</v>
      </c>
      <c r="B5" s="36" t="s">
        <v>172</v>
      </c>
      <c r="C5" s="36" t="s">
        <v>173</v>
      </c>
      <c r="D5" s="36" t="s">
        <v>33</v>
      </c>
      <c r="E5" s="36">
        <v>1</v>
      </c>
      <c r="F5" s="173">
        <v>909</v>
      </c>
      <c r="G5" s="74">
        <v>37.245530000000002</v>
      </c>
      <c r="H5" s="74">
        <v>-76.504098999999997</v>
      </c>
      <c r="I5" s="74">
        <v>37.247217999999997</v>
      </c>
      <c r="J5" s="74">
        <v>-76.501607000000007</v>
      </c>
    </row>
    <row r="6" spans="1:10" ht="12.75" customHeight="1">
      <c r="A6" s="33"/>
      <c r="B6" s="34">
        <f>COUNTA(B5:B5)</f>
        <v>1</v>
      </c>
      <c r="C6" s="33"/>
      <c r="D6" s="33"/>
      <c r="E6" s="78"/>
      <c r="F6" s="55">
        <f>SUM(F5:F5)</f>
        <v>909</v>
      </c>
      <c r="G6" s="33"/>
      <c r="H6" s="33"/>
      <c r="I6" s="33"/>
      <c r="J6" s="33"/>
    </row>
    <row r="7" spans="1:10" ht="12.75" customHeight="1">
      <c r="A7" s="33"/>
      <c r="B7" s="33"/>
      <c r="C7" s="33"/>
      <c r="D7" s="33"/>
      <c r="E7" s="57"/>
      <c r="G7" s="33"/>
      <c r="H7" s="33"/>
      <c r="I7" s="33"/>
      <c r="J7" s="33"/>
    </row>
    <row r="8" spans="1:10" ht="12.75" customHeight="1">
      <c r="A8" s="33" t="s">
        <v>174</v>
      </c>
      <c r="B8" s="33" t="s">
        <v>175</v>
      </c>
      <c r="C8" s="33" t="s">
        <v>176</v>
      </c>
      <c r="D8" s="33" t="s">
        <v>33</v>
      </c>
      <c r="E8" s="33">
        <v>1</v>
      </c>
      <c r="F8" s="169">
        <v>6264</v>
      </c>
      <c r="G8" s="73">
        <v>37.051012999999998</v>
      </c>
      <c r="H8" s="73">
        <v>-76.285405999999995</v>
      </c>
      <c r="I8" s="73">
        <v>37.034866000000001</v>
      </c>
      <c r="J8" s="73">
        <v>-76.292878000000002</v>
      </c>
    </row>
    <row r="9" spans="1:10" ht="12.75" customHeight="1">
      <c r="A9" s="33" t="s">
        <v>174</v>
      </c>
      <c r="B9" s="33" t="s">
        <v>270</v>
      </c>
      <c r="C9" s="33" t="s">
        <v>271</v>
      </c>
      <c r="D9" s="33" t="s">
        <v>33</v>
      </c>
      <c r="E9" s="33">
        <v>1</v>
      </c>
      <c r="F9" s="169">
        <v>4309</v>
      </c>
      <c r="G9" s="73">
        <v>37.015099999999997</v>
      </c>
      <c r="H9" s="73">
        <v>-76.298479999999998</v>
      </c>
      <c r="I9" s="73">
        <v>37.022089999999999</v>
      </c>
      <c r="J9" s="73">
        <v>-76.296379999999999</v>
      </c>
    </row>
    <row r="10" spans="1:10" ht="12.75" customHeight="1">
      <c r="A10" s="36" t="s">
        <v>174</v>
      </c>
      <c r="B10" s="36" t="s">
        <v>177</v>
      </c>
      <c r="C10" s="36" t="s">
        <v>178</v>
      </c>
      <c r="D10" s="36" t="s">
        <v>33</v>
      </c>
      <c r="E10" s="36">
        <v>1</v>
      </c>
      <c r="F10" s="173">
        <v>2621</v>
      </c>
      <c r="G10" s="74">
        <v>37.062541000000003</v>
      </c>
      <c r="H10" s="74">
        <v>-76.281768</v>
      </c>
      <c r="I10" s="74">
        <v>37.051012999999998</v>
      </c>
      <c r="J10" s="74">
        <v>-76.285405999999995</v>
      </c>
    </row>
    <row r="11" spans="1:10" ht="12.75" customHeight="1">
      <c r="A11" s="33"/>
      <c r="B11" s="34">
        <f>COUNTA(B8:B10)</f>
        <v>3</v>
      </c>
      <c r="C11" s="33"/>
      <c r="D11" s="48"/>
      <c r="E11" s="78"/>
      <c r="F11" s="55">
        <f>SUM(F8:F10)</f>
        <v>13194</v>
      </c>
      <c r="G11" s="48"/>
      <c r="H11" s="48"/>
      <c r="I11" s="48"/>
      <c r="J11" s="48"/>
    </row>
    <row r="12" spans="1:10" ht="12.75" customHeight="1">
      <c r="A12" s="33"/>
      <c r="B12" s="34"/>
      <c r="C12" s="33"/>
      <c r="D12" s="48"/>
      <c r="E12" s="58"/>
      <c r="G12" s="48"/>
      <c r="H12" s="48"/>
      <c r="I12" s="48"/>
      <c r="J12" s="48"/>
    </row>
    <row r="13" spans="1:10" ht="12.75" customHeight="1">
      <c r="A13" s="36" t="s">
        <v>179</v>
      </c>
      <c r="B13" s="36" t="s">
        <v>180</v>
      </c>
      <c r="C13" s="36" t="s">
        <v>181</v>
      </c>
      <c r="D13" s="36" t="s">
        <v>33</v>
      </c>
      <c r="E13" s="36">
        <v>1</v>
      </c>
      <c r="F13" s="173">
        <v>3906</v>
      </c>
      <c r="G13" s="74">
        <v>38.331211000000003</v>
      </c>
      <c r="H13" s="74">
        <v>-77.249067999999994</v>
      </c>
      <c r="I13" s="74">
        <v>38.332045999999998</v>
      </c>
      <c r="J13" s="74">
        <v>-77.235228000000006</v>
      </c>
    </row>
    <row r="14" spans="1:10" ht="12.75" customHeight="1">
      <c r="A14" s="33"/>
      <c r="B14" s="34">
        <f>COUNTA(B13:B13)</f>
        <v>1</v>
      </c>
      <c r="C14" s="33"/>
      <c r="D14" s="33"/>
      <c r="E14" s="78"/>
      <c r="F14" s="55">
        <f>SUM(F13:F13)</f>
        <v>3906</v>
      </c>
      <c r="G14" s="33"/>
      <c r="H14" s="33"/>
      <c r="I14" s="33"/>
      <c r="J14" s="33"/>
    </row>
    <row r="15" spans="1:10" ht="12.75" customHeight="1">
      <c r="A15" s="33"/>
      <c r="B15" s="34"/>
      <c r="C15" s="33"/>
      <c r="D15" s="33"/>
      <c r="E15" s="78"/>
      <c r="F15" s="55"/>
      <c r="G15" s="33"/>
      <c r="H15" s="33"/>
      <c r="I15" s="33"/>
      <c r="J15" s="33"/>
    </row>
    <row r="16" spans="1:10" ht="12.75" customHeight="1">
      <c r="A16" s="36" t="s">
        <v>182</v>
      </c>
      <c r="B16" s="36" t="s">
        <v>183</v>
      </c>
      <c r="C16" s="36" t="s">
        <v>184</v>
      </c>
      <c r="D16" s="36" t="s">
        <v>33</v>
      </c>
      <c r="E16" s="36">
        <v>1</v>
      </c>
      <c r="F16" s="173">
        <v>6636</v>
      </c>
      <c r="G16" s="74">
        <v>37.441474999999997</v>
      </c>
      <c r="H16" s="74">
        <v>-76.255121000000003</v>
      </c>
      <c r="I16" s="74">
        <v>37.423440999999997</v>
      </c>
      <c r="J16" s="74">
        <v>-76.251695999999995</v>
      </c>
    </row>
    <row r="17" spans="1:10" ht="12.75" customHeight="1">
      <c r="A17" s="33"/>
      <c r="B17" s="34">
        <f>COUNTA(B16:B16)</f>
        <v>1</v>
      </c>
      <c r="C17" s="33"/>
      <c r="D17" s="33"/>
      <c r="E17" s="78"/>
      <c r="F17" s="55">
        <f>SUM(F16:F16)</f>
        <v>6636</v>
      </c>
      <c r="G17" s="33"/>
      <c r="H17" s="33"/>
      <c r="I17" s="33"/>
      <c r="J17" s="33"/>
    </row>
    <row r="18" spans="1:10" ht="12.75" customHeight="1">
      <c r="A18" s="33"/>
      <c r="B18" s="34"/>
      <c r="C18" s="33"/>
      <c r="D18" s="33"/>
      <c r="E18" s="78"/>
      <c r="F18" s="55"/>
      <c r="G18" s="33"/>
      <c r="H18" s="33"/>
      <c r="I18" s="33"/>
      <c r="J18" s="33"/>
    </row>
    <row r="19" spans="1:10" ht="12.75" customHeight="1">
      <c r="A19" s="33" t="s">
        <v>185</v>
      </c>
      <c r="B19" s="33" t="s">
        <v>186</v>
      </c>
      <c r="C19" s="33" t="s">
        <v>187</v>
      </c>
      <c r="D19" s="33" t="s">
        <v>33</v>
      </c>
      <c r="E19" s="33">
        <v>1</v>
      </c>
      <c r="F19" s="169">
        <v>1195</v>
      </c>
      <c r="G19" s="73">
        <v>36.974729000000004</v>
      </c>
      <c r="H19" s="73">
        <v>-76.402257000000006</v>
      </c>
      <c r="I19" s="73">
        <v>36.977558999999999</v>
      </c>
      <c r="J19" s="73">
        <v>-76.400384000000003</v>
      </c>
    </row>
    <row r="20" spans="1:10" ht="12.75" customHeight="1">
      <c r="A20" s="33" t="s">
        <v>185</v>
      </c>
      <c r="B20" s="33" t="s">
        <v>188</v>
      </c>
      <c r="C20" s="33" t="s">
        <v>189</v>
      </c>
      <c r="D20" s="33" t="s">
        <v>33</v>
      </c>
      <c r="E20" s="33">
        <v>1</v>
      </c>
      <c r="F20" s="169">
        <v>378</v>
      </c>
      <c r="G20" s="73">
        <v>37.028413999999998</v>
      </c>
      <c r="H20" s="73">
        <v>-76.465394000000003</v>
      </c>
      <c r="I20" s="73">
        <v>37.027697000000003</v>
      </c>
      <c r="J20" s="73">
        <v>-76.464507999999995</v>
      </c>
    </row>
    <row r="21" spans="1:10" ht="12.75" customHeight="1">
      <c r="A21" s="33" t="s">
        <v>185</v>
      </c>
      <c r="B21" s="33" t="s">
        <v>190</v>
      </c>
      <c r="C21" s="33" t="s">
        <v>191</v>
      </c>
      <c r="D21" s="33" t="s">
        <v>33</v>
      </c>
      <c r="E21" s="33">
        <v>1</v>
      </c>
      <c r="F21" s="169">
        <v>860</v>
      </c>
      <c r="G21" s="73">
        <v>37.016618000000001</v>
      </c>
      <c r="H21" s="73">
        <v>-76.455867999999995</v>
      </c>
      <c r="I21" s="73">
        <v>37.014215999999998</v>
      </c>
      <c r="J21" s="73">
        <v>-76.455557999999996</v>
      </c>
    </row>
    <row r="22" spans="1:10" ht="12.75" customHeight="1">
      <c r="A22" s="36" t="s">
        <v>185</v>
      </c>
      <c r="B22" s="36" t="s">
        <v>192</v>
      </c>
      <c r="C22" s="36" t="s">
        <v>193</v>
      </c>
      <c r="D22" s="36" t="s">
        <v>33</v>
      </c>
      <c r="E22" s="36">
        <v>1</v>
      </c>
      <c r="F22" s="173">
        <v>1213</v>
      </c>
      <c r="G22" s="74">
        <v>36.968328999999997</v>
      </c>
      <c r="H22" s="74">
        <v>-76.409368000000001</v>
      </c>
      <c r="I22" s="74">
        <v>36.965153000000001</v>
      </c>
      <c r="J22" s="74">
        <v>-76.410578000000001</v>
      </c>
    </row>
    <row r="23" spans="1:10" ht="12.75" customHeight="1">
      <c r="A23" s="33"/>
      <c r="B23" s="34">
        <f>COUNTA(B19:B22)</f>
        <v>4</v>
      </c>
      <c r="C23" s="33"/>
      <c r="D23" s="33"/>
      <c r="E23" s="78"/>
      <c r="F23" s="55">
        <f>SUM(F19:F22)</f>
        <v>3646</v>
      </c>
      <c r="G23" s="33"/>
      <c r="H23" s="33"/>
      <c r="I23" s="33"/>
      <c r="J23" s="33"/>
    </row>
    <row r="24" spans="1:10" ht="12.75" customHeight="1">
      <c r="A24" s="33"/>
      <c r="B24" s="34"/>
      <c r="C24" s="33"/>
      <c r="D24" s="33"/>
      <c r="E24" s="78"/>
      <c r="F24" s="55"/>
      <c r="G24" s="33"/>
      <c r="H24" s="33"/>
      <c r="I24" s="33"/>
      <c r="J24" s="33"/>
    </row>
    <row r="25" spans="1:10" ht="12.75" customHeight="1">
      <c r="A25" s="33" t="s">
        <v>194</v>
      </c>
      <c r="B25" s="33" t="s">
        <v>195</v>
      </c>
      <c r="C25" s="33" t="s">
        <v>196</v>
      </c>
      <c r="D25" s="33" t="s">
        <v>33</v>
      </c>
      <c r="E25" s="33">
        <v>1</v>
      </c>
      <c r="F25" s="176">
        <v>4446</v>
      </c>
      <c r="G25" s="73">
        <v>36.968788000000004</v>
      </c>
      <c r="H25" s="73">
        <v>-76.284353999999993</v>
      </c>
      <c r="I25" s="73">
        <v>36.965420999999999</v>
      </c>
      <c r="J25" s="73">
        <v>-76.269593999999998</v>
      </c>
    </row>
    <row r="26" spans="1:10" ht="12.75" customHeight="1">
      <c r="A26" s="33" t="s">
        <v>194</v>
      </c>
      <c r="B26" s="33" t="s">
        <v>197</v>
      </c>
      <c r="C26" s="33" t="s">
        <v>198</v>
      </c>
      <c r="D26" s="33" t="s">
        <v>33</v>
      </c>
      <c r="E26" s="33">
        <v>1</v>
      </c>
      <c r="F26" s="176">
        <v>3630</v>
      </c>
      <c r="G26" s="73">
        <v>36.969138000000001</v>
      </c>
      <c r="H26" s="73">
        <v>-76.296942999999999</v>
      </c>
      <c r="I26" s="73">
        <v>36.968783999999999</v>
      </c>
      <c r="J26" s="73">
        <v>-76.284355000000005</v>
      </c>
    </row>
    <row r="27" spans="1:10" ht="12.75" customHeight="1">
      <c r="A27" s="33" t="s">
        <v>194</v>
      </c>
      <c r="B27" s="33" t="s">
        <v>199</v>
      </c>
      <c r="C27" s="33" t="s">
        <v>200</v>
      </c>
      <c r="D27" s="33" t="s">
        <v>33</v>
      </c>
      <c r="E27" s="33">
        <v>1</v>
      </c>
      <c r="F27" s="176">
        <v>3943</v>
      </c>
      <c r="G27" s="73">
        <v>36.933000999999997</v>
      </c>
      <c r="H27" s="73">
        <v>-76.200783000000001</v>
      </c>
      <c r="I27" s="73">
        <v>36.930194999999998</v>
      </c>
      <c r="J27" s="73">
        <v>-76.187771999999995</v>
      </c>
    </row>
    <row r="28" spans="1:10" ht="12.75" customHeight="1">
      <c r="A28" s="33" t="s">
        <v>194</v>
      </c>
      <c r="B28" s="33" t="s">
        <v>201</v>
      </c>
      <c r="C28" s="33" t="s">
        <v>202</v>
      </c>
      <c r="D28" s="33" t="s">
        <v>33</v>
      </c>
      <c r="E28" s="33">
        <v>1</v>
      </c>
      <c r="F28" s="176">
        <v>4952</v>
      </c>
      <c r="G28" s="73">
        <v>36.937517</v>
      </c>
      <c r="H28" s="73">
        <v>-76.216703999999993</v>
      </c>
      <c r="I28" s="73">
        <v>36.933000999999997</v>
      </c>
      <c r="J28" s="73">
        <v>-76.200783000000001</v>
      </c>
    </row>
    <row r="29" spans="1:10" ht="12.75" customHeight="1">
      <c r="A29" s="33" t="s">
        <v>194</v>
      </c>
      <c r="B29" s="33" t="s">
        <v>203</v>
      </c>
      <c r="C29" s="33" t="s">
        <v>204</v>
      </c>
      <c r="D29" s="33" t="s">
        <v>33</v>
      </c>
      <c r="E29" s="33">
        <v>1</v>
      </c>
      <c r="F29" s="176">
        <v>5300</v>
      </c>
      <c r="G29" s="73">
        <v>36.943978999999999</v>
      </c>
      <c r="H29" s="73">
        <v>-76.232911000000001</v>
      </c>
      <c r="I29" s="73">
        <v>36.937517</v>
      </c>
      <c r="J29" s="73">
        <v>-76.216693000000006</v>
      </c>
    </row>
    <row r="30" spans="1:10" ht="12.75" customHeight="1">
      <c r="A30" s="33" t="s">
        <v>194</v>
      </c>
      <c r="B30" s="33" t="s">
        <v>205</v>
      </c>
      <c r="C30" s="33" t="s">
        <v>206</v>
      </c>
      <c r="D30" s="33" t="s">
        <v>33</v>
      </c>
      <c r="E30" s="33">
        <v>1</v>
      </c>
      <c r="F30" s="176">
        <v>3634</v>
      </c>
      <c r="G30" s="73">
        <v>36.929659999999998</v>
      </c>
      <c r="H30" s="73">
        <v>-76.179231999999999</v>
      </c>
      <c r="I30" s="73">
        <v>36.930194999999998</v>
      </c>
      <c r="J30" s="73">
        <v>-76.187771999999995</v>
      </c>
    </row>
    <row r="31" spans="1:10" ht="12.75" customHeight="1">
      <c r="A31" s="33" t="s">
        <v>194</v>
      </c>
      <c r="B31" s="33" t="s">
        <v>207</v>
      </c>
      <c r="C31" s="33" t="s">
        <v>208</v>
      </c>
      <c r="D31" s="33" t="s">
        <v>33</v>
      </c>
      <c r="E31" s="33">
        <v>1</v>
      </c>
      <c r="F31" s="176">
        <v>5352</v>
      </c>
      <c r="G31" s="73">
        <v>36.943978999999999</v>
      </c>
      <c r="H31" s="73">
        <v>-76.232911000000001</v>
      </c>
      <c r="I31" s="73">
        <v>36.952804999999998</v>
      </c>
      <c r="J31" s="73">
        <v>-76.247617000000005</v>
      </c>
    </row>
    <row r="32" spans="1:10" ht="12.75" customHeight="1">
      <c r="A32" s="33" t="s">
        <v>194</v>
      </c>
      <c r="B32" s="33" t="s">
        <v>209</v>
      </c>
      <c r="C32" s="33" t="s">
        <v>210</v>
      </c>
      <c r="D32" s="33" t="s">
        <v>33</v>
      </c>
      <c r="E32" s="33">
        <v>1</v>
      </c>
      <c r="F32" s="176">
        <v>2473</v>
      </c>
      <c r="G32" s="73">
        <v>36.952804999999998</v>
      </c>
      <c r="H32" s="73">
        <v>-76.247617000000005</v>
      </c>
      <c r="I32" s="73">
        <v>36.957265999999997</v>
      </c>
      <c r="J32" s="73">
        <v>-76.253861000000001</v>
      </c>
    </row>
    <row r="33" spans="1:10" ht="12.75" customHeight="1">
      <c r="A33" s="36" t="s">
        <v>194</v>
      </c>
      <c r="B33" s="36" t="s">
        <v>211</v>
      </c>
      <c r="C33" s="36" t="s">
        <v>212</v>
      </c>
      <c r="D33" s="36" t="s">
        <v>33</v>
      </c>
      <c r="E33" s="36">
        <v>1</v>
      </c>
      <c r="F33" s="177">
        <v>5428</v>
      </c>
      <c r="G33" s="74">
        <v>36.957268999999997</v>
      </c>
      <c r="H33" s="74">
        <v>-76.253859000000006</v>
      </c>
      <c r="I33" s="74">
        <v>36.965420999999999</v>
      </c>
      <c r="J33" s="74">
        <v>-76.269585000000006</v>
      </c>
    </row>
    <row r="34" spans="1:10" ht="12.75" customHeight="1">
      <c r="A34" s="33"/>
      <c r="B34" s="34">
        <f>COUNTA(B25:B33)</f>
        <v>9</v>
      </c>
      <c r="C34" s="33"/>
      <c r="D34" s="33"/>
      <c r="E34" s="78"/>
      <c r="F34" s="55">
        <f>SUM(F25:F33)</f>
        <v>39158</v>
      </c>
      <c r="G34" s="33"/>
      <c r="H34" s="33"/>
      <c r="I34" s="33"/>
      <c r="J34" s="33"/>
    </row>
    <row r="35" spans="1:10" ht="12.75" customHeight="1">
      <c r="A35" s="33"/>
      <c r="B35" s="34"/>
      <c r="C35" s="33"/>
      <c r="D35" s="33"/>
      <c r="E35" s="78"/>
      <c r="F35" s="55"/>
      <c r="G35" s="33"/>
      <c r="H35" s="33"/>
      <c r="I35" s="33"/>
      <c r="J35" s="33"/>
    </row>
    <row r="36" spans="1:10" ht="12.75" customHeight="1">
      <c r="A36" s="33" t="s">
        <v>213</v>
      </c>
      <c r="B36" s="33" t="s">
        <v>214</v>
      </c>
      <c r="C36" s="33" t="s">
        <v>215</v>
      </c>
      <c r="D36" s="33" t="s">
        <v>33</v>
      </c>
      <c r="E36" s="33">
        <v>1</v>
      </c>
      <c r="F36" s="169">
        <v>7999</v>
      </c>
      <c r="G36" s="73">
        <v>37.172618</v>
      </c>
      <c r="H36" s="73">
        <v>-75.987986000000006</v>
      </c>
      <c r="I36" s="73">
        <v>37.154342</v>
      </c>
      <c r="J36" s="73">
        <v>-75.976388</v>
      </c>
    </row>
    <row r="37" spans="1:10" ht="12.75" customHeight="1">
      <c r="A37" s="36" t="s">
        <v>213</v>
      </c>
      <c r="B37" s="36" t="s">
        <v>216</v>
      </c>
      <c r="C37" s="36" t="s">
        <v>217</v>
      </c>
      <c r="D37" s="36" t="s">
        <v>33</v>
      </c>
      <c r="E37" s="36">
        <v>1</v>
      </c>
      <c r="F37" s="173">
        <v>2853</v>
      </c>
      <c r="G37" s="74">
        <v>37.266914</v>
      </c>
      <c r="H37" s="74">
        <v>-76.024387000000004</v>
      </c>
      <c r="I37" s="74">
        <v>37.273980999999999</v>
      </c>
      <c r="J37" s="74">
        <v>-76.020094999999998</v>
      </c>
    </row>
    <row r="38" spans="1:10" ht="12.75" customHeight="1">
      <c r="A38" s="33"/>
      <c r="B38" s="34">
        <f>COUNTA(B36:B37)</f>
        <v>2</v>
      </c>
      <c r="C38" s="33"/>
      <c r="D38" s="33"/>
      <c r="E38" s="78"/>
      <c r="F38" s="55">
        <f>SUM(F36:F37)</f>
        <v>10852</v>
      </c>
      <c r="G38" s="33"/>
      <c r="H38" s="33"/>
      <c r="I38" s="33"/>
      <c r="J38" s="33"/>
    </row>
    <row r="39" spans="1:10" ht="12.75" customHeight="1">
      <c r="A39" s="33"/>
      <c r="B39" s="34"/>
      <c r="C39" s="33"/>
      <c r="D39" s="33"/>
      <c r="E39" s="78"/>
      <c r="F39" s="55"/>
      <c r="G39" s="33"/>
      <c r="H39" s="33"/>
      <c r="I39" s="33"/>
      <c r="J39" s="33"/>
    </row>
    <row r="40" spans="1:10" ht="12.75" customHeight="1">
      <c r="A40" s="33" t="s">
        <v>218</v>
      </c>
      <c r="B40" s="33" t="s">
        <v>219</v>
      </c>
      <c r="C40" s="33" t="s">
        <v>220</v>
      </c>
      <c r="D40" s="33" t="s">
        <v>33</v>
      </c>
      <c r="E40" s="33">
        <v>1</v>
      </c>
      <c r="F40" s="176">
        <v>4855</v>
      </c>
      <c r="G40" s="73">
        <v>36.843733999999998</v>
      </c>
      <c r="H40" s="73">
        <v>-75.972102000000007</v>
      </c>
      <c r="I40" s="73">
        <v>36.856748000000003</v>
      </c>
      <c r="J40" s="73">
        <v>-75.975660000000005</v>
      </c>
    </row>
    <row r="41" spans="1:10" ht="12.75" customHeight="1">
      <c r="A41" s="33" t="s">
        <v>218</v>
      </c>
      <c r="B41" s="33" t="s">
        <v>221</v>
      </c>
      <c r="C41" s="33" t="s">
        <v>222</v>
      </c>
      <c r="D41" s="33" t="s">
        <v>33</v>
      </c>
      <c r="E41" s="33">
        <v>1</v>
      </c>
      <c r="F41" s="176">
        <v>6422</v>
      </c>
      <c r="G41" s="73">
        <v>36.856656999999998</v>
      </c>
      <c r="H41" s="73">
        <v>-75.975660000000005</v>
      </c>
      <c r="I41" s="73">
        <v>36.873860000000001</v>
      </c>
      <c r="J41" s="73">
        <v>-75.980608000000004</v>
      </c>
    </row>
    <row r="42" spans="1:10" ht="12.75" customHeight="1">
      <c r="A42" s="33" t="s">
        <v>218</v>
      </c>
      <c r="B42" s="33" t="s">
        <v>223</v>
      </c>
      <c r="C42" s="33" t="s">
        <v>224</v>
      </c>
      <c r="D42" s="33" t="s">
        <v>33</v>
      </c>
      <c r="E42" s="33">
        <v>1</v>
      </c>
      <c r="F42" s="176">
        <v>5627</v>
      </c>
      <c r="G42" s="73">
        <v>36.873860000000001</v>
      </c>
      <c r="H42" s="73">
        <v>-75.980608000000004</v>
      </c>
      <c r="I42" s="73">
        <v>36.888888000000001</v>
      </c>
      <c r="J42" s="73">
        <v>-75.985208</v>
      </c>
    </row>
    <row r="43" spans="1:10" ht="12.75" customHeight="1">
      <c r="A43" s="33" t="s">
        <v>218</v>
      </c>
      <c r="B43" s="33" t="s">
        <v>225</v>
      </c>
      <c r="C43" s="33" t="s">
        <v>226</v>
      </c>
      <c r="D43" s="33" t="s">
        <v>33</v>
      </c>
      <c r="E43" s="33">
        <v>1</v>
      </c>
      <c r="F43" s="176">
        <v>5372</v>
      </c>
      <c r="G43" s="73">
        <v>36.888888000000001</v>
      </c>
      <c r="H43" s="73">
        <v>-75.985208</v>
      </c>
      <c r="I43" s="73">
        <v>36.903419</v>
      </c>
      <c r="J43" s="73">
        <v>-75.988591</v>
      </c>
    </row>
    <row r="44" spans="1:10" ht="12.75" customHeight="1">
      <c r="A44" s="33" t="s">
        <v>218</v>
      </c>
      <c r="B44" s="33" t="s">
        <v>227</v>
      </c>
      <c r="C44" s="33" t="s">
        <v>228</v>
      </c>
      <c r="D44" s="33" t="s">
        <v>33</v>
      </c>
      <c r="E44" s="33">
        <v>1</v>
      </c>
      <c r="F44" s="176">
        <v>4395</v>
      </c>
      <c r="G44" s="73">
        <v>36.903328000000002</v>
      </c>
      <c r="H44" s="73">
        <v>-75.988591</v>
      </c>
      <c r="I44" s="73">
        <v>36.915126000000001</v>
      </c>
      <c r="J44" s="73">
        <v>-75.991899000000004</v>
      </c>
    </row>
    <row r="45" spans="1:10" ht="12.75" customHeight="1">
      <c r="A45" s="33" t="s">
        <v>218</v>
      </c>
      <c r="B45" s="33" t="s">
        <v>229</v>
      </c>
      <c r="C45" s="33" t="s">
        <v>230</v>
      </c>
      <c r="D45" s="33" t="s">
        <v>33</v>
      </c>
      <c r="E45" s="33">
        <v>1</v>
      </c>
      <c r="F45" s="176">
        <v>47852</v>
      </c>
      <c r="G45" s="73">
        <v>36.676388000000003</v>
      </c>
      <c r="H45" s="73">
        <v>-75.915277000000003</v>
      </c>
      <c r="I45" s="73">
        <v>36.550476000000003</v>
      </c>
      <c r="J45" s="73">
        <v>-75.867881999999994</v>
      </c>
    </row>
    <row r="46" spans="1:10" ht="12.75" customHeight="1">
      <c r="A46" s="33" t="s">
        <v>218</v>
      </c>
      <c r="B46" s="33" t="s">
        <v>231</v>
      </c>
      <c r="C46" s="33" t="s">
        <v>232</v>
      </c>
      <c r="D46" s="33" t="s">
        <v>33</v>
      </c>
      <c r="E46" s="33">
        <v>1</v>
      </c>
      <c r="F46" s="176">
        <v>5008</v>
      </c>
      <c r="G46" s="73">
        <v>36.815277000000002</v>
      </c>
      <c r="H46" s="73">
        <v>-75.965277</v>
      </c>
      <c r="I46" s="73">
        <v>36.828800000000001</v>
      </c>
      <c r="J46" s="73">
        <v>-75.968581999999998</v>
      </c>
    </row>
    <row r="47" spans="1:10" ht="12.75" customHeight="1">
      <c r="A47" s="33" t="s">
        <v>218</v>
      </c>
      <c r="B47" s="33" t="s">
        <v>233</v>
      </c>
      <c r="C47" s="33" t="s">
        <v>234</v>
      </c>
      <c r="D47" s="33" t="s">
        <v>33</v>
      </c>
      <c r="E47" s="33">
        <v>1</v>
      </c>
      <c r="F47" s="176">
        <v>6187</v>
      </c>
      <c r="G47" s="73">
        <v>36.913888</v>
      </c>
      <c r="H47" s="73">
        <v>-76.112499999999997</v>
      </c>
      <c r="I47" s="73">
        <v>36.919851000000001</v>
      </c>
      <c r="J47" s="73">
        <v>-76.132357999999996</v>
      </c>
    </row>
    <row r="48" spans="1:10" ht="12.75" customHeight="1">
      <c r="A48" s="33" t="s">
        <v>218</v>
      </c>
      <c r="B48" s="33" t="s">
        <v>235</v>
      </c>
      <c r="C48" s="33" t="s">
        <v>236</v>
      </c>
      <c r="D48" s="33" t="s">
        <v>33</v>
      </c>
      <c r="E48" s="33">
        <v>1</v>
      </c>
      <c r="F48" s="176">
        <v>13165</v>
      </c>
      <c r="G48" s="73">
        <v>36.919809000000001</v>
      </c>
      <c r="H48" s="73">
        <v>-76.132352999999995</v>
      </c>
      <c r="I48" s="73">
        <v>36.929910999999997</v>
      </c>
      <c r="J48" s="73">
        <v>-76.175646</v>
      </c>
    </row>
    <row r="49" spans="1:10" ht="12.75" customHeight="1">
      <c r="A49" s="33" t="s">
        <v>218</v>
      </c>
      <c r="B49" s="33" t="s">
        <v>237</v>
      </c>
      <c r="C49" s="33" t="s">
        <v>238</v>
      </c>
      <c r="D49" s="33" t="s">
        <v>33</v>
      </c>
      <c r="E49" s="33">
        <v>1</v>
      </c>
      <c r="F49" s="176">
        <v>4951</v>
      </c>
      <c r="G49" s="73">
        <v>36.830379999999998</v>
      </c>
      <c r="H49" s="73">
        <v>-75.968935999999999</v>
      </c>
      <c r="I49" s="73">
        <v>36.843733999999998</v>
      </c>
      <c r="J49" s="73">
        <v>-75.972102000000007</v>
      </c>
    </row>
    <row r="50" spans="1:10" ht="12.75" customHeight="1">
      <c r="A50" s="33" t="s">
        <v>218</v>
      </c>
      <c r="B50" s="33" t="s">
        <v>239</v>
      </c>
      <c r="C50" s="33" t="s">
        <v>240</v>
      </c>
      <c r="D50" s="33" t="s">
        <v>33</v>
      </c>
      <c r="E50" s="33">
        <v>1</v>
      </c>
      <c r="F50" s="176">
        <v>8038</v>
      </c>
      <c r="G50" s="73">
        <v>36.783887999999997</v>
      </c>
      <c r="H50" s="73">
        <v>-75.956943999999993</v>
      </c>
      <c r="I50" s="73">
        <v>36.805554999999998</v>
      </c>
      <c r="J50" s="73">
        <v>-75.962498999999994</v>
      </c>
    </row>
    <row r="51" spans="1:10" ht="12.75" customHeight="1">
      <c r="A51" s="33" t="s">
        <v>218</v>
      </c>
      <c r="B51" s="33" t="s">
        <v>241</v>
      </c>
      <c r="C51" s="33" t="s">
        <v>242</v>
      </c>
      <c r="D51" s="33" t="s">
        <v>33</v>
      </c>
      <c r="E51" s="33">
        <v>1</v>
      </c>
      <c r="F51" s="176">
        <v>3616</v>
      </c>
      <c r="G51" s="73">
        <v>36.805554999999998</v>
      </c>
      <c r="H51" s="73">
        <v>-75.962498999999994</v>
      </c>
      <c r="I51" s="73">
        <v>36.815277000000002</v>
      </c>
      <c r="J51" s="73">
        <v>-75.965277</v>
      </c>
    </row>
    <row r="52" spans="1:10" ht="12.75" customHeight="1">
      <c r="A52" s="33" t="s">
        <v>218</v>
      </c>
      <c r="B52" s="33" t="s">
        <v>243</v>
      </c>
      <c r="C52" s="33" t="s">
        <v>244</v>
      </c>
      <c r="D52" s="33" t="s">
        <v>33</v>
      </c>
      <c r="E52" s="33">
        <v>1</v>
      </c>
      <c r="F52" s="176">
        <v>7554</v>
      </c>
      <c r="G52" s="73">
        <v>36.763888000000001</v>
      </c>
      <c r="H52" s="73">
        <v>-75.949999000000005</v>
      </c>
      <c r="I52" s="73">
        <v>36.783887999999997</v>
      </c>
      <c r="J52" s="73">
        <v>-75.956943999999993</v>
      </c>
    </row>
    <row r="53" spans="1:10" ht="12.75" customHeight="1">
      <c r="A53" s="33" t="s">
        <v>218</v>
      </c>
      <c r="B53" s="33" t="s">
        <v>245</v>
      </c>
      <c r="C53" s="33" t="s">
        <v>246</v>
      </c>
      <c r="D53" s="33" t="s">
        <v>33</v>
      </c>
      <c r="E53" s="33">
        <v>1</v>
      </c>
      <c r="F53" s="176">
        <v>4653</v>
      </c>
      <c r="G53" s="73">
        <v>36.919443999999999</v>
      </c>
      <c r="H53" s="73">
        <v>-76.054165999999995</v>
      </c>
      <c r="I53" s="73">
        <v>36.914396000000004</v>
      </c>
      <c r="J53" s="73">
        <v>-76.068792999999999</v>
      </c>
    </row>
    <row r="54" spans="1:10" ht="12.75" customHeight="1">
      <c r="A54" s="33" t="s">
        <v>218</v>
      </c>
      <c r="B54" s="33" t="s">
        <v>247</v>
      </c>
      <c r="C54" s="33" t="s">
        <v>248</v>
      </c>
      <c r="D54" s="33" t="s">
        <v>33</v>
      </c>
      <c r="E54" s="33">
        <v>1</v>
      </c>
      <c r="F54" s="176">
        <v>6298</v>
      </c>
      <c r="G54" s="73">
        <v>36.915227999999999</v>
      </c>
      <c r="H54" s="73">
        <v>-75.991832000000002</v>
      </c>
      <c r="I54" s="73">
        <v>36.927818000000002</v>
      </c>
      <c r="J54" s="73">
        <v>-76.006603999999996</v>
      </c>
    </row>
    <row r="55" spans="1:10" ht="12.75" customHeight="1">
      <c r="A55" s="33" t="s">
        <v>218</v>
      </c>
      <c r="B55" s="33" t="s">
        <v>249</v>
      </c>
      <c r="C55" s="33" t="s">
        <v>250</v>
      </c>
      <c r="D55" s="33" t="s">
        <v>33</v>
      </c>
      <c r="E55" s="33">
        <v>1</v>
      </c>
      <c r="F55" s="176">
        <v>6196</v>
      </c>
      <c r="G55" s="73">
        <v>36.931043000000003</v>
      </c>
      <c r="H55" s="73">
        <v>-76.038652999999996</v>
      </c>
      <c r="I55" s="73">
        <v>36.919443999999999</v>
      </c>
      <c r="J55" s="73">
        <v>-76.054165999999995</v>
      </c>
    </row>
    <row r="56" spans="1:10" ht="12.75" customHeight="1">
      <c r="A56" s="33" t="s">
        <v>218</v>
      </c>
      <c r="B56" s="33" t="s">
        <v>251</v>
      </c>
      <c r="C56" s="33" t="s">
        <v>252</v>
      </c>
      <c r="D56" s="33" t="s">
        <v>33</v>
      </c>
      <c r="E56" s="33">
        <v>1</v>
      </c>
      <c r="F56" s="176">
        <v>6043</v>
      </c>
      <c r="G56" s="73">
        <v>36.907780000000002</v>
      </c>
      <c r="H56" s="73">
        <v>-76.093261999999996</v>
      </c>
      <c r="I56" s="73">
        <v>36.913888</v>
      </c>
      <c r="J56" s="73">
        <v>-76.112499999999997</v>
      </c>
    </row>
    <row r="57" spans="1:10" ht="12.75" customHeight="1">
      <c r="A57" s="33" t="s">
        <v>218</v>
      </c>
      <c r="B57" s="33" t="s">
        <v>253</v>
      </c>
      <c r="C57" s="33" t="s">
        <v>254</v>
      </c>
      <c r="D57" s="33" t="s">
        <v>33</v>
      </c>
      <c r="E57" s="33">
        <v>1</v>
      </c>
      <c r="F57" s="176">
        <v>5837</v>
      </c>
      <c r="G57" s="73">
        <v>36.715277</v>
      </c>
      <c r="H57" s="73">
        <v>-75.931111000000001</v>
      </c>
      <c r="I57" s="73">
        <v>36.699998999999998</v>
      </c>
      <c r="J57" s="73">
        <v>-75.924999999999997</v>
      </c>
    </row>
    <row r="58" spans="1:10" ht="12.75" customHeight="1">
      <c r="A58" s="33" t="s">
        <v>218</v>
      </c>
      <c r="B58" s="33" t="s">
        <v>255</v>
      </c>
      <c r="C58" s="33" t="s">
        <v>256</v>
      </c>
      <c r="D58" s="33" t="s">
        <v>33</v>
      </c>
      <c r="E58" s="33">
        <v>1</v>
      </c>
      <c r="F58" s="176">
        <v>9061</v>
      </c>
      <c r="G58" s="73">
        <v>36.699998999999998</v>
      </c>
      <c r="H58" s="73">
        <v>-75.924999999999997</v>
      </c>
      <c r="I58" s="73">
        <v>36.676388000000003</v>
      </c>
      <c r="J58" s="73">
        <v>-75.915277000000003</v>
      </c>
    </row>
    <row r="59" spans="1:10" ht="12.75" customHeight="1">
      <c r="A59" s="33" t="s">
        <v>218</v>
      </c>
      <c r="B59" s="33" t="s">
        <v>257</v>
      </c>
      <c r="C59" s="33" t="s">
        <v>258</v>
      </c>
      <c r="D59" s="33" t="s">
        <v>33</v>
      </c>
      <c r="E59" s="33">
        <v>1</v>
      </c>
      <c r="F59" s="176">
        <v>6628</v>
      </c>
      <c r="G59" s="73">
        <v>36.746388000000003</v>
      </c>
      <c r="H59" s="73">
        <v>-75.943611000000004</v>
      </c>
      <c r="I59" s="73">
        <v>36.763888000000001</v>
      </c>
      <c r="J59" s="73">
        <v>-75.949999000000005</v>
      </c>
    </row>
    <row r="60" spans="1:10" ht="12.75" customHeight="1">
      <c r="A60" s="33" t="s">
        <v>218</v>
      </c>
      <c r="B60" s="33" t="s">
        <v>259</v>
      </c>
      <c r="C60" s="33" t="s">
        <v>260</v>
      </c>
      <c r="D60" s="33" t="s">
        <v>33</v>
      </c>
      <c r="E60" s="33">
        <v>1</v>
      </c>
      <c r="F60" s="176">
        <v>11896</v>
      </c>
      <c r="G60" s="73">
        <v>36.746388000000003</v>
      </c>
      <c r="H60" s="73">
        <v>-75.943611000000004</v>
      </c>
      <c r="I60" s="73">
        <v>36.715277</v>
      </c>
      <c r="J60" s="73">
        <v>-75.931111000000001</v>
      </c>
    </row>
    <row r="61" spans="1:10" ht="12.75" customHeight="1">
      <c r="A61" s="36" t="s">
        <v>218</v>
      </c>
      <c r="B61" s="36" t="s">
        <v>261</v>
      </c>
      <c r="C61" s="36" t="s">
        <v>262</v>
      </c>
      <c r="D61" s="36" t="s">
        <v>33</v>
      </c>
      <c r="E61" s="36">
        <v>1</v>
      </c>
      <c r="F61" s="177">
        <v>6937</v>
      </c>
      <c r="G61" s="74">
        <v>36.914402000000003</v>
      </c>
      <c r="H61" s="74">
        <v>-76.068805999999995</v>
      </c>
      <c r="I61" s="74">
        <v>36.907702</v>
      </c>
      <c r="J61" s="74">
        <v>-76.090394000000003</v>
      </c>
    </row>
    <row r="62" spans="1:10" ht="12.75" customHeight="1">
      <c r="A62" s="33"/>
      <c r="B62" s="34">
        <f>COUNTA(B40:B61)</f>
        <v>22</v>
      </c>
      <c r="C62" s="33"/>
      <c r="D62" s="33"/>
      <c r="E62" s="78"/>
      <c r="F62" s="55">
        <f>SUM(F40:F61)</f>
        <v>186591</v>
      </c>
      <c r="G62" s="33"/>
      <c r="H62" s="33"/>
      <c r="I62" s="33"/>
      <c r="J62" s="33"/>
    </row>
    <row r="63" spans="1:10" ht="12.75" customHeight="1">
      <c r="A63" s="33"/>
      <c r="B63" s="34"/>
      <c r="C63" s="33"/>
      <c r="D63" s="33"/>
      <c r="E63" s="78"/>
      <c r="F63" s="55"/>
      <c r="G63" s="33"/>
      <c r="H63" s="33"/>
      <c r="I63" s="33"/>
      <c r="J63" s="33"/>
    </row>
    <row r="64" spans="1:10" ht="12.75" customHeight="1">
      <c r="A64" s="36" t="s">
        <v>263</v>
      </c>
      <c r="B64" s="36" t="s">
        <v>264</v>
      </c>
      <c r="C64" s="36" t="s">
        <v>265</v>
      </c>
      <c r="D64" s="36" t="s">
        <v>33</v>
      </c>
      <c r="E64" s="36">
        <v>1</v>
      </c>
      <c r="F64" s="173">
        <v>1676</v>
      </c>
      <c r="G64" s="74">
        <v>37.234276000000001</v>
      </c>
      <c r="H64" s="74">
        <v>-76.504168000000007</v>
      </c>
      <c r="I64" s="74">
        <v>37.238197999999997</v>
      </c>
      <c r="J64" s="74">
        <v>-76.507186000000004</v>
      </c>
    </row>
    <row r="65" spans="1:10" ht="12.75" customHeight="1">
      <c r="A65" s="33"/>
      <c r="B65" s="34">
        <f>COUNTA(B64:B64)</f>
        <v>1</v>
      </c>
      <c r="C65" s="33"/>
      <c r="D65" s="33"/>
      <c r="E65" s="78"/>
      <c r="F65" s="55">
        <f>SUM(F64:F64)</f>
        <v>1676</v>
      </c>
      <c r="G65" s="33"/>
      <c r="H65" s="33"/>
      <c r="I65" s="33"/>
      <c r="J65" s="33"/>
    </row>
    <row r="66" spans="1:10" ht="12.75" customHeight="1">
      <c r="A66" s="33"/>
      <c r="B66" s="34"/>
      <c r="C66" s="33"/>
      <c r="D66" s="33"/>
      <c r="E66" s="78"/>
      <c r="F66" s="55"/>
      <c r="G66" s="33"/>
      <c r="H66" s="33"/>
      <c r="I66" s="33"/>
      <c r="J66" s="33"/>
    </row>
    <row r="67" spans="1:10" ht="12.75" customHeight="1">
      <c r="A67" s="33"/>
      <c r="B67" s="34"/>
      <c r="C67" s="33"/>
      <c r="D67" s="33"/>
      <c r="E67" s="78"/>
      <c r="F67" s="55"/>
      <c r="G67" s="33"/>
      <c r="H67" s="33"/>
      <c r="I67" s="33"/>
      <c r="J67" s="33"/>
    </row>
    <row r="68" spans="1:10" ht="12.75" customHeight="1">
      <c r="A68" s="33"/>
      <c r="B68" s="34"/>
      <c r="C68" s="33"/>
      <c r="D68" s="33"/>
      <c r="E68" s="78"/>
      <c r="F68" s="55"/>
      <c r="G68" s="33"/>
      <c r="H68" s="33"/>
      <c r="I68" s="33"/>
      <c r="J68" s="33"/>
    </row>
    <row r="69" spans="1:10" ht="12.75" customHeight="1">
      <c r="A69" s="33"/>
      <c r="C69" s="105" t="s">
        <v>114</v>
      </c>
      <c r="D69" s="106"/>
      <c r="E69" s="107"/>
      <c r="G69" s="33"/>
      <c r="H69" s="33"/>
      <c r="I69" s="33"/>
      <c r="J69" s="33"/>
    </row>
    <row r="70" spans="1:10" s="2" customFormat="1" ht="12.75" customHeight="1">
      <c r="C70" s="101" t="s">
        <v>112</v>
      </c>
      <c r="D70" s="102">
        <f>SUM(B3+B6+B11+B14+B17+B23+B34+B38+B62+B65)</f>
        <v>45</v>
      </c>
      <c r="E70" s="107"/>
      <c r="F70" s="171"/>
      <c r="G70" s="56"/>
      <c r="H70" s="56"/>
      <c r="I70" s="56"/>
      <c r="J70" s="56"/>
    </row>
    <row r="71" spans="1:10" ht="12.75" customHeight="1">
      <c r="A71" s="49"/>
      <c r="B71" s="49"/>
      <c r="C71" s="101" t="s">
        <v>113</v>
      </c>
      <c r="D71" s="182">
        <f>SUM(F3+F6+F11+F14+F17+F23+F34+F38+F62+F65)</f>
        <v>268178</v>
      </c>
      <c r="E71" s="104" t="s">
        <v>268</v>
      </c>
      <c r="F71" s="174"/>
      <c r="G71" s="48"/>
      <c r="H71" s="48"/>
      <c r="I71" s="48"/>
      <c r="J71" s="48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Virginia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72"/>
  <sheetViews>
    <sheetView zoomScaleNormal="100" workbookViewId="0"/>
  </sheetViews>
  <sheetFormatPr defaultRowHeight="12.75"/>
  <cols>
    <col min="1" max="1" width="13.42578125" style="5" customWidth="1"/>
    <col min="2" max="2" width="7.7109375" style="5" customWidth="1"/>
    <col min="3" max="3" width="45.42578125" style="5" customWidth="1"/>
    <col min="4" max="6" width="9.28515625" style="5" customWidth="1"/>
    <col min="7" max="7" width="11" style="5" customWidth="1"/>
    <col min="8" max="8" width="9.28515625" style="5" customWidth="1"/>
    <col min="9" max="9" width="11" style="5" customWidth="1"/>
    <col min="10" max="10" width="9.140625" style="24"/>
    <col min="11" max="16384" width="9.140625" style="5"/>
  </cols>
  <sheetData>
    <row r="1" spans="1:10" s="2" customFormat="1" ht="40.5" customHeight="1">
      <c r="A1" s="25" t="s">
        <v>15</v>
      </c>
      <c r="B1" s="25" t="s">
        <v>16</v>
      </c>
      <c r="C1" s="25" t="s">
        <v>78</v>
      </c>
      <c r="D1" s="3" t="s">
        <v>79</v>
      </c>
      <c r="E1" s="3" t="s">
        <v>80</v>
      </c>
      <c r="F1" s="3" t="s">
        <v>81</v>
      </c>
      <c r="G1" s="3" t="s">
        <v>82</v>
      </c>
      <c r="H1" s="3" t="s">
        <v>83</v>
      </c>
      <c r="I1" s="3" t="s">
        <v>84</v>
      </c>
      <c r="J1" s="15" t="s">
        <v>267</v>
      </c>
    </row>
    <row r="2" spans="1:10" ht="12.75" customHeight="1">
      <c r="A2" s="36" t="s">
        <v>168</v>
      </c>
      <c r="B2" s="36" t="s">
        <v>169</v>
      </c>
      <c r="C2" s="36" t="s">
        <v>170</v>
      </c>
      <c r="D2" s="36">
        <v>5</v>
      </c>
      <c r="E2" s="36" t="s">
        <v>266</v>
      </c>
      <c r="F2" s="36">
        <v>4</v>
      </c>
      <c r="G2" s="36" t="s">
        <v>34</v>
      </c>
      <c r="H2" s="36">
        <v>0</v>
      </c>
      <c r="I2" s="36" t="s">
        <v>34</v>
      </c>
      <c r="J2" s="172">
        <v>1610</v>
      </c>
    </row>
    <row r="3" spans="1:10" ht="12.75" customHeight="1">
      <c r="A3" s="32"/>
      <c r="B3" s="63">
        <f>COUNTA(B2:B2)</f>
        <v>1</v>
      </c>
      <c r="C3" s="20"/>
      <c r="D3" s="20"/>
      <c r="E3" s="20"/>
      <c r="F3" s="29">
        <f>COUNTIF(F2:F2, "&gt;0")</f>
        <v>1</v>
      </c>
      <c r="G3" s="20"/>
      <c r="H3" s="29"/>
      <c r="I3" s="32"/>
      <c r="J3" s="55">
        <f>SUM(J2:J2)</f>
        <v>1610</v>
      </c>
    </row>
    <row r="4" spans="1:10" ht="12.75" customHeight="1">
      <c r="A4" s="32"/>
      <c r="B4" s="57"/>
      <c r="C4" s="32"/>
      <c r="D4" s="32"/>
      <c r="E4" s="32"/>
      <c r="F4" s="32"/>
      <c r="G4" s="32"/>
      <c r="H4" s="32"/>
      <c r="I4" s="32"/>
      <c r="J4" s="170"/>
    </row>
    <row r="5" spans="1:10" ht="12.75" customHeight="1">
      <c r="A5" s="36" t="s">
        <v>171</v>
      </c>
      <c r="B5" s="36" t="s">
        <v>172</v>
      </c>
      <c r="C5" s="36" t="s">
        <v>173</v>
      </c>
      <c r="D5" s="36">
        <v>5</v>
      </c>
      <c r="E5" s="36" t="s">
        <v>266</v>
      </c>
      <c r="F5" s="36">
        <v>4</v>
      </c>
      <c r="G5" s="36" t="s">
        <v>34</v>
      </c>
      <c r="H5" s="36">
        <v>0</v>
      </c>
      <c r="I5" s="36" t="s">
        <v>34</v>
      </c>
      <c r="J5" s="173">
        <v>909</v>
      </c>
    </row>
    <row r="6" spans="1:10" ht="12.75" customHeight="1">
      <c r="A6" s="32"/>
      <c r="B6" s="63">
        <f>COUNTA(B5:B5)</f>
        <v>1</v>
      </c>
      <c r="C6" s="20"/>
      <c r="D6" s="20"/>
      <c r="E6" s="20"/>
      <c r="F6" s="29">
        <f>COUNTIF(F5:F5, "&gt;0")</f>
        <v>1</v>
      </c>
      <c r="G6" s="20"/>
      <c r="H6" s="20"/>
      <c r="I6" s="32"/>
      <c r="J6" s="55">
        <f>SUM(J5:J5)</f>
        <v>909</v>
      </c>
    </row>
    <row r="7" spans="1:10" ht="12.75" customHeight="1">
      <c r="A7" s="32"/>
      <c r="B7" s="57"/>
      <c r="C7" s="32"/>
      <c r="D7" s="32"/>
      <c r="E7" s="32"/>
      <c r="F7" s="32"/>
      <c r="G7" s="32"/>
      <c r="H7" s="32"/>
      <c r="I7" s="32"/>
      <c r="J7" s="170"/>
    </row>
    <row r="8" spans="1:10" ht="12.75" customHeight="1">
      <c r="A8" s="33" t="s">
        <v>174</v>
      </c>
      <c r="B8" s="33" t="s">
        <v>175</v>
      </c>
      <c r="C8" s="33" t="s">
        <v>176</v>
      </c>
      <c r="D8" s="33">
        <v>5</v>
      </c>
      <c r="E8" s="33" t="s">
        <v>266</v>
      </c>
      <c r="F8" s="33">
        <v>4</v>
      </c>
      <c r="G8" s="33" t="s">
        <v>34</v>
      </c>
      <c r="H8" s="33">
        <v>0</v>
      </c>
      <c r="I8" s="33" t="s">
        <v>34</v>
      </c>
      <c r="J8" s="169">
        <v>6264</v>
      </c>
    </row>
    <row r="9" spans="1:10" ht="12.75" customHeight="1">
      <c r="A9" s="33" t="s">
        <v>174</v>
      </c>
      <c r="B9" s="33" t="s">
        <v>270</v>
      </c>
      <c r="C9" s="33" t="s">
        <v>271</v>
      </c>
      <c r="D9" s="33">
        <v>5</v>
      </c>
      <c r="E9" s="33" t="s">
        <v>266</v>
      </c>
      <c r="F9" s="33">
        <v>4</v>
      </c>
      <c r="G9" s="33" t="s">
        <v>34</v>
      </c>
      <c r="H9" s="33">
        <v>0</v>
      </c>
      <c r="I9" s="33" t="s">
        <v>34</v>
      </c>
      <c r="J9" s="169">
        <v>2621</v>
      </c>
    </row>
    <row r="10" spans="1:10" ht="12.75" customHeight="1">
      <c r="A10" s="36" t="s">
        <v>174</v>
      </c>
      <c r="B10" s="36" t="s">
        <v>177</v>
      </c>
      <c r="C10" s="36" t="s">
        <v>178</v>
      </c>
      <c r="D10" s="36">
        <v>5</v>
      </c>
      <c r="E10" s="36" t="s">
        <v>266</v>
      </c>
      <c r="F10" s="36">
        <v>4</v>
      </c>
      <c r="G10" s="36" t="s">
        <v>34</v>
      </c>
      <c r="H10" s="36">
        <v>0</v>
      </c>
      <c r="I10" s="36" t="s">
        <v>34</v>
      </c>
      <c r="J10" s="173">
        <v>4309</v>
      </c>
    </row>
    <row r="11" spans="1:10" ht="12.75" customHeight="1">
      <c r="A11" s="30"/>
      <c r="B11" s="29">
        <f>COUNTA(F8:F10)</f>
        <v>3</v>
      </c>
      <c r="C11" s="29"/>
      <c r="D11" s="30"/>
      <c r="E11" s="30"/>
      <c r="F11" s="29">
        <f>COUNTIF(F8:F10, "&gt;0")</f>
        <v>3</v>
      </c>
      <c r="G11" s="30"/>
      <c r="H11" s="29"/>
      <c r="I11" s="30"/>
      <c r="J11" s="55">
        <f>SUM(J8:J10)</f>
        <v>13194</v>
      </c>
    </row>
    <row r="12" spans="1:10" ht="12.75" customHeight="1">
      <c r="A12" s="32"/>
      <c r="B12" s="63"/>
      <c r="C12" s="32"/>
      <c r="D12" s="32"/>
      <c r="E12" s="32"/>
      <c r="F12" s="32"/>
      <c r="G12" s="32"/>
      <c r="H12" s="32"/>
      <c r="I12" s="32"/>
      <c r="J12" s="170"/>
    </row>
    <row r="13" spans="1:10" ht="12.75" customHeight="1">
      <c r="A13" s="36" t="s">
        <v>179</v>
      </c>
      <c r="B13" s="36" t="s">
        <v>180</v>
      </c>
      <c r="C13" s="36" t="s">
        <v>181</v>
      </c>
      <c r="D13" s="36">
        <v>5</v>
      </c>
      <c r="E13" s="36" t="s">
        <v>266</v>
      </c>
      <c r="F13" s="36">
        <v>4</v>
      </c>
      <c r="G13" s="36" t="s">
        <v>34</v>
      </c>
      <c r="H13" s="36">
        <v>0</v>
      </c>
      <c r="I13" s="36" t="s">
        <v>34</v>
      </c>
      <c r="J13" s="173">
        <v>3906</v>
      </c>
    </row>
    <row r="14" spans="1:10">
      <c r="A14" s="30"/>
      <c r="B14" s="29">
        <f>COUNTA(B13:B13)</f>
        <v>1</v>
      </c>
      <c r="C14" s="29"/>
      <c r="D14" s="30"/>
      <c r="E14" s="30"/>
      <c r="F14" s="29">
        <f>COUNTIF(F13:F13, "&gt;0")</f>
        <v>1</v>
      </c>
      <c r="G14" s="30"/>
      <c r="H14" s="29"/>
      <c r="I14" s="30"/>
      <c r="J14" s="55">
        <f>SUM(J13:J13)</f>
        <v>3906</v>
      </c>
    </row>
    <row r="15" spans="1:10">
      <c r="A15" s="30"/>
      <c r="B15" s="29"/>
      <c r="C15" s="29"/>
      <c r="D15" s="30"/>
      <c r="E15" s="30"/>
      <c r="F15" s="29"/>
      <c r="G15" s="30"/>
      <c r="H15" s="29"/>
      <c r="I15" s="30"/>
      <c r="J15" s="55"/>
    </row>
    <row r="16" spans="1:10" ht="12.75" customHeight="1">
      <c r="A16" s="36" t="s">
        <v>182</v>
      </c>
      <c r="B16" s="36" t="s">
        <v>183</v>
      </c>
      <c r="C16" s="36" t="s">
        <v>184</v>
      </c>
      <c r="D16" s="36">
        <v>5</v>
      </c>
      <c r="E16" s="36" t="s">
        <v>266</v>
      </c>
      <c r="F16" s="36">
        <v>4</v>
      </c>
      <c r="G16" s="36" t="s">
        <v>34</v>
      </c>
      <c r="H16" s="36">
        <v>0</v>
      </c>
      <c r="I16" s="36" t="s">
        <v>34</v>
      </c>
      <c r="J16" s="173">
        <v>6636</v>
      </c>
    </row>
    <row r="17" spans="1:10">
      <c r="A17" s="30"/>
      <c r="B17" s="29">
        <f>COUNTA(B16:B16)</f>
        <v>1</v>
      </c>
      <c r="C17" s="29"/>
      <c r="D17" s="30"/>
      <c r="E17" s="30"/>
      <c r="F17" s="29">
        <f>COUNTIF(F16:F16, "&gt;0")</f>
        <v>1</v>
      </c>
      <c r="G17" s="30"/>
      <c r="H17" s="29"/>
      <c r="I17" s="30"/>
      <c r="J17" s="55">
        <f>SUM(J16:J16)</f>
        <v>6636</v>
      </c>
    </row>
    <row r="18" spans="1:10">
      <c r="A18" s="30"/>
      <c r="B18" s="29"/>
      <c r="C18" s="29"/>
      <c r="D18" s="30"/>
      <c r="E18" s="30"/>
      <c r="F18" s="29"/>
      <c r="G18" s="30"/>
      <c r="H18" s="29"/>
      <c r="I18" s="30"/>
      <c r="J18" s="55"/>
    </row>
    <row r="19" spans="1:10" ht="12.75" customHeight="1">
      <c r="A19" s="33" t="s">
        <v>185</v>
      </c>
      <c r="B19" s="33" t="s">
        <v>186</v>
      </c>
      <c r="C19" s="33" t="s">
        <v>187</v>
      </c>
      <c r="D19" s="33">
        <v>5</v>
      </c>
      <c r="E19" s="33" t="s">
        <v>266</v>
      </c>
      <c r="F19" s="33">
        <v>4</v>
      </c>
      <c r="G19" s="33" t="s">
        <v>34</v>
      </c>
      <c r="H19" s="33">
        <v>0</v>
      </c>
      <c r="I19" s="33" t="s">
        <v>34</v>
      </c>
      <c r="J19" s="169">
        <v>1195</v>
      </c>
    </row>
    <row r="20" spans="1:10" ht="12.75" customHeight="1">
      <c r="A20" s="33" t="s">
        <v>185</v>
      </c>
      <c r="B20" s="33" t="s">
        <v>188</v>
      </c>
      <c r="C20" s="33" t="s">
        <v>189</v>
      </c>
      <c r="D20" s="33">
        <v>5</v>
      </c>
      <c r="E20" s="33" t="s">
        <v>266</v>
      </c>
      <c r="F20" s="33">
        <v>4</v>
      </c>
      <c r="G20" s="33" t="s">
        <v>34</v>
      </c>
      <c r="H20" s="33">
        <v>0</v>
      </c>
      <c r="I20" s="33" t="s">
        <v>34</v>
      </c>
      <c r="J20" s="169">
        <v>378</v>
      </c>
    </row>
    <row r="21" spans="1:10" ht="12.75" customHeight="1">
      <c r="A21" s="33" t="s">
        <v>185</v>
      </c>
      <c r="B21" s="33" t="s">
        <v>190</v>
      </c>
      <c r="C21" s="33" t="s">
        <v>191</v>
      </c>
      <c r="D21" s="33">
        <v>5</v>
      </c>
      <c r="E21" s="33" t="s">
        <v>266</v>
      </c>
      <c r="F21" s="33">
        <v>4</v>
      </c>
      <c r="G21" s="33" t="s">
        <v>34</v>
      </c>
      <c r="H21" s="33">
        <v>0</v>
      </c>
      <c r="I21" s="33" t="s">
        <v>34</v>
      </c>
      <c r="J21" s="169">
        <v>860</v>
      </c>
    </row>
    <row r="22" spans="1:10" ht="12.75" customHeight="1">
      <c r="A22" s="36" t="s">
        <v>185</v>
      </c>
      <c r="B22" s="36" t="s">
        <v>192</v>
      </c>
      <c r="C22" s="36" t="s">
        <v>193</v>
      </c>
      <c r="D22" s="36">
        <v>5</v>
      </c>
      <c r="E22" s="36" t="s">
        <v>266</v>
      </c>
      <c r="F22" s="36">
        <v>4</v>
      </c>
      <c r="G22" s="36" t="s">
        <v>34</v>
      </c>
      <c r="H22" s="36">
        <v>0</v>
      </c>
      <c r="I22" s="36" t="s">
        <v>34</v>
      </c>
      <c r="J22" s="173">
        <v>1213</v>
      </c>
    </row>
    <row r="23" spans="1:10">
      <c r="A23" s="30"/>
      <c r="B23" s="29">
        <f>COUNTA(B19:B22)</f>
        <v>4</v>
      </c>
      <c r="C23" s="29"/>
      <c r="D23" s="30"/>
      <c r="E23" s="30"/>
      <c r="F23" s="29">
        <f>COUNTIF(F19:F22, "&gt;0")</f>
        <v>4</v>
      </c>
      <c r="G23" s="30"/>
      <c r="H23" s="29"/>
      <c r="I23" s="30"/>
      <c r="J23" s="55">
        <f>SUM(J19:J22)</f>
        <v>3646</v>
      </c>
    </row>
    <row r="24" spans="1:10">
      <c r="A24" s="30"/>
      <c r="B24" s="29"/>
      <c r="C24" s="29"/>
      <c r="D24" s="30"/>
      <c r="E24" s="30"/>
      <c r="F24" s="29"/>
      <c r="G24" s="30"/>
      <c r="H24" s="29"/>
      <c r="I24" s="30"/>
      <c r="J24" s="55"/>
    </row>
    <row r="25" spans="1:10" ht="12.75" customHeight="1">
      <c r="A25" s="33" t="s">
        <v>194</v>
      </c>
      <c r="B25" s="33" t="s">
        <v>195</v>
      </c>
      <c r="C25" s="33" t="s">
        <v>196</v>
      </c>
      <c r="D25" s="33">
        <v>5</v>
      </c>
      <c r="E25" s="33" t="s">
        <v>266</v>
      </c>
      <c r="F25" s="33">
        <v>4</v>
      </c>
      <c r="G25" s="33" t="s">
        <v>34</v>
      </c>
      <c r="H25" s="33">
        <v>0</v>
      </c>
      <c r="I25" s="33" t="s">
        <v>34</v>
      </c>
      <c r="J25" s="176">
        <v>4446</v>
      </c>
    </row>
    <row r="26" spans="1:10" ht="12.75" customHeight="1">
      <c r="A26" s="33" t="s">
        <v>194</v>
      </c>
      <c r="B26" s="33" t="s">
        <v>197</v>
      </c>
      <c r="C26" s="33" t="s">
        <v>198</v>
      </c>
      <c r="D26" s="33">
        <v>5</v>
      </c>
      <c r="E26" s="33" t="s">
        <v>266</v>
      </c>
      <c r="F26" s="33">
        <v>4</v>
      </c>
      <c r="G26" s="33" t="s">
        <v>34</v>
      </c>
      <c r="H26" s="33">
        <v>0</v>
      </c>
      <c r="I26" s="33" t="s">
        <v>34</v>
      </c>
      <c r="J26" s="176">
        <v>3630</v>
      </c>
    </row>
    <row r="27" spans="1:10" ht="12.75" customHeight="1">
      <c r="A27" s="33" t="s">
        <v>194</v>
      </c>
      <c r="B27" s="57" t="s">
        <v>199</v>
      </c>
      <c r="C27" s="57" t="s">
        <v>200</v>
      </c>
      <c r="D27" s="57">
        <v>5</v>
      </c>
      <c r="E27" s="57" t="s">
        <v>266</v>
      </c>
      <c r="F27" s="57">
        <v>4</v>
      </c>
      <c r="G27" s="33" t="s">
        <v>34</v>
      </c>
      <c r="H27" s="33">
        <v>0</v>
      </c>
      <c r="I27" s="33" t="s">
        <v>34</v>
      </c>
      <c r="J27" s="176">
        <v>3943</v>
      </c>
    </row>
    <row r="28" spans="1:10" ht="12.75" customHeight="1">
      <c r="A28" s="33" t="s">
        <v>194</v>
      </c>
      <c r="B28" s="33" t="s">
        <v>201</v>
      </c>
      <c r="C28" s="33" t="s">
        <v>202</v>
      </c>
      <c r="D28" s="33">
        <v>5</v>
      </c>
      <c r="E28" s="33" t="s">
        <v>266</v>
      </c>
      <c r="F28" s="33">
        <v>4</v>
      </c>
      <c r="G28" s="33" t="s">
        <v>34</v>
      </c>
      <c r="H28" s="33">
        <v>0</v>
      </c>
      <c r="I28" s="33" t="s">
        <v>34</v>
      </c>
      <c r="J28" s="176">
        <v>4952</v>
      </c>
    </row>
    <row r="29" spans="1:10" ht="12.75" customHeight="1">
      <c r="A29" s="33" t="s">
        <v>194</v>
      </c>
      <c r="B29" s="33" t="s">
        <v>203</v>
      </c>
      <c r="C29" s="33" t="s">
        <v>204</v>
      </c>
      <c r="D29" s="33">
        <v>5</v>
      </c>
      <c r="E29" s="33" t="s">
        <v>266</v>
      </c>
      <c r="F29" s="33">
        <v>4</v>
      </c>
      <c r="G29" s="33" t="s">
        <v>34</v>
      </c>
      <c r="H29" s="33">
        <v>0</v>
      </c>
      <c r="I29" s="33" t="s">
        <v>34</v>
      </c>
      <c r="J29" s="176">
        <v>5300</v>
      </c>
    </row>
    <row r="30" spans="1:10" ht="12.75" customHeight="1">
      <c r="A30" s="33" t="s">
        <v>194</v>
      </c>
      <c r="B30" s="33" t="s">
        <v>205</v>
      </c>
      <c r="C30" s="33" t="s">
        <v>206</v>
      </c>
      <c r="D30" s="33">
        <v>5</v>
      </c>
      <c r="E30" s="33" t="s">
        <v>266</v>
      </c>
      <c r="F30" s="33">
        <v>4</v>
      </c>
      <c r="G30" s="33" t="s">
        <v>34</v>
      </c>
      <c r="H30" s="33">
        <v>0</v>
      </c>
      <c r="I30" s="33" t="s">
        <v>34</v>
      </c>
      <c r="J30" s="176">
        <v>3634</v>
      </c>
    </row>
    <row r="31" spans="1:10" ht="12.75" customHeight="1">
      <c r="A31" s="33" t="s">
        <v>194</v>
      </c>
      <c r="B31" s="33" t="s">
        <v>207</v>
      </c>
      <c r="C31" s="33" t="s">
        <v>208</v>
      </c>
      <c r="D31" s="33">
        <v>5</v>
      </c>
      <c r="E31" s="33" t="s">
        <v>266</v>
      </c>
      <c r="F31" s="33">
        <v>4</v>
      </c>
      <c r="G31" s="33" t="s">
        <v>34</v>
      </c>
      <c r="H31" s="33">
        <v>0</v>
      </c>
      <c r="I31" s="33" t="s">
        <v>34</v>
      </c>
      <c r="J31" s="176">
        <v>5352</v>
      </c>
    </row>
    <row r="32" spans="1:10" ht="12.75" customHeight="1">
      <c r="A32" s="33" t="s">
        <v>194</v>
      </c>
      <c r="B32" s="33" t="s">
        <v>209</v>
      </c>
      <c r="C32" s="33" t="s">
        <v>210</v>
      </c>
      <c r="D32" s="33">
        <v>5</v>
      </c>
      <c r="E32" s="33" t="s">
        <v>266</v>
      </c>
      <c r="F32" s="33">
        <v>4</v>
      </c>
      <c r="G32" s="33" t="s">
        <v>34</v>
      </c>
      <c r="H32" s="33">
        <v>0</v>
      </c>
      <c r="I32" s="33" t="s">
        <v>34</v>
      </c>
      <c r="J32" s="176">
        <v>2473</v>
      </c>
    </row>
    <row r="33" spans="1:10" ht="12.75" customHeight="1">
      <c r="A33" s="36" t="s">
        <v>194</v>
      </c>
      <c r="B33" s="36" t="s">
        <v>211</v>
      </c>
      <c r="C33" s="36" t="s">
        <v>212</v>
      </c>
      <c r="D33" s="36">
        <v>5</v>
      </c>
      <c r="E33" s="36" t="s">
        <v>266</v>
      </c>
      <c r="F33" s="36">
        <v>4</v>
      </c>
      <c r="G33" s="36" t="s">
        <v>34</v>
      </c>
      <c r="H33" s="36">
        <v>0</v>
      </c>
      <c r="I33" s="36" t="s">
        <v>34</v>
      </c>
      <c r="J33" s="177">
        <v>5428</v>
      </c>
    </row>
    <row r="34" spans="1:10">
      <c r="A34" s="30"/>
      <c r="B34" s="29">
        <f>COUNTA(B25:B33)</f>
        <v>9</v>
      </c>
      <c r="C34" s="29"/>
      <c r="D34" s="30"/>
      <c r="E34" s="30"/>
      <c r="F34" s="29">
        <f>COUNTIF(F25:F33, "&gt;0")</f>
        <v>9</v>
      </c>
      <c r="G34" s="30"/>
      <c r="H34" s="29"/>
      <c r="I34" s="30"/>
      <c r="J34" s="55">
        <f>SUM(J25:J33)</f>
        <v>39158</v>
      </c>
    </row>
    <row r="35" spans="1:10">
      <c r="A35" s="30"/>
      <c r="B35" s="29"/>
      <c r="C35" s="29"/>
      <c r="D35" s="30"/>
      <c r="E35" s="30"/>
      <c r="F35" s="29"/>
      <c r="G35" s="30"/>
      <c r="H35" s="29"/>
      <c r="I35" s="30"/>
      <c r="J35" s="55"/>
    </row>
    <row r="36" spans="1:10" ht="12.75" customHeight="1">
      <c r="A36" s="33" t="s">
        <v>213</v>
      </c>
      <c r="B36" s="33" t="s">
        <v>214</v>
      </c>
      <c r="C36" s="33" t="s">
        <v>215</v>
      </c>
      <c r="D36" s="33">
        <v>5</v>
      </c>
      <c r="E36" s="33" t="s">
        <v>266</v>
      </c>
      <c r="F36" s="33">
        <v>4</v>
      </c>
      <c r="G36" s="33" t="s">
        <v>34</v>
      </c>
      <c r="H36" s="33">
        <v>0</v>
      </c>
      <c r="I36" s="33" t="s">
        <v>34</v>
      </c>
      <c r="J36" s="169">
        <v>7999</v>
      </c>
    </row>
    <row r="37" spans="1:10" ht="12.75" customHeight="1">
      <c r="A37" s="36" t="s">
        <v>213</v>
      </c>
      <c r="B37" s="36" t="s">
        <v>216</v>
      </c>
      <c r="C37" s="36" t="s">
        <v>217</v>
      </c>
      <c r="D37" s="36">
        <v>5</v>
      </c>
      <c r="E37" s="36" t="s">
        <v>266</v>
      </c>
      <c r="F37" s="36">
        <v>4</v>
      </c>
      <c r="G37" s="36" t="s">
        <v>34</v>
      </c>
      <c r="H37" s="36">
        <v>0</v>
      </c>
      <c r="I37" s="36" t="s">
        <v>34</v>
      </c>
      <c r="J37" s="173">
        <v>2853</v>
      </c>
    </row>
    <row r="38" spans="1:10">
      <c r="A38" s="30"/>
      <c r="B38" s="29">
        <f>COUNTA(B36:B37)</f>
        <v>2</v>
      </c>
      <c r="C38" s="29"/>
      <c r="D38" s="30"/>
      <c r="E38" s="30"/>
      <c r="F38" s="29">
        <f>COUNTIF(F36:F37, "&gt;0")</f>
        <v>2</v>
      </c>
      <c r="G38" s="30"/>
      <c r="H38" s="29"/>
      <c r="I38" s="30"/>
      <c r="J38" s="55">
        <f>SUM(J36:J37)</f>
        <v>10852</v>
      </c>
    </row>
    <row r="39" spans="1:10">
      <c r="A39" s="30"/>
      <c r="B39" s="29"/>
      <c r="C39" s="29"/>
      <c r="D39" s="30"/>
      <c r="E39" s="30"/>
      <c r="F39" s="29"/>
      <c r="G39" s="30"/>
      <c r="H39" s="29"/>
      <c r="I39" s="30"/>
      <c r="J39" s="55"/>
    </row>
    <row r="40" spans="1:10" ht="12.75" customHeight="1">
      <c r="A40" s="33" t="s">
        <v>218</v>
      </c>
      <c r="B40" s="33" t="s">
        <v>219</v>
      </c>
      <c r="C40" s="33" t="s">
        <v>220</v>
      </c>
      <c r="D40" s="33">
        <v>5</v>
      </c>
      <c r="E40" s="33" t="s">
        <v>266</v>
      </c>
      <c r="F40" s="33">
        <v>4</v>
      </c>
      <c r="G40" s="33" t="s">
        <v>34</v>
      </c>
      <c r="H40" s="33">
        <v>0</v>
      </c>
      <c r="I40" s="33" t="s">
        <v>34</v>
      </c>
      <c r="J40" s="176">
        <v>4855</v>
      </c>
    </row>
    <row r="41" spans="1:10" ht="12.75" customHeight="1">
      <c r="A41" s="33" t="s">
        <v>218</v>
      </c>
      <c r="B41" s="33" t="s">
        <v>221</v>
      </c>
      <c r="C41" s="33" t="s">
        <v>222</v>
      </c>
      <c r="D41" s="33">
        <v>5</v>
      </c>
      <c r="E41" s="33" t="s">
        <v>266</v>
      </c>
      <c r="F41" s="33">
        <v>4</v>
      </c>
      <c r="G41" s="33" t="s">
        <v>34</v>
      </c>
      <c r="H41" s="33">
        <v>0</v>
      </c>
      <c r="I41" s="33" t="s">
        <v>34</v>
      </c>
      <c r="J41" s="176">
        <v>6422</v>
      </c>
    </row>
    <row r="42" spans="1:10" ht="12.75" customHeight="1">
      <c r="A42" s="33" t="s">
        <v>218</v>
      </c>
      <c r="B42" s="33" t="s">
        <v>223</v>
      </c>
      <c r="C42" s="33" t="s">
        <v>224</v>
      </c>
      <c r="D42" s="33">
        <v>5</v>
      </c>
      <c r="E42" s="33" t="s">
        <v>266</v>
      </c>
      <c r="F42" s="33">
        <v>4</v>
      </c>
      <c r="G42" s="33" t="s">
        <v>34</v>
      </c>
      <c r="H42" s="33">
        <v>0</v>
      </c>
      <c r="I42" s="33" t="s">
        <v>34</v>
      </c>
      <c r="J42" s="176">
        <v>5627</v>
      </c>
    </row>
    <row r="43" spans="1:10" ht="12.75" customHeight="1">
      <c r="A43" s="33" t="s">
        <v>218</v>
      </c>
      <c r="B43" s="33" t="s">
        <v>225</v>
      </c>
      <c r="C43" s="33" t="s">
        <v>226</v>
      </c>
      <c r="D43" s="33">
        <v>5</v>
      </c>
      <c r="E43" s="33" t="s">
        <v>266</v>
      </c>
      <c r="F43" s="33">
        <v>4</v>
      </c>
      <c r="G43" s="33" t="s">
        <v>34</v>
      </c>
      <c r="H43" s="33">
        <v>0</v>
      </c>
      <c r="I43" s="33" t="s">
        <v>34</v>
      </c>
      <c r="J43" s="176">
        <v>5372</v>
      </c>
    </row>
    <row r="44" spans="1:10" ht="12.75" customHeight="1">
      <c r="A44" s="33" t="s">
        <v>218</v>
      </c>
      <c r="B44" s="33" t="s">
        <v>227</v>
      </c>
      <c r="C44" s="33" t="s">
        <v>228</v>
      </c>
      <c r="D44" s="33">
        <v>5</v>
      </c>
      <c r="E44" s="33" t="s">
        <v>266</v>
      </c>
      <c r="F44" s="33">
        <v>4</v>
      </c>
      <c r="G44" s="33" t="s">
        <v>34</v>
      </c>
      <c r="H44" s="33">
        <v>0</v>
      </c>
      <c r="I44" s="33" t="s">
        <v>34</v>
      </c>
      <c r="J44" s="176">
        <v>4395</v>
      </c>
    </row>
    <row r="45" spans="1:10" ht="12.75" customHeight="1">
      <c r="A45" s="33" t="s">
        <v>218</v>
      </c>
      <c r="B45" s="33" t="s">
        <v>229</v>
      </c>
      <c r="C45" s="33" t="s">
        <v>230</v>
      </c>
      <c r="D45" s="33">
        <v>5</v>
      </c>
      <c r="E45" s="33" t="s">
        <v>266</v>
      </c>
      <c r="F45" s="33">
        <v>4</v>
      </c>
      <c r="G45" s="33" t="s">
        <v>34</v>
      </c>
      <c r="H45" s="33">
        <v>0</v>
      </c>
      <c r="I45" s="33" t="s">
        <v>34</v>
      </c>
      <c r="J45" s="176">
        <v>47852</v>
      </c>
    </row>
    <row r="46" spans="1:10" ht="12.75" customHeight="1">
      <c r="A46" s="33" t="s">
        <v>218</v>
      </c>
      <c r="B46" s="33" t="s">
        <v>231</v>
      </c>
      <c r="C46" s="33" t="s">
        <v>232</v>
      </c>
      <c r="D46" s="33">
        <v>5</v>
      </c>
      <c r="E46" s="33" t="s">
        <v>266</v>
      </c>
      <c r="F46" s="33">
        <v>4</v>
      </c>
      <c r="G46" s="33" t="s">
        <v>34</v>
      </c>
      <c r="H46" s="33">
        <v>0</v>
      </c>
      <c r="I46" s="33" t="s">
        <v>34</v>
      </c>
      <c r="J46" s="176">
        <v>5008</v>
      </c>
    </row>
    <row r="47" spans="1:10" ht="12.75" customHeight="1">
      <c r="A47" s="33" t="s">
        <v>218</v>
      </c>
      <c r="B47" s="33" t="s">
        <v>233</v>
      </c>
      <c r="C47" s="33" t="s">
        <v>234</v>
      </c>
      <c r="D47" s="33">
        <v>5</v>
      </c>
      <c r="E47" s="33" t="s">
        <v>266</v>
      </c>
      <c r="F47" s="33">
        <v>4</v>
      </c>
      <c r="G47" s="33" t="s">
        <v>34</v>
      </c>
      <c r="H47" s="33">
        <v>0</v>
      </c>
      <c r="I47" s="33" t="s">
        <v>34</v>
      </c>
      <c r="J47" s="176">
        <v>6187</v>
      </c>
    </row>
    <row r="48" spans="1:10" ht="12.75" customHeight="1">
      <c r="A48" s="33" t="s">
        <v>218</v>
      </c>
      <c r="B48" s="33" t="s">
        <v>235</v>
      </c>
      <c r="C48" s="33" t="s">
        <v>236</v>
      </c>
      <c r="D48" s="33">
        <v>5</v>
      </c>
      <c r="E48" s="33" t="s">
        <v>266</v>
      </c>
      <c r="F48" s="33">
        <v>4</v>
      </c>
      <c r="G48" s="33" t="s">
        <v>34</v>
      </c>
      <c r="H48" s="33">
        <v>0</v>
      </c>
      <c r="I48" s="33" t="s">
        <v>34</v>
      </c>
      <c r="J48" s="176">
        <v>13165</v>
      </c>
    </row>
    <row r="49" spans="1:10" ht="12.75" customHeight="1">
      <c r="A49" s="33" t="s">
        <v>218</v>
      </c>
      <c r="B49" s="33" t="s">
        <v>237</v>
      </c>
      <c r="C49" s="33" t="s">
        <v>238</v>
      </c>
      <c r="D49" s="33">
        <v>5</v>
      </c>
      <c r="E49" s="33" t="s">
        <v>266</v>
      </c>
      <c r="F49" s="33">
        <v>4</v>
      </c>
      <c r="G49" s="33" t="s">
        <v>34</v>
      </c>
      <c r="H49" s="33">
        <v>0</v>
      </c>
      <c r="I49" s="33" t="s">
        <v>34</v>
      </c>
      <c r="J49" s="176">
        <v>4951</v>
      </c>
    </row>
    <row r="50" spans="1:10" ht="12.75" customHeight="1">
      <c r="A50" s="33" t="s">
        <v>218</v>
      </c>
      <c r="B50" s="33" t="s">
        <v>239</v>
      </c>
      <c r="C50" s="33" t="s">
        <v>240</v>
      </c>
      <c r="D50" s="33">
        <v>5</v>
      </c>
      <c r="E50" s="33" t="s">
        <v>266</v>
      </c>
      <c r="F50" s="33">
        <v>4</v>
      </c>
      <c r="G50" s="33" t="s">
        <v>34</v>
      </c>
      <c r="H50" s="33">
        <v>0</v>
      </c>
      <c r="I50" s="33" t="s">
        <v>34</v>
      </c>
      <c r="J50" s="176">
        <v>8038</v>
      </c>
    </row>
    <row r="51" spans="1:10" ht="12.75" customHeight="1">
      <c r="A51" s="33" t="s">
        <v>218</v>
      </c>
      <c r="B51" s="33" t="s">
        <v>241</v>
      </c>
      <c r="C51" s="33" t="s">
        <v>242</v>
      </c>
      <c r="D51" s="33">
        <v>5</v>
      </c>
      <c r="E51" s="33" t="s">
        <v>266</v>
      </c>
      <c r="F51" s="33">
        <v>4</v>
      </c>
      <c r="G51" s="33" t="s">
        <v>34</v>
      </c>
      <c r="H51" s="33">
        <v>0</v>
      </c>
      <c r="I51" s="33" t="s">
        <v>34</v>
      </c>
      <c r="J51" s="176">
        <v>3616</v>
      </c>
    </row>
    <row r="52" spans="1:10" ht="12.75" customHeight="1">
      <c r="A52" s="33" t="s">
        <v>218</v>
      </c>
      <c r="B52" s="33" t="s">
        <v>243</v>
      </c>
      <c r="C52" s="33" t="s">
        <v>244</v>
      </c>
      <c r="D52" s="33">
        <v>5</v>
      </c>
      <c r="E52" s="33" t="s">
        <v>266</v>
      </c>
      <c r="F52" s="33">
        <v>4</v>
      </c>
      <c r="G52" s="33" t="s">
        <v>34</v>
      </c>
      <c r="H52" s="33">
        <v>0</v>
      </c>
      <c r="I52" s="33" t="s">
        <v>34</v>
      </c>
      <c r="J52" s="176">
        <v>7554</v>
      </c>
    </row>
    <row r="53" spans="1:10" ht="12.75" customHeight="1">
      <c r="A53" s="33" t="s">
        <v>218</v>
      </c>
      <c r="B53" s="33" t="s">
        <v>245</v>
      </c>
      <c r="C53" s="33" t="s">
        <v>246</v>
      </c>
      <c r="D53" s="33">
        <v>5</v>
      </c>
      <c r="E53" s="33" t="s">
        <v>266</v>
      </c>
      <c r="F53" s="33">
        <v>4</v>
      </c>
      <c r="G53" s="33" t="s">
        <v>34</v>
      </c>
      <c r="H53" s="33">
        <v>0</v>
      </c>
      <c r="I53" s="33" t="s">
        <v>34</v>
      </c>
      <c r="J53" s="176">
        <v>4653</v>
      </c>
    </row>
    <row r="54" spans="1:10" ht="12.75" customHeight="1">
      <c r="A54" s="33" t="s">
        <v>218</v>
      </c>
      <c r="B54" s="33" t="s">
        <v>247</v>
      </c>
      <c r="C54" s="33" t="s">
        <v>248</v>
      </c>
      <c r="D54" s="33">
        <v>5</v>
      </c>
      <c r="E54" s="33" t="s">
        <v>266</v>
      </c>
      <c r="F54" s="33">
        <v>4</v>
      </c>
      <c r="G54" s="33" t="s">
        <v>34</v>
      </c>
      <c r="H54" s="33">
        <v>0</v>
      </c>
      <c r="I54" s="33" t="s">
        <v>34</v>
      </c>
      <c r="J54" s="176">
        <v>6298</v>
      </c>
    </row>
    <row r="55" spans="1:10" ht="12.75" customHeight="1">
      <c r="A55" s="33" t="s">
        <v>218</v>
      </c>
      <c r="B55" s="33" t="s">
        <v>249</v>
      </c>
      <c r="C55" s="33" t="s">
        <v>250</v>
      </c>
      <c r="D55" s="33">
        <v>5</v>
      </c>
      <c r="E55" s="33" t="s">
        <v>266</v>
      </c>
      <c r="F55" s="33">
        <v>4</v>
      </c>
      <c r="G55" s="33" t="s">
        <v>34</v>
      </c>
      <c r="H55" s="33">
        <v>0</v>
      </c>
      <c r="I55" s="33" t="s">
        <v>34</v>
      </c>
      <c r="J55" s="176">
        <v>6196</v>
      </c>
    </row>
    <row r="56" spans="1:10" ht="12.75" customHeight="1">
      <c r="A56" s="33" t="s">
        <v>218</v>
      </c>
      <c r="B56" s="33" t="s">
        <v>251</v>
      </c>
      <c r="C56" s="33" t="s">
        <v>252</v>
      </c>
      <c r="D56" s="33">
        <v>5</v>
      </c>
      <c r="E56" s="33" t="s">
        <v>266</v>
      </c>
      <c r="F56" s="33">
        <v>4</v>
      </c>
      <c r="G56" s="33" t="s">
        <v>34</v>
      </c>
      <c r="H56" s="33">
        <v>0</v>
      </c>
      <c r="I56" s="33" t="s">
        <v>34</v>
      </c>
      <c r="J56" s="176">
        <v>6043</v>
      </c>
    </row>
    <row r="57" spans="1:10" ht="12.75" customHeight="1">
      <c r="A57" s="33" t="s">
        <v>218</v>
      </c>
      <c r="B57" s="33" t="s">
        <v>253</v>
      </c>
      <c r="C57" s="33" t="s">
        <v>254</v>
      </c>
      <c r="D57" s="33">
        <v>5</v>
      </c>
      <c r="E57" s="33" t="s">
        <v>266</v>
      </c>
      <c r="F57" s="33">
        <v>4</v>
      </c>
      <c r="G57" s="33" t="s">
        <v>34</v>
      </c>
      <c r="H57" s="33">
        <v>0</v>
      </c>
      <c r="I57" s="33" t="s">
        <v>34</v>
      </c>
      <c r="J57" s="176">
        <v>5837</v>
      </c>
    </row>
    <row r="58" spans="1:10" ht="12.75" customHeight="1">
      <c r="A58" s="33" t="s">
        <v>218</v>
      </c>
      <c r="B58" s="33" t="s">
        <v>255</v>
      </c>
      <c r="C58" s="33" t="s">
        <v>256</v>
      </c>
      <c r="D58" s="33">
        <v>5</v>
      </c>
      <c r="E58" s="33" t="s">
        <v>266</v>
      </c>
      <c r="F58" s="33">
        <v>4</v>
      </c>
      <c r="G58" s="33" t="s">
        <v>34</v>
      </c>
      <c r="H58" s="33">
        <v>0</v>
      </c>
      <c r="I58" s="33" t="s">
        <v>34</v>
      </c>
      <c r="J58" s="176">
        <v>9061</v>
      </c>
    </row>
    <row r="59" spans="1:10" ht="12.75" customHeight="1">
      <c r="A59" s="33" t="s">
        <v>218</v>
      </c>
      <c r="B59" s="33" t="s">
        <v>257</v>
      </c>
      <c r="C59" s="33" t="s">
        <v>258</v>
      </c>
      <c r="D59" s="33">
        <v>5</v>
      </c>
      <c r="E59" s="33" t="s">
        <v>266</v>
      </c>
      <c r="F59" s="33">
        <v>4</v>
      </c>
      <c r="G59" s="33" t="s">
        <v>34</v>
      </c>
      <c r="H59" s="33">
        <v>0</v>
      </c>
      <c r="I59" s="33" t="s">
        <v>34</v>
      </c>
      <c r="J59" s="176">
        <v>6628</v>
      </c>
    </row>
    <row r="60" spans="1:10" ht="12.75" customHeight="1">
      <c r="A60" s="33" t="s">
        <v>218</v>
      </c>
      <c r="B60" s="33" t="s">
        <v>259</v>
      </c>
      <c r="C60" s="33" t="s">
        <v>260</v>
      </c>
      <c r="D60" s="33">
        <v>5</v>
      </c>
      <c r="E60" s="33" t="s">
        <v>266</v>
      </c>
      <c r="F60" s="33">
        <v>4</v>
      </c>
      <c r="G60" s="33" t="s">
        <v>34</v>
      </c>
      <c r="H60" s="33">
        <v>0</v>
      </c>
      <c r="I60" s="33" t="s">
        <v>34</v>
      </c>
      <c r="J60" s="176">
        <v>11896</v>
      </c>
    </row>
    <row r="61" spans="1:10" ht="12.75" customHeight="1">
      <c r="A61" s="36" t="s">
        <v>218</v>
      </c>
      <c r="B61" s="36" t="s">
        <v>261</v>
      </c>
      <c r="C61" s="36" t="s">
        <v>262</v>
      </c>
      <c r="D61" s="36">
        <v>5</v>
      </c>
      <c r="E61" s="36" t="s">
        <v>266</v>
      </c>
      <c r="F61" s="36">
        <v>4</v>
      </c>
      <c r="G61" s="36" t="s">
        <v>34</v>
      </c>
      <c r="H61" s="36">
        <v>0</v>
      </c>
      <c r="I61" s="36" t="s">
        <v>34</v>
      </c>
      <c r="J61" s="177">
        <v>6937</v>
      </c>
    </row>
    <row r="62" spans="1:10">
      <c r="A62" s="30"/>
      <c r="B62" s="29">
        <f>COUNTA(B40:B61)</f>
        <v>22</v>
      </c>
      <c r="C62" s="29"/>
      <c r="D62" s="30"/>
      <c r="E62" s="30"/>
      <c r="F62" s="29">
        <f>COUNTIF(F40:F61, "&gt;0")</f>
        <v>22</v>
      </c>
      <c r="G62" s="30"/>
      <c r="H62" s="29"/>
      <c r="I62" s="30"/>
      <c r="J62" s="55">
        <f>SUM(J40:J61)</f>
        <v>186591</v>
      </c>
    </row>
    <row r="63" spans="1:10">
      <c r="A63" s="30"/>
      <c r="B63" s="29"/>
      <c r="C63" s="29"/>
      <c r="D63" s="30"/>
      <c r="E63" s="30"/>
      <c r="F63" s="29"/>
      <c r="G63" s="30"/>
      <c r="H63" s="29"/>
      <c r="I63" s="30"/>
      <c r="J63" s="55"/>
    </row>
    <row r="64" spans="1:10" ht="12.75" customHeight="1">
      <c r="A64" s="36" t="s">
        <v>263</v>
      </c>
      <c r="B64" s="36" t="s">
        <v>264</v>
      </c>
      <c r="C64" s="36" t="s">
        <v>265</v>
      </c>
      <c r="D64" s="36">
        <v>5</v>
      </c>
      <c r="E64" s="36" t="s">
        <v>266</v>
      </c>
      <c r="F64" s="36">
        <v>4</v>
      </c>
      <c r="G64" s="36" t="s">
        <v>34</v>
      </c>
      <c r="H64" s="36">
        <v>0</v>
      </c>
      <c r="I64" s="36" t="s">
        <v>34</v>
      </c>
      <c r="J64" s="177">
        <v>1676</v>
      </c>
    </row>
    <row r="65" spans="1:10">
      <c r="A65" s="30"/>
      <c r="B65" s="29">
        <f>COUNTA(B64:B64)</f>
        <v>1</v>
      </c>
      <c r="C65" s="29"/>
      <c r="D65" s="30"/>
      <c r="E65" s="30"/>
      <c r="F65" s="29">
        <f>COUNTIF(F64:F64, "&gt;0")</f>
        <v>1</v>
      </c>
      <c r="G65" s="30"/>
      <c r="H65" s="29"/>
      <c r="I65" s="30"/>
      <c r="J65" s="55">
        <f>SUM(J64:J64)</f>
        <v>1676</v>
      </c>
    </row>
    <row r="66" spans="1:10">
      <c r="A66" s="30"/>
      <c r="B66" s="29"/>
      <c r="C66" s="29"/>
      <c r="D66" s="30"/>
      <c r="E66" s="30"/>
      <c r="F66" s="29"/>
      <c r="G66" s="30"/>
      <c r="H66" s="29"/>
      <c r="I66" s="30"/>
      <c r="J66" s="134"/>
    </row>
    <row r="67" spans="1:10">
      <c r="A67" s="30"/>
      <c r="B67" s="29"/>
      <c r="C67" s="29"/>
      <c r="D67" s="30"/>
      <c r="E67" s="30"/>
      <c r="F67" s="29"/>
      <c r="G67" s="30"/>
      <c r="H67" s="29"/>
      <c r="I67" s="30"/>
      <c r="J67" s="55"/>
    </row>
    <row r="68" spans="1:10">
      <c r="A68" s="70"/>
      <c r="B68" s="70"/>
      <c r="C68" s="99" t="s">
        <v>117</v>
      </c>
      <c r="D68" s="100"/>
      <c r="E68" s="100"/>
      <c r="F68" s="70"/>
      <c r="G68" s="70"/>
      <c r="H68" s="70"/>
      <c r="I68" s="70"/>
    </row>
    <row r="69" spans="1:10">
      <c r="A69" s="70"/>
      <c r="B69" s="70"/>
      <c r="C69" s="101" t="s">
        <v>112</v>
      </c>
      <c r="D69" s="102">
        <f>SUM(B3+B6+B11+B14+B17+B23+B34+B38+B62+B65)</f>
        <v>45</v>
      </c>
      <c r="E69" s="100"/>
      <c r="F69" s="70"/>
      <c r="G69" s="70"/>
      <c r="H69" s="70"/>
      <c r="I69" s="70"/>
      <c r="J69" s="2"/>
    </row>
    <row r="70" spans="1:10">
      <c r="C70" s="101" t="s">
        <v>115</v>
      </c>
      <c r="D70" s="102">
        <f>SUM(F3+F6+F11+F14+F17+F23+F34+F38+F62+F65)</f>
        <v>45</v>
      </c>
      <c r="E70" s="100"/>
      <c r="J70" s="92"/>
    </row>
    <row r="71" spans="1:10">
      <c r="C71" s="113" t="s">
        <v>161</v>
      </c>
      <c r="D71" s="132">
        <f>D70/D69</f>
        <v>1</v>
      </c>
      <c r="E71" s="100"/>
    </row>
    <row r="72" spans="1:10">
      <c r="C72" s="101" t="s">
        <v>116</v>
      </c>
      <c r="D72" s="103">
        <f>SUM(J3+J6+J11+J14+J17+J23+J34+J38+J62+J65)</f>
        <v>268178</v>
      </c>
      <c r="E72" s="104" t="s">
        <v>268</v>
      </c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2010 Swimming Season
Virginia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G88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1.140625" customWidth="1"/>
    <col min="2" max="2" width="7.28515625" customWidth="1"/>
    <col min="3" max="3" width="24.140625" customWidth="1"/>
    <col min="4" max="4" width="8.28515625" customWidth="1"/>
    <col min="5" max="5" width="7.7109375" customWidth="1"/>
    <col min="6" max="7" width="7.85546875" customWidth="1"/>
    <col min="8" max="8" width="8.85546875" customWidth="1"/>
    <col min="9" max="18" width="7.85546875" customWidth="1"/>
  </cols>
  <sheetData>
    <row r="1" spans="1:33">
      <c r="A1" s="62"/>
      <c r="B1" s="188" t="s">
        <v>40</v>
      </c>
      <c r="C1" s="188"/>
      <c r="D1" s="62"/>
      <c r="E1" s="62"/>
      <c r="F1" s="189" t="s">
        <v>167</v>
      </c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33" s="24" customFormat="1" ht="39" customHeight="1">
      <c r="A2" s="25" t="s">
        <v>15</v>
      </c>
      <c r="B2" s="25" t="s">
        <v>16</v>
      </c>
      <c r="C2" s="25" t="s">
        <v>78</v>
      </c>
      <c r="D2" s="25" t="s">
        <v>92</v>
      </c>
      <c r="E2" s="25" t="s">
        <v>93</v>
      </c>
      <c r="F2" s="25" t="s">
        <v>94</v>
      </c>
      <c r="G2" s="25" t="s">
        <v>95</v>
      </c>
      <c r="H2" s="3" t="s">
        <v>96</v>
      </c>
      <c r="I2" s="25" t="s">
        <v>97</v>
      </c>
      <c r="J2" s="25" t="s">
        <v>24</v>
      </c>
      <c r="K2" s="25" t="s">
        <v>22</v>
      </c>
      <c r="L2" s="25" t="s">
        <v>23</v>
      </c>
      <c r="M2" s="25" t="s">
        <v>25</v>
      </c>
      <c r="N2" s="25" t="s">
        <v>98</v>
      </c>
      <c r="O2" s="25" t="s">
        <v>99</v>
      </c>
      <c r="P2" s="25" t="s">
        <v>100</v>
      </c>
      <c r="Q2" s="25" t="s">
        <v>101</v>
      </c>
      <c r="R2" s="25" t="s">
        <v>102</v>
      </c>
    </row>
    <row r="3" spans="1:33">
      <c r="A3" s="36" t="s">
        <v>168</v>
      </c>
      <c r="B3" s="36" t="s">
        <v>169</v>
      </c>
      <c r="C3" s="36" t="s">
        <v>170</v>
      </c>
      <c r="D3" s="36" t="s">
        <v>32</v>
      </c>
      <c r="E3" s="36" t="s">
        <v>32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 t="s">
        <v>32</v>
      </c>
      <c r="S3" s="30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>
      <c r="A4" s="33"/>
      <c r="B4" s="34">
        <f>COUNTA(B3:B3)</f>
        <v>1</v>
      </c>
      <c r="C4" s="62"/>
      <c r="D4" s="34">
        <f t="shared" ref="D4:R4" si="0">COUNTIF(D3:D3,"Yes")</f>
        <v>1</v>
      </c>
      <c r="E4" s="34">
        <f t="shared" si="0"/>
        <v>1</v>
      </c>
      <c r="F4" s="34">
        <f t="shared" si="0"/>
        <v>0</v>
      </c>
      <c r="G4" s="34">
        <f t="shared" si="0"/>
        <v>0</v>
      </c>
      <c r="H4" s="34">
        <f t="shared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0</v>
      </c>
      <c r="M4" s="34">
        <f t="shared" si="0"/>
        <v>0</v>
      </c>
      <c r="N4" s="34">
        <f t="shared" si="0"/>
        <v>0</v>
      </c>
      <c r="O4" s="34">
        <f t="shared" si="0"/>
        <v>0</v>
      </c>
      <c r="P4" s="34">
        <f t="shared" si="0"/>
        <v>0</v>
      </c>
      <c r="Q4" s="34">
        <f t="shared" si="0"/>
        <v>0</v>
      </c>
      <c r="R4" s="34">
        <f t="shared" si="0"/>
        <v>1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3" ht="9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33">
      <c r="A6" s="36" t="s">
        <v>171</v>
      </c>
      <c r="B6" s="36" t="s">
        <v>172</v>
      </c>
      <c r="C6" s="36" t="s">
        <v>173</v>
      </c>
      <c r="D6" s="36" t="s">
        <v>32</v>
      </c>
      <c r="E6" s="36" t="s">
        <v>32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 t="s">
        <v>32</v>
      </c>
    </row>
    <row r="7" spans="1:33">
      <c r="A7" s="33"/>
      <c r="B7" s="34">
        <f>COUNTA(B6:B6)</f>
        <v>1</v>
      </c>
      <c r="C7" s="62"/>
      <c r="D7" s="34">
        <f t="shared" ref="D7:R7" si="1">COUNTIF(D6:D6,"Yes")</f>
        <v>1</v>
      </c>
      <c r="E7" s="34">
        <f t="shared" si="1"/>
        <v>1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34">
        <f t="shared" si="1"/>
        <v>0</v>
      </c>
      <c r="O7" s="34">
        <f t="shared" si="1"/>
        <v>0</v>
      </c>
      <c r="P7" s="34">
        <f t="shared" si="1"/>
        <v>0</v>
      </c>
      <c r="Q7" s="34">
        <f t="shared" si="1"/>
        <v>0</v>
      </c>
      <c r="R7" s="34">
        <f t="shared" si="1"/>
        <v>1</v>
      </c>
    </row>
    <row r="8" spans="1:33" ht="9" customHeight="1">
      <c r="A8" s="33"/>
      <c r="B8" s="4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33">
      <c r="A9" s="33" t="s">
        <v>174</v>
      </c>
      <c r="B9" s="33" t="s">
        <v>175</v>
      </c>
      <c r="C9" s="33" t="s">
        <v>176</v>
      </c>
      <c r="D9" s="33" t="s">
        <v>32</v>
      </c>
      <c r="E9" s="33" t="s">
        <v>32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 t="s">
        <v>32</v>
      </c>
    </row>
    <row r="10" spans="1:33">
      <c r="A10" s="33" t="s">
        <v>174</v>
      </c>
      <c r="B10" s="33" t="s">
        <v>270</v>
      </c>
      <c r="C10" s="33" t="s">
        <v>271</v>
      </c>
      <c r="D10" s="33" t="s">
        <v>32</v>
      </c>
      <c r="E10" s="33" t="s">
        <v>32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 t="s">
        <v>32</v>
      </c>
    </row>
    <row r="11" spans="1:33">
      <c r="A11" s="36" t="s">
        <v>174</v>
      </c>
      <c r="B11" s="36" t="s">
        <v>177</v>
      </c>
      <c r="C11" s="36" t="s">
        <v>178</v>
      </c>
      <c r="D11" s="36" t="s">
        <v>32</v>
      </c>
      <c r="E11" s="36" t="s">
        <v>32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 t="s">
        <v>32</v>
      </c>
    </row>
    <row r="12" spans="1:33">
      <c r="A12" s="33"/>
      <c r="B12" s="34">
        <f>COUNTA(B9:B11)</f>
        <v>3</v>
      </c>
      <c r="C12" s="62"/>
      <c r="D12" s="34">
        <f t="shared" ref="D12:R12" si="2">COUNTIF(D9:D11,"Yes")</f>
        <v>3</v>
      </c>
      <c r="E12" s="34">
        <f t="shared" si="2"/>
        <v>3</v>
      </c>
      <c r="F12" s="34">
        <f t="shared" si="2"/>
        <v>0</v>
      </c>
      <c r="G12" s="34">
        <f t="shared" si="2"/>
        <v>0</v>
      </c>
      <c r="H12" s="34">
        <f t="shared" si="2"/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34">
        <f t="shared" si="2"/>
        <v>0</v>
      </c>
      <c r="M12" s="34">
        <f t="shared" si="2"/>
        <v>0</v>
      </c>
      <c r="N12" s="34">
        <f t="shared" si="2"/>
        <v>0</v>
      </c>
      <c r="O12" s="34">
        <f t="shared" si="2"/>
        <v>0</v>
      </c>
      <c r="P12" s="34">
        <f t="shared" si="2"/>
        <v>0</v>
      </c>
      <c r="Q12" s="34">
        <f t="shared" si="2"/>
        <v>0</v>
      </c>
      <c r="R12" s="34">
        <f t="shared" si="2"/>
        <v>3</v>
      </c>
    </row>
    <row r="13" spans="1:33" ht="9" customHeight="1">
      <c r="A13" s="33"/>
      <c r="B13" s="48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33">
      <c r="A14" s="36" t="s">
        <v>179</v>
      </c>
      <c r="B14" s="36" t="s">
        <v>180</v>
      </c>
      <c r="C14" s="36" t="s">
        <v>181</v>
      </c>
      <c r="D14" s="36" t="s">
        <v>32</v>
      </c>
      <c r="E14" s="36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 t="s">
        <v>32</v>
      </c>
    </row>
    <row r="15" spans="1:33">
      <c r="A15" s="33"/>
      <c r="B15" s="34">
        <f>COUNTA(B14:B14)</f>
        <v>1</v>
      </c>
      <c r="C15" s="62"/>
      <c r="D15" s="34">
        <f t="shared" ref="D15:R15" si="3">COUNTIF(D14:D14,"Yes")</f>
        <v>1</v>
      </c>
      <c r="E15" s="34">
        <f t="shared" si="3"/>
        <v>1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1</v>
      </c>
    </row>
    <row r="16" spans="1:33" ht="9" customHeight="1">
      <c r="A16" s="49"/>
      <c r="B16" s="49"/>
      <c r="C16" s="93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>
      <c r="A17" s="36" t="s">
        <v>182</v>
      </c>
      <c r="B17" s="36" t="s">
        <v>183</v>
      </c>
      <c r="C17" s="36" t="s">
        <v>184</v>
      </c>
      <c r="D17" s="36" t="s">
        <v>32</v>
      </c>
      <c r="E17" s="36" t="s">
        <v>32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 t="s">
        <v>32</v>
      </c>
    </row>
    <row r="18" spans="1:18">
      <c r="A18" s="33"/>
      <c r="B18" s="34">
        <f>COUNTA(B17:B17)</f>
        <v>1</v>
      </c>
      <c r="C18" s="133"/>
      <c r="D18" s="34">
        <f t="shared" ref="D18:R18" si="4">COUNTIF(D17:D17,"Yes")</f>
        <v>1</v>
      </c>
      <c r="E18" s="34">
        <f t="shared" si="4"/>
        <v>1</v>
      </c>
      <c r="F18" s="34">
        <f t="shared" si="4"/>
        <v>0</v>
      </c>
      <c r="G18" s="34">
        <f t="shared" si="4"/>
        <v>0</v>
      </c>
      <c r="H18" s="34">
        <f t="shared" si="4"/>
        <v>0</v>
      </c>
      <c r="I18" s="34">
        <f t="shared" si="4"/>
        <v>0</v>
      </c>
      <c r="J18" s="34">
        <f t="shared" si="4"/>
        <v>0</v>
      </c>
      <c r="K18" s="34">
        <f t="shared" si="4"/>
        <v>0</v>
      </c>
      <c r="L18" s="34">
        <f t="shared" si="4"/>
        <v>0</v>
      </c>
      <c r="M18" s="34">
        <f t="shared" si="4"/>
        <v>0</v>
      </c>
      <c r="N18" s="34">
        <f t="shared" si="4"/>
        <v>0</v>
      </c>
      <c r="O18" s="34">
        <f t="shared" si="4"/>
        <v>0</v>
      </c>
      <c r="P18" s="34">
        <f t="shared" si="4"/>
        <v>0</v>
      </c>
      <c r="Q18" s="34">
        <f t="shared" si="4"/>
        <v>0</v>
      </c>
      <c r="R18" s="34">
        <f t="shared" si="4"/>
        <v>1</v>
      </c>
    </row>
    <row r="19" spans="1:18" ht="9" customHeight="1">
      <c r="A19" s="49"/>
      <c r="B19" s="49"/>
      <c r="C19" s="93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ht="18">
      <c r="A20" s="33" t="s">
        <v>185</v>
      </c>
      <c r="B20" s="33" t="s">
        <v>186</v>
      </c>
      <c r="C20" s="33" t="s">
        <v>187</v>
      </c>
      <c r="D20" s="33" t="s">
        <v>32</v>
      </c>
      <c r="E20" s="33" t="s">
        <v>32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 t="s">
        <v>32</v>
      </c>
    </row>
    <row r="21" spans="1:18" ht="18">
      <c r="A21" s="33" t="s">
        <v>185</v>
      </c>
      <c r="B21" s="33" t="s">
        <v>188</v>
      </c>
      <c r="C21" s="33" t="s">
        <v>189</v>
      </c>
      <c r="D21" s="33" t="s">
        <v>32</v>
      </c>
      <c r="E21" s="33" t="s">
        <v>32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 t="s">
        <v>32</v>
      </c>
    </row>
    <row r="22" spans="1:18" ht="18">
      <c r="A22" s="33" t="s">
        <v>185</v>
      </c>
      <c r="B22" s="33" t="s">
        <v>190</v>
      </c>
      <c r="C22" s="33" t="s">
        <v>191</v>
      </c>
      <c r="D22" s="33" t="s">
        <v>32</v>
      </c>
      <c r="E22" s="33" t="s">
        <v>32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 t="s">
        <v>32</v>
      </c>
    </row>
    <row r="23" spans="1:18" ht="18">
      <c r="A23" s="36" t="s">
        <v>185</v>
      </c>
      <c r="B23" s="36" t="s">
        <v>192</v>
      </c>
      <c r="C23" s="36" t="s">
        <v>193</v>
      </c>
      <c r="D23" s="36" t="s">
        <v>32</v>
      </c>
      <c r="E23" s="36" t="s">
        <v>32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 t="s">
        <v>32</v>
      </c>
    </row>
    <row r="24" spans="1:18">
      <c r="A24" s="33"/>
      <c r="B24" s="34">
        <f>COUNTA(B20:B23)</f>
        <v>4</v>
      </c>
      <c r="C24" s="133"/>
      <c r="D24" s="34">
        <f t="shared" ref="D24:R24" si="5">COUNTIF(D20:D23,"Yes")</f>
        <v>4</v>
      </c>
      <c r="E24" s="34">
        <f t="shared" si="5"/>
        <v>4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4</v>
      </c>
    </row>
    <row r="25" spans="1:18" ht="8.25" customHeight="1">
      <c r="A25" s="49"/>
      <c r="B25" s="49"/>
      <c r="C25" s="93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8" ht="18">
      <c r="A26" s="33" t="s">
        <v>194</v>
      </c>
      <c r="B26" s="33" t="s">
        <v>195</v>
      </c>
      <c r="C26" s="33" t="s">
        <v>196</v>
      </c>
      <c r="D26" s="33" t="s">
        <v>32</v>
      </c>
      <c r="E26" s="33" t="s">
        <v>32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 t="s">
        <v>32</v>
      </c>
    </row>
    <row r="27" spans="1:18">
      <c r="A27" s="33" t="s">
        <v>194</v>
      </c>
      <c r="B27" s="33" t="s">
        <v>197</v>
      </c>
      <c r="C27" s="33" t="s">
        <v>198</v>
      </c>
      <c r="D27" s="33" t="s">
        <v>32</v>
      </c>
      <c r="E27" s="33" t="s">
        <v>32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 t="s">
        <v>32</v>
      </c>
    </row>
    <row r="28" spans="1:18" ht="18">
      <c r="A28" s="33" t="s">
        <v>194</v>
      </c>
      <c r="B28" s="57" t="s">
        <v>199</v>
      </c>
      <c r="C28" s="57" t="s">
        <v>200</v>
      </c>
      <c r="D28" s="33" t="s">
        <v>32</v>
      </c>
      <c r="E28" s="33" t="s">
        <v>32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 t="s">
        <v>32</v>
      </c>
    </row>
    <row r="29" spans="1:18">
      <c r="A29" s="33" t="s">
        <v>194</v>
      </c>
      <c r="B29" s="33" t="s">
        <v>201</v>
      </c>
      <c r="C29" s="33" t="s">
        <v>202</v>
      </c>
      <c r="D29" s="33" t="s">
        <v>32</v>
      </c>
      <c r="E29" s="33" t="s">
        <v>32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 t="s">
        <v>32</v>
      </c>
    </row>
    <row r="30" spans="1:18">
      <c r="A30" s="33" t="s">
        <v>194</v>
      </c>
      <c r="B30" s="33" t="s">
        <v>203</v>
      </c>
      <c r="C30" s="33" t="s">
        <v>204</v>
      </c>
      <c r="D30" s="33" t="s">
        <v>32</v>
      </c>
      <c r="E30" s="33" t="s">
        <v>32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 t="s">
        <v>32</v>
      </c>
    </row>
    <row r="31" spans="1:18" ht="18">
      <c r="A31" s="33" t="s">
        <v>194</v>
      </c>
      <c r="B31" s="33" t="s">
        <v>205</v>
      </c>
      <c r="C31" s="33" t="s">
        <v>206</v>
      </c>
      <c r="D31" s="33" t="s">
        <v>32</v>
      </c>
      <c r="E31" s="33" t="s">
        <v>32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 t="s">
        <v>32</v>
      </c>
    </row>
    <row r="32" spans="1:18">
      <c r="A32" s="33" t="s">
        <v>194</v>
      </c>
      <c r="B32" s="33" t="s">
        <v>207</v>
      </c>
      <c r="C32" s="33" t="s">
        <v>208</v>
      </c>
      <c r="D32" s="33" t="s">
        <v>32</v>
      </c>
      <c r="E32" s="33" t="s">
        <v>32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 t="s">
        <v>32</v>
      </c>
    </row>
    <row r="33" spans="1:18" ht="18">
      <c r="A33" s="33" t="s">
        <v>194</v>
      </c>
      <c r="B33" s="33" t="s">
        <v>209</v>
      </c>
      <c r="C33" s="33" t="s">
        <v>210</v>
      </c>
      <c r="D33" s="33" t="s">
        <v>32</v>
      </c>
      <c r="E33" s="33" t="s">
        <v>32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 t="s">
        <v>32</v>
      </c>
    </row>
    <row r="34" spans="1:18" ht="18">
      <c r="A34" s="36" t="s">
        <v>194</v>
      </c>
      <c r="B34" s="36" t="s">
        <v>211</v>
      </c>
      <c r="C34" s="36" t="s">
        <v>212</v>
      </c>
      <c r="D34" s="36" t="s">
        <v>32</v>
      </c>
      <c r="E34" s="36" t="s">
        <v>32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 t="s">
        <v>32</v>
      </c>
    </row>
    <row r="35" spans="1:18">
      <c r="A35" s="33"/>
      <c r="B35" s="34">
        <f>COUNTA(B26:B34)</f>
        <v>9</v>
      </c>
      <c r="C35" s="133"/>
      <c r="D35" s="34">
        <f t="shared" ref="D35:R35" si="6">COUNTIF(D26:D34,"Yes")</f>
        <v>9</v>
      </c>
      <c r="E35" s="34">
        <f t="shared" si="6"/>
        <v>9</v>
      </c>
      <c r="F35" s="34">
        <f t="shared" si="6"/>
        <v>0</v>
      </c>
      <c r="G35" s="34">
        <f t="shared" si="6"/>
        <v>0</v>
      </c>
      <c r="H35" s="34">
        <f t="shared" si="6"/>
        <v>0</v>
      </c>
      <c r="I35" s="34">
        <f t="shared" si="6"/>
        <v>0</v>
      </c>
      <c r="J35" s="34">
        <f t="shared" si="6"/>
        <v>0</v>
      </c>
      <c r="K35" s="34">
        <f t="shared" si="6"/>
        <v>0</v>
      </c>
      <c r="L35" s="34">
        <f t="shared" si="6"/>
        <v>0</v>
      </c>
      <c r="M35" s="34">
        <f t="shared" si="6"/>
        <v>0</v>
      </c>
      <c r="N35" s="34">
        <f t="shared" si="6"/>
        <v>0</v>
      </c>
      <c r="O35" s="34">
        <f t="shared" si="6"/>
        <v>0</v>
      </c>
      <c r="P35" s="34">
        <f t="shared" si="6"/>
        <v>0</v>
      </c>
      <c r="Q35" s="34">
        <f t="shared" si="6"/>
        <v>0</v>
      </c>
      <c r="R35" s="34">
        <f t="shared" si="6"/>
        <v>9</v>
      </c>
    </row>
    <row r="36" spans="1:18" ht="9" customHeight="1">
      <c r="A36" s="49"/>
      <c r="B36" s="49"/>
      <c r="C36" s="93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ht="18">
      <c r="A37" s="33" t="s">
        <v>213</v>
      </c>
      <c r="B37" s="33" t="s">
        <v>214</v>
      </c>
      <c r="C37" s="33" t="s">
        <v>215</v>
      </c>
      <c r="D37" s="33" t="s">
        <v>32</v>
      </c>
      <c r="E37" s="33" t="s">
        <v>32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 t="s">
        <v>32</v>
      </c>
    </row>
    <row r="38" spans="1:18" ht="18">
      <c r="A38" s="36" t="s">
        <v>213</v>
      </c>
      <c r="B38" s="36" t="s">
        <v>216</v>
      </c>
      <c r="C38" s="36" t="s">
        <v>217</v>
      </c>
      <c r="D38" s="36" t="s">
        <v>32</v>
      </c>
      <c r="E38" s="36" t="s">
        <v>32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 t="s">
        <v>32</v>
      </c>
    </row>
    <row r="39" spans="1:18">
      <c r="A39" s="33"/>
      <c r="B39" s="34">
        <f>COUNTA(B37:B38)</f>
        <v>2</v>
      </c>
      <c r="C39" s="133"/>
      <c r="D39" s="34">
        <f t="shared" ref="D39:R39" si="7">COUNTIF(D37:D38,"Yes")</f>
        <v>2</v>
      </c>
      <c r="E39" s="34">
        <f t="shared" si="7"/>
        <v>2</v>
      </c>
      <c r="F39" s="34">
        <f t="shared" si="7"/>
        <v>0</v>
      </c>
      <c r="G39" s="34">
        <f t="shared" si="7"/>
        <v>0</v>
      </c>
      <c r="H39" s="34">
        <f t="shared" si="7"/>
        <v>0</v>
      </c>
      <c r="I39" s="34">
        <f t="shared" si="7"/>
        <v>0</v>
      </c>
      <c r="J39" s="34">
        <f t="shared" si="7"/>
        <v>0</v>
      </c>
      <c r="K39" s="34">
        <f t="shared" si="7"/>
        <v>0</v>
      </c>
      <c r="L39" s="34">
        <f t="shared" si="7"/>
        <v>0</v>
      </c>
      <c r="M39" s="34">
        <f t="shared" si="7"/>
        <v>0</v>
      </c>
      <c r="N39" s="34">
        <f t="shared" si="7"/>
        <v>0</v>
      </c>
      <c r="O39" s="34">
        <f t="shared" si="7"/>
        <v>0</v>
      </c>
      <c r="P39" s="34">
        <f t="shared" si="7"/>
        <v>0</v>
      </c>
      <c r="Q39" s="34">
        <f t="shared" si="7"/>
        <v>0</v>
      </c>
      <c r="R39" s="34">
        <f t="shared" si="7"/>
        <v>2</v>
      </c>
    </row>
    <row r="40" spans="1:18">
      <c r="A40" s="49"/>
      <c r="B40" s="49"/>
      <c r="C40" s="9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ht="18">
      <c r="A41" s="33" t="s">
        <v>218</v>
      </c>
      <c r="B41" s="33" t="s">
        <v>219</v>
      </c>
      <c r="C41" s="33" t="s">
        <v>220</v>
      </c>
      <c r="D41" s="33" t="s">
        <v>32</v>
      </c>
      <c r="E41" s="33" t="s">
        <v>32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 t="s">
        <v>32</v>
      </c>
    </row>
    <row r="42" spans="1:18" ht="18">
      <c r="A42" s="33" t="s">
        <v>218</v>
      </c>
      <c r="B42" s="33" t="s">
        <v>221</v>
      </c>
      <c r="C42" s="33" t="s">
        <v>222</v>
      </c>
      <c r="D42" s="33" t="s">
        <v>32</v>
      </c>
      <c r="E42" s="33" t="s">
        <v>32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 t="s">
        <v>32</v>
      </c>
    </row>
    <row r="43" spans="1:18" ht="18">
      <c r="A43" s="33" t="s">
        <v>218</v>
      </c>
      <c r="B43" s="33" t="s">
        <v>223</v>
      </c>
      <c r="C43" s="33" t="s">
        <v>224</v>
      </c>
      <c r="D43" s="33" t="s">
        <v>32</v>
      </c>
      <c r="E43" s="33" t="s">
        <v>32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 t="s">
        <v>32</v>
      </c>
    </row>
    <row r="44" spans="1:18" ht="18">
      <c r="A44" s="33" t="s">
        <v>218</v>
      </c>
      <c r="B44" s="33" t="s">
        <v>225</v>
      </c>
      <c r="C44" s="33" t="s">
        <v>226</v>
      </c>
      <c r="D44" s="33" t="s">
        <v>32</v>
      </c>
      <c r="E44" s="33" t="s">
        <v>32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 t="s">
        <v>32</v>
      </c>
    </row>
    <row r="45" spans="1:18" ht="18">
      <c r="A45" s="33" t="s">
        <v>218</v>
      </c>
      <c r="B45" s="33" t="s">
        <v>227</v>
      </c>
      <c r="C45" s="33" t="s">
        <v>228</v>
      </c>
      <c r="D45" s="33" t="s">
        <v>32</v>
      </c>
      <c r="E45" s="33" t="s">
        <v>32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 t="s">
        <v>32</v>
      </c>
    </row>
    <row r="46" spans="1:18" ht="18">
      <c r="A46" s="33" t="s">
        <v>218</v>
      </c>
      <c r="B46" s="33" t="s">
        <v>229</v>
      </c>
      <c r="C46" s="33" t="s">
        <v>230</v>
      </c>
      <c r="D46" s="33" t="s">
        <v>32</v>
      </c>
      <c r="E46" s="33" t="s">
        <v>32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 t="s">
        <v>32</v>
      </c>
    </row>
    <row r="47" spans="1:18" ht="18">
      <c r="A47" s="33" t="s">
        <v>218</v>
      </c>
      <c r="B47" s="33" t="s">
        <v>231</v>
      </c>
      <c r="C47" s="33" t="s">
        <v>232</v>
      </c>
      <c r="D47" s="33" t="s">
        <v>32</v>
      </c>
      <c r="E47" s="33" t="s">
        <v>32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 t="s">
        <v>32</v>
      </c>
    </row>
    <row r="48" spans="1:18" ht="18">
      <c r="A48" s="33" t="s">
        <v>218</v>
      </c>
      <c r="B48" s="33" t="s">
        <v>233</v>
      </c>
      <c r="C48" s="33" t="s">
        <v>234</v>
      </c>
      <c r="D48" s="33" t="s">
        <v>32</v>
      </c>
      <c r="E48" s="33" t="s">
        <v>32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 t="s">
        <v>32</v>
      </c>
    </row>
    <row r="49" spans="1:18" ht="18">
      <c r="A49" s="33" t="s">
        <v>218</v>
      </c>
      <c r="B49" s="33" t="s">
        <v>235</v>
      </c>
      <c r="C49" s="33" t="s">
        <v>236</v>
      </c>
      <c r="D49" s="33" t="s">
        <v>32</v>
      </c>
      <c r="E49" s="33" t="s">
        <v>32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 t="s">
        <v>32</v>
      </c>
    </row>
    <row r="50" spans="1:18" ht="18">
      <c r="A50" s="33" t="s">
        <v>218</v>
      </c>
      <c r="B50" s="33" t="s">
        <v>237</v>
      </c>
      <c r="C50" s="33" t="s">
        <v>238</v>
      </c>
      <c r="D50" s="33" t="s">
        <v>32</v>
      </c>
      <c r="E50" s="33" t="s">
        <v>32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 t="s">
        <v>32</v>
      </c>
    </row>
    <row r="51" spans="1:18" ht="18">
      <c r="A51" s="33" t="s">
        <v>218</v>
      </c>
      <c r="B51" s="33" t="s">
        <v>239</v>
      </c>
      <c r="C51" s="33" t="s">
        <v>240</v>
      </c>
      <c r="D51" s="33" t="s">
        <v>32</v>
      </c>
      <c r="E51" s="33" t="s">
        <v>32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 t="s">
        <v>32</v>
      </c>
    </row>
    <row r="52" spans="1:18" ht="18">
      <c r="A52" s="33" t="s">
        <v>218</v>
      </c>
      <c r="B52" s="33" t="s">
        <v>241</v>
      </c>
      <c r="C52" s="33" t="s">
        <v>242</v>
      </c>
      <c r="D52" s="33" t="s">
        <v>32</v>
      </c>
      <c r="E52" s="33" t="s">
        <v>32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 t="s">
        <v>32</v>
      </c>
    </row>
    <row r="53" spans="1:18" ht="18">
      <c r="A53" s="33" t="s">
        <v>218</v>
      </c>
      <c r="B53" s="33" t="s">
        <v>243</v>
      </c>
      <c r="C53" s="33" t="s">
        <v>244</v>
      </c>
      <c r="D53" s="33" t="s">
        <v>32</v>
      </c>
      <c r="E53" s="33" t="s">
        <v>32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 t="s">
        <v>32</v>
      </c>
    </row>
    <row r="54" spans="1:18" ht="18">
      <c r="A54" s="33" t="s">
        <v>218</v>
      </c>
      <c r="B54" s="33" t="s">
        <v>245</v>
      </c>
      <c r="C54" s="33" t="s">
        <v>246</v>
      </c>
      <c r="D54" s="33" t="s">
        <v>32</v>
      </c>
      <c r="E54" s="33" t="s">
        <v>32</v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 t="s">
        <v>32</v>
      </c>
    </row>
    <row r="55" spans="1:18" ht="18">
      <c r="A55" s="33" t="s">
        <v>218</v>
      </c>
      <c r="B55" s="33" t="s">
        <v>247</v>
      </c>
      <c r="C55" s="33" t="s">
        <v>248</v>
      </c>
      <c r="D55" s="33" t="s">
        <v>32</v>
      </c>
      <c r="E55" s="33" t="s">
        <v>32</v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 t="s">
        <v>32</v>
      </c>
    </row>
    <row r="56" spans="1:18" ht="18">
      <c r="A56" s="33" t="s">
        <v>218</v>
      </c>
      <c r="B56" s="33" t="s">
        <v>249</v>
      </c>
      <c r="C56" s="33" t="s">
        <v>250</v>
      </c>
      <c r="D56" s="33" t="s">
        <v>32</v>
      </c>
      <c r="E56" s="33" t="s">
        <v>32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 t="s">
        <v>32</v>
      </c>
    </row>
    <row r="57" spans="1:18" ht="18">
      <c r="A57" s="33" t="s">
        <v>218</v>
      </c>
      <c r="B57" s="33" t="s">
        <v>251</v>
      </c>
      <c r="C57" s="33" t="s">
        <v>252</v>
      </c>
      <c r="D57" s="33" t="s">
        <v>32</v>
      </c>
      <c r="E57" s="33" t="s">
        <v>32</v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 t="s">
        <v>32</v>
      </c>
    </row>
    <row r="58" spans="1:18" ht="18">
      <c r="A58" s="33" t="s">
        <v>218</v>
      </c>
      <c r="B58" s="33" t="s">
        <v>253</v>
      </c>
      <c r="C58" s="33" t="s">
        <v>254</v>
      </c>
      <c r="D58" s="33" t="s">
        <v>32</v>
      </c>
      <c r="E58" s="33" t="s">
        <v>32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 t="s">
        <v>32</v>
      </c>
    </row>
    <row r="59" spans="1:18" ht="18">
      <c r="A59" s="33" t="s">
        <v>218</v>
      </c>
      <c r="B59" s="33" t="s">
        <v>255</v>
      </c>
      <c r="C59" s="33" t="s">
        <v>256</v>
      </c>
      <c r="D59" s="33" t="s">
        <v>32</v>
      </c>
      <c r="E59" s="33" t="s">
        <v>32</v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 t="s">
        <v>32</v>
      </c>
    </row>
    <row r="60" spans="1:18" ht="18">
      <c r="A60" s="33" t="s">
        <v>218</v>
      </c>
      <c r="B60" s="33" t="s">
        <v>257</v>
      </c>
      <c r="C60" s="33" t="s">
        <v>258</v>
      </c>
      <c r="D60" s="33" t="s">
        <v>32</v>
      </c>
      <c r="E60" s="33" t="s">
        <v>32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 t="s">
        <v>32</v>
      </c>
    </row>
    <row r="61" spans="1:18" ht="18">
      <c r="A61" s="33" t="s">
        <v>218</v>
      </c>
      <c r="B61" s="33" t="s">
        <v>259</v>
      </c>
      <c r="C61" s="33" t="s">
        <v>260</v>
      </c>
      <c r="D61" s="33" t="s">
        <v>32</v>
      </c>
      <c r="E61" s="33" t="s">
        <v>32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 t="s">
        <v>32</v>
      </c>
    </row>
    <row r="62" spans="1:18" ht="18">
      <c r="A62" s="36" t="s">
        <v>218</v>
      </c>
      <c r="B62" s="36" t="s">
        <v>261</v>
      </c>
      <c r="C62" s="36" t="s">
        <v>262</v>
      </c>
      <c r="D62" s="36" t="s">
        <v>32</v>
      </c>
      <c r="E62" s="36" t="s">
        <v>32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 t="s">
        <v>32</v>
      </c>
    </row>
    <row r="63" spans="1:18">
      <c r="A63" s="33"/>
      <c r="B63" s="34">
        <f>COUNTA(B41:B62)</f>
        <v>22</v>
      </c>
      <c r="C63" s="133"/>
      <c r="D63" s="34">
        <f t="shared" ref="D63:R63" si="8">COUNTIF(D41:D62,"Yes")</f>
        <v>22</v>
      </c>
      <c r="E63" s="34">
        <f t="shared" si="8"/>
        <v>22</v>
      </c>
      <c r="F63" s="34">
        <f t="shared" si="8"/>
        <v>0</v>
      </c>
      <c r="G63" s="34">
        <f t="shared" si="8"/>
        <v>0</v>
      </c>
      <c r="H63" s="34">
        <f t="shared" si="8"/>
        <v>0</v>
      </c>
      <c r="I63" s="34">
        <f t="shared" si="8"/>
        <v>0</v>
      </c>
      <c r="J63" s="34">
        <f t="shared" si="8"/>
        <v>0</v>
      </c>
      <c r="K63" s="34">
        <f t="shared" si="8"/>
        <v>0</v>
      </c>
      <c r="L63" s="34">
        <f t="shared" si="8"/>
        <v>0</v>
      </c>
      <c r="M63" s="34">
        <f t="shared" si="8"/>
        <v>0</v>
      </c>
      <c r="N63" s="34">
        <f t="shared" si="8"/>
        <v>0</v>
      </c>
      <c r="O63" s="34">
        <f t="shared" si="8"/>
        <v>0</v>
      </c>
      <c r="P63" s="34">
        <f t="shared" si="8"/>
        <v>0</v>
      </c>
      <c r="Q63" s="34">
        <f t="shared" si="8"/>
        <v>0</v>
      </c>
      <c r="R63" s="34">
        <f t="shared" si="8"/>
        <v>22</v>
      </c>
    </row>
    <row r="64" spans="1:18">
      <c r="A64" s="49"/>
      <c r="B64" s="49"/>
      <c r="C64" s="93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>
      <c r="A65" s="36" t="s">
        <v>263</v>
      </c>
      <c r="B65" s="36" t="s">
        <v>264</v>
      </c>
      <c r="C65" s="36" t="s">
        <v>265</v>
      </c>
      <c r="D65" s="36" t="s">
        <v>32</v>
      </c>
      <c r="E65" s="36" t="s">
        <v>32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 t="s">
        <v>32</v>
      </c>
    </row>
    <row r="66" spans="1:18">
      <c r="A66" s="33"/>
      <c r="B66" s="34">
        <f>COUNTA(B65:B65)</f>
        <v>1</v>
      </c>
      <c r="C66" s="133"/>
      <c r="D66" s="34">
        <f t="shared" ref="D66:R66" si="9">COUNTIF(D65:D65,"Yes")</f>
        <v>1</v>
      </c>
      <c r="E66" s="34">
        <f t="shared" si="9"/>
        <v>1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1</v>
      </c>
    </row>
    <row r="67" spans="1:18">
      <c r="A67" s="49"/>
      <c r="B67" s="49"/>
      <c r="C67" s="93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>
      <c r="A68" s="53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</row>
    <row r="69" spans="1:18">
      <c r="A69" s="53"/>
      <c r="C69" s="108" t="s">
        <v>75</v>
      </c>
      <c r="D69" s="109"/>
      <c r="E69" s="109"/>
      <c r="F69" s="109"/>
      <c r="G69" s="109"/>
      <c r="H69" s="109"/>
      <c r="I69" s="53"/>
      <c r="J69" s="53"/>
      <c r="K69" s="53"/>
      <c r="L69" s="53"/>
      <c r="M69" s="53"/>
      <c r="N69" s="53"/>
      <c r="O69" s="53"/>
      <c r="P69" s="53"/>
      <c r="Q69" s="53"/>
      <c r="R69" s="53"/>
    </row>
    <row r="70" spans="1:18">
      <c r="A70" s="53"/>
      <c r="B70" s="98"/>
      <c r="C70" s="110"/>
      <c r="D70" s="111"/>
      <c r="E70" s="112"/>
      <c r="F70" s="113" t="s">
        <v>115</v>
      </c>
      <c r="G70" s="104">
        <f>SUM(B4+B7+B12+B15+B18+B24+B35+B39+B63+B66)</f>
        <v>45</v>
      </c>
      <c r="H70" s="109"/>
      <c r="I70" s="53"/>
      <c r="J70" s="53"/>
      <c r="K70" s="53"/>
      <c r="L70" s="53"/>
      <c r="M70" s="53"/>
      <c r="N70" s="53"/>
      <c r="O70" s="53"/>
      <c r="P70" s="53"/>
      <c r="Q70" s="53"/>
      <c r="R70" s="53"/>
    </row>
    <row r="71" spans="1:18">
      <c r="B71" s="97"/>
      <c r="C71" s="110"/>
      <c r="D71" s="111"/>
      <c r="E71" s="111"/>
      <c r="F71" s="114" t="s">
        <v>118</v>
      </c>
      <c r="G71" s="104">
        <f>SUM(D4+D7+D12+D15+D18+D24+D35+D39+D63+D66)</f>
        <v>45</v>
      </c>
      <c r="H71" s="110"/>
    </row>
    <row r="72" spans="1:18">
      <c r="B72" s="97"/>
      <c r="C72" s="110"/>
      <c r="D72" s="111"/>
      <c r="E72" s="111"/>
      <c r="F72" s="114" t="s">
        <v>119</v>
      </c>
      <c r="G72" s="104">
        <f>SUM(E4+E7+E12+E15+E18+E24+E35+E39+E63+E66)</f>
        <v>45</v>
      </c>
      <c r="H72" s="110"/>
    </row>
    <row r="73" spans="1:18">
      <c r="B73" s="97"/>
      <c r="C73" s="110"/>
      <c r="D73" s="110"/>
      <c r="E73" s="110"/>
      <c r="F73" s="110"/>
      <c r="G73" s="110"/>
      <c r="H73" s="110"/>
    </row>
    <row r="74" spans="1:18">
      <c r="B74" s="97"/>
      <c r="C74" s="108" t="s">
        <v>120</v>
      </c>
      <c r="D74" s="110"/>
      <c r="E74" s="110"/>
      <c r="F74" s="110"/>
      <c r="G74" s="115" t="s">
        <v>110</v>
      </c>
      <c r="H74" s="115" t="s">
        <v>121</v>
      </c>
    </row>
    <row r="75" spans="1:18">
      <c r="B75" s="97"/>
      <c r="C75" s="110"/>
      <c r="D75" s="110"/>
      <c r="E75" s="110"/>
      <c r="F75" s="116" t="s">
        <v>126</v>
      </c>
      <c r="G75" s="104">
        <f>SUM(F4+F7+F12+F15+F18+F24+F35+F39+F63+F66)</f>
        <v>0</v>
      </c>
      <c r="H75" s="118">
        <f>G75/(G88)</f>
        <v>0</v>
      </c>
    </row>
    <row r="76" spans="1:18">
      <c r="B76" s="97"/>
      <c r="C76" s="110"/>
      <c r="D76" s="110"/>
      <c r="E76" s="110"/>
      <c r="F76" s="116" t="s">
        <v>127</v>
      </c>
      <c r="G76" s="104">
        <f>SUM(G4+G7+G12+G15+G18+G24+G35+G39+G63+G66)</f>
        <v>0</v>
      </c>
      <c r="H76" s="118">
        <f>G76/G88</f>
        <v>0</v>
      </c>
    </row>
    <row r="77" spans="1:18">
      <c r="B77" s="97"/>
      <c r="C77" s="110"/>
      <c r="D77" s="110"/>
      <c r="E77" s="110"/>
      <c r="F77" s="116" t="s">
        <v>128</v>
      </c>
      <c r="G77" s="104">
        <f>SUM(H4+H7+H12+H15+H18+H24+H35+H39+H63+H66)</f>
        <v>0</v>
      </c>
      <c r="H77" s="118">
        <f>G77/G88</f>
        <v>0</v>
      </c>
    </row>
    <row r="78" spans="1:18">
      <c r="B78" s="97"/>
      <c r="C78" s="110"/>
      <c r="D78" s="110"/>
      <c r="E78" s="110"/>
      <c r="F78" s="116" t="s">
        <v>129</v>
      </c>
      <c r="G78" s="104">
        <f>SUM(I4+I7+I12+I15+I18+I24+I35+I39+I63+I66)</f>
        <v>0</v>
      </c>
      <c r="H78" s="118">
        <f>G78/G88</f>
        <v>0</v>
      </c>
    </row>
    <row r="79" spans="1:18">
      <c r="B79" s="97"/>
      <c r="C79" s="110"/>
      <c r="D79" s="110"/>
      <c r="E79" s="110"/>
      <c r="F79" s="116" t="s">
        <v>130</v>
      </c>
      <c r="G79" s="104">
        <f>SUM(J4+J7+J12+J15+J18+J24+J35+J39+J63+J66)</f>
        <v>0</v>
      </c>
      <c r="H79" s="118">
        <f>G79/G88</f>
        <v>0</v>
      </c>
    </row>
    <row r="80" spans="1:18">
      <c r="B80" s="97"/>
      <c r="C80" s="110"/>
      <c r="D80" s="110"/>
      <c r="E80" s="110"/>
      <c r="F80" s="116" t="s">
        <v>131</v>
      </c>
      <c r="G80" s="104">
        <f>SUM(K4+K7+K12+K15+K18+K24+K35+K39+K63+K66)</f>
        <v>0</v>
      </c>
      <c r="H80" s="118">
        <f>G80/G88</f>
        <v>0</v>
      </c>
    </row>
    <row r="81" spans="2:8">
      <c r="B81" s="97"/>
      <c r="C81" s="110"/>
      <c r="D81" s="110"/>
      <c r="E81" s="110"/>
      <c r="F81" s="116" t="s">
        <v>132</v>
      </c>
      <c r="G81" s="104">
        <f>SUM(L4+L7+L12+L15+L18+L24+L35+L39+L63+L66)</f>
        <v>0</v>
      </c>
      <c r="H81" s="118">
        <f>G81/G88</f>
        <v>0</v>
      </c>
    </row>
    <row r="82" spans="2:8">
      <c r="B82" s="97"/>
      <c r="C82" s="110"/>
      <c r="D82" s="110"/>
      <c r="E82" s="110"/>
      <c r="F82" s="116" t="s">
        <v>133</v>
      </c>
      <c r="G82" s="104">
        <f>SUM(M4+M7+M12+M15+M18+M24+M35+M39+M63+M66)</f>
        <v>0</v>
      </c>
      <c r="H82" s="118">
        <f>G82/G88</f>
        <v>0</v>
      </c>
    </row>
    <row r="83" spans="2:8">
      <c r="B83" s="97"/>
      <c r="C83" s="110"/>
      <c r="D83" s="110"/>
      <c r="E83" s="110"/>
      <c r="F83" s="116" t="s">
        <v>134</v>
      </c>
      <c r="G83" s="104">
        <f>SUM(N4+N7+N12+N15+N18+N24+N35+N39+N63+N66)</f>
        <v>0</v>
      </c>
      <c r="H83" s="118">
        <f>G83/G88</f>
        <v>0</v>
      </c>
    </row>
    <row r="84" spans="2:8">
      <c r="B84" s="97"/>
      <c r="C84" s="110"/>
      <c r="D84" s="110"/>
      <c r="E84" s="110"/>
      <c r="F84" s="116" t="s">
        <v>135</v>
      </c>
      <c r="G84" s="104">
        <f>SUM(O4+O7+O12+O15+O18+O24+O35+O39+O63+O66)</f>
        <v>0</v>
      </c>
      <c r="H84" s="118">
        <f>G84/G88</f>
        <v>0</v>
      </c>
    </row>
    <row r="85" spans="2:8">
      <c r="B85" s="97"/>
      <c r="C85" s="110"/>
      <c r="D85" s="110"/>
      <c r="E85" s="110"/>
      <c r="F85" s="116" t="s">
        <v>136</v>
      </c>
      <c r="G85" s="104">
        <f>SUM(P4+P7+P12+P15+P18+P24+P35+P39+P63+P66)</f>
        <v>0</v>
      </c>
      <c r="H85" s="118">
        <f>G85/G88</f>
        <v>0</v>
      </c>
    </row>
    <row r="86" spans="2:8">
      <c r="B86" s="97"/>
      <c r="C86" s="110"/>
      <c r="D86" s="110"/>
      <c r="E86" s="110"/>
      <c r="F86" s="116" t="s">
        <v>137</v>
      </c>
      <c r="G86" s="104">
        <f>SUM(Q4+Q7+Q12+Q15+Q18+Q24+Q35+Q39+Q63+Q66)</f>
        <v>0</v>
      </c>
      <c r="H86" s="118">
        <f>G86/G88</f>
        <v>0</v>
      </c>
    </row>
    <row r="87" spans="2:8">
      <c r="B87" s="97"/>
      <c r="C87" s="110"/>
      <c r="D87" s="110"/>
      <c r="E87" s="110"/>
      <c r="F87" s="116" t="s">
        <v>138</v>
      </c>
      <c r="G87" s="129">
        <f>SUM(R4+R7+R12+R15+R18+R24+R35+R39+R63+R66)</f>
        <v>45</v>
      </c>
      <c r="H87" s="120">
        <f>G87/G88</f>
        <v>1</v>
      </c>
    </row>
    <row r="88" spans="2:8">
      <c r="B88" s="97"/>
      <c r="C88" s="110"/>
      <c r="D88" s="110"/>
      <c r="E88" s="110"/>
      <c r="F88" s="116"/>
      <c r="G88" s="128">
        <f>SUM(G75:G87)</f>
        <v>45</v>
      </c>
      <c r="H88" s="119">
        <f>SUM(H75:H87)</f>
        <v>1</v>
      </c>
    </row>
  </sheetData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80" orientation="landscape" r:id="rId1"/>
  <headerFooter alignWithMargins="0">
    <oddHeader>&amp;C&amp;"Arial,Bold"&amp;16 2010 Swimming Season
Possible Pollution Sources for Monitored  Virginia Beaches</oddHeader>
    <oddFooter>&amp;R&amp;P of &amp;N</oddFooter>
  </headerFooter>
  <rowBreaks count="1" manualBreakCount="1">
    <brk id="6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71"/>
  <sheetViews>
    <sheetView zoomScaleNormal="100" workbookViewId="0">
      <pane ySplit="1" topLeftCell="A2" activePane="bottomLeft" state="frozen"/>
      <selection pane="bottomLeft"/>
    </sheetView>
  </sheetViews>
  <sheetFormatPr defaultRowHeight="9"/>
  <cols>
    <col min="1" max="1" width="12.7109375" style="1" customWidth="1"/>
    <col min="2" max="2" width="8.28515625" style="1" customWidth="1"/>
    <col min="3" max="3" width="39" style="21" customWidth="1"/>
    <col min="4" max="4" width="16.7109375" style="1" customWidth="1"/>
    <col min="5" max="6" width="13" style="22" customWidth="1"/>
    <col min="7" max="7" width="9.28515625" style="23" customWidth="1"/>
    <col min="8" max="10" width="12.28515625" style="1" customWidth="1"/>
    <col min="11" max="16384" width="9.140625" style="1"/>
  </cols>
  <sheetData>
    <row r="1" spans="1:11" ht="37.5" customHeight="1">
      <c r="A1" s="25" t="s">
        <v>15</v>
      </c>
      <c r="B1" s="25" t="s">
        <v>16</v>
      </c>
      <c r="C1" s="25" t="s">
        <v>78</v>
      </c>
      <c r="D1" s="25" t="s">
        <v>103</v>
      </c>
      <c r="E1" s="26" t="s">
        <v>273</v>
      </c>
      <c r="F1" s="26" t="s">
        <v>274</v>
      </c>
      <c r="G1" s="27" t="s">
        <v>104</v>
      </c>
      <c r="H1" s="25" t="s">
        <v>105</v>
      </c>
      <c r="I1" s="25" t="s">
        <v>106</v>
      </c>
      <c r="J1" s="25" t="s">
        <v>107</v>
      </c>
    </row>
    <row r="2" spans="1:11" ht="12.75" customHeight="1">
      <c r="A2" s="152" t="s">
        <v>174</v>
      </c>
      <c r="B2" s="152" t="s">
        <v>175</v>
      </c>
      <c r="C2" s="152" t="s">
        <v>176</v>
      </c>
      <c r="D2" s="152" t="s">
        <v>37</v>
      </c>
      <c r="E2" s="153">
        <v>40415</v>
      </c>
      <c r="F2" s="153">
        <v>40416</v>
      </c>
      <c r="G2" s="152">
        <v>1</v>
      </c>
      <c r="H2" s="152" t="s">
        <v>35</v>
      </c>
      <c r="I2" s="152" t="s">
        <v>36</v>
      </c>
      <c r="J2" s="152" t="s">
        <v>26</v>
      </c>
    </row>
    <row r="3" spans="1:11" ht="12.75" customHeight="1">
      <c r="A3" s="33"/>
      <c r="B3" s="64">
        <f>SUM(IF(FREQUENCY(MATCH(B2:B2,B2:B2,0),MATCH(B2:B2,B2:B2,0))&gt;0,1))</f>
        <v>1</v>
      </c>
      <c r="C3" s="64"/>
      <c r="D3" s="29">
        <f>COUNTA(D2:D2)</f>
        <v>1</v>
      </c>
      <c r="E3" s="29"/>
      <c r="F3" s="29"/>
      <c r="G3" s="29">
        <f>SUM(G2:G2)</f>
        <v>1</v>
      </c>
      <c r="H3" s="33"/>
      <c r="I3" s="33"/>
      <c r="J3" s="33"/>
    </row>
    <row r="4" spans="1:11" ht="12.75" customHeight="1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1" ht="12.75" customHeight="1">
      <c r="A5" s="73" t="s">
        <v>179</v>
      </c>
      <c r="B5" s="73" t="s">
        <v>180</v>
      </c>
      <c r="C5" s="73" t="s">
        <v>181</v>
      </c>
      <c r="D5" s="73" t="s">
        <v>37</v>
      </c>
      <c r="E5" s="75">
        <v>40323</v>
      </c>
      <c r="F5" s="75">
        <v>40325</v>
      </c>
      <c r="G5" s="73">
        <v>2</v>
      </c>
      <c r="H5" s="73" t="s">
        <v>35</v>
      </c>
      <c r="I5" s="73" t="s">
        <v>36</v>
      </c>
      <c r="J5" s="73" t="s">
        <v>26</v>
      </c>
    </row>
    <row r="6" spans="1:11" ht="12.75" customHeight="1">
      <c r="A6" s="73" t="s">
        <v>179</v>
      </c>
      <c r="B6" s="73" t="s">
        <v>180</v>
      </c>
      <c r="C6" s="73" t="s">
        <v>181</v>
      </c>
      <c r="D6" s="73" t="s">
        <v>37</v>
      </c>
      <c r="E6" s="75">
        <v>40337</v>
      </c>
      <c r="F6" s="75">
        <v>40344</v>
      </c>
      <c r="G6" s="73">
        <v>7</v>
      </c>
      <c r="H6" s="73" t="s">
        <v>35</v>
      </c>
      <c r="I6" s="73" t="s">
        <v>36</v>
      </c>
      <c r="J6" s="73" t="s">
        <v>26</v>
      </c>
    </row>
    <row r="7" spans="1:11" ht="12.75" customHeight="1">
      <c r="A7" s="73" t="s">
        <v>179</v>
      </c>
      <c r="B7" s="73" t="s">
        <v>180</v>
      </c>
      <c r="C7" s="73" t="s">
        <v>181</v>
      </c>
      <c r="D7" s="73" t="s">
        <v>37</v>
      </c>
      <c r="E7" s="75">
        <v>40385</v>
      </c>
      <c r="F7" s="75">
        <v>40387</v>
      </c>
      <c r="G7" s="73">
        <v>2</v>
      </c>
      <c r="H7" s="73" t="s">
        <v>35</v>
      </c>
      <c r="I7" s="73" t="s">
        <v>36</v>
      </c>
      <c r="J7" s="73" t="s">
        <v>26</v>
      </c>
    </row>
    <row r="8" spans="1:11" ht="12.75" customHeight="1">
      <c r="A8" s="74" t="s">
        <v>179</v>
      </c>
      <c r="B8" s="74" t="s">
        <v>180</v>
      </c>
      <c r="C8" s="74" t="s">
        <v>181</v>
      </c>
      <c r="D8" s="74" t="s">
        <v>37</v>
      </c>
      <c r="E8" s="154">
        <v>40414</v>
      </c>
      <c r="F8" s="154">
        <v>40421</v>
      </c>
      <c r="G8" s="74">
        <v>7</v>
      </c>
      <c r="H8" s="74" t="s">
        <v>35</v>
      </c>
      <c r="I8" s="74" t="s">
        <v>36</v>
      </c>
      <c r="J8" s="74" t="s">
        <v>26</v>
      </c>
    </row>
    <row r="9" spans="1:11" ht="12.75" customHeight="1">
      <c r="A9" s="33"/>
      <c r="B9" s="64">
        <f>SUM(IF(FREQUENCY(MATCH(B5:B8,B5:B8,0),MATCH(B5:B8,B5:B8,0))&gt;0,1))</f>
        <v>1</v>
      </c>
      <c r="C9" s="64"/>
      <c r="D9" s="29">
        <f>COUNTA(D5:D8)</f>
        <v>4</v>
      </c>
      <c r="E9" s="29"/>
      <c r="F9" s="29"/>
      <c r="G9" s="29">
        <f>SUM(G5:G8)</f>
        <v>18</v>
      </c>
      <c r="H9" s="33"/>
      <c r="I9" s="57"/>
      <c r="J9" s="57"/>
    </row>
    <row r="10" spans="1:11" ht="12.75" customHeight="1">
      <c r="A10" s="33"/>
      <c r="B10" s="33"/>
      <c r="C10" s="33"/>
      <c r="D10" s="33"/>
      <c r="E10" s="33"/>
      <c r="F10" s="33"/>
      <c r="G10" s="33"/>
      <c r="H10" s="33"/>
      <c r="I10" s="57"/>
      <c r="J10" s="57"/>
    </row>
    <row r="11" spans="1:11" ht="12.75" customHeight="1">
      <c r="A11" s="73" t="s">
        <v>182</v>
      </c>
      <c r="B11" s="73" t="s">
        <v>183</v>
      </c>
      <c r="C11" s="73" t="s">
        <v>184</v>
      </c>
      <c r="D11" s="73" t="s">
        <v>37</v>
      </c>
      <c r="E11" s="75">
        <v>40338</v>
      </c>
      <c r="F11" s="75">
        <v>40339</v>
      </c>
      <c r="G11" s="73">
        <v>1</v>
      </c>
      <c r="H11" s="73" t="s">
        <v>35</v>
      </c>
      <c r="I11" s="73" t="s">
        <v>36</v>
      </c>
      <c r="J11" s="73" t="s">
        <v>26</v>
      </c>
      <c r="K11" s="73"/>
    </row>
    <row r="12" spans="1:11" ht="12.75" customHeight="1">
      <c r="A12" s="73" t="s">
        <v>182</v>
      </c>
      <c r="B12" s="73" t="s">
        <v>183</v>
      </c>
      <c r="C12" s="73" t="s">
        <v>184</v>
      </c>
      <c r="D12" s="73" t="s">
        <v>37</v>
      </c>
      <c r="E12" s="75">
        <v>40359</v>
      </c>
      <c r="F12" s="75">
        <v>40360</v>
      </c>
      <c r="G12" s="73">
        <v>1</v>
      </c>
      <c r="H12" s="73" t="s">
        <v>35</v>
      </c>
      <c r="I12" s="73" t="s">
        <v>36</v>
      </c>
      <c r="J12" s="73" t="s">
        <v>26</v>
      </c>
      <c r="K12" s="73"/>
    </row>
    <row r="13" spans="1:11" ht="12.75" customHeight="1">
      <c r="A13" s="73" t="s">
        <v>182</v>
      </c>
      <c r="B13" s="73" t="s">
        <v>183</v>
      </c>
      <c r="C13" s="73" t="s">
        <v>184</v>
      </c>
      <c r="D13" s="73" t="s">
        <v>37</v>
      </c>
      <c r="E13" s="75">
        <v>40366</v>
      </c>
      <c r="F13" s="75">
        <v>40367</v>
      </c>
      <c r="G13" s="73">
        <v>1</v>
      </c>
      <c r="H13" s="73" t="s">
        <v>35</v>
      </c>
      <c r="I13" s="73" t="s">
        <v>36</v>
      </c>
      <c r="J13" s="73" t="s">
        <v>26</v>
      </c>
      <c r="K13" s="73"/>
    </row>
    <row r="14" spans="1:11" ht="12.75" customHeight="1">
      <c r="A14" s="73" t="s">
        <v>182</v>
      </c>
      <c r="B14" s="73" t="s">
        <v>183</v>
      </c>
      <c r="C14" s="73" t="s">
        <v>184</v>
      </c>
      <c r="D14" s="73" t="s">
        <v>37</v>
      </c>
      <c r="E14" s="75">
        <v>40408</v>
      </c>
      <c r="F14" s="75">
        <v>40409</v>
      </c>
      <c r="G14" s="73">
        <v>1</v>
      </c>
      <c r="H14" s="73" t="s">
        <v>35</v>
      </c>
      <c r="I14" s="73" t="s">
        <v>36</v>
      </c>
      <c r="J14" s="73" t="s">
        <v>26</v>
      </c>
      <c r="K14" s="73"/>
    </row>
    <row r="15" spans="1:11" ht="12.75" customHeight="1">
      <c r="A15" s="73" t="s">
        <v>182</v>
      </c>
      <c r="B15" s="73" t="s">
        <v>183</v>
      </c>
      <c r="C15" s="73" t="s">
        <v>184</v>
      </c>
      <c r="D15" s="73" t="s">
        <v>37</v>
      </c>
      <c r="E15" s="75">
        <v>40414</v>
      </c>
      <c r="F15" s="75">
        <v>40416</v>
      </c>
      <c r="G15" s="73">
        <v>2</v>
      </c>
      <c r="H15" s="73" t="s">
        <v>35</v>
      </c>
      <c r="I15" s="73" t="s">
        <v>36</v>
      </c>
      <c r="J15" s="73" t="s">
        <v>26</v>
      </c>
      <c r="K15" s="73"/>
    </row>
    <row r="16" spans="1:11" ht="12.75" customHeight="1">
      <c r="A16" s="73" t="s">
        <v>182</v>
      </c>
      <c r="B16" s="73" t="s">
        <v>183</v>
      </c>
      <c r="C16" s="73" t="s">
        <v>184</v>
      </c>
      <c r="D16" s="73" t="s">
        <v>37</v>
      </c>
      <c r="E16" s="75">
        <v>40421</v>
      </c>
      <c r="F16" s="75">
        <v>40424</v>
      </c>
      <c r="G16" s="73">
        <v>3</v>
      </c>
      <c r="H16" s="73" t="s">
        <v>35</v>
      </c>
      <c r="I16" s="73" t="s">
        <v>36</v>
      </c>
      <c r="J16" s="73" t="s">
        <v>26</v>
      </c>
      <c r="K16" s="73"/>
    </row>
    <row r="17" spans="1:11" ht="12.75" customHeight="1">
      <c r="A17" s="74" t="s">
        <v>182</v>
      </c>
      <c r="B17" s="74" t="s">
        <v>183</v>
      </c>
      <c r="C17" s="74" t="s">
        <v>184</v>
      </c>
      <c r="D17" s="74" t="s">
        <v>37</v>
      </c>
      <c r="E17" s="154">
        <v>40430</v>
      </c>
      <c r="F17" s="154">
        <v>40431</v>
      </c>
      <c r="G17" s="74">
        <v>1</v>
      </c>
      <c r="H17" s="74" t="s">
        <v>35</v>
      </c>
      <c r="I17" s="74" t="s">
        <v>36</v>
      </c>
      <c r="J17" s="74" t="s">
        <v>26</v>
      </c>
      <c r="K17" s="73"/>
    </row>
    <row r="18" spans="1:11" ht="12.75" customHeight="1">
      <c r="A18" s="33"/>
      <c r="B18" s="64">
        <f>SUM(IF(FREQUENCY(MATCH(B11:B17,B11:B17,0),MATCH(B11:B17,B11:B17,0))&gt;0,1))</f>
        <v>1</v>
      </c>
      <c r="C18" s="34"/>
      <c r="D18" s="29">
        <f>COUNTA(D11:D17)</f>
        <v>7</v>
      </c>
      <c r="E18" s="29"/>
      <c r="F18" s="29"/>
      <c r="G18" s="29">
        <f>SUM(G11:G17)</f>
        <v>10</v>
      </c>
      <c r="H18" s="33"/>
      <c r="I18" s="33"/>
      <c r="J18" s="33"/>
    </row>
    <row r="19" spans="1:11" ht="12.75" customHeight="1">
      <c r="A19" s="33"/>
      <c r="B19" s="64"/>
      <c r="C19" s="34"/>
      <c r="D19" s="29"/>
      <c r="E19" s="29"/>
      <c r="F19" s="29"/>
      <c r="G19" s="29"/>
      <c r="H19" s="33"/>
      <c r="I19" s="33"/>
      <c r="J19" s="33"/>
    </row>
    <row r="20" spans="1:11" ht="12.75" customHeight="1">
      <c r="A20" s="73" t="s">
        <v>185</v>
      </c>
      <c r="B20" s="73" t="s">
        <v>186</v>
      </c>
      <c r="C20" s="73" t="s">
        <v>187</v>
      </c>
      <c r="D20" s="73" t="s">
        <v>37</v>
      </c>
      <c r="E20" s="75">
        <v>40360</v>
      </c>
      <c r="F20" s="75">
        <v>40366</v>
      </c>
      <c r="G20" s="73">
        <v>6</v>
      </c>
      <c r="H20" s="73" t="s">
        <v>35</v>
      </c>
      <c r="I20" s="73" t="s">
        <v>36</v>
      </c>
      <c r="J20" s="73" t="s">
        <v>26</v>
      </c>
      <c r="K20" s="73"/>
    </row>
    <row r="21" spans="1:11" ht="12.75" customHeight="1">
      <c r="A21" s="73" t="s">
        <v>185</v>
      </c>
      <c r="B21" s="73" t="s">
        <v>188</v>
      </c>
      <c r="C21" s="73" t="s">
        <v>189</v>
      </c>
      <c r="D21" s="73" t="s">
        <v>37</v>
      </c>
      <c r="E21" s="75">
        <v>40324</v>
      </c>
      <c r="F21" s="75">
        <v>40326</v>
      </c>
      <c r="G21" s="73">
        <v>2</v>
      </c>
      <c r="H21" s="73" t="s">
        <v>35</v>
      </c>
      <c r="I21" s="73" t="s">
        <v>36</v>
      </c>
      <c r="J21" s="73" t="s">
        <v>26</v>
      </c>
      <c r="K21" s="73"/>
    </row>
    <row r="22" spans="1:11" ht="12.75" customHeight="1">
      <c r="A22" s="73" t="s">
        <v>185</v>
      </c>
      <c r="B22" s="73" t="s">
        <v>188</v>
      </c>
      <c r="C22" s="73" t="s">
        <v>189</v>
      </c>
      <c r="D22" s="73" t="s">
        <v>37</v>
      </c>
      <c r="E22" s="75">
        <v>40346</v>
      </c>
      <c r="F22" s="75">
        <v>40347</v>
      </c>
      <c r="G22" s="73">
        <v>1</v>
      </c>
      <c r="H22" s="73" t="s">
        <v>35</v>
      </c>
      <c r="I22" s="73" t="s">
        <v>36</v>
      </c>
      <c r="J22" s="73" t="s">
        <v>26</v>
      </c>
      <c r="K22" s="73"/>
    </row>
    <row r="23" spans="1:11" ht="12.75" customHeight="1">
      <c r="A23" s="73" t="s">
        <v>185</v>
      </c>
      <c r="B23" s="73" t="s">
        <v>188</v>
      </c>
      <c r="C23" s="73" t="s">
        <v>189</v>
      </c>
      <c r="D23" s="73" t="s">
        <v>37</v>
      </c>
      <c r="E23" s="75">
        <v>40360</v>
      </c>
      <c r="F23" s="75">
        <v>40361</v>
      </c>
      <c r="G23" s="73">
        <v>1</v>
      </c>
      <c r="H23" s="73" t="s">
        <v>35</v>
      </c>
      <c r="I23" s="73" t="s">
        <v>36</v>
      </c>
      <c r="J23" s="73" t="s">
        <v>26</v>
      </c>
      <c r="K23" s="73"/>
    </row>
    <row r="24" spans="1:11" ht="12.75" customHeight="1">
      <c r="A24" s="73" t="s">
        <v>185</v>
      </c>
      <c r="B24" s="73" t="s">
        <v>188</v>
      </c>
      <c r="C24" s="73" t="s">
        <v>189</v>
      </c>
      <c r="D24" s="73" t="s">
        <v>37</v>
      </c>
      <c r="E24" s="75">
        <v>40374</v>
      </c>
      <c r="F24" s="75">
        <v>40375</v>
      </c>
      <c r="G24" s="73">
        <v>1</v>
      </c>
      <c r="H24" s="73" t="s">
        <v>35</v>
      </c>
      <c r="I24" s="73" t="s">
        <v>36</v>
      </c>
      <c r="J24" s="73" t="s">
        <v>26</v>
      </c>
      <c r="K24" s="73"/>
    </row>
    <row r="25" spans="1:11" ht="12.75" customHeight="1">
      <c r="A25" s="73" t="s">
        <v>185</v>
      </c>
      <c r="B25" s="73" t="s">
        <v>188</v>
      </c>
      <c r="C25" s="73" t="s">
        <v>189</v>
      </c>
      <c r="D25" s="73" t="s">
        <v>37</v>
      </c>
      <c r="E25" s="75">
        <v>40395</v>
      </c>
      <c r="F25" s="75">
        <v>40396</v>
      </c>
      <c r="G25" s="73">
        <v>1</v>
      </c>
      <c r="H25" s="73" t="s">
        <v>35</v>
      </c>
      <c r="I25" s="73" t="s">
        <v>36</v>
      </c>
      <c r="J25" s="73" t="s">
        <v>26</v>
      </c>
      <c r="K25" s="73"/>
    </row>
    <row r="26" spans="1:11" ht="12.75" customHeight="1">
      <c r="A26" s="73" t="s">
        <v>185</v>
      </c>
      <c r="B26" s="73" t="s">
        <v>188</v>
      </c>
      <c r="C26" s="73" t="s">
        <v>189</v>
      </c>
      <c r="D26" s="73" t="s">
        <v>37</v>
      </c>
      <c r="E26" s="75">
        <v>40402</v>
      </c>
      <c r="F26" s="75">
        <v>40403</v>
      </c>
      <c r="G26" s="73">
        <v>1</v>
      </c>
      <c r="H26" s="73" t="s">
        <v>35</v>
      </c>
      <c r="I26" s="73" t="s">
        <v>36</v>
      </c>
      <c r="J26" s="73" t="s">
        <v>26</v>
      </c>
      <c r="K26" s="73"/>
    </row>
    <row r="27" spans="1:11" ht="12.75" customHeight="1">
      <c r="A27" s="73" t="s">
        <v>185</v>
      </c>
      <c r="B27" s="73" t="s">
        <v>188</v>
      </c>
      <c r="C27" s="73" t="s">
        <v>189</v>
      </c>
      <c r="D27" s="73" t="s">
        <v>37</v>
      </c>
      <c r="E27" s="75">
        <v>40409</v>
      </c>
      <c r="F27" s="75">
        <v>40410</v>
      </c>
      <c r="G27" s="73">
        <v>1</v>
      </c>
      <c r="H27" s="73" t="s">
        <v>35</v>
      </c>
      <c r="I27" s="73" t="s">
        <v>36</v>
      </c>
      <c r="J27" s="73" t="s">
        <v>26</v>
      </c>
      <c r="K27" s="73"/>
    </row>
    <row r="28" spans="1:11" ht="12.75" customHeight="1">
      <c r="A28" s="73" t="s">
        <v>185</v>
      </c>
      <c r="B28" s="73" t="s">
        <v>190</v>
      </c>
      <c r="C28" s="73" t="s">
        <v>191</v>
      </c>
      <c r="D28" s="73" t="s">
        <v>37</v>
      </c>
      <c r="E28" s="75">
        <v>40430</v>
      </c>
      <c r="F28" s="75">
        <v>40436</v>
      </c>
      <c r="G28" s="73">
        <v>6</v>
      </c>
      <c r="H28" s="73" t="s">
        <v>35</v>
      </c>
      <c r="I28" s="73" t="s">
        <v>36</v>
      </c>
      <c r="J28" s="73" t="s">
        <v>26</v>
      </c>
      <c r="K28" s="73"/>
    </row>
    <row r="29" spans="1:11" ht="12.75" customHeight="1">
      <c r="A29" s="73" t="s">
        <v>185</v>
      </c>
      <c r="B29" s="73" t="s">
        <v>192</v>
      </c>
      <c r="C29" s="73" t="s">
        <v>193</v>
      </c>
      <c r="D29" s="73" t="s">
        <v>37</v>
      </c>
      <c r="E29" s="75">
        <v>40325</v>
      </c>
      <c r="F29" s="75">
        <v>40326</v>
      </c>
      <c r="G29" s="73">
        <v>1</v>
      </c>
      <c r="H29" s="73" t="s">
        <v>35</v>
      </c>
      <c r="I29" s="73" t="s">
        <v>36</v>
      </c>
      <c r="J29" s="73" t="s">
        <v>26</v>
      </c>
      <c r="K29" s="73"/>
    </row>
    <row r="30" spans="1:11" ht="12.75" customHeight="1">
      <c r="A30" s="73" t="s">
        <v>185</v>
      </c>
      <c r="B30" s="73" t="s">
        <v>192</v>
      </c>
      <c r="C30" s="73" t="s">
        <v>193</v>
      </c>
      <c r="D30" s="73" t="s">
        <v>37</v>
      </c>
      <c r="E30" s="75">
        <v>40345</v>
      </c>
      <c r="F30" s="75">
        <v>40347</v>
      </c>
      <c r="G30" s="73">
        <v>2</v>
      </c>
      <c r="H30" s="73" t="s">
        <v>35</v>
      </c>
      <c r="I30" s="73" t="s">
        <v>36</v>
      </c>
      <c r="J30" s="73" t="s">
        <v>26</v>
      </c>
      <c r="K30" s="73"/>
    </row>
    <row r="31" spans="1:11" ht="12.75" customHeight="1">
      <c r="A31" s="73" t="s">
        <v>185</v>
      </c>
      <c r="B31" s="73" t="s">
        <v>192</v>
      </c>
      <c r="C31" s="73" t="s">
        <v>193</v>
      </c>
      <c r="D31" s="73" t="s">
        <v>37</v>
      </c>
      <c r="E31" s="75">
        <v>40360</v>
      </c>
      <c r="F31" s="75">
        <v>40366</v>
      </c>
      <c r="G31" s="73">
        <v>6</v>
      </c>
      <c r="H31" s="73" t="s">
        <v>35</v>
      </c>
      <c r="I31" s="73" t="s">
        <v>36</v>
      </c>
      <c r="J31" s="73" t="s">
        <v>26</v>
      </c>
      <c r="K31" s="73"/>
    </row>
    <row r="32" spans="1:11" ht="12.75" customHeight="1">
      <c r="A32" s="74" t="s">
        <v>185</v>
      </c>
      <c r="B32" s="74" t="s">
        <v>192</v>
      </c>
      <c r="C32" s="74" t="s">
        <v>193</v>
      </c>
      <c r="D32" s="74" t="s">
        <v>37</v>
      </c>
      <c r="E32" s="154">
        <v>40374</v>
      </c>
      <c r="F32" s="154">
        <v>40375</v>
      </c>
      <c r="G32" s="74">
        <v>1</v>
      </c>
      <c r="H32" s="74" t="s">
        <v>35</v>
      </c>
      <c r="I32" s="74" t="s">
        <v>36</v>
      </c>
      <c r="J32" s="74" t="s">
        <v>26</v>
      </c>
      <c r="K32" s="73"/>
    </row>
    <row r="33" spans="1:11" ht="12.75" customHeight="1">
      <c r="A33" s="33"/>
      <c r="B33" s="64">
        <f>SUM(IF(FREQUENCY(MATCH(B20:B32,B20:B32,0),MATCH(B20:B32,B20:B32,0))&gt;0,1))</f>
        <v>4</v>
      </c>
      <c r="C33" s="34"/>
      <c r="D33" s="29">
        <f>COUNTA(D20:D32)</f>
        <v>13</v>
      </c>
      <c r="E33" s="29"/>
      <c r="F33" s="29"/>
      <c r="G33" s="29">
        <f>SUM(G20:G32)</f>
        <v>30</v>
      </c>
      <c r="H33" s="33"/>
      <c r="I33" s="33"/>
      <c r="J33" s="33"/>
    </row>
    <row r="34" spans="1:11" ht="12.75" customHeight="1">
      <c r="A34" s="33"/>
      <c r="B34" s="64"/>
      <c r="C34" s="34"/>
      <c r="D34" s="29"/>
      <c r="E34" s="29"/>
      <c r="F34" s="29"/>
      <c r="G34" s="29"/>
      <c r="H34" s="33"/>
      <c r="I34" s="33"/>
      <c r="J34" s="33"/>
    </row>
    <row r="35" spans="1:11" ht="12.75" customHeight="1">
      <c r="A35" s="74" t="s">
        <v>194</v>
      </c>
      <c r="B35" s="74" t="s">
        <v>203</v>
      </c>
      <c r="C35" s="74" t="s">
        <v>204</v>
      </c>
      <c r="D35" s="74" t="s">
        <v>37</v>
      </c>
      <c r="E35" s="154">
        <v>40407</v>
      </c>
      <c r="F35" s="154">
        <v>40416</v>
      </c>
      <c r="G35" s="74">
        <v>9</v>
      </c>
      <c r="H35" s="74" t="s">
        <v>35</v>
      </c>
      <c r="I35" s="74" t="s">
        <v>36</v>
      </c>
      <c r="J35" s="74" t="s">
        <v>26</v>
      </c>
      <c r="K35" s="73"/>
    </row>
    <row r="36" spans="1:11" ht="12.75" customHeight="1">
      <c r="A36" s="33"/>
      <c r="B36" s="64">
        <f>SUM(IF(FREQUENCY(MATCH(B35:B35,B35:B35,0),MATCH(B35:B35,B35:B35,0))&gt;0,1))</f>
        <v>1</v>
      </c>
      <c r="C36" s="34"/>
      <c r="D36" s="29">
        <f>COUNTA(D35:D35)</f>
        <v>1</v>
      </c>
      <c r="E36" s="29"/>
      <c r="F36" s="29"/>
      <c r="G36" s="29">
        <f>SUM(G35:G35)</f>
        <v>9</v>
      </c>
      <c r="H36" s="33"/>
      <c r="I36" s="33"/>
      <c r="J36" s="33"/>
    </row>
    <row r="37" spans="1:11" ht="12.75" customHeight="1">
      <c r="A37" s="33"/>
      <c r="B37" s="64"/>
      <c r="C37" s="34"/>
      <c r="D37" s="29"/>
      <c r="E37" s="29"/>
      <c r="F37" s="29"/>
      <c r="G37" s="29"/>
      <c r="H37" s="33"/>
      <c r="I37" s="33"/>
      <c r="J37" s="33"/>
    </row>
    <row r="38" spans="1:11" ht="12.75" customHeight="1">
      <c r="A38" s="73" t="s">
        <v>218</v>
      </c>
      <c r="B38" s="73" t="s">
        <v>219</v>
      </c>
      <c r="C38" s="73" t="s">
        <v>220</v>
      </c>
      <c r="D38" s="73" t="s">
        <v>37</v>
      </c>
      <c r="E38" s="75">
        <v>40415</v>
      </c>
      <c r="F38" s="75">
        <v>40416</v>
      </c>
      <c r="G38" s="73">
        <v>1</v>
      </c>
      <c r="H38" s="73" t="s">
        <v>35</v>
      </c>
      <c r="I38" s="73" t="s">
        <v>36</v>
      </c>
      <c r="J38" s="73" t="s">
        <v>26</v>
      </c>
      <c r="K38" s="73"/>
    </row>
    <row r="39" spans="1:11" ht="12.75" customHeight="1">
      <c r="A39" s="73" t="s">
        <v>218</v>
      </c>
      <c r="B39" s="73" t="s">
        <v>233</v>
      </c>
      <c r="C39" s="73" t="s">
        <v>234</v>
      </c>
      <c r="D39" s="73" t="s">
        <v>37</v>
      </c>
      <c r="E39" s="75">
        <v>40415</v>
      </c>
      <c r="F39" s="75">
        <v>40416</v>
      </c>
      <c r="G39" s="73">
        <v>1</v>
      </c>
      <c r="H39" s="73" t="s">
        <v>35</v>
      </c>
      <c r="I39" s="73" t="s">
        <v>36</v>
      </c>
      <c r="J39" s="73" t="s">
        <v>26</v>
      </c>
      <c r="K39" s="73"/>
    </row>
    <row r="40" spans="1:11" ht="12.75" customHeight="1">
      <c r="A40" s="73" t="s">
        <v>218</v>
      </c>
      <c r="B40" s="73" t="s">
        <v>235</v>
      </c>
      <c r="C40" s="73" t="s">
        <v>236</v>
      </c>
      <c r="D40" s="73" t="s">
        <v>37</v>
      </c>
      <c r="E40" s="75">
        <v>40317</v>
      </c>
      <c r="F40" s="75">
        <v>40318</v>
      </c>
      <c r="G40" s="73">
        <v>1</v>
      </c>
      <c r="H40" s="73" t="s">
        <v>35</v>
      </c>
      <c r="I40" s="73" t="s">
        <v>36</v>
      </c>
      <c r="J40" s="73" t="s">
        <v>26</v>
      </c>
      <c r="K40" s="73"/>
    </row>
    <row r="41" spans="1:11" ht="12.75" customHeight="1">
      <c r="A41" s="73" t="s">
        <v>218</v>
      </c>
      <c r="B41" s="73" t="s">
        <v>235</v>
      </c>
      <c r="C41" s="73" t="s">
        <v>236</v>
      </c>
      <c r="D41" s="73" t="s">
        <v>37</v>
      </c>
      <c r="E41" s="75">
        <v>40415</v>
      </c>
      <c r="F41" s="75">
        <v>40416</v>
      </c>
      <c r="G41" s="73">
        <v>1</v>
      </c>
      <c r="H41" s="73" t="s">
        <v>35</v>
      </c>
      <c r="I41" s="73" t="s">
        <v>36</v>
      </c>
      <c r="J41" s="73" t="s">
        <v>26</v>
      </c>
      <c r="K41" s="73"/>
    </row>
    <row r="42" spans="1:11" ht="12.75" customHeight="1">
      <c r="A42" s="73" t="s">
        <v>218</v>
      </c>
      <c r="B42" s="73" t="s">
        <v>235</v>
      </c>
      <c r="C42" s="73" t="s">
        <v>236</v>
      </c>
      <c r="D42" s="73" t="s">
        <v>37</v>
      </c>
      <c r="E42" s="75">
        <v>40443</v>
      </c>
      <c r="F42" s="75">
        <v>40444</v>
      </c>
      <c r="G42" s="73">
        <v>1</v>
      </c>
      <c r="H42" s="73" t="s">
        <v>35</v>
      </c>
      <c r="I42" s="73" t="s">
        <v>36</v>
      </c>
      <c r="J42" s="73" t="s">
        <v>26</v>
      </c>
      <c r="K42" s="73"/>
    </row>
    <row r="43" spans="1:11" ht="12.75" customHeight="1">
      <c r="A43" s="73" t="s">
        <v>218</v>
      </c>
      <c r="B43" s="73" t="s">
        <v>239</v>
      </c>
      <c r="C43" s="73" t="s">
        <v>240</v>
      </c>
      <c r="D43" s="73" t="s">
        <v>37</v>
      </c>
      <c r="E43" s="75">
        <v>40415</v>
      </c>
      <c r="F43" s="75">
        <v>40417</v>
      </c>
      <c r="G43" s="73">
        <v>2</v>
      </c>
      <c r="H43" s="73" t="s">
        <v>35</v>
      </c>
      <c r="I43" s="73" t="s">
        <v>36</v>
      </c>
      <c r="J43" s="73" t="s">
        <v>26</v>
      </c>
      <c r="K43" s="73"/>
    </row>
    <row r="44" spans="1:11" ht="12.75" customHeight="1">
      <c r="A44" s="73" t="s">
        <v>218</v>
      </c>
      <c r="B44" s="73" t="s">
        <v>245</v>
      </c>
      <c r="C44" s="73" t="s">
        <v>246</v>
      </c>
      <c r="D44" s="73" t="s">
        <v>37</v>
      </c>
      <c r="E44" s="75">
        <v>40415</v>
      </c>
      <c r="F44" s="75">
        <v>40416</v>
      </c>
      <c r="G44" s="73">
        <v>1</v>
      </c>
      <c r="H44" s="73" t="s">
        <v>35</v>
      </c>
      <c r="I44" s="73" t="s">
        <v>36</v>
      </c>
      <c r="J44" s="73" t="s">
        <v>26</v>
      </c>
      <c r="K44" s="73"/>
    </row>
    <row r="45" spans="1:11" ht="12.75" customHeight="1">
      <c r="A45" s="73" t="s">
        <v>218</v>
      </c>
      <c r="B45" s="73" t="s">
        <v>247</v>
      </c>
      <c r="C45" s="73" t="s">
        <v>248</v>
      </c>
      <c r="D45" s="73" t="s">
        <v>37</v>
      </c>
      <c r="E45" s="75">
        <v>40380</v>
      </c>
      <c r="F45" s="75">
        <v>40381</v>
      </c>
      <c r="G45" s="73">
        <v>1</v>
      </c>
      <c r="H45" s="73" t="s">
        <v>35</v>
      </c>
      <c r="I45" s="73" t="s">
        <v>36</v>
      </c>
      <c r="J45" s="73" t="s">
        <v>26</v>
      </c>
      <c r="K45" s="73"/>
    </row>
    <row r="46" spans="1:11" ht="12.75" customHeight="1">
      <c r="A46" s="73" t="s">
        <v>218</v>
      </c>
      <c r="B46" s="73" t="s">
        <v>251</v>
      </c>
      <c r="C46" s="73" t="s">
        <v>252</v>
      </c>
      <c r="D46" s="73" t="s">
        <v>37</v>
      </c>
      <c r="E46" s="75">
        <v>40317</v>
      </c>
      <c r="F46" s="75">
        <v>40318</v>
      </c>
      <c r="G46" s="73">
        <v>1</v>
      </c>
      <c r="H46" s="73" t="s">
        <v>35</v>
      </c>
      <c r="I46" s="73" t="s">
        <v>36</v>
      </c>
      <c r="J46" s="73" t="s">
        <v>26</v>
      </c>
      <c r="K46" s="73"/>
    </row>
    <row r="47" spans="1:11" ht="12.75" customHeight="1">
      <c r="A47" s="73" t="s">
        <v>218</v>
      </c>
      <c r="B47" s="73" t="s">
        <v>251</v>
      </c>
      <c r="C47" s="73" t="s">
        <v>252</v>
      </c>
      <c r="D47" s="73" t="s">
        <v>37</v>
      </c>
      <c r="E47" s="75">
        <v>40415</v>
      </c>
      <c r="F47" s="75">
        <v>40416</v>
      </c>
      <c r="G47" s="73">
        <v>1</v>
      </c>
      <c r="H47" s="73" t="s">
        <v>35</v>
      </c>
      <c r="I47" s="73" t="s">
        <v>36</v>
      </c>
      <c r="J47" s="73" t="s">
        <v>26</v>
      </c>
      <c r="K47" s="73"/>
    </row>
    <row r="48" spans="1:11" ht="12.75" customHeight="1">
      <c r="A48" s="73" t="s">
        <v>218</v>
      </c>
      <c r="B48" s="73" t="s">
        <v>251</v>
      </c>
      <c r="C48" s="73" t="s">
        <v>252</v>
      </c>
      <c r="D48" s="73" t="s">
        <v>37</v>
      </c>
      <c r="E48" s="75">
        <v>40450</v>
      </c>
      <c r="F48" s="75">
        <v>40451</v>
      </c>
      <c r="G48" s="73">
        <v>1</v>
      </c>
      <c r="H48" s="73" t="s">
        <v>35</v>
      </c>
      <c r="I48" s="73" t="s">
        <v>36</v>
      </c>
      <c r="J48" s="73" t="s">
        <v>26</v>
      </c>
      <c r="K48" s="73"/>
    </row>
    <row r="49" spans="1:11" ht="12.75" customHeight="1">
      <c r="A49" s="74" t="s">
        <v>218</v>
      </c>
      <c r="B49" s="74" t="s">
        <v>261</v>
      </c>
      <c r="C49" s="74" t="s">
        <v>262</v>
      </c>
      <c r="D49" s="74" t="s">
        <v>37</v>
      </c>
      <c r="E49" s="154">
        <v>40415</v>
      </c>
      <c r="F49" s="154">
        <v>40416</v>
      </c>
      <c r="G49" s="74">
        <v>1</v>
      </c>
      <c r="H49" s="74" t="s">
        <v>35</v>
      </c>
      <c r="I49" s="74" t="s">
        <v>36</v>
      </c>
      <c r="J49" s="74" t="s">
        <v>26</v>
      </c>
      <c r="K49" s="73"/>
    </row>
    <row r="50" spans="1:11" ht="12.75" customHeight="1">
      <c r="A50" s="33"/>
      <c r="B50" s="64">
        <f>SUM(IF(FREQUENCY(MATCH(B38:B49,B38:B49,0),MATCH(B38:B49,B38:B49,0))&gt;0,1))</f>
        <v>8</v>
      </c>
      <c r="C50" s="34"/>
      <c r="D50" s="29">
        <f>COUNTA(D38:D49)</f>
        <v>12</v>
      </c>
      <c r="E50" s="29"/>
      <c r="F50" s="29"/>
      <c r="G50" s="29">
        <f>SUM(G38:G49)</f>
        <v>13</v>
      </c>
      <c r="H50" s="33"/>
      <c r="I50" s="33"/>
      <c r="J50" s="33"/>
    </row>
    <row r="51" spans="1:11" ht="12.75" customHeight="1">
      <c r="A51" s="33"/>
      <c r="B51" s="64"/>
      <c r="C51" s="34"/>
      <c r="D51" s="29"/>
      <c r="E51" s="29"/>
      <c r="F51" s="29"/>
      <c r="G51" s="29"/>
      <c r="H51" s="33"/>
      <c r="I51" s="33"/>
      <c r="J51" s="33"/>
    </row>
    <row r="52" spans="1:11" ht="12.75" customHeight="1">
      <c r="A52" s="33"/>
      <c r="B52" s="64"/>
      <c r="C52" s="34"/>
      <c r="D52" s="29"/>
      <c r="E52" s="29"/>
      <c r="F52" s="29"/>
      <c r="G52" s="29"/>
      <c r="H52" s="33"/>
      <c r="I52" s="33"/>
      <c r="J52" s="33"/>
    </row>
    <row r="53" spans="1:11" ht="12.75" customHeight="1">
      <c r="A53" s="33"/>
      <c r="B53" s="105" t="s">
        <v>76</v>
      </c>
      <c r="C53" s="121"/>
      <c r="D53" s="122"/>
      <c r="E53" s="122"/>
      <c r="F53" s="29"/>
      <c r="G53" s="29"/>
      <c r="H53" s="33"/>
      <c r="I53" s="33"/>
      <c r="J53" s="33"/>
    </row>
    <row r="54" spans="1:11" ht="12.75" customHeight="1">
      <c r="A54" s="33"/>
      <c r="B54" s="123"/>
      <c r="C54" s="124" t="s">
        <v>143</v>
      </c>
      <c r="D54" s="104">
        <f>SUM(B3+B9+B18+B33+B36+B50)</f>
        <v>16</v>
      </c>
      <c r="E54" s="122"/>
      <c r="F54" s="29"/>
      <c r="G54" s="29"/>
      <c r="H54" s="33"/>
      <c r="I54" s="33"/>
      <c r="J54" s="33"/>
    </row>
    <row r="55" spans="1:11" ht="12.75" customHeight="1">
      <c r="A55" s="33"/>
      <c r="B55" s="123"/>
      <c r="C55" s="124" t="s">
        <v>144</v>
      </c>
      <c r="D55" s="104">
        <f>SUM(D3+D9+D18+D33+D36+D50)</f>
        <v>38</v>
      </c>
      <c r="E55" s="122"/>
      <c r="F55" s="29"/>
      <c r="G55" s="29"/>
      <c r="H55" s="33"/>
      <c r="I55" s="33"/>
      <c r="J55" s="33"/>
    </row>
    <row r="56" spans="1:11" ht="12.75" customHeight="1">
      <c r="A56" s="33"/>
      <c r="B56" s="123"/>
      <c r="C56" s="124" t="s">
        <v>145</v>
      </c>
      <c r="D56" s="103">
        <f>SUM(G3+G9+G18+G33+G36+G50)</f>
        <v>81</v>
      </c>
      <c r="E56" s="122"/>
      <c r="F56" s="29"/>
      <c r="G56" s="29"/>
      <c r="H56" s="33"/>
      <c r="I56" s="33"/>
      <c r="J56" s="33"/>
    </row>
    <row r="57" spans="1:11" ht="12.75" customHeight="1">
      <c r="A57" s="33"/>
      <c r="B57" s="123"/>
      <c r="C57" s="121"/>
      <c r="D57" s="122"/>
      <c r="E57" s="122"/>
      <c r="F57" s="29"/>
      <c r="G57" s="29"/>
      <c r="H57" s="33"/>
      <c r="I57" s="33"/>
      <c r="J57" s="33"/>
    </row>
    <row r="58" spans="1:11" ht="12.75" customHeight="1">
      <c r="A58" s="33"/>
      <c r="B58" s="110"/>
      <c r="C58" s="125" t="s">
        <v>124</v>
      </c>
      <c r="D58" s="122"/>
      <c r="E58" s="122"/>
      <c r="F58" s="29"/>
      <c r="G58" s="29"/>
      <c r="H58" s="33"/>
      <c r="I58" s="33"/>
      <c r="J58" s="33"/>
    </row>
    <row r="59" spans="1:11" ht="12.75" customHeight="1">
      <c r="A59" s="33"/>
      <c r="B59" s="123"/>
      <c r="C59" s="106"/>
      <c r="D59" s="115" t="s">
        <v>110</v>
      </c>
      <c r="E59" s="115" t="s">
        <v>111</v>
      </c>
      <c r="F59" s="29"/>
      <c r="G59" s="29"/>
      <c r="H59" s="33"/>
      <c r="I59" s="33"/>
      <c r="J59" s="33"/>
    </row>
    <row r="60" spans="1:11" ht="12.75" customHeight="1">
      <c r="A60" s="88"/>
      <c r="B60" s="110"/>
      <c r="C60" s="126" t="s">
        <v>139</v>
      </c>
      <c r="D60" s="106"/>
      <c r="E60" s="106"/>
      <c r="F60" s="30"/>
      <c r="G60" s="89"/>
      <c r="H60" s="33"/>
      <c r="I60" s="33"/>
      <c r="J60" s="57"/>
    </row>
    <row r="61" spans="1:11" ht="12.75" customHeight="1">
      <c r="A61" s="29"/>
      <c r="B61" s="117"/>
      <c r="C61" s="127" t="s">
        <v>108</v>
      </c>
      <c r="D61" s="129">
        <f>COUNTIF(H2:H51, "*ELEV_BACT*")</f>
        <v>38</v>
      </c>
      <c r="E61" s="120">
        <f>D61/D62</f>
        <v>1</v>
      </c>
      <c r="F61" s="33"/>
      <c r="G61" s="49"/>
      <c r="H61" s="33"/>
      <c r="I61" s="33"/>
      <c r="J61" s="33"/>
    </row>
    <row r="62" spans="1:11" ht="12.75" customHeight="1">
      <c r="B62" s="110"/>
      <c r="C62" s="130"/>
      <c r="D62" s="131">
        <f>SUM(D61:D61)</f>
        <v>38</v>
      </c>
      <c r="E62" s="118">
        <f>SUM(E61:E61)</f>
        <v>1</v>
      </c>
      <c r="F62" s="33"/>
      <c r="H62" s="87"/>
      <c r="I62" s="33"/>
      <c r="J62" s="33"/>
    </row>
    <row r="63" spans="1:11" ht="12.75" customHeight="1">
      <c r="B63" s="110"/>
      <c r="C63" s="126" t="s">
        <v>140</v>
      </c>
      <c r="D63" s="106"/>
      <c r="E63" s="128"/>
      <c r="G63" s="85"/>
      <c r="H63" s="86"/>
      <c r="I63" s="48"/>
      <c r="J63" s="94"/>
    </row>
    <row r="64" spans="1:11" ht="12.75" customHeight="1">
      <c r="B64" s="110"/>
      <c r="C64" s="127" t="s">
        <v>109</v>
      </c>
      <c r="D64" s="129">
        <f>COUNTIF(I2:I51, "*ENTERO*")</f>
        <v>38</v>
      </c>
      <c r="E64" s="120">
        <f>D64/D65</f>
        <v>1</v>
      </c>
      <c r="H64" s="95"/>
      <c r="I64" s="48"/>
      <c r="J64" s="94"/>
      <c r="K64" s="73"/>
    </row>
    <row r="65" spans="2:11" ht="12.75" customHeight="1">
      <c r="B65" s="110"/>
      <c r="C65" s="130"/>
      <c r="D65" s="131">
        <f>SUM(D64:D64)</f>
        <v>38</v>
      </c>
      <c r="E65" s="118">
        <f>SUM(E64:E64)</f>
        <v>1</v>
      </c>
      <c r="H65" s="87"/>
      <c r="I65" s="33"/>
      <c r="J65" s="48"/>
      <c r="K65" s="73"/>
    </row>
    <row r="66" spans="2:11" ht="12.75" customHeight="1">
      <c r="B66" s="110"/>
      <c r="C66" s="126" t="s">
        <v>141</v>
      </c>
      <c r="D66" s="106"/>
      <c r="E66" s="128"/>
      <c r="H66" s="86"/>
      <c r="I66" s="48"/>
      <c r="J66" s="94"/>
      <c r="K66" s="73"/>
    </row>
    <row r="67" spans="2:11" ht="12.75" customHeight="1">
      <c r="B67" s="110"/>
      <c r="C67" s="127" t="s">
        <v>125</v>
      </c>
      <c r="D67" s="129">
        <f>COUNTIF(J2:J51, "*UNKNOWN*")</f>
        <v>38</v>
      </c>
      <c r="E67" s="120">
        <f>D67/D68</f>
        <v>1</v>
      </c>
      <c r="H67" s="73"/>
      <c r="I67" s="48"/>
      <c r="J67" s="94"/>
    </row>
    <row r="68" spans="2:11" ht="12.75" customHeight="1">
      <c r="B68" s="110"/>
      <c r="C68" s="110"/>
      <c r="D68" s="131">
        <f>SUM(D67:D67)</f>
        <v>38</v>
      </c>
      <c r="E68" s="118">
        <f>SUM(E67:E67)</f>
        <v>1</v>
      </c>
      <c r="H68" s="73"/>
      <c r="I68" s="48"/>
      <c r="J68" s="94"/>
    </row>
    <row r="69" spans="2:11" ht="12.75" customHeight="1">
      <c r="H69" s="73"/>
      <c r="I69" s="48"/>
      <c r="J69" s="94"/>
    </row>
    <row r="70" spans="2:11" ht="12.75" customHeight="1">
      <c r="H70" s="73"/>
      <c r="I70" s="48"/>
      <c r="J70" s="94"/>
    </row>
    <row r="71" spans="2:11" ht="12" customHeight="1">
      <c r="H71" s="24"/>
      <c r="I71" s="96"/>
      <c r="J71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Virginia Beach Actions</oddHeader>
    <oddFooter>&amp;R&amp;P of &amp;N</oddFooter>
  </headerFooter>
  <rowBreaks count="1" manualBreakCount="1">
    <brk id="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Q42"/>
  <sheetViews>
    <sheetView workbookViewId="0">
      <pane ySplit="2" topLeftCell="A3" activePane="bottomLeft" state="frozen"/>
      <selection pane="bottomLeft"/>
    </sheetView>
  </sheetViews>
  <sheetFormatPr defaultRowHeight="9" customHeight="1"/>
  <cols>
    <col min="1" max="1" width="13.140625" style="5" customWidth="1"/>
    <col min="2" max="2" width="9.140625" style="5"/>
    <col min="3" max="3" width="39.28515625" style="35" customWidth="1"/>
    <col min="4" max="5" width="9.140625" style="6"/>
    <col min="6" max="6" width="0.5703125" style="6" customWidth="1"/>
    <col min="7" max="11" width="9.140625" style="6"/>
    <col min="12" max="16384" width="9.140625" style="5"/>
  </cols>
  <sheetData>
    <row r="1" spans="1:147" s="2" customFormat="1" ht="12" customHeight="1">
      <c r="A1" s="9"/>
      <c r="B1" s="193" t="s">
        <v>28</v>
      </c>
      <c r="C1" s="194"/>
      <c r="D1" s="194"/>
      <c r="E1" s="194"/>
      <c r="F1" s="32"/>
      <c r="G1" s="191" t="s">
        <v>27</v>
      </c>
      <c r="H1" s="192"/>
      <c r="I1" s="192"/>
      <c r="J1" s="192"/>
      <c r="K1" s="192"/>
    </row>
    <row r="2" spans="1:147" s="8" customFormat="1" ht="48" customHeight="1">
      <c r="A2" s="4" t="s">
        <v>15</v>
      </c>
      <c r="B2" s="3" t="s">
        <v>16</v>
      </c>
      <c r="C2" s="3" t="s">
        <v>11</v>
      </c>
      <c r="D2" s="3" t="s">
        <v>3</v>
      </c>
      <c r="E2" s="3" t="s">
        <v>21</v>
      </c>
      <c r="F2" s="32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2.75" customHeight="1">
      <c r="A3" s="74" t="s">
        <v>174</v>
      </c>
      <c r="B3" s="74" t="s">
        <v>175</v>
      </c>
      <c r="C3" s="74" t="s">
        <v>176</v>
      </c>
      <c r="D3" s="69">
        <v>1</v>
      </c>
      <c r="E3" s="69">
        <v>1</v>
      </c>
      <c r="F3" s="69"/>
      <c r="G3" s="69">
        <v>1</v>
      </c>
      <c r="H3" s="69"/>
      <c r="I3" s="69"/>
      <c r="J3" s="69"/>
      <c r="K3" s="69"/>
    </row>
    <row r="4" spans="1:147" ht="12.75" customHeight="1">
      <c r="A4" s="33"/>
      <c r="B4" s="34">
        <f>COUNTA(B3:B3)</f>
        <v>1</v>
      </c>
      <c r="C4" s="34"/>
      <c r="D4" s="47">
        <f>SUM(D3:D3)</f>
        <v>1</v>
      </c>
      <c r="E4" s="47">
        <f>SUM(E3:E3)</f>
        <v>1</v>
      </c>
      <c r="F4" s="47"/>
      <c r="G4" s="47">
        <f>SUM(G3:G3)</f>
        <v>1</v>
      </c>
      <c r="H4" s="47">
        <f>SUM(H3:H3)</f>
        <v>0</v>
      </c>
      <c r="I4" s="47">
        <f>SUM(I3:I3)</f>
        <v>0</v>
      </c>
      <c r="J4" s="47">
        <f>SUM(J3:J3)</f>
        <v>0</v>
      </c>
      <c r="K4" s="47">
        <f>SUM(K3:K3)</f>
        <v>0</v>
      </c>
    </row>
    <row r="5" spans="1:147" ht="9" customHeight="1">
      <c r="A5" s="33"/>
      <c r="B5" s="33"/>
      <c r="C5" s="33"/>
      <c r="D5" s="37"/>
      <c r="E5" s="37"/>
      <c r="F5" s="37"/>
      <c r="G5" s="37"/>
      <c r="H5" s="37"/>
      <c r="I5" s="37"/>
      <c r="J5" s="37"/>
      <c r="K5" s="37"/>
    </row>
    <row r="6" spans="1:147" ht="12.75" customHeight="1">
      <c r="A6" s="74" t="s">
        <v>179</v>
      </c>
      <c r="B6" s="74" t="s">
        <v>180</v>
      </c>
      <c r="C6" s="74" t="s">
        <v>181</v>
      </c>
      <c r="D6" s="69">
        <v>4</v>
      </c>
      <c r="E6" s="69">
        <v>18</v>
      </c>
      <c r="F6" s="69"/>
      <c r="G6" s="69"/>
      <c r="H6" s="69">
        <v>2</v>
      </c>
      <c r="I6" s="69">
        <v>2</v>
      </c>
      <c r="J6" s="69"/>
      <c r="K6" s="69"/>
    </row>
    <row r="7" spans="1:147" ht="12.75" customHeight="1">
      <c r="A7" s="33"/>
      <c r="B7" s="34">
        <f>COUNTA(B6:B6)</f>
        <v>1</v>
      </c>
      <c r="C7" s="34"/>
      <c r="D7" s="29">
        <f>SUM(D6:D6)</f>
        <v>4</v>
      </c>
      <c r="E7" s="29">
        <f>SUM(E6:E6)</f>
        <v>18</v>
      </c>
      <c r="F7" s="37"/>
      <c r="G7" s="29">
        <f>SUM(G6:G6)</f>
        <v>0</v>
      </c>
      <c r="H7" s="29">
        <f>SUM(H6:H6)</f>
        <v>2</v>
      </c>
      <c r="I7" s="29">
        <f>SUM(I6:I6)</f>
        <v>2</v>
      </c>
      <c r="J7" s="29">
        <f>SUM(J6:J6)</f>
        <v>0</v>
      </c>
      <c r="K7" s="29">
        <f>SUM(K6:K6)</f>
        <v>0</v>
      </c>
    </row>
    <row r="8" spans="1:147" ht="9" customHeight="1">
      <c r="A8" s="33"/>
      <c r="B8" s="33"/>
      <c r="C8" s="33"/>
      <c r="D8" s="37"/>
      <c r="E8" s="37"/>
      <c r="F8" s="37"/>
      <c r="G8" s="37"/>
      <c r="H8" s="37"/>
      <c r="I8" s="37"/>
      <c r="J8" s="37"/>
      <c r="K8" s="37"/>
    </row>
    <row r="9" spans="1:147" ht="12.75" customHeight="1">
      <c r="A9" s="74" t="s">
        <v>182</v>
      </c>
      <c r="B9" s="74" t="s">
        <v>183</v>
      </c>
      <c r="C9" s="74" t="s">
        <v>184</v>
      </c>
      <c r="D9" s="69">
        <v>7</v>
      </c>
      <c r="E9" s="69">
        <v>10</v>
      </c>
      <c r="F9" s="69"/>
      <c r="G9" s="69">
        <v>5</v>
      </c>
      <c r="H9" s="69">
        <v>1</v>
      </c>
      <c r="I9" s="69">
        <v>1</v>
      </c>
      <c r="J9" s="69"/>
      <c r="K9" s="69"/>
    </row>
    <row r="10" spans="1:147" ht="12.75" customHeight="1">
      <c r="A10" s="33"/>
      <c r="B10" s="34">
        <f>COUNTA(B9:B9)</f>
        <v>1</v>
      </c>
      <c r="C10" s="34"/>
      <c r="D10" s="29">
        <f>SUM(D9:D9)</f>
        <v>7</v>
      </c>
      <c r="E10" s="29">
        <f>SUM(E9:E9)</f>
        <v>10</v>
      </c>
      <c r="F10" s="37"/>
      <c r="G10" s="29">
        <f>SUM(G9:G9)</f>
        <v>5</v>
      </c>
      <c r="H10" s="29">
        <f>SUM(H9:H9)</f>
        <v>1</v>
      </c>
      <c r="I10" s="29">
        <f>SUM(I9:I9)</f>
        <v>1</v>
      </c>
      <c r="J10" s="29">
        <f>SUM(J9:J9)</f>
        <v>0</v>
      </c>
      <c r="K10" s="29">
        <f>SUM(K9:K9)</f>
        <v>0</v>
      </c>
    </row>
    <row r="11" spans="1:147" ht="9" customHeight="1">
      <c r="A11" s="33"/>
      <c r="B11" s="34"/>
      <c r="C11" s="34"/>
      <c r="D11" s="29"/>
      <c r="E11" s="29"/>
      <c r="F11" s="37"/>
      <c r="G11" s="29"/>
      <c r="H11" s="29"/>
      <c r="I11" s="29"/>
      <c r="J11" s="29"/>
      <c r="K11" s="29"/>
    </row>
    <row r="12" spans="1:147" ht="12.75" customHeight="1">
      <c r="A12" s="73" t="s">
        <v>185</v>
      </c>
      <c r="B12" s="73" t="s">
        <v>186</v>
      </c>
      <c r="C12" s="73" t="s">
        <v>187</v>
      </c>
      <c r="D12" s="137">
        <v>1</v>
      </c>
      <c r="E12" s="137">
        <v>6</v>
      </c>
      <c r="F12" s="137"/>
      <c r="G12" s="137"/>
      <c r="H12" s="137"/>
      <c r="I12" s="137">
        <v>1</v>
      </c>
      <c r="J12" s="137"/>
      <c r="K12" s="137"/>
    </row>
    <row r="13" spans="1:147" ht="12.75" customHeight="1">
      <c r="A13" s="73" t="s">
        <v>185</v>
      </c>
      <c r="B13" s="73" t="s">
        <v>188</v>
      </c>
      <c r="C13" s="73" t="s">
        <v>189</v>
      </c>
      <c r="D13" s="137">
        <v>7</v>
      </c>
      <c r="E13" s="137">
        <v>8</v>
      </c>
      <c r="F13" s="137"/>
      <c r="G13" s="137">
        <v>6</v>
      </c>
      <c r="H13" s="137">
        <v>1</v>
      </c>
      <c r="I13" s="137"/>
      <c r="J13" s="137"/>
      <c r="K13" s="137"/>
    </row>
    <row r="14" spans="1:147" ht="12.75" customHeight="1">
      <c r="A14" s="73" t="s">
        <v>185</v>
      </c>
      <c r="B14" s="73" t="s">
        <v>190</v>
      </c>
      <c r="C14" s="73" t="s">
        <v>191</v>
      </c>
      <c r="D14" s="137">
        <v>1</v>
      </c>
      <c r="E14" s="137">
        <v>6</v>
      </c>
      <c r="F14" s="137"/>
      <c r="G14" s="137"/>
      <c r="H14" s="137"/>
      <c r="I14" s="137">
        <v>1</v>
      </c>
      <c r="J14" s="137"/>
      <c r="K14" s="137"/>
    </row>
    <row r="15" spans="1:147" ht="12.75" customHeight="1">
      <c r="A15" s="74" t="s">
        <v>185</v>
      </c>
      <c r="B15" s="74" t="s">
        <v>192</v>
      </c>
      <c r="C15" s="74" t="s">
        <v>193</v>
      </c>
      <c r="D15" s="69">
        <v>4</v>
      </c>
      <c r="E15" s="69">
        <v>10</v>
      </c>
      <c r="F15" s="69"/>
      <c r="G15" s="69">
        <v>2</v>
      </c>
      <c r="H15" s="69">
        <v>1</v>
      </c>
      <c r="I15" s="69">
        <v>1</v>
      </c>
      <c r="J15" s="69"/>
      <c r="K15" s="69"/>
    </row>
    <row r="16" spans="1:147" ht="12.75" customHeight="1">
      <c r="A16" s="33"/>
      <c r="B16" s="34">
        <f>COUNTA(B12:B15)</f>
        <v>4</v>
      </c>
      <c r="C16" s="34"/>
      <c r="D16" s="29">
        <f>SUM(D12:D15)</f>
        <v>13</v>
      </c>
      <c r="E16" s="29">
        <f>SUM(E12:E15)</f>
        <v>30</v>
      </c>
      <c r="F16" s="37"/>
      <c r="G16" s="29">
        <f>SUM(G12:G15)</f>
        <v>8</v>
      </c>
      <c r="H16" s="29">
        <f>SUM(H12:H15)</f>
        <v>2</v>
      </c>
      <c r="I16" s="29">
        <f>SUM(I12:I15)</f>
        <v>3</v>
      </c>
      <c r="J16" s="29">
        <f>SUM(J12:J15)</f>
        <v>0</v>
      </c>
      <c r="K16" s="29">
        <f>SUM(K12:K15)</f>
        <v>0</v>
      </c>
      <c r="N16" s="73"/>
      <c r="O16" s="73"/>
    </row>
    <row r="17" spans="1:15" ht="9" customHeight="1">
      <c r="A17" s="33"/>
      <c r="B17" s="34"/>
      <c r="C17" s="34"/>
      <c r="D17" s="29"/>
      <c r="E17" s="29"/>
      <c r="F17" s="37"/>
      <c r="G17" s="29"/>
      <c r="H17" s="29"/>
      <c r="I17" s="29"/>
      <c r="J17" s="29"/>
      <c r="K17" s="29"/>
      <c r="N17" s="73"/>
      <c r="O17" s="73"/>
    </row>
    <row r="18" spans="1:15" ht="12.75" customHeight="1">
      <c r="A18" s="74" t="s">
        <v>194</v>
      </c>
      <c r="B18" s="74" t="s">
        <v>203</v>
      </c>
      <c r="C18" s="74" t="s">
        <v>204</v>
      </c>
      <c r="D18" s="69">
        <v>1</v>
      </c>
      <c r="E18" s="69">
        <v>9</v>
      </c>
      <c r="F18" s="69"/>
      <c r="G18" s="69"/>
      <c r="H18" s="69"/>
      <c r="I18" s="69"/>
      <c r="J18" s="69">
        <v>1</v>
      </c>
      <c r="K18" s="69"/>
      <c r="N18" s="73"/>
      <c r="O18" s="73"/>
    </row>
    <row r="19" spans="1:15" ht="12.75" customHeight="1">
      <c r="A19" s="33"/>
      <c r="B19" s="34">
        <f>COUNTA(B18:B18)</f>
        <v>1</v>
      </c>
      <c r="C19" s="34"/>
      <c r="D19" s="29">
        <f>SUM(D18:D18)</f>
        <v>1</v>
      </c>
      <c r="E19" s="29">
        <f>SUM(E18:E18)</f>
        <v>9</v>
      </c>
      <c r="F19" s="37"/>
      <c r="G19" s="29">
        <f>SUM(G18:G18)</f>
        <v>0</v>
      </c>
      <c r="H19" s="29">
        <f>SUM(H18:H18)</f>
        <v>0</v>
      </c>
      <c r="I19" s="29">
        <f>SUM(I18:I18)</f>
        <v>0</v>
      </c>
      <c r="J19" s="29">
        <f>SUM(J18:J18)</f>
        <v>1</v>
      </c>
      <c r="K19" s="29">
        <f>SUM(K18:K18)</f>
        <v>0</v>
      </c>
    </row>
    <row r="20" spans="1:15" ht="9" customHeight="1">
      <c r="A20" s="33"/>
      <c r="B20" s="34"/>
      <c r="C20" s="34"/>
      <c r="D20" s="29"/>
      <c r="E20" s="29"/>
      <c r="F20" s="37"/>
      <c r="G20" s="29"/>
      <c r="H20" s="29"/>
      <c r="I20" s="29"/>
      <c r="J20" s="29"/>
      <c r="K20" s="29"/>
    </row>
    <row r="21" spans="1:15" ht="12.75" customHeight="1">
      <c r="A21" s="73" t="s">
        <v>218</v>
      </c>
      <c r="B21" s="73" t="s">
        <v>219</v>
      </c>
      <c r="C21" s="73" t="s">
        <v>220</v>
      </c>
      <c r="D21" s="137">
        <v>1</v>
      </c>
      <c r="E21" s="137">
        <v>1</v>
      </c>
      <c r="F21" s="137"/>
      <c r="G21" s="137">
        <v>1</v>
      </c>
      <c r="H21" s="137"/>
      <c r="I21" s="137"/>
      <c r="J21" s="137"/>
      <c r="K21" s="137"/>
    </row>
    <row r="22" spans="1:15" ht="12.75" customHeight="1">
      <c r="A22" s="73" t="s">
        <v>218</v>
      </c>
      <c r="B22" s="73" t="s">
        <v>233</v>
      </c>
      <c r="C22" s="73" t="s">
        <v>234</v>
      </c>
      <c r="D22" s="150">
        <v>1</v>
      </c>
      <c r="E22" s="150">
        <v>1</v>
      </c>
      <c r="F22" s="150"/>
      <c r="G22" s="150">
        <v>1</v>
      </c>
      <c r="H22" s="150"/>
      <c r="I22" s="150"/>
      <c r="J22" s="150"/>
      <c r="K22" s="150"/>
    </row>
    <row r="23" spans="1:15" ht="12.75" customHeight="1">
      <c r="A23" s="73" t="s">
        <v>218</v>
      </c>
      <c r="B23" s="73" t="s">
        <v>235</v>
      </c>
      <c r="C23" s="73" t="s">
        <v>236</v>
      </c>
      <c r="D23" s="150">
        <v>3</v>
      </c>
      <c r="E23" s="150">
        <v>3</v>
      </c>
      <c r="F23" s="150"/>
      <c r="G23" s="150">
        <v>3</v>
      </c>
      <c r="H23" s="150"/>
      <c r="I23" s="150"/>
      <c r="J23" s="150"/>
      <c r="K23" s="150"/>
    </row>
    <row r="24" spans="1:15" ht="12.75" customHeight="1">
      <c r="A24" s="73" t="s">
        <v>218</v>
      </c>
      <c r="B24" s="73" t="s">
        <v>239</v>
      </c>
      <c r="C24" s="73" t="s">
        <v>240</v>
      </c>
      <c r="D24" s="150">
        <v>1</v>
      </c>
      <c r="E24" s="150">
        <v>2</v>
      </c>
      <c r="F24" s="150"/>
      <c r="G24" s="150"/>
      <c r="H24" s="150">
        <v>1</v>
      </c>
      <c r="I24" s="150"/>
      <c r="J24" s="150"/>
      <c r="K24" s="150"/>
    </row>
    <row r="25" spans="1:15" ht="12.75" customHeight="1">
      <c r="A25" s="73" t="s">
        <v>218</v>
      </c>
      <c r="B25" s="73" t="s">
        <v>245</v>
      </c>
      <c r="C25" s="73" t="s">
        <v>246</v>
      </c>
      <c r="D25" s="150">
        <v>1</v>
      </c>
      <c r="E25" s="150">
        <v>1</v>
      </c>
      <c r="F25" s="150"/>
      <c r="G25" s="150">
        <v>1</v>
      </c>
      <c r="H25" s="150"/>
      <c r="I25" s="150"/>
      <c r="J25" s="150"/>
      <c r="K25" s="150"/>
    </row>
    <row r="26" spans="1:15" ht="12.75" customHeight="1">
      <c r="A26" s="73" t="s">
        <v>218</v>
      </c>
      <c r="B26" s="73" t="s">
        <v>247</v>
      </c>
      <c r="C26" s="73" t="s">
        <v>248</v>
      </c>
      <c r="D26" s="150">
        <v>1</v>
      </c>
      <c r="E26" s="150">
        <v>1</v>
      </c>
      <c r="F26" s="150"/>
      <c r="G26" s="150">
        <v>1</v>
      </c>
      <c r="H26" s="150"/>
      <c r="I26" s="150"/>
      <c r="J26" s="150"/>
      <c r="K26" s="150"/>
    </row>
    <row r="27" spans="1:15" ht="12.75" customHeight="1">
      <c r="A27" s="73" t="s">
        <v>218</v>
      </c>
      <c r="B27" s="73" t="s">
        <v>251</v>
      </c>
      <c r="C27" s="73" t="s">
        <v>252</v>
      </c>
      <c r="D27" s="150">
        <v>3</v>
      </c>
      <c r="E27" s="150">
        <v>3</v>
      </c>
      <c r="F27" s="150"/>
      <c r="G27" s="150">
        <v>3</v>
      </c>
      <c r="H27" s="150"/>
      <c r="I27" s="150"/>
      <c r="J27" s="150"/>
      <c r="K27" s="150"/>
    </row>
    <row r="28" spans="1:15" ht="12.75" customHeight="1">
      <c r="A28" s="74" t="s">
        <v>218</v>
      </c>
      <c r="B28" s="74" t="s">
        <v>261</v>
      </c>
      <c r="C28" s="74" t="s">
        <v>262</v>
      </c>
      <c r="D28" s="69">
        <v>1</v>
      </c>
      <c r="E28" s="69">
        <v>1</v>
      </c>
      <c r="F28" s="69"/>
      <c r="G28" s="69">
        <v>1</v>
      </c>
      <c r="H28" s="69"/>
      <c r="I28" s="69"/>
      <c r="J28" s="69"/>
      <c r="K28" s="69"/>
    </row>
    <row r="29" spans="1:15" ht="12.75" customHeight="1">
      <c r="A29" s="33"/>
      <c r="B29" s="34">
        <f>COUNTA(B21:B28)</f>
        <v>8</v>
      </c>
      <c r="C29" s="34"/>
      <c r="D29" s="29">
        <f>SUM(D21:D28)</f>
        <v>12</v>
      </c>
      <c r="E29" s="29">
        <f>SUM(E21:E28)</f>
        <v>13</v>
      </c>
      <c r="F29" s="37"/>
      <c r="G29" s="29">
        <f>SUM(G21:G28)</f>
        <v>11</v>
      </c>
      <c r="H29" s="29">
        <f>SUM(H21:H28)</f>
        <v>1</v>
      </c>
      <c r="I29" s="29">
        <f>SUM(I21:I28)</f>
        <v>0</v>
      </c>
      <c r="J29" s="29">
        <f>SUM(J21:J28)</f>
        <v>0</v>
      </c>
      <c r="K29" s="29">
        <f>SUM(K21:K28)</f>
        <v>0</v>
      </c>
    </row>
    <row r="30" spans="1:15" ht="12.75" customHeight="1">
      <c r="A30" s="33"/>
      <c r="B30" s="34"/>
      <c r="C30" s="34"/>
      <c r="D30" s="29"/>
      <c r="E30" s="29"/>
      <c r="F30" s="37"/>
      <c r="G30" s="29"/>
      <c r="H30" s="29"/>
      <c r="I30" s="29"/>
      <c r="J30" s="29"/>
      <c r="K30" s="29"/>
    </row>
    <row r="31" spans="1:15" ht="12.75" customHeight="1">
      <c r="B31" s="105" t="s">
        <v>142</v>
      </c>
      <c r="C31" s="121"/>
      <c r="D31" s="122"/>
    </row>
    <row r="32" spans="1:15" ht="12.75" customHeight="1">
      <c r="B32" s="123"/>
      <c r="C32" s="124" t="s">
        <v>143</v>
      </c>
      <c r="D32" s="104">
        <f>SUM(B4+B7+B10+B16+B19+B29)</f>
        <v>16</v>
      </c>
    </row>
    <row r="33" spans="2:8" ht="12.75" customHeight="1">
      <c r="B33" s="123"/>
      <c r="C33" s="124" t="s">
        <v>122</v>
      </c>
      <c r="D33" s="104">
        <f>SUM(D4+D7+D10+D16+D19+D29)</f>
        <v>38</v>
      </c>
    </row>
    <row r="34" spans="2:8" ht="12.75" customHeight="1">
      <c r="B34" s="123"/>
      <c r="C34" s="124" t="s">
        <v>123</v>
      </c>
      <c r="D34" s="103">
        <f>SUM(E4+E7+E10+E16+E19+E29)</f>
        <v>81</v>
      </c>
    </row>
    <row r="35" spans="2:8" ht="12.75" customHeight="1"/>
    <row r="36" spans="2:8" ht="12.75" customHeight="1">
      <c r="C36" s="108" t="s">
        <v>151</v>
      </c>
      <c r="D36" s="110"/>
      <c r="E36" s="110"/>
      <c r="F36" s="110"/>
      <c r="G36" s="115" t="s">
        <v>110</v>
      </c>
      <c r="H36" s="115" t="s">
        <v>121</v>
      </c>
    </row>
    <row r="37" spans="2:8" ht="12.75" customHeight="1">
      <c r="C37" s="130"/>
      <c r="D37" s="130"/>
      <c r="E37" s="113" t="s">
        <v>146</v>
      </c>
      <c r="G37" s="104">
        <f>SUM(G4+G7+G10+G16+G19+G29)</f>
        <v>25</v>
      </c>
      <c r="H37" s="118">
        <f>G37/(G42)</f>
        <v>0.65789473684210531</v>
      </c>
    </row>
    <row r="38" spans="2:8" ht="12.75" customHeight="1">
      <c r="C38" s="130"/>
      <c r="D38" s="130"/>
      <c r="E38" s="113" t="s">
        <v>147</v>
      </c>
      <c r="G38" s="104">
        <f>SUM(H4+H7+H10+H16+H19+H29)</f>
        <v>6</v>
      </c>
      <c r="H38" s="118">
        <f>G38/G42</f>
        <v>0.15789473684210525</v>
      </c>
    </row>
    <row r="39" spans="2:8" ht="12.75" customHeight="1">
      <c r="C39" s="130"/>
      <c r="D39" s="130"/>
      <c r="E39" s="113" t="s">
        <v>148</v>
      </c>
      <c r="G39" s="104">
        <f>SUM(I4+I7+I10+I16+I19+I29)</f>
        <v>6</v>
      </c>
      <c r="H39" s="118">
        <f>G39/G42</f>
        <v>0.15789473684210525</v>
      </c>
    </row>
    <row r="40" spans="2:8" ht="12.75" customHeight="1">
      <c r="C40" s="130"/>
      <c r="D40" s="130"/>
      <c r="E40" s="113" t="s">
        <v>149</v>
      </c>
      <c r="G40" s="104">
        <f>SUM(J4+J7+J10+J16+J19+J29)</f>
        <v>1</v>
      </c>
      <c r="H40" s="118">
        <f>G40/G42</f>
        <v>2.6315789473684209E-2</v>
      </c>
    </row>
    <row r="41" spans="2:8" ht="12.75" customHeight="1">
      <c r="C41" s="130"/>
      <c r="D41" s="130"/>
      <c r="E41" s="113" t="s">
        <v>150</v>
      </c>
      <c r="G41" s="129">
        <f>SUM(K4+K7+K10+K16+K19+K29)</f>
        <v>0</v>
      </c>
      <c r="H41" s="120">
        <f>G41/G42</f>
        <v>0</v>
      </c>
    </row>
    <row r="42" spans="2:8" ht="12.75" customHeight="1">
      <c r="C42" s="130"/>
      <c r="D42" s="130"/>
      <c r="E42" s="130"/>
      <c r="F42" s="113"/>
      <c r="G42" s="128">
        <f>SUM(G37:G41)</f>
        <v>38</v>
      </c>
      <c r="H42" s="118">
        <f>SUM(H37:H41)</f>
        <v>1.0000000000000002</v>
      </c>
    </row>
  </sheetData>
  <mergeCells count="2">
    <mergeCell ref="G1:K1"/>
    <mergeCell ref="B1:E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2010 Swimming Season
Virginia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81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2.42578125" style="6" customWidth="1"/>
    <col min="2" max="2" width="9" style="6" customWidth="1"/>
    <col min="3" max="3" width="41" style="6" customWidth="1"/>
    <col min="4" max="4" width="0.85546875" style="6" customWidth="1"/>
    <col min="5" max="5" width="9.140625" style="60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6" customFormat="1" ht="12" customHeight="1">
      <c r="B1" s="196" t="s">
        <v>29</v>
      </c>
      <c r="C1" s="196"/>
      <c r="D1" s="71"/>
      <c r="E1" s="72"/>
      <c r="F1" s="71"/>
      <c r="G1" s="195" t="s">
        <v>31</v>
      </c>
      <c r="H1" s="195"/>
      <c r="I1" s="195"/>
      <c r="J1" s="71"/>
      <c r="K1" s="196" t="s">
        <v>38</v>
      </c>
      <c r="L1" s="196"/>
    </row>
    <row r="2" spans="1:12" s="59" customFormat="1" ht="48.75" customHeight="1">
      <c r="A2" s="3" t="s">
        <v>15</v>
      </c>
      <c r="B2" s="3" t="s">
        <v>16</v>
      </c>
      <c r="C2" s="3" t="s">
        <v>11</v>
      </c>
      <c r="D2" s="3"/>
      <c r="E2" s="15" t="s">
        <v>30</v>
      </c>
      <c r="F2" s="3"/>
      <c r="G2" s="3" t="s">
        <v>41</v>
      </c>
      <c r="H2" s="3" t="s">
        <v>17</v>
      </c>
      <c r="I2" s="3" t="s">
        <v>18</v>
      </c>
      <c r="J2" s="3"/>
      <c r="K2" s="3" t="s">
        <v>19</v>
      </c>
      <c r="L2" s="3" t="s">
        <v>20</v>
      </c>
    </row>
    <row r="3" spans="1:12">
      <c r="A3" s="36" t="s">
        <v>168</v>
      </c>
      <c r="B3" s="36" t="s">
        <v>169</v>
      </c>
      <c r="C3" s="156" t="s">
        <v>170</v>
      </c>
      <c r="D3" s="157"/>
      <c r="E3" s="158">
        <v>153</v>
      </c>
      <c r="F3" s="157"/>
      <c r="G3" s="159"/>
      <c r="H3" s="160"/>
      <c r="I3" s="161">
        <f t="shared" ref="I3" si="0">H3/E3</f>
        <v>0</v>
      </c>
      <c r="J3" s="162"/>
      <c r="K3" s="163">
        <f t="shared" ref="K3" si="1">E3-H3</f>
        <v>153</v>
      </c>
      <c r="L3" s="161">
        <f t="shared" ref="L3" si="2">K3/E3</f>
        <v>1</v>
      </c>
    </row>
    <row r="4" spans="1:12">
      <c r="A4" s="33"/>
      <c r="B4" s="34">
        <f>COUNTA(B3:B3)</f>
        <v>1</v>
      </c>
      <c r="C4" s="33"/>
      <c r="E4" s="38">
        <f>SUM(E3:E3)</f>
        <v>153</v>
      </c>
      <c r="F4" s="45"/>
      <c r="G4" s="34">
        <f>COUNTA(G3:G3)</f>
        <v>0</v>
      </c>
      <c r="H4" s="38">
        <f>SUM(H3:H3)</f>
        <v>0</v>
      </c>
      <c r="I4" s="46">
        <f>H4/E4</f>
        <v>0</v>
      </c>
      <c r="J4" s="47"/>
      <c r="K4" s="38">
        <f>SUM(K3:K3)</f>
        <v>153</v>
      </c>
      <c r="L4" s="46">
        <f>K4/E4</f>
        <v>1</v>
      </c>
    </row>
    <row r="5" spans="1:12" ht="8.25" customHeight="1">
      <c r="A5" s="33"/>
      <c r="B5" s="34"/>
      <c r="C5" s="33"/>
      <c r="E5" s="38"/>
      <c r="F5" s="45"/>
      <c r="G5" s="34"/>
      <c r="H5" s="38"/>
      <c r="I5" s="46"/>
      <c r="J5" s="47"/>
      <c r="K5" s="38"/>
      <c r="L5" s="46"/>
    </row>
    <row r="6" spans="1:12">
      <c r="A6" s="36" t="s">
        <v>171</v>
      </c>
      <c r="B6" s="36" t="s">
        <v>172</v>
      </c>
      <c r="C6" s="36" t="s">
        <v>173</v>
      </c>
      <c r="D6" s="66"/>
      <c r="E6" s="31">
        <v>153</v>
      </c>
      <c r="F6" s="66"/>
      <c r="G6" s="42"/>
      <c r="H6" s="42"/>
      <c r="I6" s="43">
        <f t="shared" ref="I6:I7" si="3">H6/E6</f>
        <v>0</v>
      </c>
      <c r="J6" s="67"/>
      <c r="K6" s="44">
        <f>E6-H6</f>
        <v>153</v>
      </c>
      <c r="L6" s="43">
        <f t="shared" ref="L6:L7" si="4">K6/E6</f>
        <v>1</v>
      </c>
    </row>
    <row r="7" spans="1:12">
      <c r="A7" s="30"/>
      <c r="B7" s="34">
        <f>COUNTA(B6:B6)</f>
        <v>1</v>
      </c>
      <c r="C7" s="29"/>
      <c r="D7" s="5"/>
      <c r="E7" s="38">
        <f>SUM(E6:E6)</f>
        <v>153</v>
      </c>
      <c r="F7" s="5"/>
      <c r="G7" s="34">
        <f>COUNTA(G6:G6)</f>
        <v>0</v>
      </c>
      <c r="H7" s="38">
        <f>SUM(H6:H6)</f>
        <v>0</v>
      </c>
      <c r="I7" s="46">
        <f t="shared" si="3"/>
        <v>0</v>
      </c>
      <c r="J7" s="47"/>
      <c r="K7" s="38">
        <f>SUM(K6:K6)</f>
        <v>153</v>
      </c>
      <c r="L7" s="46">
        <f t="shared" si="4"/>
        <v>1</v>
      </c>
    </row>
    <row r="8" spans="1:12" ht="8.25" customHeight="1">
      <c r="A8" s="33"/>
      <c r="B8" s="34"/>
      <c r="C8" s="33"/>
      <c r="E8" s="38"/>
      <c r="F8" s="45"/>
      <c r="G8" s="34"/>
      <c r="H8" s="38"/>
      <c r="I8" s="46"/>
      <c r="J8" s="47"/>
      <c r="K8" s="38"/>
      <c r="L8" s="46"/>
    </row>
    <row r="9" spans="1:12">
      <c r="A9" s="33" t="s">
        <v>174</v>
      </c>
      <c r="B9" s="33" t="s">
        <v>175</v>
      </c>
      <c r="C9" s="33" t="s">
        <v>176</v>
      </c>
      <c r="D9" s="5"/>
      <c r="E9" s="30">
        <v>153</v>
      </c>
      <c r="F9" s="5"/>
      <c r="G9" s="13" t="s">
        <v>32</v>
      </c>
      <c r="H9" s="139">
        <v>1</v>
      </c>
      <c r="I9" s="40">
        <f t="shared" ref="I9:I11" si="5">H9/E9</f>
        <v>6.5359477124183009E-3</v>
      </c>
      <c r="J9" s="65"/>
      <c r="K9" s="41">
        <f t="shared" ref="K9:K11" si="6">E9-H9</f>
        <v>152</v>
      </c>
      <c r="L9" s="40">
        <f t="shared" ref="L9:L11" si="7">K9/E9</f>
        <v>0.99346405228758172</v>
      </c>
    </row>
    <row r="10" spans="1:12">
      <c r="A10" s="33" t="s">
        <v>174</v>
      </c>
      <c r="B10" s="33" t="s">
        <v>270</v>
      </c>
      <c r="C10" s="33" t="s">
        <v>271</v>
      </c>
      <c r="D10" s="5"/>
      <c r="E10" s="30">
        <v>153</v>
      </c>
      <c r="F10" s="5"/>
      <c r="G10" s="13"/>
      <c r="H10" s="175"/>
      <c r="I10" s="40">
        <f t="shared" si="5"/>
        <v>0</v>
      </c>
      <c r="J10" s="65"/>
      <c r="K10" s="41">
        <f t="shared" si="6"/>
        <v>153</v>
      </c>
      <c r="L10" s="40">
        <f t="shared" si="7"/>
        <v>1</v>
      </c>
    </row>
    <row r="11" spans="1:12">
      <c r="A11" s="36" t="s">
        <v>174</v>
      </c>
      <c r="B11" s="36" t="s">
        <v>177</v>
      </c>
      <c r="C11" s="36" t="s">
        <v>178</v>
      </c>
      <c r="D11" s="66"/>
      <c r="E11" s="31">
        <v>153</v>
      </c>
      <c r="F11" s="66"/>
      <c r="G11" s="42"/>
      <c r="H11" s="42"/>
      <c r="I11" s="43">
        <f t="shared" si="5"/>
        <v>0</v>
      </c>
      <c r="J11" s="67"/>
      <c r="K11" s="44">
        <f t="shared" si="6"/>
        <v>153</v>
      </c>
      <c r="L11" s="43">
        <f t="shared" si="7"/>
        <v>1</v>
      </c>
    </row>
    <row r="12" spans="1:12">
      <c r="A12" s="33"/>
      <c r="B12" s="34">
        <f>COUNTA(B9:B11)</f>
        <v>3</v>
      </c>
      <c r="C12" s="33"/>
      <c r="E12" s="38">
        <f>SUM(E9:E11)</f>
        <v>459</v>
      </c>
      <c r="F12" s="45"/>
      <c r="G12" s="34">
        <f>COUNTA(G9:G11)</f>
        <v>1</v>
      </c>
      <c r="H12" s="38">
        <f>SUM(H9:H11)</f>
        <v>1</v>
      </c>
      <c r="I12" s="46">
        <f>H12/E12</f>
        <v>2.1786492374727671E-3</v>
      </c>
      <c r="J12" s="47"/>
      <c r="K12" s="55">
        <f>E12-H12</f>
        <v>458</v>
      </c>
      <c r="L12" s="46">
        <f>K12/E12</f>
        <v>0.9978213507625272</v>
      </c>
    </row>
    <row r="13" spans="1:12" ht="8.25" customHeight="1">
      <c r="A13" s="33"/>
      <c r="B13" s="33"/>
      <c r="C13" s="33"/>
      <c r="H13" s="39"/>
      <c r="I13" s="39"/>
      <c r="J13" s="39"/>
      <c r="K13" s="39"/>
      <c r="L13" s="39"/>
    </row>
    <row r="14" spans="1:12">
      <c r="A14" s="36" t="s">
        <v>179</v>
      </c>
      <c r="B14" s="36" t="s">
        <v>180</v>
      </c>
      <c r="C14" s="36" t="s">
        <v>181</v>
      </c>
      <c r="D14" s="66"/>
      <c r="E14" s="31">
        <v>153</v>
      </c>
      <c r="F14" s="66"/>
      <c r="G14" s="68" t="s">
        <v>32</v>
      </c>
      <c r="H14" s="69">
        <v>18</v>
      </c>
      <c r="I14" s="43">
        <f t="shared" ref="I14" si="8">H14/E14</f>
        <v>0.11764705882352941</v>
      </c>
      <c r="J14" s="67"/>
      <c r="K14" s="44">
        <f t="shared" ref="K14" si="9">E14-H14</f>
        <v>135</v>
      </c>
      <c r="L14" s="43">
        <f t="shared" ref="L14" si="10">K14/E14</f>
        <v>0.88235294117647056</v>
      </c>
    </row>
    <row r="15" spans="1:12">
      <c r="A15" s="33"/>
      <c r="B15" s="34">
        <f>COUNTA(B14:B14)</f>
        <v>1</v>
      </c>
      <c r="C15" s="33"/>
      <c r="E15" s="38">
        <f>SUM(E14:E14)</f>
        <v>153</v>
      </c>
      <c r="F15" s="45"/>
      <c r="G15" s="34">
        <f>COUNTA(G14:G14)</f>
        <v>1</v>
      </c>
      <c r="H15" s="38">
        <f>SUM(H14:H14)</f>
        <v>18</v>
      </c>
      <c r="I15" s="46">
        <f>H15/E15</f>
        <v>0.11764705882352941</v>
      </c>
      <c r="J15" s="47"/>
      <c r="K15" s="55">
        <f>E15-H15</f>
        <v>135</v>
      </c>
      <c r="L15" s="46">
        <f>K15/E15</f>
        <v>0.88235294117647056</v>
      </c>
    </row>
    <row r="16" spans="1:12" ht="8.25" customHeight="1">
      <c r="A16" s="33"/>
      <c r="B16" s="34"/>
      <c r="C16" s="33"/>
      <c r="E16" s="38"/>
      <c r="F16" s="45"/>
      <c r="G16" s="34"/>
      <c r="H16" s="38"/>
      <c r="I16" s="46"/>
      <c r="J16" s="138"/>
      <c r="K16" s="55"/>
      <c r="L16" s="46"/>
    </row>
    <row r="17" spans="1:12">
      <c r="A17" s="36" t="s">
        <v>182</v>
      </c>
      <c r="B17" s="36" t="s">
        <v>183</v>
      </c>
      <c r="C17" s="36" t="s">
        <v>184</v>
      </c>
      <c r="D17" s="66"/>
      <c r="E17" s="31">
        <v>153</v>
      </c>
      <c r="F17" s="66"/>
      <c r="G17" s="68" t="s">
        <v>32</v>
      </c>
      <c r="H17" s="42">
        <v>10</v>
      </c>
      <c r="I17" s="43">
        <f t="shared" ref="I17" si="11">H17/E17</f>
        <v>6.535947712418301E-2</v>
      </c>
      <c r="J17" s="67"/>
      <c r="K17" s="44">
        <f t="shared" ref="K17" si="12">E17-H17</f>
        <v>143</v>
      </c>
      <c r="L17" s="43">
        <f t="shared" ref="L17" si="13">K17/E17</f>
        <v>0.934640522875817</v>
      </c>
    </row>
    <row r="18" spans="1:12">
      <c r="A18" s="33"/>
      <c r="B18" s="34">
        <f>COUNTA(B17:B17)</f>
        <v>1</v>
      </c>
      <c r="C18" s="33"/>
      <c r="E18" s="38">
        <f>SUM(E17:E17)</f>
        <v>153</v>
      </c>
      <c r="F18" s="45"/>
      <c r="G18" s="34">
        <f>COUNTA(G17:G17)</f>
        <v>1</v>
      </c>
      <c r="H18" s="38">
        <f>SUM(H17:H17)</f>
        <v>10</v>
      </c>
      <c r="I18" s="46">
        <f>H18/E18</f>
        <v>6.535947712418301E-2</v>
      </c>
      <c r="J18" s="138"/>
      <c r="K18" s="55">
        <f>E18-H18</f>
        <v>143</v>
      </c>
      <c r="L18" s="46">
        <f>K18/E18</f>
        <v>0.934640522875817</v>
      </c>
    </row>
    <row r="19" spans="1:12" ht="8.25" customHeight="1">
      <c r="A19" s="33"/>
      <c r="B19" s="34"/>
      <c r="C19" s="33"/>
      <c r="E19" s="38"/>
      <c r="F19" s="45"/>
      <c r="G19" s="34"/>
      <c r="H19" s="38"/>
      <c r="I19" s="46"/>
      <c r="J19" s="138"/>
      <c r="K19" s="55"/>
      <c r="L19" s="46"/>
    </row>
    <row r="20" spans="1:12" ht="12.75" customHeight="1">
      <c r="A20" s="33" t="s">
        <v>185</v>
      </c>
      <c r="B20" s="33" t="s">
        <v>186</v>
      </c>
      <c r="C20" s="33" t="s">
        <v>187</v>
      </c>
      <c r="D20" s="5"/>
      <c r="E20" s="30">
        <v>153</v>
      </c>
      <c r="F20" s="5"/>
      <c r="G20" s="13" t="s">
        <v>32</v>
      </c>
      <c r="H20" s="151">
        <v>6</v>
      </c>
      <c r="I20" s="40">
        <f t="shared" ref="I20:I23" si="14">H20/E20</f>
        <v>3.9215686274509803E-2</v>
      </c>
      <c r="J20" s="65"/>
      <c r="K20" s="41">
        <f t="shared" ref="K20:K23" si="15">E20-H20</f>
        <v>147</v>
      </c>
      <c r="L20" s="40">
        <f t="shared" ref="L20:L23" si="16">K20/E20</f>
        <v>0.96078431372549022</v>
      </c>
    </row>
    <row r="21" spans="1:12" ht="12.75" customHeight="1">
      <c r="A21" s="33" t="s">
        <v>185</v>
      </c>
      <c r="B21" s="33" t="s">
        <v>188</v>
      </c>
      <c r="C21" s="33" t="s">
        <v>189</v>
      </c>
      <c r="D21" s="5"/>
      <c r="E21" s="30">
        <v>153</v>
      </c>
      <c r="F21" s="5"/>
      <c r="G21" s="13" t="s">
        <v>32</v>
      </c>
      <c r="H21" s="151">
        <v>8</v>
      </c>
      <c r="I21" s="40">
        <f t="shared" si="14"/>
        <v>5.2287581699346407E-2</v>
      </c>
      <c r="J21" s="65"/>
      <c r="K21" s="41">
        <f t="shared" si="15"/>
        <v>145</v>
      </c>
      <c r="L21" s="40">
        <f t="shared" si="16"/>
        <v>0.94771241830065356</v>
      </c>
    </row>
    <row r="22" spans="1:12" ht="12.75" customHeight="1">
      <c r="A22" s="33" t="s">
        <v>185</v>
      </c>
      <c r="B22" s="33" t="s">
        <v>190</v>
      </c>
      <c r="C22" s="33" t="s">
        <v>191</v>
      </c>
      <c r="D22" s="5"/>
      <c r="E22" s="30">
        <v>153</v>
      </c>
      <c r="F22" s="5"/>
      <c r="G22" s="13" t="s">
        <v>32</v>
      </c>
      <c r="H22" s="151">
        <v>6</v>
      </c>
      <c r="I22" s="40">
        <f t="shared" si="14"/>
        <v>3.9215686274509803E-2</v>
      </c>
      <c r="J22" s="65"/>
      <c r="K22" s="41">
        <f t="shared" si="15"/>
        <v>147</v>
      </c>
      <c r="L22" s="40">
        <f t="shared" si="16"/>
        <v>0.96078431372549022</v>
      </c>
    </row>
    <row r="23" spans="1:12" ht="12.75" customHeight="1">
      <c r="A23" s="36" t="s">
        <v>185</v>
      </c>
      <c r="B23" s="36" t="s">
        <v>192</v>
      </c>
      <c r="C23" s="36" t="s">
        <v>193</v>
      </c>
      <c r="D23" s="66"/>
      <c r="E23" s="31">
        <v>153</v>
      </c>
      <c r="F23" s="66"/>
      <c r="G23" s="68" t="s">
        <v>32</v>
      </c>
      <c r="H23" s="69">
        <v>10</v>
      </c>
      <c r="I23" s="43">
        <f t="shared" si="14"/>
        <v>6.535947712418301E-2</v>
      </c>
      <c r="J23" s="67"/>
      <c r="K23" s="44">
        <f t="shared" si="15"/>
        <v>143</v>
      </c>
      <c r="L23" s="43">
        <f t="shared" si="16"/>
        <v>0.934640522875817</v>
      </c>
    </row>
    <row r="24" spans="1:12">
      <c r="A24" s="33"/>
      <c r="B24" s="34">
        <f>COUNTA(B20:B23)</f>
        <v>4</v>
      </c>
      <c r="C24" s="33"/>
      <c r="E24" s="38">
        <f>SUM(E20:E23)</f>
        <v>612</v>
      </c>
      <c r="F24" s="45"/>
      <c r="G24" s="34">
        <f>COUNTA(G20:G23)</f>
        <v>4</v>
      </c>
      <c r="H24" s="38">
        <f>SUM(H20:H23)</f>
        <v>30</v>
      </c>
      <c r="I24" s="46">
        <f>H24/E24</f>
        <v>4.9019607843137254E-2</v>
      </c>
      <c r="J24" s="138"/>
      <c r="K24" s="55">
        <f>E24-H24</f>
        <v>582</v>
      </c>
      <c r="L24" s="46">
        <f>K24/E24</f>
        <v>0.9509803921568627</v>
      </c>
    </row>
    <row r="25" spans="1:12" ht="8.25" customHeight="1">
      <c r="A25" s="33"/>
      <c r="B25" s="34"/>
      <c r="C25" s="33"/>
      <c r="E25" s="38"/>
      <c r="F25" s="45"/>
      <c r="G25" s="34"/>
      <c r="H25" s="38"/>
      <c r="I25" s="46"/>
      <c r="J25" s="138"/>
      <c r="K25" s="55"/>
      <c r="L25" s="46"/>
    </row>
    <row r="26" spans="1:12">
      <c r="A26" s="33" t="s">
        <v>194</v>
      </c>
      <c r="B26" s="33" t="s">
        <v>195</v>
      </c>
      <c r="C26" s="33" t="s">
        <v>196</v>
      </c>
      <c r="D26" s="5"/>
      <c r="E26" s="30">
        <v>153</v>
      </c>
      <c r="F26" s="5"/>
      <c r="G26" s="13"/>
      <c r="H26" s="139"/>
      <c r="I26" s="40">
        <f t="shared" ref="I26:I34" si="17">H26/E26</f>
        <v>0</v>
      </c>
      <c r="J26" s="65"/>
      <c r="K26" s="41">
        <f t="shared" ref="K26:K34" si="18">E26-H26</f>
        <v>153</v>
      </c>
      <c r="L26" s="40">
        <f t="shared" ref="L26:L34" si="19">K26/E26</f>
        <v>1</v>
      </c>
    </row>
    <row r="27" spans="1:12">
      <c r="A27" s="33" t="s">
        <v>194</v>
      </c>
      <c r="B27" s="33" t="s">
        <v>197</v>
      </c>
      <c r="C27" s="33" t="s">
        <v>198</v>
      </c>
      <c r="D27" s="5"/>
      <c r="E27" s="30">
        <v>153</v>
      </c>
      <c r="F27" s="5"/>
      <c r="G27" s="13"/>
      <c r="H27" s="150"/>
      <c r="I27" s="40">
        <f t="shared" si="17"/>
        <v>0</v>
      </c>
      <c r="J27" s="65"/>
      <c r="K27" s="41">
        <f t="shared" si="18"/>
        <v>153</v>
      </c>
      <c r="L27" s="40">
        <f t="shared" si="19"/>
        <v>1</v>
      </c>
    </row>
    <row r="28" spans="1:12" ht="18">
      <c r="A28" s="33" t="s">
        <v>194</v>
      </c>
      <c r="B28" s="57" t="s">
        <v>199</v>
      </c>
      <c r="C28" s="57" t="s">
        <v>200</v>
      </c>
      <c r="D28" s="5"/>
      <c r="E28" s="30">
        <v>153</v>
      </c>
      <c r="F28" s="5"/>
      <c r="G28" s="13"/>
      <c r="H28" s="150"/>
      <c r="I28" s="40">
        <f t="shared" si="17"/>
        <v>0</v>
      </c>
      <c r="J28" s="65"/>
      <c r="K28" s="41">
        <f t="shared" si="18"/>
        <v>153</v>
      </c>
      <c r="L28" s="40">
        <f t="shared" si="19"/>
        <v>1</v>
      </c>
    </row>
    <row r="29" spans="1:12">
      <c r="A29" s="33" t="s">
        <v>194</v>
      </c>
      <c r="B29" s="33" t="s">
        <v>201</v>
      </c>
      <c r="C29" s="33" t="s">
        <v>202</v>
      </c>
      <c r="D29" s="5"/>
      <c r="E29" s="30">
        <v>153</v>
      </c>
      <c r="F29" s="5"/>
      <c r="G29" s="13"/>
      <c r="H29" s="150"/>
      <c r="I29" s="40">
        <f t="shared" si="17"/>
        <v>0</v>
      </c>
      <c r="J29" s="65"/>
      <c r="K29" s="41">
        <f t="shared" si="18"/>
        <v>153</v>
      </c>
      <c r="L29" s="40">
        <f t="shared" si="19"/>
        <v>1</v>
      </c>
    </row>
    <row r="30" spans="1:12">
      <c r="A30" s="33" t="s">
        <v>194</v>
      </c>
      <c r="B30" s="33" t="s">
        <v>203</v>
      </c>
      <c r="C30" s="33" t="s">
        <v>204</v>
      </c>
      <c r="D30" s="5"/>
      <c r="E30" s="30">
        <v>153</v>
      </c>
      <c r="F30" s="5"/>
      <c r="G30" s="151" t="s">
        <v>32</v>
      </c>
      <c r="H30" s="150">
        <v>9</v>
      </c>
      <c r="I30" s="40">
        <f t="shared" si="17"/>
        <v>5.8823529411764705E-2</v>
      </c>
      <c r="J30" s="65"/>
      <c r="K30" s="41">
        <f t="shared" si="18"/>
        <v>144</v>
      </c>
      <c r="L30" s="40">
        <f t="shared" si="19"/>
        <v>0.94117647058823528</v>
      </c>
    </row>
    <row r="31" spans="1:12">
      <c r="A31" s="33" t="s">
        <v>194</v>
      </c>
      <c r="B31" s="33" t="s">
        <v>205</v>
      </c>
      <c r="C31" s="33" t="s">
        <v>206</v>
      </c>
      <c r="D31" s="5"/>
      <c r="E31" s="30">
        <v>153</v>
      </c>
      <c r="F31" s="5"/>
      <c r="G31" s="13"/>
      <c r="H31" s="150"/>
      <c r="I31" s="40">
        <f t="shared" si="17"/>
        <v>0</v>
      </c>
      <c r="J31" s="65"/>
      <c r="K31" s="41">
        <f t="shared" si="18"/>
        <v>153</v>
      </c>
      <c r="L31" s="40">
        <f t="shared" si="19"/>
        <v>1</v>
      </c>
    </row>
    <row r="32" spans="1:12">
      <c r="A32" s="33" t="s">
        <v>194</v>
      </c>
      <c r="B32" s="33" t="s">
        <v>207</v>
      </c>
      <c r="C32" s="33" t="s">
        <v>208</v>
      </c>
      <c r="D32" s="5"/>
      <c r="E32" s="30">
        <v>153</v>
      </c>
      <c r="F32" s="5"/>
      <c r="G32" s="13"/>
      <c r="H32" s="139"/>
      <c r="I32" s="40">
        <f t="shared" si="17"/>
        <v>0</v>
      </c>
      <c r="J32" s="65"/>
      <c r="K32" s="41">
        <f t="shared" si="18"/>
        <v>153</v>
      </c>
      <c r="L32" s="40">
        <f t="shared" si="19"/>
        <v>1</v>
      </c>
    </row>
    <row r="33" spans="1:12">
      <c r="A33" s="33" t="s">
        <v>194</v>
      </c>
      <c r="B33" s="33" t="s">
        <v>209</v>
      </c>
      <c r="C33" s="33" t="s">
        <v>210</v>
      </c>
      <c r="D33" s="5"/>
      <c r="E33" s="30">
        <v>153</v>
      </c>
      <c r="F33" s="5"/>
      <c r="G33" s="13"/>
      <c r="H33" s="139"/>
      <c r="I33" s="40">
        <f t="shared" si="17"/>
        <v>0</v>
      </c>
      <c r="J33" s="65"/>
      <c r="K33" s="41">
        <f t="shared" si="18"/>
        <v>153</v>
      </c>
      <c r="L33" s="40">
        <f t="shared" si="19"/>
        <v>1</v>
      </c>
    </row>
    <row r="34" spans="1:12">
      <c r="A34" s="36" t="s">
        <v>194</v>
      </c>
      <c r="B34" s="36" t="s">
        <v>211</v>
      </c>
      <c r="C34" s="36" t="s">
        <v>212</v>
      </c>
      <c r="D34" s="66"/>
      <c r="E34" s="31">
        <v>153</v>
      </c>
      <c r="F34" s="66"/>
      <c r="G34" s="68"/>
      <c r="H34" s="69"/>
      <c r="I34" s="43">
        <f t="shared" si="17"/>
        <v>0</v>
      </c>
      <c r="J34" s="67"/>
      <c r="K34" s="44">
        <f t="shared" si="18"/>
        <v>153</v>
      </c>
      <c r="L34" s="43">
        <f t="shared" si="19"/>
        <v>1</v>
      </c>
    </row>
    <row r="35" spans="1:12">
      <c r="A35" s="33"/>
      <c r="B35" s="34">
        <f>COUNTA(B26:B34)</f>
        <v>9</v>
      </c>
      <c r="C35" s="33"/>
      <c r="E35" s="38">
        <f>SUM(E26:E34)</f>
        <v>1377</v>
      </c>
      <c r="F35" s="45"/>
      <c r="G35" s="34">
        <f>COUNTA(G26:G34)</f>
        <v>1</v>
      </c>
      <c r="H35" s="38">
        <f>SUM(H26:H34)</f>
        <v>9</v>
      </c>
      <c r="I35" s="46">
        <f>H35/E35</f>
        <v>6.5359477124183009E-3</v>
      </c>
      <c r="J35" s="138"/>
      <c r="K35" s="55">
        <f>E35-H35</f>
        <v>1368</v>
      </c>
      <c r="L35" s="46">
        <f>K35/E35</f>
        <v>0.99346405228758172</v>
      </c>
    </row>
    <row r="36" spans="1:12" ht="8.25" customHeight="1">
      <c r="A36" s="33"/>
      <c r="B36" s="34"/>
      <c r="C36" s="33"/>
      <c r="E36" s="38"/>
      <c r="F36" s="45"/>
      <c r="G36" s="34"/>
      <c r="H36" s="38"/>
      <c r="I36" s="46"/>
      <c r="J36" s="138"/>
      <c r="K36" s="55"/>
      <c r="L36" s="46"/>
    </row>
    <row r="37" spans="1:12" ht="12.75" customHeight="1">
      <c r="A37" s="33" t="s">
        <v>213</v>
      </c>
      <c r="B37" s="33" t="s">
        <v>214</v>
      </c>
      <c r="C37" s="33" t="s">
        <v>215</v>
      </c>
      <c r="D37" s="5"/>
      <c r="E37" s="30">
        <v>153</v>
      </c>
      <c r="F37" s="5"/>
      <c r="G37" s="39"/>
      <c r="H37" s="39"/>
      <c r="I37" s="40">
        <f t="shared" ref="I37:I38" si="20">H37/E37</f>
        <v>0</v>
      </c>
      <c r="J37" s="65"/>
      <c r="K37" s="41">
        <f t="shared" ref="K37:K38" si="21">E37-H37</f>
        <v>153</v>
      </c>
      <c r="L37" s="40">
        <f t="shared" ref="L37:L38" si="22">K37/E37</f>
        <v>1</v>
      </c>
    </row>
    <row r="38" spans="1:12" ht="12.75" customHeight="1">
      <c r="A38" s="36" t="s">
        <v>213</v>
      </c>
      <c r="B38" s="36" t="s">
        <v>216</v>
      </c>
      <c r="C38" s="36" t="s">
        <v>217</v>
      </c>
      <c r="D38" s="66"/>
      <c r="E38" s="31">
        <v>153</v>
      </c>
      <c r="F38" s="66"/>
      <c r="G38" s="42"/>
      <c r="H38" s="42"/>
      <c r="I38" s="43">
        <f t="shared" si="20"/>
        <v>0</v>
      </c>
      <c r="J38" s="67"/>
      <c r="K38" s="44">
        <f t="shared" si="21"/>
        <v>153</v>
      </c>
      <c r="L38" s="43">
        <f t="shared" si="22"/>
        <v>1</v>
      </c>
    </row>
    <row r="39" spans="1:12">
      <c r="A39" s="33"/>
      <c r="B39" s="34">
        <f>COUNTA(B37:B38)</f>
        <v>2</v>
      </c>
      <c r="C39" s="33"/>
      <c r="E39" s="38">
        <f>SUM(E37:E38)</f>
        <v>306</v>
      </c>
      <c r="F39" s="45"/>
      <c r="G39" s="34">
        <f>COUNTA(G37:G38)</f>
        <v>0</v>
      </c>
      <c r="H39" s="38">
        <f>SUM(H37:H38)</f>
        <v>0</v>
      </c>
      <c r="I39" s="46">
        <f>H39/E39</f>
        <v>0</v>
      </c>
      <c r="J39" s="138"/>
      <c r="K39" s="55">
        <f>E39-H39</f>
        <v>306</v>
      </c>
      <c r="L39" s="46">
        <f>K39/E39</f>
        <v>1</v>
      </c>
    </row>
    <row r="40" spans="1:12" ht="8.25" customHeight="1">
      <c r="A40" s="33"/>
      <c r="B40" s="34"/>
      <c r="C40" s="33"/>
      <c r="E40" s="38"/>
      <c r="F40" s="45"/>
      <c r="G40" s="34"/>
      <c r="H40" s="38"/>
      <c r="I40" s="46"/>
      <c r="J40" s="138"/>
      <c r="K40" s="55"/>
      <c r="L40" s="46"/>
    </row>
    <row r="41" spans="1:12">
      <c r="A41" s="33" t="s">
        <v>218</v>
      </c>
      <c r="B41" s="33" t="s">
        <v>219</v>
      </c>
      <c r="C41" s="33" t="s">
        <v>220</v>
      </c>
      <c r="D41" s="5"/>
      <c r="E41" s="30">
        <v>153</v>
      </c>
      <c r="F41" s="5"/>
      <c r="G41" s="13" t="s">
        <v>32</v>
      </c>
      <c r="H41" s="139">
        <v>1</v>
      </c>
      <c r="I41" s="40">
        <f t="shared" ref="I41:I62" si="23">H41/E41</f>
        <v>6.5359477124183009E-3</v>
      </c>
      <c r="J41" s="65"/>
      <c r="K41" s="41">
        <f t="shared" ref="K41:K62" si="24">E41-H41</f>
        <v>152</v>
      </c>
      <c r="L41" s="40">
        <f t="shared" ref="L41:L62" si="25">K41/E41</f>
        <v>0.99346405228758172</v>
      </c>
    </row>
    <row r="42" spans="1:12">
      <c r="A42" s="33" t="s">
        <v>218</v>
      </c>
      <c r="B42" s="33" t="s">
        <v>221</v>
      </c>
      <c r="C42" s="33" t="s">
        <v>222</v>
      </c>
      <c r="D42" s="5"/>
      <c r="E42" s="30">
        <v>153</v>
      </c>
      <c r="F42" s="5"/>
      <c r="G42" s="13"/>
      <c r="H42" s="150"/>
      <c r="I42" s="40">
        <f t="shared" ref="I42:I61" si="26">H42/E42</f>
        <v>0</v>
      </c>
      <c r="J42" s="65"/>
      <c r="K42" s="41">
        <f t="shared" ref="K42:K61" si="27">E42-H42</f>
        <v>153</v>
      </c>
      <c r="L42" s="40">
        <f t="shared" ref="L42:L61" si="28">K42/E42</f>
        <v>1</v>
      </c>
    </row>
    <row r="43" spans="1:12">
      <c r="A43" s="33" t="s">
        <v>218</v>
      </c>
      <c r="B43" s="33" t="s">
        <v>223</v>
      </c>
      <c r="C43" s="33" t="s">
        <v>224</v>
      </c>
      <c r="D43" s="5"/>
      <c r="E43" s="30">
        <v>153</v>
      </c>
      <c r="F43" s="5"/>
      <c r="G43" s="13"/>
      <c r="H43" s="150"/>
      <c r="I43" s="40">
        <f t="shared" si="26"/>
        <v>0</v>
      </c>
      <c r="J43" s="65"/>
      <c r="K43" s="41">
        <f t="shared" si="27"/>
        <v>153</v>
      </c>
      <c r="L43" s="40">
        <f t="shared" si="28"/>
        <v>1</v>
      </c>
    </row>
    <row r="44" spans="1:12">
      <c r="A44" s="33" t="s">
        <v>218</v>
      </c>
      <c r="B44" s="33" t="s">
        <v>225</v>
      </c>
      <c r="C44" s="33" t="s">
        <v>226</v>
      </c>
      <c r="D44" s="5"/>
      <c r="E44" s="30">
        <v>153</v>
      </c>
      <c r="F44" s="5"/>
      <c r="G44" s="13"/>
      <c r="H44" s="150"/>
      <c r="I44" s="40">
        <f t="shared" si="26"/>
        <v>0</v>
      </c>
      <c r="J44" s="65"/>
      <c r="K44" s="41">
        <f t="shared" si="27"/>
        <v>153</v>
      </c>
      <c r="L44" s="40">
        <f t="shared" si="28"/>
        <v>1</v>
      </c>
    </row>
    <row r="45" spans="1:12">
      <c r="A45" s="33" t="s">
        <v>218</v>
      </c>
      <c r="B45" s="33" t="s">
        <v>227</v>
      </c>
      <c r="C45" s="33" t="s">
        <v>228</v>
      </c>
      <c r="D45" s="5"/>
      <c r="E45" s="30">
        <v>153</v>
      </c>
      <c r="F45" s="5"/>
      <c r="G45" s="13"/>
      <c r="H45" s="150"/>
      <c r="I45" s="40">
        <f t="shared" si="26"/>
        <v>0</v>
      </c>
      <c r="J45" s="65"/>
      <c r="K45" s="41">
        <f t="shared" si="27"/>
        <v>153</v>
      </c>
      <c r="L45" s="40">
        <f t="shared" si="28"/>
        <v>1</v>
      </c>
    </row>
    <row r="46" spans="1:12">
      <c r="A46" s="33" t="s">
        <v>218</v>
      </c>
      <c r="B46" s="33" t="s">
        <v>229</v>
      </c>
      <c r="C46" s="33" t="s">
        <v>230</v>
      </c>
      <c r="D46" s="5"/>
      <c r="E46" s="30">
        <v>153</v>
      </c>
      <c r="F46" s="5"/>
      <c r="G46" s="13"/>
      <c r="H46" s="150"/>
      <c r="I46" s="40">
        <f t="shared" si="26"/>
        <v>0</v>
      </c>
      <c r="J46" s="65"/>
      <c r="K46" s="41">
        <f t="shared" si="27"/>
        <v>153</v>
      </c>
      <c r="L46" s="40">
        <f t="shared" si="28"/>
        <v>1</v>
      </c>
    </row>
    <row r="47" spans="1:12">
      <c r="A47" s="33" t="s">
        <v>218</v>
      </c>
      <c r="B47" s="33" t="s">
        <v>231</v>
      </c>
      <c r="C47" s="33" t="s">
        <v>232</v>
      </c>
      <c r="D47" s="5"/>
      <c r="E47" s="30">
        <v>153</v>
      </c>
      <c r="F47" s="5"/>
      <c r="G47" s="13"/>
      <c r="H47" s="150"/>
      <c r="I47" s="40">
        <f t="shared" si="26"/>
        <v>0</v>
      </c>
      <c r="J47" s="65"/>
      <c r="K47" s="41">
        <f t="shared" si="27"/>
        <v>153</v>
      </c>
      <c r="L47" s="40">
        <f t="shared" si="28"/>
        <v>1</v>
      </c>
    </row>
    <row r="48" spans="1:12">
      <c r="A48" s="33" t="s">
        <v>218</v>
      </c>
      <c r="B48" s="33" t="s">
        <v>233</v>
      </c>
      <c r="C48" s="33" t="s">
        <v>234</v>
      </c>
      <c r="D48" s="5"/>
      <c r="E48" s="30">
        <v>153</v>
      </c>
      <c r="F48" s="5"/>
      <c r="G48" s="13" t="s">
        <v>32</v>
      </c>
      <c r="H48" s="150">
        <v>1</v>
      </c>
      <c r="I48" s="40">
        <f t="shared" si="26"/>
        <v>6.5359477124183009E-3</v>
      </c>
      <c r="J48" s="65"/>
      <c r="K48" s="41">
        <f t="shared" si="27"/>
        <v>152</v>
      </c>
      <c r="L48" s="40">
        <f t="shared" si="28"/>
        <v>0.99346405228758172</v>
      </c>
    </row>
    <row r="49" spans="1:12">
      <c r="A49" s="33" t="s">
        <v>218</v>
      </c>
      <c r="B49" s="33" t="s">
        <v>235</v>
      </c>
      <c r="C49" s="33" t="s">
        <v>236</v>
      </c>
      <c r="D49" s="5"/>
      <c r="E49" s="30">
        <v>153</v>
      </c>
      <c r="F49" s="5"/>
      <c r="G49" s="13" t="s">
        <v>32</v>
      </c>
      <c r="H49" s="150">
        <v>3</v>
      </c>
      <c r="I49" s="40">
        <f t="shared" si="26"/>
        <v>1.9607843137254902E-2</v>
      </c>
      <c r="J49" s="65"/>
      <c r="K49" s="41">
        <f t="shared" si="27"/>
        <v>150</v>
      </c>
      <c r="L49" s="40">
        <f t="shared" si="28"/>
        <v>0.98039215686274506</v>
      </c>
    </row>
    <row r="50" spans="1:12">
      <c r="A50" s="33" t="s">
        <v>218</v>
      </c>
      <c r="B50" s="33" t="s">
        <v>237</v>
      </c>
      <c r="C50" s="33" t="s">
        <v>238</v>
      </c>
      <c r="D50" s="5"/>
      <c r="E50" s="30">
        <v>153</v>
      </c>
      <c r="F50" s="5"/>
      <c r="G50" s="13"/>
      <c r="H50" s="150"/>
      <c r="I50" s="40">
        <f t="shared" si="26"/>
        <v>0</v>
      </c>
      <c r="J50" s="65"/>
      <c r="K50" s="41">
        <f t="shared" si="27"/>
        <v>153</v>
      </c>
      <c r="L50" s="40">
        <f t="shared" si="28"/>
        <v>1</v>
      </c>
    </row>
    <row r="51" spans="1:12">
      <c r="A51" s="33" t="s">
        <v>218</v>
      </c>
      <c r="B51" s="33" t="s">
        <v>239</v>
      </c>
      <c r="C51" s="33" t="s">
        <v>240</v>
      </c>
      <c r="D51" s="5"/>
      <c r="E51" s="30">
        <v>153</v>
      </c>
      <c r="F51" s="5"/>
      <c r="G51" s="13" t="s">
        <v>32</v>
      </c>
      <c r="H51" s="150">
        <v>2</v>
      </c>
      <c r="I51" s="40">
        <f t="shared" si="26"/>
        <v>1.3071895424836602E-2</v>
      </c>
      <c r="J51" s="65"/>
      <c r="K51" s="41">
        <f t="shared" si="27"/>
        <v>151</v>
      </c>
      <c r="L51" s="40">
        <f t="shared" si="28"/>
        <v>0.98692810457516345</v>
      </c>
    </row>
    <row r="52" spans="1:12">
      <c r="A52" s="33" t="s">
        <v>218</v>
      </c>
      <c r="B52" s="33" t="s">
        <v>241</v>
      </c>
      <c r="C52" s="33" t="s">
        <v>242</v>
      </c>
      <c r="D52" s="5"/>
      <c r="E52" s="30">
        <v>153</v>
      </c>
      <c r="F52" s="5"/>
      <c r="G52" s="13"/>
      <c r="H52" s="150"/>
      <c r="I52" s="40">
        <f t="shared" si="26"/>
        <v>0</v>
      </c>
      <c r="J52" s="65"/>
      <c r="K52" s="41">
        <f t="shared" si="27"/>
        <v>153</v>
      </c>
      <c r="L52" s="40">
        <f t="shared" si="28"/>
        <v>1</v>
      </c>
    </row>
    <row r="53" spans="1:12">
      <c r="A53" s="33" t="s">
        <v>218</v>
      </c>
      <c r="B53" s="33" t="s">
        <v>243</v>
      </c>
      <c r="C53" s="33" t="s">
        <v>244</v>
      </c>
      <c r="D53" s="5"/>
      <c r="E53" s="30">
        <v>153</v>
      </c>
      <c r="F53" s="5"/>
      <c r="G53" s="13"/>
      <c r="H53" s="150"/>
      <c r="I53" s="40">
        <f t="shared" si="26"/>
        <v>0</v>
      </c>
      <c r="J53" s="65"/>
      <c r="K53" s="41">
        <f t="shared" si="27"/>
        <v>153</v>
      </c>
      <c r="L53" s="40">
        <f t="shared" si="28"/>
        <v>1</v>
      </c>
    </row>
    <row r="54" spans="1:12">
      <c r="A54" s="33" t="s">
        <v>218</v>
      </c>
      <c r="B54" s="33" t="s">
        <v>245</v>
      </c>
      <c r="C54" s="33" t="s">
        <v>246</v>
      </c>
      <c r="D54" s="5"/>
      <c r="E54" s="30">
        <v>153</v>
      </c>
      <c r="F54" s="5"/>
      <c r="G54" s="13" t="s">
        <v>32</v>
      </c>
      <c r="H54" s="150">
        <v>1</v>
      </c>
      <c r="I54" s="40">
        <f t="shared" si="26"/>
        <v>6.5359477124183009E-3</v>
      </c>
      <c r="J54" s="65"/>
      <c r="K54" s="41">
        <f t="shared" si="27"/>
        <v>152</v>
      </c>
      <c r="L54" s="40">
        <f t="shared" si="28"/>
        <v>0.99346405228758172</v>
      </c>
    </row>
    <row r="55" spans="1:12">
      <c r="A55" s="33" t="s">
        <v>218</v>
      </c>
      <c r="B55" s="33" t="s">
        <v>247</v>
      </c>
      <c r="C55" s="33" t="s">
        <v>248</v>
      </c>
      <c r="D55" s="5"/>
      <c r="E55" s="30">
        <v>153</v>
      </c>
      <c r="F55" s="5"/>
      <c r="G55" s="13" t="s">
        <v>32</v>
      </c>
      <c r="H55" s="150">
        <v>1</v>
      </c>
      <c r="I55" s="40">
        <f t="shared" si="26"/>
        <v>6.5359477124183009E-3</v>
      </c>
      <c r="J55" s="65"/>
      <c r="K55" s="41">
        <f t="shared" si="27"/>
        <v>152</v>
      </c>
      <c r="L55" s="40">
        <f t="shared" si="28"/>
        <v>0.99346405228758172</v>
      </c>
    </row>
    <row r="56" spans="1:12">
      <c r="A56" s="33" t="s">
        <v>218</v>
      </c>
      <c r="B56" s="33" t="s">
        <v>249</v>
      </c>
      <c r="C56" s="33" t="s">
        <v>250</v>
      </c>
      <c r="D56" s="5"/>
      <c r="E56" s="30">
        <v>153</v>
      </c>
      <c r="F56" s="5"/>
      <c r="G56" s="13"/>
      <c r="H56" s="150"/>
      <c r="I56" s="40">
        <f t="shared" si="26"/>
        <v>0</v>
      </c>
      <c r="J56" s="65"/>
      <c r="K56" s="41">
        <f t="shared" si="27"/>
        <v>153</v>
      </c>
      <c r="L56" s="40">
        <f t="shared" si="28"/>
        <v>1</v>
      </c>
    </row>
    <row r="57" spans="1:12">
      <c r="A57" s="33" t="s">
        <v>218</v>
      </c>
      <c r="B57" s="33" t="s">
        <v>251</v>
      </c>
      <c r="C57" s="33" t="s">
        <v>252</v>
      </c>
      <c r="D57" s="5"/>
      <c r="E57" s="30">
        <v>153</v>
      </c>
      <c r="F57" s="5"/>
      <c r="G57" s="13" t="s">
        <v>32</v>
      </c>
      <c r="H57" s="150">
        <v>3</v>
      </c>
      <c r="I57" s="40">
        <f t="shared" si="26"/>
        <v>1.9607843137254902E-2</v>
      </c>
      <c r="J57" s="65"/>
      <c r="K57" s="41">
        <f t="shared" si="27"/>
        <v>150</v>
      </c>
      <c r="L57" s="40">
        <f t="shared" si="28"/>
        <v>0.98039215686274506</v>
      </c>
    </row>
    <row r="58" spans="1:12">
      <c r="A58" s="33" t="s">
        <v>218</v>
      </c>
      <c r="B58" s="33" t="s">
        <v>253</v>
      </c>
      <c r="C58" s="33" t="s">
        <v>254</v>
      </c>
      <c r="D58" s="5"/>
      <c r="E58" s="30">
        <v>153</v>
      </c>
      <c r="F58" s="5"/>
      <c r="G58" s="13"/>
      <c r="H58" s="150"/>
      <c r="I58" s="40">
        <f t="shared" si="26"/>
        <v>0</v>
      </c>
      <c r="J58" s="65"/>
      <c r="K58" s="41">
        <f t="shared" si="27"/>
        <v>153</v>
      </c>
      <c r="L58" s="40">
        <f t="shared" si="28"/>
        <v>1</v>
      </c>
    </row>
    <row r="59" spans="1:12">
      <c r="A59" s="33" t="s">
        <v>218</v>
      </c>
      <c r="B59" s="33" t="s">
        <v>255</v>
      </c>
      <c r="C59" s="33" t="s">
        <v>256</v>
      </c>
      <c r="D59" s="5"/>
      <c r="E59" s="30">
        <v>153</v>
      </c>
      <c r="F59" s="5"/>
      <c r="G59" s="13"/>
      <c r="H59" s="150"/>
      <c r="I59" s="40">
        <f t="shared" si="26"/>
        <v>0</v>
      </c>
      <c r="J59" s="65"/>
      <c r="K59" s="41">
        <f t="shared" si="27"/>
        <v>153</v>
      </c>
      <c r="L59" s="40">
        <f t="shared" si="28"/>
        <v>1</v>
      </c>
    </row>
    <row r="60" spans="1:12">
      <c r="A60" s="33" t="s">
        <v>218</v>
      </c>
      <c r="B60" s="33" t="s">
        <v>257</v>
      </c>
      <c r="C60" s="33" t="s">
        <v>258</v>
      </c>
      <c r="D60" s="5"/>
      <c r="E60" s="30">
        <v>153</v>
      </c>
      <c r="F60" s="5"/>
      <c r="G60" s="13"/>
      <c r="H60" s="150"/>
      <c r="I60" s="40">
        <f t="shared" si="26"/>
        <v>0</v>
      </c>
      <c r="J60" s="65"/>
      <c r="K60" s="41">
        <f t="shared" si="27"/>
        <v>153</v>
      </c>
      <c r="L60" s="40">
        <f t="shared" si="28"/>
        <v>1</v>
      </c>
    </row>
    <row r="61" spans="1:12">
      <c r="A61" s="33" t="s">
        <v>218</v>
      </c>
      <c r="B61" s="33" t="s">
        <v>259</v>
      </c>
      <c r="C61" s="33" t="s">
        <v>260</v>
      </c>
      <c r="D61" s="5"/>
      <c r="E61" s="30">
        <v>153</v>
      </c>
      <c r="F61" s="5"/>
      <c r="G61" s="13"/>
      <c r="H61" s="150"/>
      <c r="I61" s="40">
        <f t="shared" si="26"/>
        <v>0</v>
      </c>
      <c r="J61" s="65"/>
      <c r="K61" s="41">
        <f t="shared" si="27"/>
        <v>153</v>
      </c>
      <c r="L61" s="40">
        <f t="shared" si="28"/>
        <v>1</v>
      </c>
    </row>
    <row r="62" spans="1:12">
      <c r="A62" s="36" t="s">
        <v>218</v>
      </c>
      <c r="B62" s="36" t="s">
        <v>261</v>
      </c>
      <c r="C62" s="36" t="s">
        <v>262</v>
      </c>
      <c r="D62" s="66"/>
      <c r="E62" s="31">
        <v>153</v>
      </c>
      <c r="F62" s="66"/>
      <c r="G62" s="68" t="s">
        <v>32</v>
      </c>
      <c r="H62" s="69">
        <v>1</v>
      </c>
      <c r="I62" s="43">
        <f t="shared" si="23"/>
        <v>6.5359477124183009E-3</v>
      </c>
      <c r="J62" s="67"/>
      <c r="K62" s="44">
        <f t="shared" si="24"/>
        <v>152</v>
      </c>
      <c r="L62" s="43">
        <f t="shared" si="25"/>
        <v>0.99346405228758172</v>
      </c>
    </row>
    <row r="63" spans="1:12">
      <c r="A63" s="33"/>
      <c r="B63" s="34">
        <f>COUNTA(B41:B62)</f>
        <v>22</v>
      </c>
      <c r="C63" s="33"/>
      <c r="E63" s="38">
        <f>SUM(E41:E62)</f>
        <v>3366</v>
      </c>
      <c r="F63" s="45"/>
      <c r="G63" s="34">
        <f>COUNTA(G41:G62)</f>
        <v>8</v>
      </c>
      <c r="H63" s="38">
        <f>SUM(H41:H62)</f>
        <v>13</v>
      </c>
      <c r="I63" s="46">
        <f>H63/E63</f>
        <v>3.8621509209744503E-3</v>
      </c>
      <c r="J63" s="138"/>
      <c r="K63" s="55">
        <f>E63-H63</f>
        <v>3353</v>
      </c>
      <c r="L63" s="46">
        <f>K63/E63</f>
        <v>0.99613784907902558</v>
      </c>
    </row>
    <row r="64" spans="1:12" ht="8.25" customHeight="1">
      <c r="A64" s="33"/>
      <c r="B64" s="34"/>
      <c r="C64" s="33"/>
      <c r="E64" s="38"/>
      <c r="F64" s="45"/>
      <c r="G64" s="34"/>
      <c r="H64" s="38"/>
      <c r="I64" s="46"/>
      <c r="J64" s="138"/>
      <c r="K64" s="55"/>
      <c r="L64" s="46"/>
    </row>
    <row r="65" spans="1:12">
      <c r="A65" s="36" t="s">
        <v>263</v>
      </c>
      <c r="B65" s="36" t="s">
        <v>264</v>
      </c>
      <c r="C65" s="36" t="s">
        <v>265</v>
      </c>
      <c r="D65" s="66"/>
      <c r="E65" s="31">
        <v>153</v>
      </c>
      <c r="F65" s="66"/>
      <c r="G65" s="68"/>
      <c r="H65" s="69"/>
      <c r="I65" s="43">
        <f t="shared" ref="I65" si="29">H65/E65</f>
        <v>0</v>
      </c>
      <c r="J65" s="67"/>
      <c r="K65" s="44">
        <f t="shared" ref="K65" si="30">E65-H65</f>
        <v>153</v>
      </c>
      <c r="L65" s="43">
        <f t="shared" ref="L65" si="31">K65/E65</f>
        <v>1</v>
      </c>
    </row>
    <row r="66" spans="1:12">
      <c r="A66" s="33"/>
      <c r="B66" s="34">
        <f>COUNTA(B65:B65)</f>
        <v>1</v>
      </c>
      <c r="C66" s="33"/>
      <c r="E66" s="38">
        <f>SUM(E65:E65)</f>
        <v>153</v>
      </c>
      <c r="F66" s="45"/>
      <c r="G66" s="34">
        <f>COUNTA(G65:G65)</f>
        <v>0</v>
      </c>
      <c r="H66" s="38">
        <f>SUM(H65:H65)</f>
        <v>0</v>
      </c>
      <c r="I66" s="46">
        <f>H66/E66</f>
        <v>0</v>
      </c>
      <c r="J66" s="138"/>
      <c r="K66" s="55">
        <f>E66-H66</f>
        <v>153</v>
      </c>
      <c r="L66" s="46">
        <f>K66/E66</f>
        <v>1</v>
      </c>
    </row>
    <row r="67" spans="1:12">
      <c r="A67" s="33"/>
      <c r="B67" s="34"/>
      <c r="C67" s="33"/>
      <c r="E67" s="38"/>
      <c r="F67" s="45"/>
      <c r="G67" s="34"/>
      <c r="H67" s="38"/>
      <c r="I67" s="46"/>
      <c r="J67" s="138"/>
      <c r="K67" s="55"/>
      <c r="L67" s="46"/>
    </row>
    <row r="68" spans="1:12">
      <c r="A68" s="33"/>
      <c r="B68" s="34"/>
      <c r="C68" s="33"/>
      <c r="E68" s="38"/>
      <c r="F68" s="45"/>
      <c r="G68" s="34"/>
      <c r="H68" s="38"/>
      <c r="I68" s="46"/>
      <c r="J68" s="77"/>
      <c r="K68" s="55"/>
      <c r="L68" s="46"/>
    </row>
    <row r="69" spans="1:12">
      <c r="B69" s="105" t="s">
        <v>152</v>
      </c>
      <c r="C69" s="121"/>
      <c r="D69" s="122"/>
      <c r="G69" s="39"/>
      <c r="H69" s="39"/>
    </row>
    <row r="70" spans="1:12">
      <c r="B70" s="105"/>
      <c r="C70" s="124" t="s">
        <v>115</v>
      </c>
      <c r="D70" s="122"/>
      <c r="E70" s="104">
        <f>SUM(B4+B7+B12+B15+B18+B24+B35+B39+B63+B66)</f>
        <v>45</v>
      </c>
      <c r="G70" s="39"/>
      <c r="H70" s="39"/>
    </row>
    <row r="71" spans="1:12">
      <c r="B71" s="105"/>
      <c r="C71" s="124" t="s">
        <v>153</v>
      </c>
      <c r="D71" s="122"/>
      <c r="E71" s="103">
        <f>SUM(E4+E7+E12+E15+E18+E24+E35+E39+E63+E66)</f>
        <v>6885</v>
      </c>
      <c r="G71" s="39"/>
      <c r="H71" s="39"/>
    </row>
    <row r="72" spans="1:12">
      <c r="B72" s="123"/>
      <c r="C72" s="124" t="s">
        <v>143</v>
      </c>
      <c r="D72" s="104"/>
      <c r="E72" s="104">
        <f>SUM(G4+G7+G12+G15+G18+G24+G35+G39+G63+G66)</f>
        <v>16</v>
      </c>
      <c r="G72" s="39"/>
      <c r="H72" s="39"/>
    </row>
    <row r="73" spans="1:12">
      <c r="B73" s="123"/>
      <c r="C73" s="124" t="s">
        <v>154</v>
      </c>
      <c r="D73" s="104" t="e">
        <f>SUM(D13+#REF!+D15+#REF!)</f>
        <v>#REF!</v>
      </c>
      <c r="E73" s="103">
        <f>SUM(H4+H7+H12+H15+H18+H24+H35+H39+H63+H66)</f>
        <v>81</v>
      </c>
      <c r="G73" s="39"/>
      <c r="H73" s="39"/>
    </row>
    <row r="74" spans="1:12">
      <c r="B74" s="123"/>
      <c r="C74" s="124" t="s">
        <v>155</v>
      </c>
      <c r="D74" s="104" t="e">
        <f>SUM(E13+#REF!+E15+#REF!)</f>
        <v>#REF!</v>
      </c>
      <c r="E74" s="132">
        <f>E73/E71</f>
        <v>1.1764705882352941E-2</v>
      </c>
      <c r="G74" s="39"/>
      <c r="H74" s="39"/>
    </row>
    <row r="75" spans="1:12">
      <c r="C75" s="124" t="s">
        <v>156</v>
      </c>
      <c r="E75" s="103">
        <f>SUM(K4+K7+K12+K15+K18+K24+K35+K39+K63+K66)</f>
        <v>6804</v>
      </c>
      <c r="G75" s="39"/>
      <c r="H75" s="39"/>
    </row>
    <row r="76" spans="1:12">
      <c r="C76" s="124" t="s">
        <v>157</v>
      </c>
      <c r="E76" s="132">
        <f>E75/E71</f>
        <v>0.9882352941176471</v>
      </c>
      <c r="G76" s="39"/>
      <c r="H76" s="39"/>
    </row>
    <row r="77" spans="1:12">
      <c r="G77" s="39"/>
      <c r="H77" s="39"/>
    </row>
    <row r="78" spans="1:12">
      <c r="G78" s="39"/>
      <c r="H78" s="39"/>
    </row>
    <row r="79" spans="1:12">
      <c r="G79" s="39"/>
      <c r="H79" s="39"/>
    </row>
    <row r="80" spans="1:12">
      <c r="G80" s="39"/>
      <c r="H80" s="39"/>
    </row>
    <row r="81" spans="7:8">
      <c r="G81" s="39"/>
      <c r="H81" s="39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Virginia Beach Days at Monitored Beaches</oddHeader>
    <oddFooter>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77"/>
  <sheetViews>
    <sheetView workbookViewId="0"/>
  </sheetViews>
  <sheetFormatPr defaultRowHeight="12.75"/>
  <cols>
    <col min="1" max="1" width="12.5703125" style="28" customWidth="1"/>
    <col min="2" max="2" width="7.7109375" style="28" customWidth="1"/>
    <col min="3" max="3" width="33" style="28" customWidth="1"/>
    <col min="4" max="4" width="5.5703125" style="56" customWidth="1"/>
    <col min="5" max="5" width="9.7109375" style="56" customWidth="1"/>
    <col min="6" max="6" width="9.7109375" style="5" customWidth="1"/>
    <col min="7" max="7" width="8.7109375" style="5" customWidth="1"/>
    <col min="8" max="8" width="11" style="5" customWidth="1"/>
    <col min="9" max="9" width="9.140625" style="24"/>
    <col min="10" max="11" width="9.140625" style="24" customWidth="1"/>
    <col min="12" max="16384" width="9.140625" style="24"/>
  </cols>
  <sheetData>
    <row r="1" spans="1:12" ht="41.25" customHeight="1">
      <c r="A1" s="25" t="s">
        <v>12</v>
      </c>
      <c r="B1" s="25" t="s">
        <v>13</v>
      </c>
      <c r="C1" s="25" t="s">
        <v>14</v>
      </c>
      <c r="D1" s="3" t="s">
        <v>71</v>
      </c>
      <c r="E1" s="79" t="s">
        <v>272</v>
      </c>
      <c r="F1" s="3" t="s">
        <v>74</v>
      </c>
      <c r="G1" s="3" t="s">
        <v>72</v>
      </c>
      <c r="H1" s="3" t="s">
        <v>73</v>
      </c>
      <c r="I1" s="15" t="s">
        <v>30</v>
      </c>
      <c r="J1" s="3" t="s">
        <v>41</v>
      </c>
      <c r="K1" s="3" t="s">
        <v>17</v>
      </c>
      <c r="L1" s="3" t="s">
        <v>18</v>
      </c>
    </row>
    <row r="2" spans="1:12" ht="12.75" customHeight="1">
      <c r="A2" s="36" t="s">
        <v>168</v>
      </c>
      <c r="B2" s="36" t="s">
        <v>169</v>
      </c>
      <c r="C2" s="156" t="s">
        <v>170</v>
      </c>
      <c r="D2" s="152">
        <v>1</v>
      </c>
      <c r="E2" s="172">
        <v>1610</v>
      </c>
      <c r="F2" s="152" t="s">
        <v>32</v>
      </c>
      <c r="G2" s="156">
        <v>4</v>
      </c>
      <c r="H2" s="156" t="s">
        <v>34</v>
      </c>
      <c r="I2" s="156">
        <v>153</v>
      </c>
      <c r="J2" s="160"/>
      <c r="K2" s="160"/>
      <c r="L2" s="164">
        <f>K2/I2</f>
        <v>0</v>
      </c>
    </row>
    <row r="3" spans="1:12" ht="12.75" customHeight="1">
      <c r="A3" s="33"/>
      <c r="B3" s="34">
        <f>COUNTA(B2:B2)</f>
        <v>1</v>
      </c>
      <c r="C3" s="33"/>
      <c r="D3" s="78">
        <f>COUNTIF(D2:D2, "1")</f>
        <v>1</v>
      </c>
      <c r="E3" s="38">
        <f>SUM(E2:E2)</f>
        <v>1610</v>
      </c>
      <c r="F3" s="83">
        <f>G3/B3</f>
        <v>1</v>
      </c>
      <c r="G3" s="34">
        <f>COUNTIF(G2:G2, "&gt;0")</f>
        <v>1</v>
      </c>
      <c r="H3" s="63"/>
      <c r="I3" s="38">
        <f>SUM(I2:I2)</f>
        <v>153</v>
      </c>
      <c r="J3" s="34">
        <f>COUNTA(J2:J2)</f>
        <v>0</v>
      </c>
      <c r="K3" s="38">
        <f>SUM(K2:K2)</f>
        <v>0</v>
      </c>
      <c r="L3" s="46">
        <f>K3/I3</f>
        <v>0</v>
      </c>
    </row>
    <row r="4" spans="1:12" ht="8.25" customHeight="1">
      <c r="A4" s="33"/>
      <c r="B4" s="33"/>
      <c r="C4" s="33"/>
      <c r="D4" s="57"/>
      <c r="E4" s="178"/>
      <c r="F4" s="57"/>
      <c r="G4" s="57"/>
      <c r="H4" s="57"/>
      <c r="I4" s="38"/>
      <c r="J4" s="34"/>
      <c r="K4" s="38"/>
      <c r="L4" s="46"/>
    </row>
    <row r="5" spans="1:12" ht="12.75" customHeight="1">
      <c r="A5" s="36" t="s">
        <v>171</v>
      </c>
      <c r="B5" s="36" t="s">
        <v>172</v>
      </c>
      <c r="C5" s="36" t="s">
        <v>173</v>
      </c>
      <c r="D5" s="136">
        <v>1</v>
      </c>
      <c r="E5" s="173">
        <v>909</v>
      </c>
      <c r="F5" s="74" t="s">
        <v>32</v>
      </c>
      <c r="G5" s="36">
        <v>4</v>
      </c>
      <c r="H5" s="36" t="s">
        <v>34</v>
      </c>
      <c r="I5" s="36">
        <v>153</v>
      </c>
      <c r="J5" s="144"/>
      <c r="K5" s="144"/>
      <c r="L5" s="143">
        <f t="shared" ref="L5" si="0">K5/I5</f>
        <v>0</v>
      </c>
    </row>
    <row r="6" spans="1:12" ht="12.75" customHeight="1">
      <c r="A6" s="33"/>
      <c r="B6" s="34">
        <f>COUNTA(B5:B5)</f>
        <v>1</v>
      </c>
      <c r="C6" s="33"/>
      <c r="D6" s="78">
        <f>COUNTIF(D5:D5, "1")</f>
        <v>1</v>
      </c>
      <c r="E6" s="38">
        <f>SUM(E5:E5)</f>
        <v>909</v>
      </c>
      <c r="F6" s="83">
        <f>G6/B6</f>
        <v>1</v>
      </c>
      <c r="G6" s="34">
        <f>COUNTIF(G5:G5, "&gt;0")</f>
        <v>1</v>
      </c>
      <c r="H6" s="63"/>
      <c r="I6" s="38">
        <f>SUM(I5:I5)</f>
        <v>153</v>
      </c>
      <c r="J6" s="34">
        <f>COUNTA(J5:J5)</f>
        <v>0</v>
      </c>
      <c r="K6" s="38">
        <f>SUM(K5:K5)</f>
        <v>0</v>
      </c>
      <c r="L6" s="46">
        <f>K6/I6</f>
        <v>0</v>
      </c>
    </row>
    <row r="7" spans="1:12" ht="8.25" customHeight="1">
      <c r="A7" s="33"/>
      <c r="B7" s="33"/>
      <c r="C7" s="33"/>
      <c r="D7" s="57"/>
      <c r="E7" s="178"/>
      <c r="F7" s="57"/>
      <c r="G7" s="57"/>
      <c r="H7" s="57"/>
      <c r="I7" s="38"/>
      <c r="J7" s="34"/>
      <c r="K7" s="38"/>
      <c r="L7" s="46"/>
    </row>
    <row r="8" spans="1:12" ht="12.75" customHeight="1">
      <c r="A8" s="33" t="s">
        <v>174</v>
      </c>
      <c r="B8" s="33" t="s">
        <v>175</v>
      </c>
      <c r="C8" s="33" t="s">
        <v>176</v>
      </c>
      <c r="D8" s="135">
        <v>1</v>
      </c>
      <c r="E8" s="169">
        <v>6264</v>
      </c>
      <c r="F8" s="73" t="s">
        <v>32</v>
      </c>
      <c r="G8" s="33">
        <v>4</v>
      </c>
      <c r="H8" s="33" t="s">
        <v>34</v>
      </c>
      <c r="I8" s="33">
        <v>153</v>
      </c>
      <c r="J8" s="151" t="s">
        <v>32</v>
      </c>
      <c r="K8" s="37">
        <v>1</v>
      </c>
      <c r="L8" s="142">
        <f t="shared" ref="L8:L10" si="1">K8/I8</f>
        <v>6.5359477124183009E-3</v>
      </c>
    </row>
    <row r="9" spans="1:12" ht="12.75" customHeight="1">
      <c r="A9" s="33" t="s">
        <v>174</v>
      </c>
      <c r="B9" s="33" t="s">
        <v>270</v>
      </c>
      <c r="C9" s="33" t="s">
        <v>271</v>
      </c>
      <c r="D9" s="135">
        <v>1</v>
      </c>
      <c r="E9" s="169">
        <v>2621</v>
      </c>
      <c r="F9" s="73" t="s">
        <v>32</v>
      </c>
      <c r="G9" s="33">
        <v>4</v>
      </c>
      <c r="H9" s="33" t="s">
        <v>34</v>
      </c>
      <c r="I9" s="33">
        <v>153</v>
      </c>
      <c r="J9" s="175"/>
      <c r="K9" s="175"/>
      <c r="L9" s="142">
        <f t="shared" si="1"/>
        <v>0</v>
      </c>
    </row>
    <row r="10" spans="1:12" ht="12.75" customHeight="1">
      <c r="A10" s="36" t="s">
        <v>174</v>
      </c>
      <c r="B10" s="36" t="s">
        <v>177</v>
      </c>
      <c r="C10" s="36" t="s">
        <v>178</v>
      </c>
      <c r="D10" s="136">
        <v>1</v>
      </c>
      <c r="E10" s="173">
        <v>4309</v>
      </c>
      <c r="F10" s="74" t="s">
        <v>32</v>
      </c>
      <c r="G10" s="36">
        <v>4</v>
      </c>
      <c r="H10" s="36" t="s">
        <v>34</v>
      </c>
      <c r="I10" s="36">
        <v>153</v>
      </c>
      <c r="J10" s="69"/>
      <c r="K10" s="69"/>
      <c r="L10" s="143">
        <f t="shared" si="1"/>
        <v>0</v>
      </c>
    </row>
    <row r="11" spans="1:12" ht="12.75" customHeight="1">
      <c r="A11" s="33"/>
      <c r="B11" s="34">
        <f>COUNTA(B8:B10)</f>
        <v>3</v>
      </c>
      <c r="C11" s="33"/>
      <c r="D11" s="78">
        <f>COUNTIF(D8:D10, "1")</f>
        <v>3</v>
      </c>
      <c r="E11" s="38">
        <f>SUM(E8:E10)</f>
        <v>13194</v>
      </c>
      <c r="F11" s="83">
        <f>G11/B11</f>
        <v>1</v>
      </c>
      <c r="G11" s="34">
        <f>COUNTIF(G8:G10, "&gt;0")</f>
        <v>3</v>
      </c>
      <c r="H11" s="33"/>
      <c r="I11" s="38">
        <f>SUM(I8:I10)</f>
        <v>459</v>
      </c>
      <c r="J11" s="34">
        <f>COUNTA(J8:J10)</f>
        <v>1</v>
      </c>
      <c r="K11" s="38">
        <f>SUM(K8:K10)</f>
        <v>1</v>
      </c>
      <c r="L11" s="46">
        <f>K11/I11</f>
        <v>2.1786492374727671E-3</v>
      </c>
    </row>
    <row r="12" spans="1:12" ht="8.25" customHeight="1">
      <c r="A12" s="33"/>
      <c r="B12" s="34"/>
      <c r="C12" s="33"/>
      <c r="D12" s="58"/>
      <c r="E12" s="179"/>
      <c r="F12" s="57"/>
      <c r="G12" s="57"/>
      <c r="H12" s="57"/>
      <c r="I12" s="60"/>
      <c r="J12" s="145"/>
      <c r="K12" s="37"/>
      <c r="L12" s="37"/>
    </row>
    <row r="13" spans="1:12" ht="12.75" customHeight="1">
      <c r="A13" s="36" t="s">
        <v>179</v>
      </c>
      <c r="B13" s="36" t="s">
        <v>180</v>
      </c>
      <c r="C13" s="36" t="s">
        <v>181</v>
      </c>
      <c r="D13" s="136">
        <v>1</v>
      </c>
      <c r="E13" s="173">
        <v>3906</v>
      </c>
      <c r="F13" s="74" t="s">
        <v>32</v>
      </c>
      <c r="G13" s="36">
        <v>4</v>
      </c>
      <c r="H13" s="36" t="s">
        <v>34</v>
      </c>
      <c r="I13" s="36">
        <v>153</v>
      </c>
      <c r="J13" s="69" t="s">
        <v>32</v>
      </c>
      <c r="K13" s="69">
        <v>18</v>
      </c>
      <c r="L13" s="143">
        <f t="shared" ref="L13" si="2">K13/I13</f>
        <v>0.11764705882352941</v>
      </c>
    </row>
    <row r="14" spans="1:12" ht="12.75" customHeight="1">
      <c r="A14" s="33"/>
      <c r="B14" s="34">
        <f>COUNTA(B13:B13)</f>
        <v>1</v>
      </c>
      <c r="C14" s="33"/>
      <c r="D14" s="78">
        <f>COUNTIF(D13:D13, "1")</f>
        <v>1</v>
      </c>
      <c r="E14" s="38">
        <f>SUM(E13:E13)</f>
        <v>3906</v>
      </c>
      <c r="F14" s="83">
        <f>G14/B14</f>
        <v>1</v>
      </c>
      <c r="G14" s="34">
        <f>COUNTIF(G13:G13, "&gt;0")</f>
        <v>1</v>
      </c>
      <c r="H14" s="33"/>
      <c r="I14" s="38">
        <f>SUM(I13:I13)</f>
        <v>153</v>
      </c>
      <c r="J14" s="34">
        <f>COUNTA(J13:J13)</f>
        <v>1</v>
      </c>
      <c r="K14" s="38">
        <f>SUM(K13:K13)</f>
        <v>18</v>
      </c>
      <c r="L14" s="46">
        <f>K14/I14</f>
        <v>0.11764705882352941</v>
      </c>
    </row>
    <row r="15" spans="1:12" ht="8.25" customHeight="1">
      <c r="A15" s="33"/>
      <c r="B15" s="34"/>
      <c r="C15" s="33"/>
      <c r="D15" s="78"/>
      <c r="E15" s="38"/>
      <c r="F15" s="83"/>
      <c r="G15" s="34"/>
      <c r="H15" s="33"/>
      <c r="I15" s="38"/>
      <c r="J15" s="34"/>
      <c r="K15" s="38"/>
      <c r="L15" s="46"/>
    </row>
    <row r="16" spans="1:12" ht="12.75" customHeight="1">
      <c r="A16" s="36" t="s">
        <v>182</v>
      </c>
      <c r="B16" s="36" t="s">
        <v>183</v>
      </c>
      <c r="C16" s="36" t="s">
        <v>184</v>
      </c>
      <c r="D16" s="136">
        <v>1</v>
      </c>
      <c r="E16" s="173">
        <v>6636</v>
      </c>
      <c r="F16" s="74" t="s">
        <v>32</v>
      </c>
      <c r="G16" s="36">
        <v>4</v>
      </c>
      <c r="H16" s="36" t="s">
        <v>34</v>
      </c>
      <c r="I16" s="36">
        <v>153</v>
      </c>
      <c r="J16" s="69" t="s">
        <v>32</v>
      </c>
      <c r="K16" s="144">
        <v>10</v>
      </c>
      <c r="L16" s="143">
        <f t="shared" ref="L16" si="3">K16/I16</f>
        <v>6.535947712418301E-2</v>
      </c>
    </row>
    <row r="17" spans="1:12" ht="12.75" customHeight="1">
      <c r="A17" s="33"/>
      <c r="B17" s="34">
        <f>COUNTA(B16:B16)</f>
        <v>1</v>
      </c>
      <c r="C17" s="33"/>
      <c r="D17" s="78">
        <f>COUNTIF(D16:D16, "1")</f>
        <v>1</v>
      </c>
      <c r="E17" s="38">
        <f>SUM(E16:E16)</f>
        <v>6636</v>
      </c>
      <c r="F17" s="83">
        <f>G17/B17</f>
        <v>1</v>
      </c>
      <c r="G17" s="34">
        <f>COUNTIF(G16:G16, "&gt;0")</f>
        <v>1</v>
      </c>
      <c r="H17" s="33"/>
      <c r="I17" s="38">
        <f>SUM(I16:I16)</f>
        <v>153</v>
      </c>
      <c r="J17" s="34">
        <f>COUNTA(J16:J16)</f>
        <v>1</v>
      </c>
      <c r="K17" s="38">
        <f>SUM(K16:K16)</f>
        <v>10</v>
      </c>
      <c r="L17" s="46">
        <f>K17/I17</f>
        <v>6.535947712418301E-2</v>
      </c>
    </row>
    <row r="18" spans="1:12" ht="8.25" customHeight="1">
      <c r="A18" s="33"/>
      <c r="B18" s="34"/>
      <c r="C18" s="33"/>
      <c r="D18" s="78"/>
      <c r="E18" s="38"/>
      <c r="F18" s="83"/>
      <c r="G18" s="34"/>
      <c r="H18" s="33"/>
      <c r="I18" s="38"/>
      <c r="J18" s="34"/>
      <c r="K18" s="38"/>
      <c r="L18" s="46"/>
    </row>
    <row r="19" spans="1:12" ht="12.75" customHeight="1">
      <c r="A19" s="33" t="s">
        <v>185</v>
      </c>
      <c r="B19" s="33" t="s">
        <v>186</v>
      </c>
      <c r="C19" s="33" t="s">
        <v>187</v>
      </c>
      <c r="D19" s="135">
        <v>1</v>
      </c>
      <c r="E19" s="169">
        <v>1195</v>
      </c>
      <c r="F19" s="73" t="s">
        <v>32</v>
      </c>
      <c r="G19" s="33">
        <v>4</v>
      </c>
      <c r="H19" s="33" t="s">
        <v>34</v>
      </c>
      <c r="I19" s="33">
        <v>153</v>
      </c>
      <c r="J19" s="151" t="s">
        <v>32</v>
      </c>
      <c r="K19" s="140">
        <v>6</v>
      </c>
      <c r="L19" s="142">
        <f t="shared" ref="L19:L22" si="4">K19/I19</f>
        <v>3.9215686274509803E-2</v>
      </c>
    </row>
    <row r="20" spans="1:12" ht="12.75" customHeight="1">
      <c r="A20" s="33" t="s">
        <v>185</v>
      </c>
      <c r="B20" s="33" t="s">
        <v>188</v>
      </c>
      <c r="C20" s="33" t="s">
        <v>189</v>
      </c>
      <c r="D20" s="135">
        <v>1</v>
      </c>
      <c r="E20" s="169">
        <v>378</v>
      </c>
      <c r="F20" s="73" t="s">
        <v>32</v>
      </c>
      <c r="G20" s="33">
        <v>4</v>
      </c>
      <c r="H20" s="33" t="s">
        <v>34</v>
      </c>
      <c r="I20" s="33">
        <v>153</v>
      </c>
      <c r="J20" s="151" t="s">
        <v>32</v>
      </c>
      <c r="K20" s="151">
        <v>8</v>
      </c>
      <c r="L20" s="142"/>
    </row>
    <row r="21" spans="1:12" ht="12.75" customHeight="1">
      <c r="A21" s="33" t="s">
        <v>185</v>
      </c>
      <c r="B21" s="33" t="s">
        <v>190</v>
      </c>
      <c r="C21" s="33" t="s">
        <v>191</v>
      </c>
      <c r="D21" s="135">
        <v>1</v>
      </c>
      <c r="E21" s="169">
        <v>860</v>
      </c>
      <c r="F21" s="73" t="s">
        <v>32</v>
      </c>
      <c r="G21" s="33">
        <v>4</v>
      </c>
      <c r="H21" s="33" t="s">
        <v>34</v>
      </c>
      <c r="I21" s="33">
        <v>153</v>
      </c>
      <c r="J21" s="151" t="s">
        <v>32</v>
      </c>
      <c r="K21" s="37">
        <v>6</v>
      </c>
      <c r="L21" s="142">
        <f t="shared" si="4"/>
        <v>3.9215686274509803E-2</v>
      </c>
    </row>
    <row r="22" spans="1:12" ht="12.75" customHeight="1">
      <c r="A22" s="36" t="s">
        <v>185</v>
      </c>
      <c r="B22" s="36" t="s">
        <v>192</v>
      </c>
      <c r="C22" s="36" t="s">
        <v>193</v>
      </c>
      <c r="D22" s="136">
        <v>1</v>
      </c>
      <c r="E22" s="173">
        <v>1213</v>
      </c>
      <c r="F22" s="74" t="s">
        <v>32</v>
      </c>
      <c r="G22" s="36">
        <v>4</v>
      </c>
      <c r="H22" s="36" t="s">
        <v>34</v>
      </c>
      <c r="I22" s="36">
        <v>153</v>
      </c>
      <c r="J22" s="69" t="s">
        <v>32</v>
      </c>
      <c r="K22" s="144">
        <v>10</v>
      </c>
      <c r="L22" s="143">
        <f t="shared" si="4"/>
        <v>6.535947712418301E-2</v>
      </c>
    </row>
    <row r="23" spans="1:12" ht="12.75" customHeight="1">
      <c r="A23" s="33"/>
      <c r="B23" s="34">
        <f>COUNTA(B19:B22)</f>
        <v>4</v>
      </c>
      <c r="C23" s="33"/>
      <c r="D23" s="78">
        <f>COUNTIF(D19:D22, "1")</f>
        <v>4</v>
      </c>
      <c r="E23" s="38">
        <f>SUM(E19:E22)</f>
        <v>3646</v>
      </c>
      <c r="F23" s="83">
        <f>G23/B23</f>
        <v>1</v>
      </c>
      <c r="G23" s="34">
        <f>COUNTIF(G19:G22, "&gt;0")</f>
        <v>4</v>
      </c>
      <c r="H23" s="33"/>
      <c r="I23" s="38">
        <f>SUM(I19:I22)</f>
        <v>612</v>
      </c>
      <c r="J23" s="34">
        <f>COUNTA(J19:J22)</f>
        <v>4</v>
      </c>
      <c r="K23" s="38">
        <f>SUM(K19:K22)</f>
        <v>30</v>
      </c>
      <c r="L23" s="46">
        <f>K23/I23</f>
        <v>4.9019607843137254E-2</v>
      </c>
    </row>
    <row r="24" spans="1:12" ht="8.25" customHeight="1">
      <c r="A24" s="33"/>
      <c r="B24" s="34"/>
      <c r="C24" s="33"/>
      <c r="D24" s="78"/>
      <c r="E24" s="38"/>
      <c r="F24" s="83"/>
      <c r="G24" s="34"/>
      <c r="H24" s="33"/>
      <c r="I24" s="38"/>
      <c r="J24" s="34"/>
      <c r="K24" s="38"/>
      <c r="L24" s="46"/>
    </row>
    <row r="25" spans="1:12" ht="18" customHeight="1">
      <c r="A25" s="33" t="s">
        <v>194</v>
      </c>
      <c r="B25" s="33" t="s">
        <v>195</v>
      </c>
      <c r="C25" s="33" t="s">
        <v>196</v>
      </c>
      <c r="D25" s="135">
        <v>1</v>
      </c>
      <c r="E25" s="176">
        <v>4446</v>
      </c>
      <c r="F25" s="73" t="s">
        <v>32</v>
      </c>
      <c r="G25" s="33">
        <v>4</v>
      </c>
      <c r="H25" s="33" t="s">
        <v>34</v>
      </c>
      <c r="I25" s="33">
        <v>153</v>
      </c>
      <c r="J25" s="140"/>
      <c r="K25" s="140"/>
      <c r="L25" s="142">
        <f t="shared" ref="L25:L33" si="5">K25/I25</f>
        <v>0</v>
      </c>
    </row>
    <row r="26" spans="1:12" ht="12.75" customHeight="1">
      <c r="A26" s="33" t="s">
        <v>194</v>
      </c>
      <c r="B26" s="33" t="s">
        <v>197</v>
      </c>
      <c r="C26" s="33" t="s">
        <v>198</v>
      </c>
      <c r="D26" s="135">
        <v>1</v>
      </c>
      <c r="E26" s="176">
        <v>3630</v>
      </c>
      <c r="F26" s="73" t="s">
        <v>32</v>
      </c>
      <c r="G26" s="33">
        <v>4</v>
      </c>
      <c r="H26" s="33" t="s">
        <v>34</v>
      </c>
      <c r="I26" s="33">
        <v>153</v>
      </c>
      <c r="J26" s="151"/>
      <c r="K26" s="151"/>
      <c r="L26" s="142">
        <f t="shared" si="5"/>
        <v>0</v>
      </c>
    </row>
    <row r="27" spans="1:12" ht="18" customHeight="1">
      <c r="A27" s="33" t="s">
        <v>194</v>
      </c>
      <c r="B27" s="33" t="s">
        <v>199</v>
      </c>
      <c r="C27" s="33" t="s">
        <v>200</v>
      </c>
      <c r="D27" s="135">
        <v>1</v>
      </c>
      <c r="E27" s="176">
        <v>3943</v>
      </c>
      <c r="F27" s="73" t="s">
        <v>32</v>
      </c>
      <c r="G27" s="33">
        <v>4</v>
      </c>
      <c r="H27" s="33" t="s">
        <v>34</v>
      </c>
      <c r="I27" s="33">
        <v>153</v>
      </c>
      <c r="J27" s="151"/>
      <c r="K27" s="151"/>
      <c r="L27" s="142">
        <f t="shared" si="5"/>
        <v>0</v>
      </c>
    </row>
    <row r="28" spans="1:12" ht="12.75" customHeight="1">
      <c r="A28" s="33" t="s">
        <v>194</v>
      </c>
      <c r="B28" s="33" t="s">
        <v>201</v>
      </c>
      <c r="C28" s="33" t="s">
        <v>202</v>
      </c>
      <c r="D28" s="135">
        <v>1</v>
      </c>
      <c r="E28" s="176">
        <v>4952</v>
      </c>
      <c r="F28" s="73" t="s">
        <v>32</v>
      </c>
      <c r="G28" s="33">
        <v>4</v>
      </c>
      <c r="H28" s="33" t="s">
        <v>34</v>
      </c>
      <c r="I28" s="33">
        <v>153</v>
      </c>
      <c r="J28" s="151"/>
      <c r="K28" s="151"/>
      <c r="L28" s="142">
        <f t="shared" si="5"/>
        <v>0</v>
      </c>
    </row>
    <row r="29" spans="1:12" ht="12.75" customHeight="1">
      <c r="A29" s="33" t="s">
        <v>194</v>
      </c>
      <c r="B29" s="33" t="s">
        <v>203</v>
      </c>
      <c r="C29" s="33" t="s">
        <v>204</v>
      </c>
      <c r="D29" s="135">
        <v>1</v>
      </c>
      <c r="E29" s="176">
        <v>5300</v>
      </c>
      <c r="F29" s="73" t="s">
        <v>32</v>
      </c>
      <c r="G29" s="33">
        <v>4</v>
      </c>
      <c r="H29" s="33" t="s">
        <v>34</v>
      </c>
      <c r="I29" s="33">
        <v>153</v>
      </c>
      <c r="J29" s="151" t="s">
        <v>32</v>
      </c>
      <c r="K29" s="151">
        <v>2</v>
      </c>
      <c r="L29" s="142">
        <f t="shared" si="5"/>
        <v>1.3071895424836602E-2</v>
      </c>
    </row>
    <row r="30" spans="1:12" ht="18" customHeight="1">
      <c r="A30" s="33" t="s">
        <v>194</v>
      </c>
      <c r="B30" s="33" t="s">
        <v>205</v>
      </c>
      <c r="C30" s="33" t="s">
        <v>206</v>
      </c>
      <c r="D30" s="135">
        <v>1</v>
      </c>
      <c r="E30" s="176">
        <v>3634</v>
      </c>
      <c r="F30" s="73" t="s">
        <v>32</v>
      </c>
      <c r="G30" s="33">
        <v>4</v>
      </c>
      <c r="H30" s="33" t="s">
        <v>34</v>
      </c>
      <c r="I30" s="33">
        <v>153</v>
      </c>
      <c r="J30" s="151"/>
      <c r="K30" s="151"/>
      <c r="L30" s="142">
        <f t="shared" si="5"/>
        <v>0</v>
      </c>
    </row>
    <row r="31" spans="1:12" ht="12.75" customHeight="1">
      <c r="A31" s="33" t="s">
        <v>194</v>
      </c>
      <c r="B31" s="33" t="s">
        <v>207</v>
      </c>
      <c r="C31" s="33" t="s">
        <v>208</v>
      </c>
      <c r="D31" s="135">
        <v>1</v>
      </c>
      <c r="E31" s="176">
        <v>5352</v>
      </c>
      <c r="F31" s="73" t="s">
        <v>32</v>
      </c>
      <c r="G31" s="33">
        <v>4</v>
      </c>
      <c r="H31" s="33" t="s">
        <v>34</v>
      </c>
      <c r="I31" s="33">
        <v>153</v>
      </c>
      <c r="J31" s="140"/>
      <c r="K31" s="140"/>
      <c r="L31" s="142">
        <f t="shared" si="5"/>
        <v>0</v>
      </c>
    </row>
    <row r="32" spans="1:12" ht="12.75" customHeight="1">
      <c r="A32" s="33" t="s">
        <v>194</v>
      </c>
      <c r="B32" s="33" t="s">
        <v>209</v>
      </c>
      <c r="C32" s="33" t="s">
        <v>210</v>
      </c>
      <c r="D32" s="135">
        <v>1</v>
      </c>
      <c r="E32" s="176">
        <v>2473</v>
      </c>
      <c r="F32" s="73" t="s">
        <v>32</v>
      </c>
      <c r="G32" s="33">
        <v>4</v>
      </c>
      <c r="H32" s="33" t="s">
        <v>34</v>
      </c>
      <c r="I32" s="33">
        <v>153</v>
      </c>
      <c r="J32" s="140"/>
      <c r="K32" s="140"/>
      <c r="L32" s="142">
        <f t="shared" si="5"/>
        <v>0</v>
      </c>
    </row>
    <row r="33" spans="1:12" ht="12.75" customHeight="1">
      <c r="A33" s="36" t="s">
        <v>194</v>
      </c>
      <c r="B33" s="36" t="s">
        <v>211</v>
      </c>
      <c r="C33" s="36" t="s">
        <v>212</v>
      </c>
      <c r="D33" s="136">
        <v>1</v>
      </c>
      <c r="E33" s="177">
        <v>5428</v>
      </c>
      <c r="F33" s="74" t="s">
        <v>32</v>
      </c>
      <c r="G33" s="36">
        <v>4</v>
      </c>
      <c r="H33" s="36" t="s">
        <v>34</v>
      </c>
      <c r="I33" s="36">
        <v>153</v>
      </c>
      <c r="J33" s="69"/>
      <c r="K33" s="69"/>
      <c r="L33" s="143">
        <f t="shared" si="5"/>
        <v>0</v>
      </c>
    </row>
    <row r="34" spans="1:12" ht="12.75" customHeight="1">
      <c r="A34" s="33"/>
      <c r="B34" s="34">
        <f>COUNTA(B25:B33)</f>
        <v>9</v>
      </c>
      <c r="C34" s="33"/>
      <c r="D34" s="78">
        <f>COUNTIF(D25:D33, "1")</f>
        <v>9</v>
      </c>
      <c r="E34" s="38">
        <f>SUM(E25:E33)</f>
        <v>39158</v>
      </c>
      <c r="F34" s="83">
        <f>G34/B34</f>
        <v>1</v>
      </c>
      <c r="G34" s="34">
        <f>COUNTIF(G25:G33, "&gt;0")</f>
        <v>9</v>
      </c>
      <c r="H34" s="33"/>
      <c r="I34" s="38">
        <f>SUM(I25:I33)</f>
        <v>1377</v>
      </c>
      <c r="J34" s="34">
        <f>COUNTA(J25:J33)</f>
        <v>1</v>
      </c>
      <c r="K34" s="38">
        <f>SUM(K25:K33)</f>
        <v>2</v>
      </c>
      <c r="L34" s="46">
        <f>K34/I34</f>
        <v>1.4524328249818446E-3</v>
      </c>
    </row>
    <row r="35" spans="1:12" ht="8.25" customHeight="1">
      <c r="A35" s="33"/>
      <c r="B35" s="34"/>
      <c r="C35" s="33"/>
      <c r="D35" s="78"/>
      <c r="E35" s="38"/>
      <c r="F35" s="83"/>
      <c r="G35" s="34"/>
      <c r="H35" s="33"/>
      <c r="I35" s="38"/>
      <c r="J35" s="34"/>
      <c r="K35" s="38"/>
      <c r="L35" s="46"/>
    </row>
    <row r="36" spans="1:12" ht="12.75" customHeight="1">
      <c r="A36" s="33" t="s">
        <v>213</v>
      </c>
      <c r="B36" s="33" t="s">
        <v>214</v>
      </c>
      <c r="C36" s="33" t="s">
        <v>215</v>
      </c>
      <c r="D36" s="135">
        <v>1</v>
      </c>
      <c r="E36" s="169">
        <v>7999</v>
      </c>
      <c r="F36" s="73" t="s">
        <v>32</v>
      </c>
      <c r="G36" s="33">
        <v>4</v>
      </c>
      <c r="H36" s="33" t="s">
        <v>34</v>
      </c>
      <c r="I36" s="33">
        <v>153</v>
      </c>
      <c r="J36" s="140"/>
      <c r="K36" s="140"/>
      <c r="L36" s="142">
        <f t="shared" ref="L36:L37" si="6">K36/I36</f>
        <v>0</v>
      </c>
    </row>
    <row r="37" spans="1:12" ht="12.75" customHeight="1">
      <c r="A37" s="36" t="s">
        <v>213</v>
      </c>
      <c r="B37" s="36" t="s">
        <v>216</v>
      </c>
      <c r="C37" s="36" t="s">
        <v>217</v>
      </c>
      <c r="D37" s="136">
        <v>1</v>
      </c>
      <c r="E37" s="173">
        <v>2853</v>
      </c>
      <c r="F37" s="74" t="s">
        <v>32</v>
      </c>
      <c r="G37" s="36">
        <v>4</v>
      </c>
      <c r="H37" s="36" t="s">
        <v>34</v>
      </c>
      <c r="I37" s="36">
        <v>153</v>
      </c>
      <c r="J37" s="69"/>
      <c r="K37" s="69"/>
      <c r="L37" s="143">
        <f t="shared" si="6"/>
        <v>0</v>
      </c>
    </row>
    <row r="38" spans="1:12" ht="12.75" customHeight="1">
      <c r="A38" s="33"/>
      <c r="B38" s="34">
        <f>COUNTA(B36:B37)</f>
        <v>2</v>
      </c>
      <c r="C38" s="33"/>
      <c r="D38" s="78">
        <f>COUNTIF(D36:D37, "1")</f>
        <v>2</v>
      </c>
      <c r="E38" s="38">
        <f>SUM(E36:E37)</f>
        <v>10852</v>
      </c>
      <c r="F38" s="83">
        <f>G38/B38</f>
        <v>1</v>
      </c>
      <c r="G38" s="34">
        <f>COUNTIF(G36:G37, "&gt;0")</f>
        <v>2</v>
      </c>
      <c r="H38" s="33"/>
      <c r="I38" s="38">
        <f>SUM(I36:I37)</f>
        <v>306</v>
      </c>
      <c r="J38" s="34">
        <f>COUNTA(J36:J37)</f>
        <v>0</v>
      </c>
      <c r="K38" s="38">
        <f>SUM(K36:K37)</f>
        <v>0</v>
      </c>
      <c r="L38" s="46">
        <f>K38/I38</f>
        <v>0</v>
      </c>
    </row>
    <row r="39" spans="1:12" ht="8.25" customHeight="1">
      <c r="A39" s="33"/>
      <c r="B39" s="34"/>
      <c r="C39" s="33"/>
      <c r="D39" s="78"/>
      <c r="E39" s="38"/>
      <c r="F39" s="83"/>
      <c r="G39" s="34"/>
      <c r="H39" s="33"/>
      <c r="I39" s="38"/>
      <c r="J39" s="34"/>
      <c r="K39" s="38"/>
      <c r="L39" s="46"/>
    </row>
    <row r="40" spans="1:12" ht="12.75" customHeight="1">
      <c r="A40" s="33" t="s">
        <v>218</v>
      </c>
      <c r="B40" s="33" t="s">
        <v>219</v>
      </c>
      <c r="C40" s="33" t="s">
        <v>220</v>
      </c>
      <c r="D40" s="135">
        <v>1</v>
      </c>
      <c r="E40" s="176">
        <v>4855</v>
      </c>
      <c r="F40" s="73" t="s">
        <v>32</v>
      </c>
      <c r="G40" s="33">
        <v>4</v>
      </c>
      <c r="H40" s="33" t="s">
        <v>34</v>
      </c>
      <c r="I40" s="33">
        <v>153</v>
      </c>
      <c r="J40" s="151" t="s">
        <v>32</v>
      </c>
      <c r="K40" s="140">
        <v>1</v>
      </c>
      <c r="L40" s="142">
        <f t="shared" ref="L40:L61" si="7">K40/I40</f>
        <v>6.5359477124183009E-3</v>
      </c>
    </row>
    <row r="41" spans="1:12" ht="12.75" customHeight="1">
      <c r="A41" s="33" t="s">
        <v>218</v>
      </c>
      <c r="B41" s="33" t="s">
        <v>221</v>
      </c>
      <c r="C41" s="33" t="s">
        <v>222</v>
      </c>
      <c r="D41" s="135">
        <v>1</v>
      </c>
      <c r="E41" s="176">
        <v>6422</v>
      </c>
      <c r="F41" s="73" t="s">
        <v>32</v>
      </c>
      <c r="G41" s="33">
        <v>4</v>
      </c>
      <c r="H41" s="33" t="s">
        <v>34</v>
      </c>
      <c r="I41" s="33">
        <v>153</v>
      </c>
      <c r="J41" s="151"/>
      <c r="K41" s="151"/>
      <c r="L41" s="142">
        <f t="shared" si="7"/>
        <v>0</v>
      </c>
    </row>
    <row r="42" spans="1:12" ht="12.75" customHeight="1">
      <c r="A42" s="33" t="s">
        <v>218</v>
      </c>
      <c r="B42" s="33" t="s">
        <v>223</v>
      </c>
      <c r="C42" s="33" t="s">
        <v>224</v>
      </c>
      <c r="D42" s="135">
        <v>1</v>
      </c>
      <c r="E42" s="176">
        <v>5627</v>
      </c>
      <c r="F42" s="73" t="s">
        <v>32</v>
      </c>
      <c r="G42" s="33">
        <v>4</v>
      </c>
      <c r="H42" s="33" t="s">
        <v>34</v>
      </c>
      <c r="I42" s="33">
        <v>153</v>
      </c>
      <c r="J42" s="151"/>
      <c r="K42" s="151"/>
      <c r="L42" s="142">
        <f t="shared" si="7"/>
        <v>0</v>
      </c>
    </row>
    <row r="43" spans="1:12" ht="12.75" customHeight="1">
      <c r="A43" s="33" t="s">
        <v>218</v>
      </c>
      <c r="B43" s="33" t="s">
        <v>225</v>
      </c>
      <c r="C43" s="33" t="s">
        <v>226</v>
      </c>
      <c r="D43" s="135">
        <v>1</v>
      </c>
      <c r="E43" s="176">
        <v>5372</v>
      </c>
      <c r="F43" s="73" t="s">
        <v>32</v>
      </c>
      <c r="G43" s="33">
        <v>4</v>
      </c>
      <c r="H43" s="33" t="s">
        <v>34</v>
      </c>
      <c r="I43" s="33">
        <v>153</v>
      </c>
      <c r="J43" s="151"/>
      <c r="K43" s="151"/>
      <c r="L43" s="142">
        <f t="shared" si="7"/>
        <v>0</v>
      </c>
    </row>
    <row r="44" spans="1:12" ht="12.75" customHeight="1">
      <c r="A44" s="33" t="s">
        <v>218</v>
      </c>
      <c r="B44" s="33" t="s">
        <v>227</v>
      </c>
      <c r="C44" s="33" t="s">
        <v>228</v>
      </c>
      <c r="D44" s="135">
        <v>1</v>
      </c>
      <c r="E44" s="176">
        <v>4395</v>
      </c>
      <c r="F44" s="73" t="s">
        <v>32</v>
      </c>
      <c r="G44" s="33">
        <v>4</v>
      </c>
      <c r="H44" s="33" t="s">
        <v>34</v>
      </c>
      <c r="I44" s="33">
        <v>153</v>
      </c>
      <c r="J44" s="151"/>
      <c r="K44" s="151"/>
      <c r="L44" s="142">
        <f t="shared" si="7"/>
        <v>0</v>
      </c>
    </row>
    <row r="45" spans="1:12" ht="12.75" customHeight="1">
      <c r="A45" s="33" t="s">
        <v>218</v>
      </c>
      <c r="B45" s="33" t="s">
        <v>229</v>
      </c>
      <c r="C45" s="33" t="s">
        <v>230</v>
      </c>
      <c r="D45" s="135">
        <v>1</v>
      </c>
      <c r="E45" s="176">
        <v>47852</v>
      </c>
      <c r="F45" s="73" t="s">
        <v>32</v>
      </c>
      <c r="G45" s="33">
        <v>4</v>
      </c>
      <c r="H45" s="33" t="s">
        <v>34</v>
      </c>
      <c r="I45" s="33">
        <v>153</v>
      </c>
      <c r="J45" s="151"/>
      <c r="K45" s="151"/>
      <c r="L45" s="142">
        <f t="shared" si="7"/>
        <v>0</v>
      </c>
    </row>
    <row r="46" spans="1:12" ht="12.75" customHeight="1">
      <c r="A46" s="33" t="s">
        <v>218</v>
      </c>
      <c r="B46" s="33" t="s">
        <v>231</v>
      </c>
      <c r="C46" s="33" t="s">
        <v>232</v>
      </c>
      <c r="D46" s="135">
        <v>1</v>
      </c>
      <c r="E46" s="176">
        <v>5008</v>
      </c>
      <c r="F46" s="73" t="s">
        <v>32</v>
      </c>
      <c r="G46" s="33">
        <v>4</v>
      </c>
      <c r="H46" s="33" t="s">
        <v>34</v>
      </c>
      <c r="I46" s="33">
        <v>153</v>
      </c>
      <c r="J46" s="151"/>
      <c r="K46" s="151"/>
      <c r="L46" s="142">
        <f t="shared" si="7"/>
        <v>0</v>
      </c>
    </row>
    <row r="47" spans="1:12" ht="12.75" customHeight="1">
      <c r="A47" s="33" t="s">
        <v>218</v>
      </c>
      <c r="B47" s="33" t="s">
        <v>233</v>
      </c>
      <c r="C47" s="33" t="s">
        <v>234</v>
      </c>
      <c r="D47" s="135">
        <v>1</v>
      </c>
      <c r="E47" s="176">
        <v>6187</v>
      </c>
      <c r="F47" s="73" t="s">
        <v>32</v>
      </c>
      <c r="G47" s="33">
        <v>4</v>
      </c>
      <c r="H47" s="33" t="s">
        <v>34</v>
      </c>
      <c r="I47" s="33">
        <v>153</v>
      </c>
      <c r="J47" s="151" t="s">
        <v>32</v>
      </c>
      <c r="K47" s="151">
        <v>1</v>
      </c>
      <c r="L47" s="142">
        <f t="shared" si="7"/>
        <v>6.5359477124183009E-3</v>
      </c>
    </row>
    <row r="48" spans="1:12" ht="12.75" customHeight="1">
      <c r="A48" s="33" t="s">
        <v>218</v>
      </c>
      <c r="B48" s="33" t="s">
        <v>235</v>
      </c>
      <c r="C48" s="33" t="s">
        <v>236</v>
      </c>
      <c r="D48" s="135">
        <v>1</v>
      </c>
      <c r="E48" s="176">
        <v>13165</v>
      </c>
      <c r="F48" s="73" t="s">
        <v>32</v>
      </c>
      <c r="G48" s="33">
        <v>4</v>
      </c>
      <c r="H48" s="33" t="s">
        <v>34</v>
      </c>
      <c r="I48" s="33">
        <v>153</v>
      </c>
      <c r="J48" s="151" t="s">
        <v>32</v>
      </c>
      <c r="K48" s="151">
        <v>3</v>
      </c>
      <c r="L48" s="142">
        <f t="shared" si="7"/>
        <v>1.9607843137254902E-2</v>
      </c>
    </row>
    <row r="49" spans="1:12" ht="12.75" customHeight="1">
      <c r="A49" s="33" t="s">
        <v>218</v>
      </c>
      <c r="B49" s="33" t="s">
        <v>237</v>
      </c>
      <c r="C49" s="33" t="s">
        <v>238</v>
      </c>
      <c r="D49" s="135">
        <v>1</v>
      </c>
      <c r="E49" s="176">
        <v>4951</v>
      </c>
      <c r="F49" s="73" t="s">
        <v>32</v>
      </c>
      <c r="G49" s="33">
        <v>4</v>
      </c>
      <c r="H49" s="33" t="s">
        <v>34</v>
      </c>
      <c r="I49" s="33">
        <v>153</v>
      </c>
      <c r="J49" s="151"/>
      <c r="K49" s="151"/>
      <c r="L49" s="142">
        <f t="shared" si="7"/>
        <v>0</v>
      </c>
    </row>
    <row r="50" spans="1:12" ht="12.75" customHeight="1">
      <c r="A50" s="33" t="s">
        <v>218</v>
      </c>
      <c r="B50" s="33" t="s">
        <v>239</v>
      </c>
      <c r="C50" s="33" t="s">
        <v>240</v>
      </c>
      <c r="D50" s="135">
        <v>1</v>
      </c>
      <c r="E50" s="176">
        <v>8038</v>
      </c>
      <c r="F50" s="73" t="s">
        <v>32</v>
      </c>
      <c r="G50" s="33">
        <v>4</v>
      </c>
      <c r="H50" s="33" t="s">
        <v>34</v>
      </c>
      <c r="I50" s="33">
        <v>153</v>
      </c>
      <c r="J50" s="151" t="s">
        <v>32</v>
      </c>
      <c r="K50" s="151">
        <v>2</v>
      </c>
      <c r="L50" s="142">
        <f t="shared" si="7"/>
        <v>1.3071895424836602E-2</v>
      </c>
    </row>
    <row r="51" spans="1:12" ht="12.75" customHeight="1">
      <c r="A51" s="33" t="s">
        <v>218</v>
      </c>
      <c r="B51" s="33" t="s">
        <v>241</v>
      </c>
      <c r="C51" s="33" t="s">
        <v>242</v>
      </c>
      <c r="D51" s="135">
        <v>1</v>
      </c>
      <c r="E51" s="176">
        <v>3616</v>
      </c>
      <c r="F51" s="73" t="s">
        <v>32</v>
      </c>
      <c r="G51" s="33">
        <v>4</v>
      </c>
      <c r="H51" s="33" t="s">
        <v>34</v>
      </c>
      <c r="I51" s="33">
        <v>153</v>
      </c>
      <c r="J51" s="151"/>
      <c r="K51" s="151"/>
      <c r="L51" s="142">
        <f t="shared" si="7"/>
        <v>0</v>
      </c>
    </row>
    <row r="52" spans="1:12" ht="12.75" customHeight="1">
      <c r="A52" s="33" t="s">
        <v>218</v>
      </c>
      <c r="B52" s="33" t="s">
        <v>243</v>
      </c>
      <c r="C52" s="33" t="s">
        <v>244</v>
      </c>
      <c r="D52" s="135">
        <v>1</v>
      </c>
      <c r="E52" s="176">
        <v>7554</v>
      </c>
      <c r="F52" s="73" t="s">
        <v>32</v>
      </c>
      <c r="G52" s="33">
        <v>4</v>
      </c>
      <c r="H52" s="33" t="s">
        <v>34</v>
      </c>
      <c r="I52" s="33">
        <v>153</v>
      </c>
      <c r="J52" s="151"/>
      <c r="K52" s="151"/>
      <c r="L52" s="142">
        <f t="shared" si="7"/>
        <v>0</v>
      </c>
    </row>
    <row r="53" spans="1:12" ht="12.75" customHeight="1">
      <c r="A53" s="33" t="s">
        <v>218</v>
      </c>
      <c r="B53" s="33" t="s">
        <v>245</v>
      </c>
      <c r="C53" s="33" t="s">
        <v>246</v>
      </c>
      <c r="D53" s="135">
        <v>1</v>
      </c>
      <c r="E53" s="176">
        <v>4653</v>
      </c>
      <c r="F53" s="73" t="s">
        <v>32</v>
      </c>
      <c r="G53" s="33">
        <v>4</v>
      </c>
      <c r="H53" s="33" t="s">
        <v>34</v>
      </c>
      <c r="I53" s="33">
        <v>153</v>
      </c>
      <c r="J53" s="151" t="s">
        <v>32</v>
      </c>
      <c r="K53" s="151">
        <v>1</v>
      </c>
      <c r="L53" s="142">
        <f t="shared" si="7"/>
        <v>6.5359477124183009E-3</v>
      </c>
    </row>
    <row r="54" spans="1:12" ht="12.75" customHeight="1">
      <c r="A54" s="33" t="s">
        <v>218</v>
      </c>
      <c r="B54" s="33" t="s">
        <v>247</v>
      </c>
      <c r="C54" s="33" t="s">
        <v>248</v>
      </c>
      <c r="D54" s="135">
        <v>1</v>
      </c>
      <c r="E54" s="176">
        <v>6298</v>
      </c>
      <c r="F54" s="73" t="s">
        <v>32</v>
      </c>
      <c r="G54" s="33">
        <v>4</v>
      </c>
      <c r="H54" s="33" t="s">
        <v>34</v>
      </c>
      <c r="I54" s="33">
        <v>153</v>
      </c>
      <c r="J54" s="151" t="s">
        <v>32</v>
      </c>
      <c r="K54" s="151">
        <v>1</v>
      </c>
      <c r="L54" s="142">
        <f t="shared" si="7"/>
        <v>6.5359477124183009E-3</v>
      </c>
    </row>
    <row r="55" spans="1:12" ht="12.75" customHeight="1">
      <c r="A55" s="33" t="s">
        <v>218</v>
      </c>
      <c r="B55" s="33" t="s">
        <v>249</v>
      </c>
      <c r="C55" s="33" t="s">
        <v>250</v>
      </c>
      <c r="D55" s="135">
        <v>1</v>
      </c>
      <c r="E55" s="176">
        <v>6196</v>
      </c>
      <c r="F55" s="73" t="s">
        <v>32</v>
      </c>
      <c r="G55" s="33">
        <v>4</v>
      </c>
      <c r="H55" s="33" t="s">
        <v>34</v>
      </c>
      <c r="I55" s="33">
        <v>153</v>
      </c>
      <c r="J55" s="151"/>
      <c r="K55" s="151"/>
      <c r="L55" s="142">
        <f t="shared" si="7"/>
        <v>0</v>
      </c>
    </row>
    <row r="56" spans="1:12" ht="12.75" customHeight="1">
      <c r="A56" s="33" t="s">
        <v>218</v>
      </c>
      <c r="B56" s="33" t="s">
        <v>251</v>
      </c>
      <c r="C56" s="33" t="s">
        <v>252</v>
      </c>
      <c r="D56" s="135">
        <v>1</v>
      </c>
      <c r="E56" s="176">
        <v>6043</v>
      </c>
      <c r="F56" s="73" t="s">
        <v>32</v>
      </c>
      <c r="G56" s="33">
        <v>4</v>
      </c>
      <c r="H56" s="33" t="s">
        <v>34</v>
      </c>
      <c r="I56" s="33">
        <v>153</v>
      </c>
      <c r="J56" s="151" t="s">
        <v>32</v>
      </c>
      <c r="K56" s="37">
        <v>3</v>
      </c>
      <c r="L56" s="142">
        <f t="shared" si="7"/>
        <v>1.9607843137254902E-2</v>
      </c>
    </row>
    <row r="57" spans="1:12" ht="12.75" customHeight="1">
      <c r="A57" s="33" t="s">
        <v>218</v>
      </c>
      <c r="B57" s="33" t="s">
        <v>253</v>
      </c>
      <c r="C57" s="33" t="s">
        <v>254</v>
      </c>
      <c r="D57" s="135">
        <v>1</v>
      </c>
      <c r="E57" s="176">
        <v>5837</v>
      </c>
      <c r="F57" s="73" t="s">
        <v>32</v>
      </c>
      <c r="G57" s="33">
        <v>4</v>
      </c>
      <c r="H57" s="33" t="s">
        <v>34</v>
      </c>
      <c r="I57" s="33">
        <v>153</v>
      </c>
      <c r="J57" s="140"/>
      <c r="K57" s="37"/>
      <c r="L57" s="142">
        <f t="shared" si="7"/>
        <v>0</v>
      </c>
    </row>
    <row r="58" spans="1:12" ht="12.75" customHeight="1">
      <c r="A58" s="33" t="s">
        <v>218</v>
      </c>
      <c r="B58" s="33" t="s">
        <v>255</v>
      </c>
      <c r="C58" s="33" t="s">
        <v>256</v>
      </c>
      <c r="D58" s="135">
        <v>1</v>
      </c>
      <c r="E58" s="176">
        <v>9061</v>
      </c>
      <c r="F58" s="73" t="s">
        <v>32</v>
      </c>
      <c r="G58" s="33">
        <v>4</v>
      </c>
      <c r="H58" s="33" t="s">
        <v>34</v>
      </c>
      <c r="I58" s="33">
        <v>153</v>
      </c>
      <c r="J58" s="140"/>
      <c r="K58" s="58"/>
      <c r="L58" s="142">
        <f t="shared" si="7"/>
        <v>0</v>
      </c>
    </row>
    <row r="59" spans="1:12" ht="12.75" customHeight="1">
      <c r="A59" s="33" t="s">
        <v>218</v>
      </c>
      <c r="B59" s="33" t="s">
        <v>257</v>
      </c>
      <c r="C59" s="33" t="s">
        <v>258</v>
      </c>
      <c r="D59" s="135">
        <v>1</v>
      </c>
      <c r="E59" s="176">
        <v>6628</v>
      </c>
      <c r="F59" s="73" t="s">
        <v>32</v>
      </c>
      <c r="G59" s="33">
        <v>4</v>
      </c>
      <c r="H59" s="33" t="s">
        <v>34</v>
      </c>
      <c r="I59" s="33">
        <v>153</v>
      </c>
      <c r="J59" s="37"/>
      <c r="K59" s="37"/>
      <c r="L59" s="142">
        <f t="shared" si="7"/>
        <v>0</v>
      </c>
    </row>
    <row r="60" spans="1:12" ht="12.75" customHeight="1">
      <c r="A60" s="33" t="s">
        <v>218</v>
      </c>
      <c r="B60" s="33" t="s">
        <v>259</v>
      </c>
      <c r="C60" s="33" t="s">
        <v>260</v>
      </c>
      <c r="D60" s="135">
        <v>1</v>
      </c>
      <c r="E60" s="176">
        <v>11896</v>
      </c>
      <c r="F60" s="73" t="s">
        <v>32</v>
      </c>
      <c r="G60" s="33">
        <v>4</v>
      </c>
      <c r="H60" s="33" t="s">
        <v>34</v>
      </c>
      <c r="I60" s="33">
        <v>153</v>
      </c>
      <c r="J60" s="37"/>
      <c r="K60" s="37"/>
      <c r="L60" s="142">
        <f t="shared" si="7"/>
        <v>0</v>
      </c>
    </row>
    <row r="61" spans="1:12" ht="12.75" customHeight="1">
      <c r="A61" s="36" t="s">
        <v>218</v>
      </c>
      <c r="B61" s="36" t="s">
        <v>261</v>
      </c>
      <c r="C61" s="36" t="s">
        <v>262</v>
      </c>
      <c r="D61" s="136">
        <v>1</v>
      </c>
      <c r="E61" s="177">
        <v>6937</v>
      </c>
      <c r="F61" s="74" t="s">
        <v>32</v>
      </c>
      <c r="G61" s="36">
        <v>4</v>
      </c>
      <c r="H61" s="36" t="s">
        <v>34</v>
      </c>
      <c r="I61" s="36">
        <v>153</v>
      </c>
      <c r="J61" s="69" t="s">
        <v>32</v>
      </c>
      <c r="K61" s="144">
        <v>1</v>
      </c>
      <c r="L61" s="143">
        <f t="shared" si="7"/>
        <v>6.5359477124183009E-3</v>
      </c>
    </row>
    <row r="62" spans="1:12" ht="12.75" customHeight="1">
      <c r="A62" s="33"/>
      <c r="B62" s="34">
        <f>COUNTA(B40:B61)</f>
        <v>22</v>
      </c>
      <c r="C62" s="33"/>
      <c r="D62" s="78">
        <f>COUNTIF(D40:D61, "1")</f>
        <v>22</v>
      </c>
      <c r="E62" s="38">
        <f>SUM(E40:E61)</f>
        <v>186591</v>
      </c>
      <c r="F62" s="83">
        <f>G62/B62</f>
        <v>1</v>
      </c>
      <c r="G62" s="34">
        <f>COUNTIF(G40:G61, "&gt;0")</f>
        <v>22</v>
      </c>
      <c r="H62" s="33"/>
      <c r="I62" s="38">
        <f>SUM(I40:I61)</f>
        <v>3366</v>
      </c>
      <c r="J62" s="34">
        <f>COUNTA(J40:J61)</f>
        <v>8</v>
      </c>
      <c r="K62" s="38">
        <f>SUM(K40:K61)</f>
        <v>13</v>
      </c>
      <c r="L62" s="46">
        <f>K62/I62</f>
        <v>3.8621509209744503E-3</v>
      </c>
    </row>
    <row r="63" spans="1:12" ht="8.25" customHeight="1">
      <c r="A63" s="33"/>
      <c r="B63" s="34"/>
      <c r="C63" s="33"/>
      <c r="D63" s="78"/>
      <c r="E63" s="38"/>
      <c r="F63" s="83"/>
      <c r="G63" s="34"/>
      <c r="H63" s="33"/>
      <c r="I63" s="38"/>
      <c r="J63" s="34"/>
      <c r="K63" s="38"/>
      <c r="L63" s="46"/>
    </row>
    <row r="64" spans="1:12" ht="12.75" customHeight="1">
      <c r="A64" s="36" t="s">
        <v>263</v>
      </c>
      <c r="B64" s="36" t="s">
        <v>264</v>
      </c>
      <c r="C64" s="36" t="s">
        <v>265</v>
      </c>
      <c r="D64" s="136">
        <v>1</v>
      </c>
      <c r="E64" s="180">
        <v>1676</v>
      </c>
      <c r="F64" s="74" t="s">
        <v>32</v>
      </c>
      <c r="G64" s="36">
        <v>4</v>
      </c>
      <c r="H64" s="36" t="s">
        <v>34</v>
      </c>
      <c r="I64" s="36">
        <v>153</v>
      </c>
      <c r="J64" s="69"/>
      <c r="K64" s="69"/>
      <c r="L64" s="143">
        <f t="shared" ref="L64" si="8">K64/I64</f>
        <v>0</v>
      </c>
    </row>
    <row r="65" spans="1:12" ht="12.75" customHeight="1">
      <c r="A65" s="33"/>
      <c r="B65" s="34">
        <f>COUNTA(B64:B64)</f>
        <v>1</v>
      </c>
      <c r="C65" s="33"/>
      <c r="D65" s="78">
        <f>COUNTIF(D64:D64, "1")</f>
        <v>1</v>
      </c>
      <c r="E65" s="38">
        <f>SUM(E64:E64)</f>
        <v>1676</v>
      </c>
      <c r="F65" s="83">
        <f>G65/B65</f>
        <v>1</v>
      </c>
      <c r="G65" s="34">
        <f>COUNTIF(G64:G64, "&gt;0")</f>
        <v>1</v>
      </c>
      <c r="H65" s="33"/>
      <c r="I65" s="38">
        <f>SUM(I64:I64)</f>
        <v>153</v>
      </c>
      <c r="J65" s="34">
        <f>COUNTA(J64:J64)</f>
        <v>0</v>
      </c>
      <c r="K65" s="38">
        <f>SUM(K64:K64)</f>
        <v>0</v>
      </c>
      <c r="L65" s="46">
        <f>K65/I65</f>
        <v>0</v>
      </c>
    </row>
    <row r="66" spans="1:12" ht="12.75" customHeight="1">
      <c r="A66" s="33"/>
      <c r="B66" s="34"/>
      <c r="C66" s="33"/>
      <c r="D66" s="78"/>
      <c r="E66" s="38"/>
      <c r="F66" s="83"/>
      <c r="G66" s="34"/>
      <c r="H66" s="33"/>
      <c r="I66" s="38"/>
      <c r="J66" s="34"/>
      <c r="K66" s="38"/>
      <c r="L66" s="46"/>
    </row>
    <row r="67" spans="1:12" ht="12.75" customHeight="1">
      <c r="A67" s="48"/>
      <c r="B67" s="48"/>
      <c r="C67" s="48"/>
      <c r="D67" s="58"/>
      <c r="E67" s="58"/>
      <c r="F67" s="145"/>
      <c r="G67" s="145"/>
      <c r="H67" s="145"/>
      <c r="I67" s="48"/>
      <c r="J67" s="48"/>
      <c r="K67" s="48"/>
      <c r="L67" s="48"/>
    </row>
    <row r="68" spans="1:12" s="6" customFormat="1" ht="12.75" customHeight="1">
      <c r="A68" s="145"/>
      <c r="B68" s="145"/>
      <c r="C68" s="108" t="s">
        <v>77</v>
      </c>
      <c r="D68" s="121"/>
      <c r="E68" s="121"/>
      <c r="F68" s="60"/>
      <c r="G68" s="37"/>
      <c r="H68" s="37"/>
      <c r="I68" s="145"/>
      <c r="J68" s="145"/>
      <c r="K68" s="145"/>
      <c r="L68" s="145"/>
    </row>
    <row r="69" spans="1:12" s="6" customFormat="1" ht="12.75" customHeight="1">
      <c r="A69" s="145"/>
      <c r="B69" s="145"/>
      <c r="C69" s="108"/>
      <c r="D69" s="124" t="s">
        <v>158</v>
      </c>
      <c r="E69" s="104">
        <f>SUM(B3+B6+B11+B14+B17+B23+B34+B38+B62+B65)</f>
        <v>45</v>
      </c>
      <c r="F69" s="145"/>
      <c r="G69" s="37"/>
      <c r="H69" s="37"/>
      <c r="I69" s="145"/>
      <c r="J69" s="145"/>
      <c r="K69" s="145"/>
      <c r="L69" s="145"/>
    </row>
    <row r="70" spans="1:12" s="6" customFormat="1" ht="12.75" customHeight="1">
      <c r="A70" s="145"/>
      <c r="B70" s="145"/>
      <c r="C70" s="108"/>
      <c r="D70" s="113" t="s">
        <v>159</v>
      </c>
      <c r="E70" s="181">
        <f>SUM(E3+E6+E11+E14+E17+E23+E34+E38+E62+E65)</f>
        <v>268178</v>
      </c>
      <c r="F70" s="146" t="s">
        <v>268</v>
      </c>
      <c r="G70" s="37"/>
      <c r="H70" s="37"/>
      <c r="I70" s="145"/>
      <c r="J70" s="145"/>
      <c r="K70" s="145"/>
      <c r="L70" s="145"/>
    </row>
    <row r="71" spans="1:12" s="6" customFormat="1" ht="12.75" customHeight="1">
      <c r="A71" s="145"/>
      <c r="B71" s="145"/>
      <c r="C71" s="147"/>
      <c r="D71" s="113" t="s">
        <v>162</v>
      </c>
      <c r="E71" s="104">
        <f>SUM(G3+G6+G11+G14+G17+G23+G34+G38+G62+G65)</f>
        <v>45</v>
      </c>
      <c r="F71" s="145"/>
      <c r="G71" s="37"/>
      <c r="H71" s="37"/>
      <c r="I71" s="145"/>
      <c r="J71" s="145"/>
      <c r="K71" s="145"/>
      <c r="L71" s="145"/>
    </row>
    <row r="72" spans="1:12" s="6" customFormat="1" ht="12.75" customHeight="1">
      <c r="A72" s="145"/>
      <c r="B72" s="145"/>
      <c r="C72" s="147"/>
      <c r="D72" s="113" t="s">
        <v>160</v>
      </c>
      <c r="E72" s="132">
        <f>E71/E69</f>
        <v>1</v>
      </c>
      <c r="F72" s="145"/>
      <c r="G72" s="37"/>
      <c r="H72" s="37"/>
      <c r="I72" s="145"/>
      <c r="J72" s="145"/>
      <c r="K72" s="145"/>
      <c r="L72" s="145"/>
    </row>
    <row r="73" spans="1:12" s="6" customFormat="1" ht="12.75" customHeight="1">
      <c r="A73" s="145"/>
      <c r="B73" s="145"/>
      <c r="C73" s="147"/>
      <c r="D73" s="113" t="s">
        <v>163</v>
      </c>
      <c r="E73" s="103">
        <f>SUM(I3+I6+I11+I14+I17+I23+I34+I38+I62+I65)</f>
        <v>6885</v>
      </c>
      <c r="F73" s="145"/>
      <c r="G73" s="37"/>
      <c r="H73" s="37"/>
      <c r="I73" s="145"/>
      <c r="J73" s="145"/>
      <c r="K73" s="145"/>
      <c r="L73" s="145"/>
    </row>
    <row r="74" spans="1:12" s="6" customFormat="1" ht="12.75" customHeight="1">
      <c r="A74" s="145"/>
      <c r="B74" s="145"/>
      <c r="C74" s="145"/>
      <c r="D74" s="124" t="s">
        <v>164</v>
      </c>
      <c r="E74" s="103">
        <f>SUM(J3+J6+J11+J14+J17+J23+J34+J38+J62+J65)</f>
        <v>16</v>
      </c>
      <c r="F74" s="145"/>
      <c r="G74" s="37"/>
      <c r="H74" s="37"/>
      <c r="I74" s="145"/>
      <c r="J74" s="145"/>
      <c r="K74" s="145"/>
      <c r="L74" s="145"/>
    </row>
    <row r="75" spans="1:12" s="6" customFormat="1" ht="12.75" customHeight="1">
      <c r="A75" s="145"/>
      <c r="B75" s="145"/>
      <c r="C75" s="145"/>
      <c r="D75" s="124" t="s">
        <v>165</v>
      </c>
      <c r="E75" s="103">
        <f>SUM(K3+K6+K11+K14+K17+K23+K34+K38+K62+K65)</f>
        <v>74</v>
      </c>
      <c r="F75" s="145"/>
      <c r="G75" s="37"/>
      <c r="H75" s="37"/>
      <c r="I75" s="145"/>
      <c r="J75" s="145"/>
      <c r="K75" s="145"/>
      <c r="L75" s="145"/>
    </row>
    <row r="76" spans="1:12" ht="12.75" customHeight="1">
      <c r="A76" s="48"/>
      <c r="B76" s="48"/>
      <c r="C76" s="48"/>
      <c r="D76" s="113" t="s">
        <v>166</v>
      </c>
      <c r="E76" s="132">
        <f>E75/E73</f>
        <v>1.0748002904865651E-2</v>
      </c>
      <c r="F76" s="145"/>
      <c r="G76" s="145"/>
      <c r="H76" s="145"/>
      <c r="I76" s="48"/>
      <c r="J76" s="48"/>
      <c r="K76" s="48"/>
      <c r="L76" s="48"/>
    </row>
    <row r="77" spans="1:12">
      <c r="D77" s="124"/>
    </row>
  </sheetData>
  <printOptions horizontalCentered="1" gridLines="1"/>
  <pageMargins left="0.5" right="0.5" top="1.5" bottom="0.75" header="0.5" footer="0.5"/>
  <pageSetup scale="80" orientation="landscape" r:id="rId1"/>
  <headerFooter>
    <oddHeader>&amp;C&amp;"Arial,Bold"&amp;16 2010 Swimming Season
Virginia Tier 1 Beach Information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Attributes</vt:lpstr>
      <vt:lpstr>Monitoring</vt:lpstr>
      <vt:lpstr>Pollution Sources</vt:lpstr>
      <vt:lpstr>2010 Actions</vt:lpstr>
      <vt:lpstr>Action Durations</vt:lpstr>
      <vt:lpstr>Beach Days</vt:lpstr>
      <vt:lpstr>Tier 1 Stats</vt:lpstr>
      <vt:lpstr>'2010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'Tier 1 Stats'!Print_Area</vt:lpstr>
      <vt:lpstr>'2010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  <vt:lpstr>'Tier 1 Stats'!Print_Titles</vt:lpstr>
    </vt:vector>
  </TitlesOfParts>
  <Company>Tetra Tech,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2011-06-27T15:18:41Z</cp:lastPrinted>
  <dcterms:created xsi:type="dcterms:W3CDTF">2006-12-12T20:37:17Z</dcterms:created>
  <dcterms:modified xsi:type="dcterms:W3CDTF">2011-06-27T15:18:49Z</dcterms:modified>
</cp:coreProperties>
</file>