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80" yWindow="90" windowWidth="18675" windowHeight="5805"/>
  </bookViews>
  <sheets>
    <sheet name="Summary" sheetId="8" r:id="rId1"/>
    <sheet name="Attributes" sheetId="2" r:id="rId2"/>
    <sheet name="Monitoring" sheetId="10" r:id="rId3"/>
    <sheet name="Pollution Sources" sheetId="11" r:id="rId4"/>
    <sheet name="2011 Actions" sheetId="4" r:id="rId5"/>
    <sheet name="Action Durations" sheetId="9" r:id="rId6"/>
    <sheet name="Beach Days" sheetId="7" r:id="rId7"/>
  </sheets>
  <definedNames>
    <definedName name="_xlnm.Print_Area" localSheetId="4">'2011 Actions'!$A$1:$K$275</definedName>
    <definedName name="_xlnm.Print_Area" localSheetId="5">'Action Durations'!$A$1:$L$86</definedName>
    <definedName name="_xlnm.Print_Area" localSheetId="1">Attributes!$A$1:$J$202</definedName>
    <definedName name="_xlnm.Print_Area" localSheetId="6">'Beach Days'!$A$1:$L$97</definedName>
    <definedName name="_xlnm.Print_Area" localSheetId="2">Monitoring!$A$1:$I$206</definedName>
    <definedName name="_xlnm.Print_Area" localSheetId="3">'Pollution Sources'!$A$1:$S$110</definedName>
    <definedName name="_xlnm.Print_Area" localSheetId="0">Summary!$A$1:$U$31</definedName>
    <definedName name="_xlnm.Print_Titles" localSheetId="4">'2011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F71" i="9" l="1"/>
  <c r="F70" i="9"/>
  <c r="F68" i="9"/>
  <c r="F66" i="9"/>
  <c r="F65" i="9"/>
  <c r="F63" i="9"/>
  <c r="F62" i="9"/>
  <c r="F61" i="9"/>
  <c r="F60" i="9"/>
  <c r="F59" i="9"/>
  <c r="F58" i="9"/>
  <c r="F57" i="9"/>
  <c r="F56" i="9"/>
  <c r="F52" i="9"/>
  <c r="F51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L21" i="9"/>
  <c r="K21" i="9"/>
  <c r="J21" i="9"/>
  <c r="I21" i="9"/>
  <c r="H21" i="9"/>
  <c r="F21" i="9"/>
  <c r="E21" i="9"/>
  <c r="L10" i="9"/>
  <c r="K10" i="9"/>
  <c r="J10" i="9"/>
  <c r="I10" i="9"/>
  <c r="H10" i="9"/>
  <c r="F10" i="9"/>
  <c r="E10" i="9"/>
  <c r="L4" i="9"/>
  <c r="K4" i="9"/>
  <c r="J4" i="9"/>
  <c r="I4" i="9"/>
  <c r="H4" i="9"/>
  <c r="F4" i="9"/>
  <c r="E4" i="9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4" i="4"/>
  <c r="H103" i="4"/>
  <c r="H102" i="4"/>
  <c r="H101" i="4"/>
  <c r="H100" i="4"/>
  <c r="H99" i="4"/>
  <c r="H98" i="4"/>
  <c r="H97" i="4"/>
  <c r="H96" i="4"/>
  <c r="H95" i="4"/>
  <c r="H92" i="4"/>
  <c r="H91" i="4"/>
  <c r="H90" i="4"/>
  <c r="H89" i="4"/>
  <c r="H88" i="4"/>
  <c r="H87" i="4"/>
  <c r="H86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6" i="4"/>
  <c r="H35" i="4"/>
  <c r="H34" i="4"/>
  <c r="H33" i="4"/>
  <c r="H32" i="4"/>
  <c r="H31" i="4"/>
  <c r="H30" i="4"/>
  <c r="H29" i="4"/>
  <c r="H28" i="4"/>
  <c r="H27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9" i="4"/>
  <c r="H8" i="4"/>
  <c r="H7" i="4"/>
  <c r="H6" i="4"/>
  <c r="H5" i="4"/>
  <c r="H4" i="4"/>
  <c r="H3" i="4"/>
  <c r="H2" i="4"/>
  <c r="S9" i="8" l="1"/>
  <c r="D91" i="7" l="1"/>
  <c r="H49" i="7" l="1"/>
  <c r="T9" i="8" s="1"/>
  <c r="U9" i="8" s="1"/>
  <c r="G49" i="7"/>
  <c r="E49" i="7"/>
  <c r="K49" i="7" s="1"/>
  <c r="L49" i="7" s="1"/>
  <c r="B49" i="7"/>
  <c r="K48" i="7"/>
  <c r="L48" i="7" s="1"/>
  <c r="I48" i="7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4" i="11"/>
  <c r="H93" i="11"/>
  <c r="H92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B49" i="11"/>
  <c r="H9" i="8"/>
  <c r="I49" i="7" l="1"/>
  <c r="E211" i="10" l="1"/>
  <c r="E197" i="10"/>
  <c r="D16" i="8" s="1"/>
  <c r="E192" i="10"/>
  <c r="D15" i="8" s="1"/>
  <c r="E184" i="10"/>
  <c r="D14" i="8" s="1"/>
  <c r="E181" i="10"/>
  <c r="D13" i="8" s="1"/>
  <c r="J13" i="8" s="1"/>
  <c r="E136" i="10"/>
  <c r="D12" i="8" s="1"/>
  <c r="E122" i="10"/>
  <c r="D11" i="8" s="1"/>
  <c r="E113" i="10"/>
  <c r="D10" i="8" s="1"/>
  <c r="E109" i="10"/>
  <c r="D9" i="8" s="1"/>
  <c r="E99" i="10"/>
  <c r="D8" i="8" s="1"/>
  <c r="E61" i="10"/>
  <c r="D7" i="8" s="1"/>
  <c r="E57" i="10"/>
  <c r="D6" i="8" s="1"/>
  <c r="J6" i="8" s="1"/>
  <c r="E43" i="10"/>
  <c r="D5" i="8" s="1"/>
  <c r="E23" i="10"/>
  <c r="D4" i="8" s="1"/>
  <c r="E11" i="10"/>
  <c r="E219" i="10"/>
  <c r="E218" i="10"/>
  <c r="E217" i="10"/>
  <c r="E216" i="10"/>
  <c r="E215" i="10"/>
  <c r="E214" i="10"/>
  <c r="E213" i="10"/>
  <c r="E212" i="10"/>
  <c r="E210" i="10"/>
  <c r="E209" i="10"/>
  <c r="I197" i="10"/>
  <c r="I192" i="10"/>
  <c r="I184" i="10"/>
  <c r="I181" i="10"/>
  <c r="I136" i="10"/>
  <c r="I122" i="10"/>
  <c r="I113" i="10"/>
  <c r="I109" i="10"/>
  <c r="I99" i="10"/>
  <c r="I61" i="10"/>
  <c r="I57" i="10"/>
  <c r="I43" i="10"/>
  <c r="I23" i="10"/>
  <c r="I11" i="10"/>
  <c r="E204" i="10" l="1"/>
  <c r="F210" i="10" s="1"/>
  <c r="D3" i="8"/>
  <c r="J9" i="8"/>
  <c r="I9" i="8"/>
  <c r="F209" i="10"/>
  <c r="F215" i="10"/>
  <c r="F211" i="10" l="1"/>
  <c r="F216" i="10"/>
  <c r="F212" i="10"/>
  <c r="F219" i="10"/>
  <c r="F217" i="10"/>
  <c r="F213" i="10"/>
  <c r="F218" i="10"/>
  <c r="F214" i="10"/>
  <c r="E271" i="4" l="1"/>
  <c r="K82" i="7"/>
  <c r="L82" i="7" s="1"/>
  <c r="I82" i="7"/>
  <c r="K81" i="7"/>
  <c r="L81" i="7" s="1"/>
  <c r="I81" i="7"/>
  <c r="K80" i="7"/>
  <c r="L80" i="7" s="1"/>
  <c r="I80" i="7"/>
  <c r="K79" i="7"/>
  <c r="L79" i="7" s="1"/>
  <c r="I79" i="7"/>
  <c r="K78" i="7"/>
  <c r="L78" i="7" s="1"/>
  <c r="I78" i="7"/>
  <c r="K77" i="7"/>
  <c r="L77" i="7" s="1"/>
  <c r="I77" i="7"/>
  <c r="K76" i="7"/>
  <c r="L76" i="7" s="1"/>
  <c r="I76" i="7"/>
  <c r="K75" i="7"/>
  <c r="L75" i="7" s="1"/>
  <c r="I75" i="7"/>
  <c r="K74" i="7"/>
  <c r="L74" i="7" s="1"/>
  <c r="I74" i="7"/>
  <c r="K73" i="7"/>
  <c r="L73" i="7" s="1"/>
  <c r="I73" i="7"/>
  <c r="K72" i="7"/>
  <c r="L72" i="7" s="1"/>
  <c r="I72" i="7"/>
  <c r="K71" i="7"/>
  <c r="L71" i="7" s="1"/>
  <c r="I71" i="7"/>
  <c r="K70" i="7"/>
  <c r="L70" i="7" s="1"/>
  <c r="I70" i="7"/>
  <c r="K69" i="7"/>
  <c r="L69" i="7" s="1"/>
  <c r="I69" i="7"/>
  <c r="K68" i="7"/>
  <c r="L68" i="7" s="1"/>
  <c r="I68" i="7"/>
  <c r="K67" i="7"/>
  <c r="L67" i="7" s="1"/>
  <c r="I67" i="7"/>
  <c r="K43" i="7" l="1"/>
  <c r="L43" i="7" s="1"/>
  <c r="I43" i="7"/>
  <c r="K42" i="7"/>
  <c r="L42" i="7" s="1"/>
  <c r="I42" i="7"/>
  <c r="K41" i="7"/>
  <c r="L41" i="7" s="1"/>
  <c r="I41" i="7"/>
  <c r="K40" i="7"/>
  <c r="L40" i="7" s="1"/>
  <c r="I40" i="7"/>
  <c r="K39" i="7"/>
  <c r="L39" i="7" s="1"/>
  <c r="I39" i="7"/>
  <c r="K38" i="7"/>
  <c r="L38" i="7" s="1"/>
  <c r="I38" i="7"/>
  <c r="K37" i="7"/>
  <c r="L37" i="7" s="1"/>
  <c r="I37" i="7"/>
  <c r="K36" i="7"/>
  <c r="L36" i="7" s="1"/>
  <c r="I36" i="7"/>
  <c r="K35" i="7"/>
  <c r="L35" i="7" s="1"/>
  <c r="I35" i="7"/>
  <c r="K34" i="7"/>
  <c r="L34" i="7" s="1"/>
  <c r="I34" i="7"/>
  <c r="K33" i="7"/>
  <c r="L33" i="7" s="1"/>
  <c r="I33" i="7"/>
  <c r="K32" i="7"/>
  <c r="L32" i="7" s="1"/>
  <c r="I32" i="7"/>
  <c r="K31" i="7"/>
  <c r="L31" i="7" s="1"/>
  <c r="I31" i="7"/>
  <c r="K30" i="7"/>
  <c r="L30" i="7" s="1"/>
  <c r="I30" i="7"/>
  <c r="K29" i="7"/>
  <c r="L29" i="7" s="1"/>
  <c r="I29" i="7"/>
  <c r="K28" i="7"/>
  <c r="L28" i="7" s="1"/>
  <c r="I28" i="7"/>
  <c r="K27" i="7"/>
  <c r="L27" i="7" s="1"/>
  <c r="I27" i="7"/>
  <c r="K26" i="7"/>
  <c r="L26" i="7" s="1"/>
  <c r="I26" i="7"/>
  <c r="K25" i="7"/>
  <c r="L25" i="7" s="1"/>
  <c r="I25" i="7"/>
  <c r="K24" i="7"/>
  <c r="L24" i="7" s="1"/>
  <c r="I24" i="7"/>
  <c r="K57" i="7" l="1"/>
  <c r="L57" i="7" s="1"/>
  <c r="I57" i="7"/>
  <c r="K45" i="7"/>
  <c r="L45" i="7" s="1"/>
  <c r="I45" i="7"/>
  <c r="K44" i="7"/>
  <c r="L44" i="7" s="1"/>
  <c r="I44" i="7"/>
  <c r="K23" i="7"/>
  <c r="L23" i="7" s="1"/>
  <c r="I23" i="7"/>
  <c r="K20" i="7"/>
  <c r="L20" i="7" s="1"/>
  <c r="I20" i="7"/>
  <c r="K19" i="7"/>
  <c r="L19" i="7" s="1"/>
  <c r="I19" i="7"/>
  <c r="K18" i="7"/>
  <c r="L18" i="7" s="1"/>
  <c r="I18" i="7"/>
  <c r="K17" i="7"/>
  <c r="L17" i="7" s="1"/>
  <c r="I17" i="7"/>
  <c r="K16" i="7"/>
  <c r="L16" i="7" s="1"/>
  <c r="I16" i="7"/>
  <c r="K15" i="7"/>
  <c r="L15" i="7" s="1"/>
  <c r="I15" i="7"/>
  <c r="K14" i="7"/>
  <c r="L14" i="7" s="1"/>
  <c r="I14" i="7"/>
  <c r="K13" i="7"/>
  <c r="L13" i="7" s="1"/>
  <c r="I13" i="7"/>
  <c r="K12" i="7"/>
  <c r="L12" i="7" s="1"/>
  <c r="I12" i="7"/>
  <c r="K9" i="7"/>
  <c r="L9" i="7" s="1"/>
  <c r="I9" i="7"/>
  <c r="K8" i="7"/>
  <c r="L8" i="7" s="1"/>
  <c r="I8" i="7"/>
  <c r="K7" i="7"/>
  <c r="L7" i="7" s="1"/>
  <c r="I7" i="7"/>
  <c r="K6" i="7"/>
  <c r="L6" i="7" s="1"/>
  <c r="I6" i="7"/>
  <c r="K3" i="7"/>
  <c r="L3" i="7" s="1"/>
  <c r="I3" i="7"/>
  <c r="K86" i="7"/>
  <c r="L86" i="7" s="1"/>
  <c r="I86" i="7"/>
  <c r="K83" i="7"/>
  <c r="L83" i="7" s="1"/>
  <c r="I83" i="7"/>
  <c r="K66" i="7"/>
  <c r="L66" i="7" s="1"/>
  <c r="I66" i="7"/>
  <c r="K63" i="7"/>
  <c r="L63" i="7" s="1"/>
  <c r="I63" i="7"/>
  <c r="K62" i="7"/>
  <c r="L62" i="7" s="1"/>
  <c r="I62" i="7"/>
  <c r="K61" i="7"/>
  <c r="L61" i="7" s="1"/>
  <c r="I61" i="7"/>
  <c r="H87" i="7"/>
  <c r="T15" i="8" s="1"/>
  <c r="G87" i="7"/>
  <c r="E87" i="7"/>
  <c r="B87" i="7"/>
  <c r="H84" i="7"/>
  <c r="T13" i="8" s="1"/>
  <c r="G84" i="7"/>
  <c r="E84" i="7"/>
  <c r="S13" i="8" s="1"/>
  <c r="B84" i="7"/>
  <c r="H64" i="7"/>
  <c r="T12" i="8" s="1"/>
  <c r="G64" i="7"/>
  <c r="E64" i="7"/>
  <c r="S12" i="8" s="1"/>
  <c r="B64" i="7"/>
  <c r="H59" i="7"/>
  <c r="T11" i="8" s="1"/>
  <c r="G59" i="7"/>
  <c r="E59" i="7"/>
  <c r="B59" i="7"/>
  <c r="K58" i="7"/>
  <c r="L58" i="7" s="1"/>
  <c r="I58" i="7"/>
  <c r="K56" i="7"/>
  <c r="L56" i="7" s="1"/>
  <c r="I56" i="7"/>
  <c r="K55" i="7"/>
  <c r="L55" i="7" s="1"/>
  <c r="I55" i="7"/>
  <c r="H53" i="7"/>
  <c r="T10" i="8" s="1"/>
  <c r="G53" i="7"/>
  <c r="E53" i="7"/>
  <c r="S10" i="8" s="1"/>
  <c r="B53" i="7"/>
  <c r="K52" i="7"/>
  <c r="L52" i="7" s="1"/>
  <c r="I52" i="7"/>
  <c r="K51" i="7"/>
  <c r="L51" i="7" s="1"/>
  <c r="I51" i="7"/>
  <c r="H46" i="7"/>
  <c r="G46" i="7"/>
  <c r="E46" i="7"/>
  <c r="S8" i="8" s="1"/>
  <c r="B46" i="7"/>
  <c r="S11" i="8" l="1"/>
  <c r="D92" i="7"/>
  <c r="D93" i="7"/>
  <c r="T8" i="8"/>
  <c r="U8" i="8" s="1"/>
  <c r="U13" i="8"/>
  <c r="S15" i="8"/>
  <c r="U15" i="8" s="1"/>
  <c r="U10" i="8"/>
  <c r="U11" i="8"/>
  <c r="U12" i="8"/>
  <c r="K64" i="7"/>
  <c r="L64" i="7" s="1"/>
  <c r="I84" i="7"/>
  <c r="K87" i="7"/>
  <c r="L87" i="7" s="1"/>
  <c r="I46" i="7"/>
  <c r="I53" i="7"/>
  <c r="I64" i="7"/>
  <c r="I59" i="7"/>
  <c r="I87" i="7"/>
  <c r="K84" i="7"/>
  <c r="L84" i="7" s="1"/>
  <c r="K59" i="7"/>
  <c r="L59" i="7" s="1"/>
  <c r="K53" i="7"/>
  <c r="L53" i="7" s="1"/>
  <c r="K46" i="7"/>
  <c r="L72" i="9"/>
  <c r="Q13" i="8" s="1"/>
  <c r="K72" i="9"/>
  <c r="P13" i="8" s="1"/>
  <c r="J72" i="9"/>
  <c r="O13" i="8" s="1"/>
  <c r="I72" i="9"/>
  <c r="N13" i="8" s="1"/>
  <c r="H72" i="9"/>
  <c r="M13" i="8" s="1"/>
  <c r="F72" i="9"/>
  <c r="E72" i="9"/>
  <c r="L13" i="8" s="1"/>
  <c r="B72" i="9"/>
  <c r="L54" i="9"/>
  <c r="Q12" i="8" s="1"/>
  <c r="K54" i="9"/>
  <c r="P12" i="8" s="1"/>
  <c r="J54" i="9"/>
  <c r="O12" i="8" s="1"/>
  <c r="I54" i="9"/>
  <c r="N12" i="8" s="1"/>
  <c r="H54" i="9"/>
  <c r="M12" i="8" s="1"/>
  <c r="F54" i="9"/>
  <c r="E54" i="9"/>
  <c r="L12" i="8" s="1"/>
  <c r="B54" i="9"/>
  <c r="L49" i="9"/>
  <c r="Q11" i="8" s="1"/>
  <c r="K49" i="9"/>
  <c r="P11" i="8" s="1"/>
  <c r="J49" i="9"/>
  <c r="O11" i="8" s="1"/>
  <c r="I49" i="9"/>
  <c r="N11" i="8" s="1"/>
  <c r="H49" i="9"/>
  <c r="M11" i="8" s="1"/>
  <c r="F49" i="9"/>
  <c r="E49" i="9"/>
  <c r="L11" i="8" s="1"/>
  <c r="B49" i="9"/>
  <c r="L43" i="9"/>
  <c r="Q9" i="8" s="1"/>
  <c r="K43" i="9"/>
  <c r="P9" i="8" s="1"/>
  <c r="J43" i="9"/>
  <c r="O9" i="8" s="1"/>
  <c r="I43" i="9"/>
  <c r="N9" i="8" s="1"/>
  <c r="H43" i="9"/>
  <c r="M9" i="8" s="1"/>
  <c r="F43" i="9"/>
  <c r="E43" i="9"/>
  <c r="L9" i="8" s="1"/>
  <c r="B43" i="9"/>
  <c r="L40" i="9"/>
  <c r="K40" i="9"/>
  <c r="P8" i="8" s="1"/>
  <c r="J40" i="9"/>
  <c r="O8" i="8" s="1"/>
  <c r="I40" i="9"/>
  <c r="N8" i="8" s="1"/>
  <c r="H40" i="9"/>
  <c r="M8" i="8" s="1"/>
  <c r="F40" i="9"/>
  <c r="E40" i="9"/>
  <c r="L8" i="8" s="1"/>
  <c r="B40" i="9"/>
  <c r="E274" i="4"/>
  <c r="E273" i="4"/>
  <c r="E272" i="4"/>
  <c r="E270" i="4"/>
  <c r="E267" i="4"/>
  <c r="E264" i="4"/>
  <c r="E263" i="4"/>
  <c r="E262" i="4"/>
  <c r="L46" i="7" l="1"/>
  <c r="Q8" i="8"/>
  <c r="H251" i="4"/>
  <c r="E251" i="4"/>
  <c r="B251" i="4"/>
  <c r="H13" i="8" s="1"/>
  <c r="H136" i="4"/>
  <c r="E136" i="4"/>
  <c r="B136" i="4"/>
  <c r="H12" i="8" s="1"/>
  <c r="H105" i="4"/>
  <c r="E105" i="4"/>
  <c r="B105" i="4"/>
  <c r="H11" i="8" s="1"/>
  <c r="H93" i="4"/>
  <c r="E93" i="4"/>
  <c r="B93" i="4"/>
  <c r="S87" i="11" l="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B87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B8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B64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B59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B53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B46" i="11"/>
  <c r="F16" i="8"/>
  <c r="F15" i="8"/>
  <c r="F14" i="8"/>
  <c r="F13" i="8"/>
  <c r="F12" i="8"/>
  <c r="F11" i="8"/>
  <c r="F10" i="8"/>
  <c r="F9" i="8"/>
  <c r="F8" i="8"/>
  <c r="F7" i="8"/>
  <c r="F6" i="8"/>
  <c r="F5" i="8"/>
  <c r="F4" i="8"/>
  <c r="B197" i="10"/>
  <c r="C16" i="8" s="1"/>
  <c r="B192" i="10"/>
  <c r="C15" i="8" s="1"/>
  <c r="B184" i="10"/>
  <c r="C14" i="8" s="1"/>
  <c r="B181" i="10"/>
  <c r="C13" i="8" s="1"/>
  <c r="B136" i="10"/>
  <c r="C12" i="8" s="1"/>
  <c r="B122" i="10"/>
  <c r="C11" i="8" s="1"/>
  <c r="B113" i="10"/>
  <c r="C10" i="8" s="1"/>
  <c r="B109" i="10"/>
  <c r="C9" i="8" s="1"/>
  <c r="B99" i="10"/>
  <c r="C8" i="8" s="1"/>
  <c r="B61" i="10"/>
  <c r="C7" i="8" s="1"/>
  <c r="B57" i="10"/>
  <c r="C6" i="8" s="1"/>
  <c r="F197" i="2"/>
  <c r="B197" i="2"/>
  <c r="F192" i="2"/>
  <c r="B192" i="2"/>
  <c r="F184" i="2"/>
  <c r="B184" i="2"/>
  <c r="F181" i="2"/>
  <c r="B181" i="2"/>
  <c r="F136" i="2"/>
  <c r="B136" i="2"/>
  <c r="F122" i="2"/>
  <c r="B122" i="2"/>
  <c r="F113" i="2"/>
  <c r="B113" i="2"/>
  <c r="F109" i="2"/>
  <c r="B109" i="2"/>
  <c r="F99" i="2"/>
  <c r="B99" i="2"/>
  <c r="F61" i="2"/>
  <c r="B61" i="2"/>
  <c r="F57" i="2"/>
  <c r="B57" i="2"/>
  <c r="E16" i="8" l="1"/>
  <c r="E8" i="8"/>
  <c r="E206" i="10"/>
  <c r="E6" i="8"/>
  <c r="E9" i="8"/>
  <c r="I10" i="8"/>
  <c r="J10" i="8"/>
  <c r="E10" i="8"/>
  <c r="I11" i="8"/>
  <c r="J11" i="8"/>
  <c r="E11" i="8"/>
  <c r="I12" i="8"/>
  <c r="J12" i="8"/>
  <c r="E12" i="8"/>
  <c r="E14" i="8"/>
  <c r="J15" i="8"/>
  <c r="I15" i="8"/>
  <c r="E15" i="8"/>
  <c r="E7" i="8"/>
  <c r="I13" i="8"/>
  <c r="E13" i="8"/>
  <c r="E268" i="4"/>
  <c r="E265" i="4"/>
  <c r="E275" i="4"/>
  <c r="F271" i="4" s="1"/>
  <c r="F3" i="8"/>
  <c r="F43" i="2"/>
  <c r="F23" i="2"/>
  <c r="F11" i="2"/>
  <c r="H25" i="4"/>
  <c r="E25" i="4"/>
  <c r="B25" i="4"/>
  <c r="H4" i="8" s="1"/>
  <c r="H84" i="4"/>
  <c r="E84" i="4"/>
  <c r="B84" i="4"/>
  <c r="H8" i="8" s="1"/>
  <c r="B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E4" i="7"/>
  <c r="E10" i="7"/>
  <c r="S4" i="8" s="1"/>
  <c r="F10" i="11"/>
  <c r="F4" i="11"/>
  <c r="B10" i="4"/>
  <c r="E10" i="4"/>
  <c r="H10" i="4"/>
  <c r="H37" i="4"/>
  <c r="B37" i="4"/>
  <c r="H6" i="8" s="1"/>
  <c r="I6" i="8" s="1"/>
  <c r="S4" i="11"/>
  <c r="S10" i="11"/>
  <c r="R4" i="11"/>
  <c r="R10" i="11"/>
  <c r="E4" i="11"/>
  <c r="E10" i="11"/>
  <c r="Q4" i="11"/>
  <c r="Q10" i="11"/>
  <c r="P4" i="11"/>
  <c r="P10" i="11"/>
  <c r="O4" i="11"/>
  <c r="O10" i="11"/>
  <c r="N4" i="11"/>
  <c r="N10" i="11"/>
  <c r="M4" i="11"/>
  <c r="M10" i="11"/>
  <c r="L4" i="11"/>
  <c r="L10" i="11"/>
  <c r="K4" i="11"/>
  <c r="K10" i="11"/>
  <c r="J4" i="11"/>
  <c r="J10" i="11"/>
  <c r="I4" i="11"/>
  <c r="I10" i="11"/>
  <c r="H4" i="11"/>
  <c r="H10" i="11"/>
  <c r="G4" i="11"/>
  <c r="G10" i="11"/>
  <c r="B4" i="11"/>
  <c r="B10" i="11"/>
  <c r="H4" i="7"/>
  <c r="H10" i="7"/>
  <c r="T4" i="8" s="1"/>
  <c r="H21" i="7"/>
  <c r="T6" i="8" s="1"/>
  <c r="E21" i="7"/>
  <c r="S6" i="8" s="1"/>
  <c r="G4" i="7"/>
  <c r="G10" i="7"/>
  <c r="G21" i="7"/>
  <c r="B4" i="7"/>
  <c r="B10" i="7"/>
  <c r="B21" i="7"/>
  <c r="H81" i="9"/>
  <c r="B21" i="9"/>
  <c r="B10" i="9"/>
  <c r="B4" i="9"/>
  <c r="E37" i="4"/>
  <c r="B43" i="10"/>
  <c r="C5" i="8" s="1"/>
  <c r="B23" i="10"/>
  <c r="C4" i="8" s="1"/>
  <c r="Q6" i="8"/>
  <c r="O6" i="8"/>
  <c r="N6" i="8"/>
  <c r="M6" i="8"/>
  <c r="L6" i="8"/>
  <c r="Q4" i="8"/>
  <c r="P4" i="8"/>
  <c r="N4" i="8"/>
  <c r="M4" i="8"/>
  <c r="L4" i="8"/>
  <c r="H83" i="9"/>
  <c r="H85" i="9"/>
  <c r="B11" i="10"/>
  <c r="B11" i="2"/>
  <c r="B23" i="2"/>
  <c r="B43" i="2"/>
  <c r="D94" i="7" l="1"/>
  <c r="H84" i="9"/>
  <c r="H82" i="9"/>
  <c r="E77" i="9"/>
  <c r="E256" i="4"/>
  <c r="E76" i="9"/>
  <c r="E78" i="9"/>
  <c r="U4" i="8"/>
  <c r="E257" i="4"/>
  <c r="E255" i="4"/>
  <c r="J8" i="8"/>
  <c r="E203" i="10"/>
  <c r="D202" i="2"/>
  <c r="D201" i="2"/>
  <c r="U6" i="8"/>
  <c r="P6" i="8"/>
  <c r="O4" i="8"/>
  <c r="I8" i="8"/>
  <c r="I4" i="7"/>
  <c r="T3" i="8"/>
  <c r="T17" i="8" s="1"/>
  <c r="S3" i="8"/>
  <c r="L3" i="8"/>
  <c r="F272" i="4"/>
  <c r="F267" i="4"/>
  <c r="F263" i="4"/>
  <c r="F262" i="4"/>
  <c r="F264" i="4"/>
  <c r="E5" i="8"/>
  <c r="E4" i="8"/>
  <c r="J4" i="8"/>
  <c r="I4" i="8"/>
  <c r="C3" i="8"/>
  <c r="K21" i="7"/>
  <c r="L21" i="7" s="1"/>
  <c r="I10" i="7"/>
  <c r="Q3" i="8"/>
  <c r="Q17" i="8" s="1"/>
  <c r="M3" i="8"/>
  <c r="M17" i="8" s="1"/>
  <c r="N3" i="8"/>
  <c r="N17" i="8" s="1"/>
  <c r="F273" i="4"/>
  <c r="F274" i="4"/>
  <c r="F270" i="4"/>
  <c r="F17" i="8"/>
  <c r="I21" i="7"/>
  <c r="S17" i="8"/>
  <c r="O3" i="8"/>
  <c r="O17" i="8" s="1"/>
  <c r="K4" i="7"/>
  <c r="H3" i="8"/>
  <c r="P3" i="8"/>
  <c r="K10" i="7"/>
  <c r="L10" i="7" s="1"/>
  <c r="D96" i="7" l="1"/>
  <c r="E3" i="8"/>
  <c r="E205" i="10"/>
  <c r="P17" i="8"/>
  <c r="F268" i="4"/>
  <c r="F265" i="4"/>
  <c r="U3" i="8"/>
  <c r="L17" i="8"/>
  <c r="F275" i="4"/>
  <c r="C17" i="8"/>
  <c r="D95" i="7"/>
  <c r="L4" i="7"/>
  <c r="H110" i="11"/>
  <c r="H86" i="9"/>
  <c r="I85" i="9" s="1"/>
  <c r="U17" i="8"/>
  <c r="D17" i="8"/>
  <c r="H17" i="8"/>
  <c r="J3" i="8"/>
  <c r="I3" i="8"/>
  <c r="D97" i="7" l="1"/>
  <c r="E17" i="8"/>
  <c r="I82" i="9"/>
  <c r="I84" i="9"/>
  <c r="I83" i="9"/>
  <c r="I81" i="9"/>
  <c r="J17" i="8"/>
  <c r="I17" i="8"/>
  <c r="I110" i="11" l="1"/>
  <c r="I86" i="9"/>
</calcChain>
</file>

<file path=xl/sharedStrings.xml><?xml version="1.0" encoding="utf-8"?>
<sst xmlns="http://schemas.openxmlformats.org/spreadsheetml/2006/main" count="3927" uniqueCount="529">
  <si>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</si>
  <si>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</si>
  <si>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</si>
  <si>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</si>
  <si>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</si>
  <si>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</si>
  <si>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</si>
  <si>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</si>
  <si>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</si>
  <si>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</si>
  <si>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</si>
  <si>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</si>
  <si>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OTHER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</si>
  <si>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</si>
  <si>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</si>
  <si>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</si>
  <si>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</si>
  <si>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</si>
  <si>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</si>
  <si>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</si>
  <si>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</si>
  <si>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</si>
  <si>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</si>
  <si>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</si>
  <si>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</si>
  <si>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</si>
  <si>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</si>
  <si>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</si>
  <si>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</si>
  <si>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</si>
  <si>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</si>
  <si>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</si>
  <si>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RAINFALL</t>
  </si>
  <si>
    <t>STORM</t>
  </si>
  <si>
    <t>ELEV_BACT</t>
  </si>
  <si>
    <t>ENTERO</t>
  </si>
  <si>
    <t>Contamination Advisory</t>
  </si>
  <si>
    <t>Not Under an Action</t>
  </si>
  <si>
    <t>No</t>
  </si>
  <si>
    <t>BEACH Act Beaches</t>
  </si>
  <si>
    <t>MONITORED BEACHES</t>
  </si>
  <si>
    <t>Actions During Swim Season</t>
  </si>
  <si>
    <t>---</t>
  </si>
  <si>
    <t>No. of BEACH Act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</si>
  <si>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</si>
  <si>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</si>
  <si>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</si>
  <si>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</si>
  <si>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</si>
  <si>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</si>
  <si>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</si>
  <si>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</si>
  <si>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</si>
  <si>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</si>
  <si>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</si>
  <si>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</si>
  <si>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</si>
  <si>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</si>
  <si>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</si>
  <si>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</si>
  <si>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</si>
  <si>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</si>
  <si>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</si>
  <si>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</si>
  <si>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 xml:space="preserve">Beach-specific advisories or closings issued by the reporting state or local governments. An action is recorded for a beach even if only a portion of the beach is affected. See "2010 Actions" tab 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</si>
  <si>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</si>
  <si>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</si>
  <si>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</si>
  <si>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</si>
  <si>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 xml:space="preserve">Beach Name 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</si>
  <si>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</si>
  <si>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</si>
  <si>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</si>
  <si>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</si>
  <si>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</si>
  <si>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</si>
  <si>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</si>
  <si>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</si>
  <si>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</si>
  <si>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</si>
  <si>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</si>
  <si>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</si>
  <si>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</si>
  <si>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</si>
  <si>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</si>
  <si>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</si>
  <si>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</si>
  <si>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</si>
  <si>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</si>
  <si>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start date/time </t>
  </si>
  <si>
    <t xml:space="preserve">Action end date/time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</si>
  <si>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</si>
  <si>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</si>
  <si>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</si>
  <si>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</si>
  <si>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</si>
  <si>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RAINFALL:</t>
  </si>
  <si>
    <t>ENTERO:</t>
  </si>
  <si>
    <t>Totals</t>
  </si>
  <si>
    <t>Percentages</t>
  </si>
  <si>
    <t>No.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</si>
  <si>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</si>
  <si>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</si>
  <si>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</si>
  <si>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</si>
  <si>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</si>
  <si>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</si>
  <si>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</si>
  <si>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</si>
  <si>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</si>
  <si>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</si>
  <si>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</si>
  <si>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STORM:</t>
  </si>
  <si>
    <t>WILDLIFE:</t>
  </si>
  <si>
    <t>OTHER: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</si>
  <si>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</si>
  <si>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</si>
  <si>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</si>
  <si>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</si>
  <si>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</si>
  <si>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</si>
  <si>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</si>
  <si>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</si>
  <si>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</si>
  <si>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</si>
  <si>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</si>
  <si>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</si>
  <si>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</si>
  <si>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</si>
  <si>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</si>
  <si>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</si>
  <si>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</si>
  <si>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</si>
  <si>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</si>
  <si>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</si>
  <si>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</si>
  <si>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</si>
  <si>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</si>
  <si>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</si>
  <si>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</si>
  <si>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</si>
  <si>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</si>
  <si>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</si>
  <si>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</si>
  <si>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</si>
  <si>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</si>
  <si>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</si>
  <si>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POSSIBLE POLLUTION SOURCES</t>
  </si>
  <si>
    <t>JEFFERSON</t>
  </si>
  <si>
    <t>WILDLIFE</t>
  </si>
  <si>
    <t xml:space="preserve"> = Beach is not monitored. It is not included in EPA's monitored beach summary statistics.</t>
  </si>
  <si>
    <t>ARANSAS</t>
  </si>
  <si>
    <t>TX402603</t>
  </si>
  <si>
    <t>12th Street</t>
  </si>
  <si>
    <t>TX491388</t>
  </si>
  <si>
    <t>Copano Bay Bridge</t>
  </si>
  <si>
    <t>TX511112</t>
  </si>
  <si>
    <t>Copano Bay State Fishing Pier</t>
  </si>
  <si>
    <t>TX445597</t>
  </si>
  <si>
    <t>Copano Causeway - North</t>
  </si>
  <si>
    <t>TX503590</t>
  </si>
  <si>
    <t>Copano Causeway - South</t>
  </si>
  <si>
    <t>TX938137</t>
  </si>
  <si>
    <t>Goose Island State Park</t>
  </si>
  <si>
    <t>TX435414</t>
  </si>
  <si>
    <t>Highway 188 @ Port Bay North</t>
  </si>
  <si>
    <t>TX206038</t>
  </si>
  <si>
    <t>Highway 188 @ Port Bay South</t>
  </si>
  <si>
    <t>TX748844</t>
  </si>
  <si>
    <t>Rockport Beach Park</t>
  </si>
  <si>
    <t>BRAZORIA</t>
  </si>
  <si>
    <t>TX384318</t>
  </si>
  <si>
    <t>Bryan Beach</t>
  </si>
  <si>
    <t>TX467156</t>
  </si>
  <si>
    <t>County Road 257F</t>
  </si>
  <si>
    <t>TX646145</t>
  </si>
  <si>
    <t>Follets Island</t>
  </si>
  <si>
    <t>TX770832</t>
  </si>
  <si>
    <t>Peach Point WMA</t>
  </si>
  <si>
    <t>TX728060</t>
  </si>
  <si>
    <t>Quintana</t>
  </si>
  <si>
    <t>TX270317</t>
  </si>
  <si>
    <t>San Luis Park</t>
  </si>
  <si>
    <t>TX438984</t>
  </si>
  <si>
    <t>Seidler's Landing</t>
  </si>
  <si>
    <t>TX354204</t>
  </si>
  <si>
    <t>Southwest Brazoria</t>
  </si>
  <si>
    <t>TX647885</t>
  </si>
  <si>
    <t>Surfside</t>
  </si>
  <si>
    <t>TX238786</t>
  </si>
  <si>
    <t>Swan Lake</t>
  </si>
  <si>
    <t>CALHOUN</t>
  </si>
  <si>
    <t>TX974843</t>
  </si>
  <si>
    <t>Bauer Road</t>
  </si>
  <si>
    <t>TX581178</t>
  </si>
  <si>
    <t>Bayfront Park</t>
  </si>
  <si>
    <t>TX350106</t>
  </si>
  <si>
    <t>Boggy Bayou ROW</t>
  </si>
  <si>
    <t>TX938424</t>
  </si>
  <si>
    <t>Indianola Beach</t>
  </si>
  <si>
    <t>TX273790</t>
  </si>
  <si>
    <t>King Fisher Park</t>
  </si>
  <si>
    <t>TX805950</t>
  </si>
  <si>
    <t>Lighthouse Beach &amp; Bird Sanctuary</t>
  </si>
  <si>
    <t>TX580902</t>
  </si>
  <si>
    <t>Magnolia Beach Park</t>
  </si>
  <si>
    <t>TX211103</t>
  </si>
  <si>
    <t>Matagorda Island State Park - Backside 1</t>
  </si>
  <si>
    <t>TX232461</t>
  </si>
  <si>
    <t>Matagorda Island State Park - Backside 2</t>
  </si>
  <si>
    <t>TX607651</t>
  </si>
  <si>
    <t>Matagorda Island State Park - Backside 3</t>
  </si>
  <si>
    <t>TX948987</t>
  </si>
  <si>
    <t>Matagorda Island State Park - Backside 4</t>
  </si>
  <si>
    <t>TX980543</t>
  </si>
  <si>
    <t>Matagorda Island State Park - Gulf</t>
  </si>
  <si>
    <t>TX714877</t>
  </si>
  <si>
    <t>Olivia Haterius Park</t>
  </si>
  <si>
    <t>TX446411</t>
  </si>
  <si>
    <t>Point Comfort City Park</t>
  </si>
  <si>
    <t>TX911482</t>
  </si>
  <si>
    <t>Port Alto Public Park</t>
  </si>
  <si>
    <t>TX279166</t>
  </si>
  <si>
    <t>Six Mile Road</t>
  </si>
  <si>
    <t>TX117006</t>
  </si>
  <si>
    <t>State Highway 35</t>
  </si>
  <si>
    <t>TX172142</t>
  </si>
  <si>
    <t>Swan Point Park</t>
  </si>
  <si>
    <t>CAMERON</t>
  </si>
  <si>
    <t>TX147297</t>
  </si>
  <si>
    <t>Access Point #3</t>
  </si>
  <si>
    <t>TX282282</t>
  </si>
  <si>
    <t>Access Point #4</t>
  </si>
  <si>
    <t>TX810590</t>
  </si>
  <si>
    <t>Access Point #6</t>
  </si>
  <si>
    <t>TX967170</t>
  </si>
  <si>
    <t>Andy Bowie Park</t>
  </si>
  <si>
    <t>TX841900</t>
  </si>
  <si>
    <t>Atwood Park</t>
  </si>
  <si>
    <t>TX714667</t>
  </si>
  <si>
    <t>Boca Chica State Park</t>
  </si>
  <si>
    <t>TX137781</t>
  </si>
  <si>
    <t>Isla Blanca Park</t>
  </si>
  <si>
    <t>TX728892</t>
  </si>
  <si>
    <t>N Cameron County - Bayside</t>
  </si>
  <si>
    <t>TX628137</t>
  </si>
  <si>
    <t>Park Road 100 Bay Access #1</t>
  </si>
  <si>
    <t>TX229010</t>
  </si>
  <si>
    <t>Park Road 100 Bay Access #2</t>
  </si>
  <si>
    <t>TX933467</t>
  </si>
  <si>
    <t>South Padre Island -North</t>
  </si>
  <si>
    <t>TX868582</t>
  </si>
  <si>
    <t>Town of South Padre Island</t>
  </si>
  <si>
    <t>CHAMBERS</t>
  </si>
  <si>
    <t>TX239328</t>
  </si>
  <si>
    <t>Chambers County</t>
  </si>
  <si>
    <t>TX349880</t>
  </si>
  <si>
    <t>McCollum Park</t>
  </si>
  <si>
    <t>GALVESTON</t>
  </si>
  <si>
    <t>TX710697</t>
  </si>
  <si>
    <t>25th St.</t>
  </si>
  <si>
    <t>TX214299</t>
  </si>
  <si>
    <t>45th St.</t>
  </si>
  <si>
    <t>TX486021</t>
  </si>
  <si>
    <t>61st St.</t>
  </si>
  <si>
    <t>TX327206</t>
  </si>
  <si>
    <t>Appfel Park</t>
  </si>
  <si>
    <t>TX940700</t>
  </si>
  <si>
    <t>Caplen</t>
  </si>
  <si>
    <t>TX972853</t>
  </si>
  <si>
    <t>Caplen/Crystal Beach</t>
  </si>
  <si>
    <t>TX392019</t>
  </si>
  <si>
    <t>Clara St.</t>
  </si>
  <si>
    <t>TX393353</t>
  </si>
  <si>
    <t>Dellanera Park</t>
  </si>
  <si>
    <t>TX981462</t>
  </si>
  <si>
    <t>East Beach</t>
  </si>
  <si>
    <t>TX168454</t>
  </si>
  <si>
    <t>Erman Pilsner Boat Ramp</t>
  </si>
  <si>
    <t>TX795287</t>
  </si>
  <si>
    <t>Frank Carmona Beach</t>
  </si>
  <si>
    <t>TX334226</t>
  </si>
  <si>
    <t>Galveston Island State Park</t>
  </si>
  <si>
    <t>TX226514</t>
  </si>
  <si>
    <t>Galveston Island State Park Backside</t>
  </si>
  <si>
    <t>TX568423</t>
  </si>
  <si>
    <t>Gilchrist East</t>
  </si>
  <si>
    <t>TX122528</t>
  </si>
  <si>
    <t>Gilchrist West</t>
  </si>
  <si>
    <t>TX860495</t>
  </si>
  <si>
    <t>Gulf Shores</t>
  </si>
  <si>
    <t>TX632189</t>
  </si>
  <si>
    <t>Haney Park</t>
  </si>
  <si>
    <t>TX669733</t>
  </si>
  <si>
    <t>High Island East</t>
  </si>
  <si>
    <t>TX272864</t>
  </si>
  <si>
    <t>High Island West</t>
  </si>
  <si>
    <t>TX593160</t>
  </si>
  <si>
    <t>Holiday</t>
  </si>
  <si>
    <t>TX239942</t>
  </si>
  <si>
    <t>Indian Beach</t>
  </si>
  <si>
    <t>TX974690</t>
  </si>
  <si>
    <t>Jamaica Beach</t>
  </si>
  <si>
    <t>TX669225</t>
  </si>
  <si>
    <t>O'Neil Rd.</t>
  </si>
  <si>
    <t>TX751320</t>
  </si>
  <si>
    <t>Pirates Beach</t>
  </si>
  <si>
    <t>TX832087</t>
  </si>
  <si>
    <t>Rettilon Road</t>
  </si>
  <si>
    <t>TX284256</t>
  </si>
  <si>
    <t>Rollover Pass East</t>
  </si>
  <si>
    <t>TX341767</t>
  </si>
  <si>
    <t>Rollover Pass West</t>
  </si>
  <si>
    <t>TX822495</t>
  </si>
  <si>
    <t>San Luis Pass</t>
  </si>
  <si>
    <t>TX767833</t>
  </si>
  <si>
    <t>Sea Isle</t>
  </si>
  <si>
    <t>TX236175</t>
  </si>
  <si>
    <t>Seadrift</t>
  </si>
  <si>
    <t>TX406100</t>
  </si>
  <si>
    <t>Skyline Drive</t>
  </si>
  <si>
    <t>TX650612</t>
  </si>
  <si>
    <t>Skyline Park</t>
  </si>
  <si>
    <t>TX163187</t>
  </si>
  <si>
    <t>Spanish Grant/Bermuda Beach</t>
  </si>
  <si>
    <t>TX451421</t>
  </si>
  <si>
    <t>Stewart Beach</t>
  </si>
  <si>
    <t>TX164090</t>
  </si>
  <si>
    <t>Texas City Dike</t>
  </si>
  <si>
    <t>TX426780</t>
  </si>
  <si>
    <t>West End</t>
  </si>
  <si>
    <t>HARRIS</t>
  </si>
  <si>
    <t>TX507217</t>
  </si>
  <si>
    <t>Bayland Park</t>
  </si>
  <si>
    <t>TX116849</t>
  </si>
  <si>
    <t>Clear Lake Park</t>
  </si>
  <si>
    <t>TX603554</t>
  </si>
  <si>
    <t>Evergreen Road</t>
  </si>
  <si>
    <t>TX114843</t>
  </si>
  <si>
    <t>Lynchburg ROW</t>
  </si>
  <si>
    <t>TX211217</t>
  </si>
  <si>
    <t>Miramar Street</t>
  </si>
  <si>
    <t>TX559996</t>
  </si>
  <si>
    <t>Pine Gully Park</t>
  </si>
  <si>
    <t>TX487423</t>
  </si>
  <si>
    <t>River Terrace Park</t>
  </si>
  <si>
    <t>TX412536</t>
  </si>
  <si>
    <t>Sylvan Beach Park</t>
  </si>
  <si>
    <t>TX831676</t>
  </si>
  <si>
    <t>McFaddin NWR</t>
  </si>
  <si>
    <t>TX095025</t>
  </si>
  <si>
    <t>Sea Rim State Park</t>
  </si>
  <si>
    <t>KLEBERG</t>
  </si>
  <si>
    <t>TX303354</t>
  </si>
  <si>
    <t>CR 1140 North</t>
  </si>
  <si>
    <t>TX209428</t>
  </si>
  <si>
    <t>CR 1140 South</t>
  </si>
  <si>
    <t>TX471201</t>
  </si>
  <si>
    <t>Kaufer-Hubert #1</t>
  </si>
  <si>
    <t>TX339922</t>
  </si>
  <si>
    <t>Kaufer-Hubert #2</t>
  </si>
  <si>
    <t>TX289381</t>
  </si>
  <si>
    <t>Kaufer-Hubert #3</t>
  </si>
  <si>
    <t>TX835585</t>
  </si>
  <si>
    <t>North Padre Island</t>
  </si>
  <si>
    <t>TX948394</t>
  </si>
  <si>
    <t>Riviera Beach Pier</t>
  </si>
  <si>
    <t>MATAGORDA</t>
  </si>
  <si>
    <t>TX496689</t>
  </si>
  <si>
    <t>East Bay</t>
  </si>
  <si>
    <t>TX444462</t>
  </si>
  <si>
    <t>East Matagorda Peninsula</t>
  </si>
  <si>
    <t>TX539101</t>
  </si>
  <si>
    <t>East Sargent Beach</t>
  </si>
  <si>
    <t>TX456638</t>
  </si>
  <si>
    <t>FM 1095</t>
  </si>
  <si>
    <t>TX632417</t>
  </si>
  <si>
    <t>Foley Reserve Park</t>
  </si>
  <si>
    <t>TX933514</t>
  </si>
  <si>
    <t>Jenson's Point</t>
  </si>
  <si>
    <t>TX756029</t>
  </si>
  <si>
    <t>Jetty Park</t>
  </si>
  <si>
    <t>TX735664</t>
  </si>
  <si>
    <t>Lookout Point</t>
  </si>
  <si>
    <t>TX725889</t>
  </si>
  <si>
    <t>Oyster Lake Road</t>
  </si>
  <si>
    <t>TX784742</t>
  </si>
  <si>
    <t>Palacios Pavilion</t>
  </si>
  <si>
    <t>TX455545</t>
  </si>
  <si>
    <t>Sargent Beach</t>
  </si>
  <si>
    <t>TX399730</t>
  </si>
  <si>
    <t>South Bay Boat Ramp</t>
  </si>
  <si>
    <t>NUECES</t>
  </si>
  <si>
    <t>TX259473</t>
  </si>
  <si>
    <t>Cole Park</t>
  </si>
  <si>
    <t>TX546628</t>
  </si>
  <si>
    <t>Corpus Christi Beach - Main</t>
  </si>
  <si>
    <t>TX813767</t>
  </si>
  <si>
    <t>Corpus Christi Beach - North</t>
  </si>
  <si>
    <t>TX583637</t>
  </si>
  <si>
    <t>Corpus Christi Beach - South</t>
  </si>
  <si>
    <t>TX305317</t>
  </si>
  <si>
    <t>Corpus Christi Marina</t>
  </si>
  <si>
    <t>TX776602</t>
  </si>
  <si>
    <t>Doddridge Park</t>
  </si>
  <si>
    <t>TX199413</t>
  </si>
  <si>
    <t>Emerald Beach</t>
  </si>
  <si>
    <t>TX620424</t>
  </si>
  <si>
    <t>Hans &amp; Pat Sutter Wildlife Refuge</t>
  </si>
  <si>
    <t>TX164920</t>
  </si>
  <si>
    <t>JFK Causeway - NE</t>
  </si>
  <si>
    <t>TX737770</t>
  </si>
  <si>
    <t>JFK Causeway - NW</t>
  </si>
  <si>
    <t>TX768934</t>
  </si>
  <si>
    <t>JFK Causeway - SE</t>
  </si>
  <si>
    <t>TX442541</t>
  </si>
  <si>
    <t>JFK Causeway - SW</t>
  </si>
  <si>
    <t>TX607336</t>
  </si>
  <si>
    <t>JP Luby Park</t>
  </si>
  <si>
    <t>TX937228</t>
  </si>
  <si>
    <t>Laguna Shores</t>
  </si>
  <si>
    <t>TX538780</t>
  </si>
  <si>
    <t>Lighthouse Lake</t>
  </si>
  <si>
    <t>TX536781</t>
  </si>
  <si>
    <t>McGee Beach</t>
  </si>
  <si>
    <t>TX396020</t>
  </si>
  <si>
    <t>Mustang Island</t>
  </si>
  <si>
    <t>TX551380</t>
  </si>
  <si>
    <t>Mustang Island State Park</t>
  </si>
  <si>
    <t>TX809922</t>
  </si>
  <si>
    <t>Mustang Island State Park - Backside</t>
  </si>
  <si>
    <t>TX469227</t>
  </si>
  <si>
    <t>Ocean Drive - West</t>
  </si>
  <si>
    <t>TX914461</t>
  </si>
  <si>
    <t>Ocean Drive - East</t>
  </si>
  <si>
    <t>TX227625</t>
  </si>
  <si>
    <t>Packery Channel Park</t>
  </si>
  <si>
    <t>TX314643</t>
  </si>
  <si>
    <t>Padre Bali Park</t>
  </si>
  <si>
    <t>TX591620</t>
  </si>
  <si>
    <t>Palmetto Park</t>
  </si>
  <si>
    <t>TX623424</t>
  </si>
  <si>
    <t>Philip Dimitt Municipal Fishing Pier</t>
  </si>
  <si>
    <t>TX682648</t>
  </si>
  <si>
    <t>Poenisch Park</t>
  </si>
  <si>
    <t>TX754286</t>
  </si>
  <si>
    <t>Port Aransas - Jetty</t>
  </si>
  <si>
    <t>TX315916</t>
  </si>
  <si>
    <t>Port Aransas - South</t>
  </si>
  <si>
    <t>TX722300</t>
  </si>
  <si>
    <t>Port Aransas Park</t>
  </si>
  <si>
    <t>TX140048</t>
  </si>
  <si>
    <t>Port Street</t>
  </si>
  <si>
    <t>TX582343</t>
  </si>
  <si>
    <t>Redhead Pond WMA</t>
  </si>
  <si>
    <t>TX532268</t>
  </si>
  <si>
    <t>Roberts Point Park</t>
  </si>
  <si>
    <t>TX821303</t>
  </si>
  <si>
    <t>Ropes Park</t>
  </si>
  <si>
    <t>TX210547</t>
  </si>
  <si>
    <t>SH 361 ROW - NE</t>
  </si>
  <si>
    <t>TX281981</t>
  </si>
  <si>
    <t>SH 361 ROW - NW</t>
  </si>
  <si>
    <t>TX242555</t>
  </si>
  <si>
    <t>SH 361 ROW - SE</t>
  </si>
  <si>
    <t>TX584571</t>
  </si>
  <si>
    <t>SH 361 ROW - SW</t>
  </si>
  <si>
    <t>TX323349</t>
  </si>
  <si>
    <t>SPI Drive - NE</t>
  </si>
  <si>
    <t>TX498983</t>
  </si>
  <si>
    <t>SPI Drive - NW</t>
  </si>
  <si>
    <t>TX676141</t>
  </si>
  <si>
    <t>SPI Drive - SE</t>
  </si>
  <si>
    <t>TX354572</t>
  </si>
  <si>
    <t>SPI Drive - SW</t>
  </si>
  <si>
    <t>TX352803</t>
  </si>
  <si>
    <t>Swantner Park</t>
  </si>
  <si>
    <t>TX149569</t>
  </si>
  <si>
    <t>University Beach</t>
  </si>
  <si>
    <t>REFUGIO</t>
  </si>
  <si>
    <t>TX115573</t>
  </si>
  <si>
    <t>TPWD Boat Ramp - Refugio</t>
  </si>
  <si>
    <t>SAN PATRICIO</t>
  </si>
  <si>
    <t>TX290244</t>
  </si>
  <si>
    <t>Highway 1069 ROW</t>
  </si>
  <si>
    <t>TX924619</t>
  </si>
  <si>
    <t>Indian Point Park</t>
  </si>
  <si>
    <t>TX109581</t>
  </si>
  <si>
    <t>Nueces Bay Causeway #1</t>
  </si>
  <si>
    <t>TX151041</t>
  </si>
  <si>
    <t>Nueces Bay Causeway #2</t>
  </si>
  <si>
    <t>TX139394</t>
  </si>
  <si>
    <t>Nueces Bay Causeway #3</t>
  </si>
  <si>
    <t>TX629532</t>
  </si>
  <si>
    <t>Nueces Bay Causeway #4</t>
  </si>
  <si>
    <t>WILLACY</t>
  </si>
  <si>
    <t>TX927310</t>
  </si>
  <si>
    <t>Fred Stone Park</t>
  </si>
  <si>
    <t>TX383276</t>
  </si>
  <si>
    <t>Mansfield Cut/County Line</t>
  </si>
  <si>
    <t>TX717846</t>
  </si>
  <si>
    <t>Placement Area #8</t>
  </si>
  <si>
    <t>Total length of monitored beaches (FT)</t>
  </si>
  <si>
    <t>RUNOFF</t>
  </si>
  <si>
    <t>RUNOFF:</t>
  </si>
  <si>
    <t>Beach length (MI)</t>
  </si>
  <si>
    <t>Samples are collected weekly during the peak beach season from May through September and every other week from October through April.</t>
  </si>
  <si>
    <t>Beach monitored?</t>
  </si>
  <si>
    <t>Swim season length (days)</t>
  </si>
  <si>
    <t>Swim season monitoring frequency (per week)</t>
  </si>
  <si>
    <t>Off season monitoring frequency (per week)</t>
  </si>
  <si>
    <t xml:space="preserve"> MONITORING FREQUENCY SUMMARY</t>
  </si>
  <si>
    <t>No.</t>
  </si>
  <si>
    <t>Monitored once per month</t>
  </si>
  <si>
    <t>Monitored twice per month</t>
  </si>
  <si>
    <t>Monitored once a week</t>
  </si>
  <si>
    <t>Monitored five times per month</t>
  </si>
  <si>
    <t>Monitored six times per month</t>
  </si>
  <si>
    <t>Monitored twice a week</t>
  </si>
  <si>
    <t>Monitored ten times per month</t>
  </si>
  <si>
    <t>Monitored three times a week</t>
  </si>
  <si>
    <t>Monitored four times a week</t>
  </si>
  <si>
    <t>Monitored five times a week</t>
  </si>
  <si>
    <t>Monitored seven times a week</t>
  </si>
  <si>
    <t>2011 ACTIONS SUMMARY</t>
  </si>
  <si>
    <t>2011 ACTIONS DURATION SUMMARY</t>
  </si>
  <si>
    <t>Beach action in 2011?</t>
  </si>
  <si>
    <t>2011 BEACH DAYS SUMMARY</t>
  </si>
  <si>
    <t>Total length of BEACH Act beaches (miles):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</si>
</sst>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409]m/d/yy\ h:mm\ AM/PM;@"/>
  </numFmts>
  <fonts count="2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5" fillId="0" borderId="0" xfId="0" quotePrefix="1" applyNumberFormat="1" applyFont="1" applyFill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164" fontId="17" fillId="0" borderId="0" xfId="0" quotePrefix="1" applyNumberFormat="1" applyFont="1" applyAlignment="1">
      <alignment horizontal="center" vertical="center"/>
    </xf>
    <xf numFmtId="164" fontId="17" fillId="0" borderId="1" xfId="0" quotePrefix="1" applyNumberFormat="1" applyFont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Fill="1" applyBorder="1"/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wrapText="1"/>
    </xf>
    <xf numFmtId="1" fontId="5" fillId="0" borderId="1" xfId="0" quotePrefix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Border="1"/>
    <xf numFmtId="4" fontId="12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Fill="1" applyBorder="1"/>
    <xf numFmtId="4" fontId="4" fillId="0" borderId="0" xfId="0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0" fontId="20" fillId="0" borderId="0" xfId="0" applyFont="1"/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1"/>
  <sheetViews>
    <sheetView tabSelected="1" workbookViewId="0"/>
  </sheetViews>
  <sheetFormatPr defaultRowHeight="12.75" x14ac:dyDescent="0.2"/>
  <cols>
    <col min="1" max="1" width="11.5703125" style="5" customWidth="1"/>
    <col min="2" max="2" width="0.5703125" style="5" customWidth="1"/>
    <col min="3" max="6" width="8.28515625" style="5" customWidth="1"/>
    <col min="7" max="7" width="0.5703125" style="5" customWidth="1"/>
    <col min="8" max="10" width="8.28515625" style="5" customWidth="1"/>
    <col min="11" max="11" width="0.5703125" style="5" customWidth="1"/>
    <col min="12" max="17" width="8.28515625" style="5" customWidth="1"/>
    <col min="18" max="18" width="0.5703125" style="5" customWidth="1"/>
    <col min="19" max="16384" width="9.140625" style="5"/>
  </cols>
  <sheetData>
    <row r="1" spans="1:21" x14ac:dyDescent="0.2">
      <c r="A1" s="11"/>
      <c r="B1" s="11"/>
      <c r="C1" s="185" t="s">
        <v>39</v>
      </c>
      <c r="D1" s="187"/>
      <c r="E1" s="187"/>
      <c r="F1" s="186"/>
      <c r="G1" s="75"/>
      <c r="H1" s="185" t="s">
        <v>41</v>
      </c>
      <c r="I1" s="185"/>
      <c r="J1" s="185"/>
      <c r="K1" s="59"/>
      <c r="L1" s="185" t="s">
        <v>45</v>
      </c>
      <c r="M1" s="186"/>
      <c r="N1" s="186"/>
      <c r="O1" s="186"/>
      <c r="P1" s="186"/>
      <c r="Q1" s="186"/>
      <c r="R1" s="59"/>
      <c r="S1" s="185" t="s">
        <v>44</v>
      </c>
      <c r="T1" s="186"/>
      <c r="U1" s="186"/>
    </row>
    <row r="2" spans="1:21" ht="88.5" customHeight="1" x14ac:dyDescent="0.2">
      <c r="A2" s="4" t="s">
        <v>13</v>
      </c>
      <c r="B2" s="4"/>
      <c r="C2" s="3" t="s">
        <v>43</v>
      </c>
      <c r="D2" s="3" t="s">
        <v>47</v>
      </c>
      <c r="E2" s="3" t="s">
        <v>48</v>
      </c>
      <c r="F2" s="3" t="s">
        <v>502</v>
      </c>
      <c r="G2" s="3"/>
      <c r="H2" s="3" t="s">
        <v>0</v>
      </c>
      <c r="I2" s="3" t="s">
        <v>1</v>
      </c>
      <c r="J2" s="3" t="s">
        <v>2</v>
      </c>
      <c r="K2" s="3"/>
      <c r="L2" s="14" t="s">
        <v>46</v>
      </c>
      <c r="M2" s="3" t="s">
        <v>4</v>
      </c>
      <c r="N2" s="3" t="s">
        <v>5</v>
      </c>
      <c r="O2" s="3" t="s">
        <v>6</v>
      </c>
      <c r="P2" s="3" t="s">
        <v>7</v>
      </c>
      <c r="Q2" s="3" t="s">
        <v>8</v>
      </c>
      <c r="R2" s="3"/>
      <c r="S2" s="14" t="s">
        <v>9</v>
      </c>
      <c r="T2" s="15" t="s">
        <v>10</v>
      </c>
      <c r="U2" s="3" t="s">
        <v>16</v>
      </c>
    </row>
    <row r="3" spans="1:21" x14ac:dyDescent="0.2">
      <c r="A3" s="71" t="s">
        <v>151</v>
      </c>
      <c r="B3" s="16"/>
      <c r="C3" s="33">
        <f>Monitoring!$B$11</f>
        <v>9</v>
      </c>
      <c r="D3" s="30">
        <f>Monitoring!$E$11</f>
        <v>1</v>
      </c>
      <c r="E3" s="49">
        <f>D3/C3</f>
        <v>0.1111111111111111</v>
      </c>
      <c r="F3" s="79">
        <f>Monitoring!$I$11</f>
        <v>0.85</v>
      </c>
      <c r="G3" s="13"/>
      <c r="H3" s="48">
        <f>'2011 Actions'!$B$10</f>
        <v>1</v>
      </c>
      <c r="I3" s="48">
        <f>D3-H3</f>
        <v>0</v>
      </c>
      <c r="J3" s="49">
        <f>H3/D3</f>
        <v>1</v>
      </c>
      <c r="K3" s="13"/>
      <c r="L3" s="59">
        <f>'Action Durations'!E4</f>
        <v>8</v>
      </c>
      <c r="M3" s="48">
        <f>'Action Durations'!H4</f>
        <v>7</v>
      </c>
      <c r="N3" s="48">
        <f>'Action Durations'!I4</f>
        <v>1</v>
      </c>
      <c r="O3" s="48">
        <f>'Action Durations'!J4</f>
        <v>0</v>
      </c>
      <c r="P3" s="48">
        <f>'Action Durations'!K4</f>
        <v>0</v>
      </c>
      <c r="Q3" s="48">
        <f>'Action Durations'!L4</f>
        <v>0</v>
      </c>
      <c r="R3" s="13"/>
      <c r="S3" s="50">
        <f>'Beach Days'!E4</f>
        <v>365</v>
      </c>
      <c r="T3" s="50">
        <f>'Beach Days'!H4</f>
        <v>9</v>
      </c>
      <c r="U3" s="39">
        <f>T3/S3</f>
        <v>2.4657534246575342E-2</v>
      </c>
    </row>
    <row r="4" spans="1:21" x14ac:dyDescent="0.2">
      <c r="A4" s="71" t="s">
        <v>170</v>
      </c>
      <c r="B4" s="16"/>
      <c r="C4" s="55">
        <f>Monitoring!$B$23</f>
        <v>10</v>
      </c>
      <c r="D4" s="30">
        <f>Monitoring!$E$23</f>
        <v>4</v>
      </c>
      <c r="E4" s="49">
        <f>D4/C4</f>
        <v>0.4</v>
      </c>
      <c r="F4" s="79">
        <f>Monitoring!$I$23</f>
        <v>19.13</v>
      </c>
      <c r="G4" s="13"/>
      <c r="H4" s="48">
        <f>'2011 Actions'!$B$25</f>
        <v>4</v>
      </c>
      <c r="I4" s="48">
        <f>D4-H4</f>
        <v>0</v>
      </c>
      <c r="J4" s="49">
        <f>H4/D4</f>
        <v>1</v>
      </c>
      <c r="K4" s="13"/>
      <c r="L4" s="134">
        <f>'Action Durations'!E10</f>
        <v>13</v>
      </c>
      <c r="M4" s="48">
        <f>'Action Durations'!H10</f>
        <v>12</v>
      </c>
      <c r="N4" s="48">
        <f>'Action Durations'!I10</f>
        <v>1</v>
      </c>
      <c r="O4" s="48">
        <f>'Action Durations'!J10</f>
        <v>0</v>
      </c>
      <c r="P4" s="48">
        <f>'Action Durations'!K10</f>
        <v>0</v>
      </c>
      <c r="Q4" s="48">
        <f>'Action Durations'!L10</f>
        <v>0</v>
      </c>
      <c r="R4" s="13"/>
      <c r="S4" s="50">
        <f>'Beach Days'!E10</f>
        <v>1460</v>
      </c>
      <c r="T4" s="50">
        <f>'Beach Days'!H10</f>
        <v>14</v>
      </c>
      <c r="U4" s="39">
        <f>T4/S4</f>
        <v>9.5890410958904115E-3</v>
      </c>
    </row>
    <row r="5" spans="1:21" x14ac:dyDescent="0.2">
      <c r="A5" s="71" t="s">
        <v>191</v>
      </c>
      <c r="B5" s="16"/>
      <c r="C5" s="55">
        <f>Monitoring!$B$43</f>
        <v>18</v>
      </c>
      <c r="D5" s="30">
        <f>Monitoring!$E$43</f>
        <v>0</v>
      </c>
      <c r="E5" s="49">
        <f>D5/C5</f>
        <v>0</v>
      </c>
      <c r="F5" s="79">
        <f>Monitoring!$I$43</f>
        <v>0</v>
      </c>
      <c r="G5" s="13"/>
      <c r="H5" s="136" t="s">
        <v>42</v>
      </c>
      <c r="I5" s="136" t="s">
        <v>42</v>
      </c>
      <c r="J5" s="136" t="s">
        <v>42</v>
      </c>
      <c r="K5" s="13"/>
      <c r="L5" s="136" t="s">
        <v>42</v>
      </c>
      <c r="M5" s="136" t="s">
        <v>42</v>
      </c>
      <c r="N5" s="136" t="s">
        <v>42</v>
      </c>
      <c r="O5" s="136" t="s">
        <v>42</v>
      </c>
      <c r="P5" s="136" t="s">
        <v>42</v>
      </c>
      <c r="Q5" s="136" t="s">
        <v>42</v>
      </c>
      <c r="R5" s="13"/>
      <c r="S5" s="136" t="s">
        <v>42</v>
      </c>
      <c r="T5" s="136" t="s">
        <v>42</v>
      </c>
      <c r="U5" s="136" t="s">
        <v>42</v>
      </c>
    </row>
    <row r="6" spans="1:21" x14ac:dyDescent="0.2">
      <c r="A6" s="71" t="s">
        <v>228</v>
      </c>
      <c r="B6" s="16"/>
      <c r="C6" s="55">
        <f>Monitoring!$B$57</f>
        <v>12</v>
      </c>
      <c r="D6" s="30">
        <f>Monitoring!$E$57</f>
        <v>9</v>
      </c>
      <c r="E6" s="49">
        <f>D6/C6</f>
        <v>0.75</v>
      </c>
      <c r="F6" s="79">
        <f>Monitoring!$I$57</f>
        <v>13.4</v>
      </c>
      <c r="G6" s="13"/>
      <c r="H6" s="48">
        <f>'2011 Actions'!$B$37</f>
        <v>9</v>
      </c>
      <c r="I6" s="48">
        <f>D6-H6</f>
        <v>0</v>
      </c>
      <c r="J6" s="49">
        <f>H6/D6</f>
        <v>1</v>
      </c>
      <c r="K6" s="13"/>
      <c r="L6" s="153">
        <f>'Action Durations'!E21</f>
        <v>10</v>
      </c>
      <c r="M6" s="48">
        <f>'Action Durations'!H21</f>
        <v>3</v>
      </c>
      <c r="N6" s="48">
        <f>'Action Durations'!I21</f>
        <v>6</v>
      </c>
      <c r="O6" s="48">
        <f>'Action Durations'!J21</f>
        <v>1</v>
      </c>
      <c r="P6" s="48">
        <f>'Action Durations'!K21</f>
        <v>0</v>
      </c>
      <c r="Q6" s="48">
        <f>'Action Durations'!L21</f>
        <v>0</v>
      </c>
      <c r="R6" s="13"/>
      <c r="S6" s="50">
        <f>'Beach Days'!E21</f>
        <v>3285</v>
      </c>
      <c r="T6" s="50">
        <f>'Beach Days'!H21</f>
        <v>18</v>
      </c>
      <c r="U6" s="39">
        <f>T6/S6</f>
        <v>5.4794520547945206E-3</v>
      </c>
    </row>
    <row r="7" spans="1:21" x14ac:dyDescent="0.2">
      <c r="A7" s="71" t="s">
        <v>253</v>
      </c>
      <c r="B7" s="16"/>
      <c r="C7" s="55">
        <f>Monitoring!$B$61</f>
        <v>2</v>
      </c>
      <c r="D7" s="30">
        <f>Monitoring!$E$61</f>
        <v>0</v>
      </c>
      <c r="E7" s="49">
        <f t="shared" ref="E7:E16" si="0">D7/C7</f>
        <v>0</v>
      </c>
      <c r="F7" s="79">
        <f>Monitoring!$I$61</f>
        <v>0</v>
      </c>
      <c r="G7" s="13"/>
      <c r="H7" s="136" t="s">
        <v>42</v>
      </c>
      <c r="I7" s="136" t="s">
        <v>42</v>
      </c>
      <c r="J7" s="136" t="s">
        <v>42</v>
      </c>
      <c r="K7" s="13"/>
      <c r="L7" s="136" t="s">
        <v>42</v>
      </c>
      <c r="M7" s="136" t="s">
        <v>42</v>
      </c>
      <c r="N7" s="136" t="s">
        <v>42</v>
      </c>
      <c r="O7" s="136" t="s">
        <v>42</v>
      </c>
      <c r="P7" s="136" t="s">
        <v>42</v>
      </c>
      <c r="Q7" s="136" t="s">
        <v>42</v>
      </c>
      <c r="R7" s="13"/>
      <c r="S7" s="136" t="s">
        <v>42</v>
      </c>
      <c r="T7" s="136" t="s">
        <v>42</v>
      </c>
      <c r="U7" s="136" t="s">
        <v>42</v>
      </c>
    </row>
    <row r="8" spans="1:21" x14ac:dyDescent="0.2">
      <c r="A8" s="71" t="s">
        <v>258</v>
      </c>
      <c r="B8" s="16"/>
      <c r="C8" s="55">
        <f>Monitoring!$B$99</f>
        <v>36</v>
      </c>
      <c r="D8" s="30">
        <f>Monitoring!$E$99</f>
        <v>23</v>
      </c>
      <c r="E8" s="49">
        <f t="shared" si="0"/>
        <v>0.63888888888888884</v>
      </c>
      <c r="F8" s="79">
        <f>Monitoring!$I$99</f>
        <v>59.859999999999992</v>
      </c>
      <c r="G8" s="13"/>
      <c r="H8" s="48">
        <f>'2011 Actions'!$B$84</f>
        <v>17</v>
      </c>
      <c r="I8" s="48">
        <f t="shared" ref="I8:I13" si="1">D8-H8</f>
        <v>6</v>
      </c>
      <c r="J8" s="49">
        <f t="shared" ref="J8:J13" si="2">H8/D8</f>
        <v>0.73913043478260865</v>
      </c>
      <c r="K8" s="13"/>
      <c r="L8" s="135">
        <f>'Action Durations'!E40</f>
        <v>45</v>
      </c>
      <c r="M8" s="48">
        <f>'Action Durations'!H40</f>
        <v>45</v>
      </c>
      <c r="N8" s="48">
        <f>'Action Durations'!I40</f>
        <v>0</v>
      </c>
      <c r="O8" s="48">
        <f>'Action Durations'!J40</f>
        <v>0</v>
      </c>
      <c r="P8" s="48">
        <f>'Action Durations'!K40</f>
        <v>0</v>
      </c>
      <c r="Q8" s="48">
        <f>'Action Durations'!L40</f>
        <v>0</v>
      </c>
      <c r="R8" s="13"/>
      <c r="S8" s="50">
        <f>'Beach Days'!E46</f>
        <v>8395</v>
      </c>
      <c r="T8" s="50">
        <f>'Beach Days'!H46</f>
        <v>45</v>
      </c>
      <c r="U8" s="39">
        <f t="shared" ref="U8:U15" si="3">T8/S8</f>
        <v>5.3603335318642047E-3</v>
      </c>
    </row>
    <row r="9" spans="1:21" x14ac:dyDescent="0.2">
      <c r="A9" s="71" t="s">
        <v>331</v>
      </c>
      <c r="B9" s="16"/>
      <c r="C9" s="55">
        <f>Monitoring!$B$109</f>
        <v>8</v>
      </c>
      <c r="D9" s="30">
        <f>Monitoring!$E$109</f>
        <v>1</v>
      </c>
      <c r="E9" s="49">
        <f t="shared" si="0"/>
        <v>0.125</v>
      </c>
      <c r="F9" s="79">
        <f>Monitoring!$I$109</f>
        <v>0</v>
      </c>
      <c r="G9" s="13"/>
      <c r="H9" s="48">
        <f>'2011 Actions'!$B$93</f>
        <v>1</v>
      </c>
      <c r="I9" s="48">
        <f t="shared" si="1"/>
        <v>0</v>
      </c>
      <c r="J9" s="49">
        <f t="shared" si="2"/>
        <v>1</v>
      </c>
      <c r="K9" s="13"/>
      <c r="L9" s="182">
        <f>'Action Durations'!E43</f>
        <v>7</v>
      </c>
      <c r="M9" s="48">
        <f>'Action Durations'!H43</f>
        <v>7</v>
      </c>
      <c r="N9" s="48">
        <f>'Action Durations'!I43</f>
        <v>0</v>
      </c>
      <c r="O9" s="48">
        <f>'Action Durations'!J43</f>
        <v>0</v>
      </c>
      <c r="P9" s="48">
        <f>'Action Durations'!K43</f>
        <v>0</v>
      </c>
      <c r="Q9" s="48">
        <f>'Action Durations'!L43</f>
        <v>0</v>
      </c>
      <c r="R9" s="13"/>
      <c r="S9" s="50">
        <f>'Beach Days'!E49</f>
        <v>365</v>
      </c>
      <c r="T9" s="50">
        <f>'Beach Days'!H49</f>
        <v>7</v>
      </c>
      <c r="U9" s="39">
        <f t="shared" ref="U9" si="4">T9/S9</f>
        <v>1.9178082191780823E-2</v>
      </c>
    </row>
    <row r="10" spans="1:21" x14ac:dyDescent="0.2">
      <c r="A10" s="71" t="s">
        <v>148</v>
      </c>
      <c r="B10" s="16"/>
      <c r="C10" s="55">
        <f>Monitoring!$B$113</f>
        <v>2</v>
      </c>
      <c r="D10" s="30">
        <f>Monitoring!$E$113</f>
        <v>2</v>
      </c>
      <c r="E10" s="49">
        <f t="shared" si="0"/>
        <v>1</v>
      </c>
      <c r="F10" s="79">
        <f>Monitoring!$I$113</f>
        <v>24.09</v>
      </c>
      <c r="G10" s="13"/>
      <c r="H10" s="48">
        <v>0</v>
      </c>
      <c r="I10" s="48">
        <f t="shared" si="1"/>
        <v>2</v>
      </c>
      <c r="J10" s="49">
        <f t="shared" si="2"/>
        <v>0</v>
      </c>
      <c r="K10" s="13"/>
      <c r="L10" s="158">
        <v>0</v>
      </c>
      <c r="M10" s="136" t="s">
        <v>42</v>
      </c>
      <c r="N10" s="136" t="s">
        <v>42</v>
      </c>
      <c r="O10" s="136" t="s">
        <v>42</v>
      </c>
      <c r="P10" s="136" t="s">
        <v>42</v>
      </c>
      <c r="Q10" s="136" t="s">
        <v>42</v>
      </c>
      <c r="R10" s="13"/>
      <c r="S10" s="50">
        <f>'Beach Days'!E53</f>
        <v>730</v>
      </c>
      <c r="T10" s="50">
        <f>'Beach Days'!H53</f>
        <v>0</v>
      </c>
      <c r="U10" s="39">
        <f t="shared" si="3"/>
        <v>0</v>
      </c>
    </row>
    <row r="11" spans="1:21" x14ac:dyDescent="0.2">
      <c r="A11" s="71" t="s">
        <v>352</v>
      </c>
      <c r="B11" s="16"/>
      <c r="C11" s="55">
        <f>Monitoring!$B$122</f>
        <v>7</v>
      </c>
      <c r="D11" s="30">
        <f>Monitoring!$E$122</f>
        <v>4</v>
      </c>
      <c r="E11" s="49">
        <f t="shared" si="0"/>
        <v>0.5714285714285714</v>
      </c>
      <c r="F11" s="79">
        <f>Monitoring!$I$122</f>
        <v>0.72</v>
      </c>
      <c r="G11" s="13"/>
      <c r="H11" s="48">
        <f>'2011 Actions'!$B$105</f>
        <v>4</v>
      </c>
      <c r="I11" s="48">
        <f t="shared" si="1"/>
        <v>0</v>
      </c>
      <c r="J11" s="49">
        <f t="shared" si="2"/>
        <v>1</v>
      </c>
      <c r="K11" s="13"/>
      <c r="L11" s="135">
        <f>'Action Durations'!E49</f>
        <v>10</v>
      </c>
      <c r="M11" s="48">
        <f>'Action Durations'!H49</f>
        <v>10</v>
      </c>
      <c r="N11" s="48">
        <f>'Action Durations'!I49</f>
        <v>0</v>
      </c>
      <c r="O11" s="48">
        <f>'Action Durations'!J49</f>
        <v>0</v>
      </c>
      <c r="P11" s="48">
        <f>'Action Durations'!K49</f>
        <v>0</v>
      </c>
      <c r="Q11" s="48">
        <f>'Action Durations'!L49</f>
        <v>0</v>
      </c>
      <c r="R11" s="13"/>
      <c r="S11" s="50">
        <f>'Beach Days'!E59</f>
        <v>968</v>
      </c>
      <c r="T11" s="50">
        <f>'Beach Days'!H59</f>
        <v>10</v>
      </c>
      <c r="U11" s="39">
        <f t="shared" si="3"/>
        <v>1.0330578512396695E-2</v>
      </c>
    </row>
    <row r="12" spans="1:21" x14ac:dyDescent="0.2">
      <c r="A12" s="71" t="s">
        <v>367</v>
      </c>
      <c r="B12" s="16"/>
      <c r="C12" s="55">
        <f>Monitoring!$B$136</f>
        <v>12</v>
      </c>
      <c r="D12" s="30">
        <f>Monitoring!$E$136</f>
        <v>3</v>
      </c>
      <c r="E12" s="49">
        <f t="shared" si="0"/>
        <v>0.25</v>
      </c>
      <c r="F12" s="79">
        <f>Monitoring!$I$136</f>
        <v>13.22</v>
      </c>
      <c r="G12" s="13"/>
      <c r="H12" s="48">
        <f>'2011 Actions'!$B$136</f>
        <v>3</v>
      </c>
      <c r="I12" s="48">
        <f t="shared" si="1"/>
        <v>0</v>
      </c>
      <c r="J12" s="49">
        <f t="shared" si="2"/>
        <v>1</v>
      </c>
      <c r="K12" s="13"/>
      <c r="L12" s="135">
        <f>'Action Durations'!E54</f>
        <v>29</v>
      </c>
      <c r="M12" s="48">
        <f>'Action Durations'!H54</f>
        <v>27</v>
      </c>
      <c r="N12" s="48">
        <f>'Action Durations'!I54</f>
        <v>0</v>
      </c>
      <c r="O12" s="48">
        <f>'Action Durations'!J54</f>
        <v>1</v>
      </c>
      <c r="P12" s="48">
        <f>'Action Durations'!K54</f>
        <v>1</v>
      </c>
      <c r="Q12" s="48">
        <f>'Action Durations'!L54</f>
        <v>0</v>
      </c>
      <c r="R12" s="13"/>
      <c r="S12" s="50">
        <f>'Beach Days'!E64</f>
        <v>1095</v>
      </c>
      <c r="T12" s="50">
        <f>'Beach Days'!H64</f>
        <v>42</v>
      </c>
      <c r="U12" s="39">
        <f t="shared" si="3"/>
        <v>3.8356164383561646E-2</v>
      </c>
    </row>
    <row r="13" spans="1:21" x14ac:dyDescent="0.2">
      <c r="A13" s="71" t="s">
        <v>392</v>
      </c>
      <c r="B13" s="16"/>
      <c r="C13" s="55">
        <f>Monitoring!$B$181</f>
        <v>43</v>
      </c>
      <c r="D13" s="30">
        <f>Monitoring!$E$181</f>
        <v>18</v>
      </c>
      <c r="E13" s="49">
        <f t="shared" si="0"/>
        <v>0.41860465116279072</v>
      </c>
      <c r="F13" s="79">
        <f>Monitoring!$I$181</f>
        <v>28.880000000000003</v>
      </c>
      <c r="G13" s="13"/>
      <c r="H13" s="48">
        <f>'2011 Actions'!$B$251</f>
        <v>16</v>
      </c>
      <c r="I13" s="48">
        <f t="shared" si="1"/>
        <v>2</v>
      </c>
      <c r="J13" s="49">
        <f t="shared" si="2"/>
        <v>0.88888888888888884</v>
      </c>
      <c r="K13" s="13"/>
      <c r="L13" s="153">
        <f>'Action Durations'!E72</f>
        <v>113</v>
      </c>
      <c r="M13" s="48">
        <f>'Action Durations'!H72</f>
        <v>109</v>
      </c>
      <c r="N13" s="48">
        <f>'Action Durations'!I72</f>
        <v>1</v>
      </c>
      <c r="O13" s="48">
        <f>'Action Durations'!J72</f>
        <v>2</v>
      </c>
      <c r="P13" s="48">
        <f>'Action Durations'!K72</f>
        <v>1</v>
      </c>
      <c r="Q13" s="48">
        <f>'Action Durations'!L72</f>
        <v>0</v>
      </c>
      <c r="R13" s="13"/>
      <c r="S13" s="50">
        <f>'Beach Days'!E84</f>
        <v>6570</v>
      </c>
      <c r="T13" s="50">
        <f>'Beach Days'!H84</f>
        <v>138</v>
      </c>
      <c r="U13" s="39">
        <f t="shared" ref="U13" si="5">T13/S13</f>
        <v>2.1004566210045664E-2</v>
      </c>
    </row>
    <row r="14" spans="1:21" x14ac:dyDescent="0.2">
      <c r="A14" s="71" t="s">
        <v>479</v>
      </c>
      <c r="B14" s="16"/>
      <c r="C14" s="55">
        <f>Monitoring!$B$184</f>
        <v>1</v>
      </c>
      <c r="D14" s="30">
        <f>Monitoring!$E$184</f>
        <v>0</v>
      </c>
      <c r="E14" s="49">
        <f t="shared" si="0"/>
        <v>0</v>
      </c>
      <c r="F14" s="79">
        <f>Monitoring!$I$184</f>
        <v>0</v>
      </c>
      <c r="G14" s="13"/>
      <c r="H14" s="136" t="s">
        <v>42</v>
      </c>
      <c r="I14" s="136" t="s">
        <v>42</v>
      </c>
      <c r="J14" s="136" t="s">
        <v>42</v>
      </c>
      <c r="K14" s="13"/>
      <c r="L14" s="136" t="s">
        <v>42</v>
      </c>
      <c r="M14" s="136" t="s">
        <v>42</v>
      </c>
      <c r="N14" s="136" t="s">
        <v>42</v>
      </c>
      <c r="O14" s="136" t="s">
        <v>42</v>
      </c>
      <c r="P14" s="136" t="s">
        <v>42</v>
      </c>
      <c r="Q14" s="136" t="s">
        <v>42</v>
      </c>
      <c r="R14" s="13"/>
      <c r="S14" s="136" t="s">
        <v>42</v>
      </c>
      <c r="T14" s="136" t="s">
        <v>42</v>
      </c>
      <c r="U14" s="136" t="s">
        <v>42</v>
      </c>
    </row>
    <row r="15" spans="1:21" x14ac:dyDescent="0.2">
      <c r="A15" s="71" t="s">
        <v>482</v>
      </c>
      <c r="B15" s="16"/>
      <c r="C15" s="55">
        <f>Monitoring!$B$192</f>
        <v>6</v>
      </c>
      <c r="D15" s="30">
        <f>Monitoring!$E$192</f>
        <v>1</v>
      </c>
      <c r="E15" s="49">
        <f t="shared" si="0"/>
        <v>0.16666666666666666</v>
      </c>
      <c r="F15" s="79">
        <f>Monitoring!$I$192</f>
        <v>0.14000000000000001</v>
      </c>
      <c r="G15" s="13"/>
      <c r="H15" s="48">
        <v>0</v>
      </c>
      <c r="I15" s="48">
        <f>D15-H15</f>
        <v>1</v>
      </c>
      <c r="J15" s="49">
        <f>H15/D15</f>
        <v>0</v>
      </c>
      <c r="K15" s="13"/>
      <c r="L15" s="182">
        <v>0</v>
      </c>
      <c r="M15" s="136" t="s">
        <v>42</v>
      </c>
      <c r="N15" s="136" t="s">
        <v>42</v>
      </c>
      <c r="O15" s="136" t="s">
        <v>42</v>
      </c>
      <c r="P15" s="136" t="s">
        <v>42</v>
      </c>
      <c r="Q15" s="136" t="s">
        <v>42</v>
      </c>
      <c r="R15" s="13"/>
      <c r="S15" s="50">
        <f>'Beach Days'!E87</f>
        <v>365</v>
      </c>
      <c r="T15" s="50">
        <f>'Beach Days'!H87</f>
        <v>0</v>
      </c>
      <c r="U15" s="39">
        <f t="shared" si="3"/>
        <v>0</v>
      </c>
    </row>
    <row r="16" spans="1:21" x14ac:dyDescent="0.2">
      <c r="A16" s="71" t="s">
        <v>495</v>
      </c>
      <c r="B16" s="16"/>
      <c r="C16" s="154">
        <f>Monitoring!$B$197</f>
        <v>3</v>
      </c>
      <c r="D16" s="31">
        <f>Monitoring!$E$197</f>
        <v>0</v>
      </c>
      <c r="E16" s="41">
        <f t="shared" si="0"/>
        <v>0</v>
      </c>
      <c r="F16" s="155">
        <f>Monitoring!$I$197</f>
        <v>0</v>
      </c>
      <c r="G16" s="66"/>
      <c r="H16" s="156" t="s">
        <v>42</v>
      </c>
      <c r="I16" s="156" t="s">
        <v>42</v>
      </c>
      <c r="J16" s="156" t="s">
        <v>42</v>
      </c>
      <c r="K16" s="66"/>
      <c r="L16" s="156" t="s">
        <v>42</v>
      </c>
      <c r="M16" s="156" t="s">
        <v>42</v>
      </c>
      <c r="N16" s="156" t="s">
        <v>42</v>
      </c>
      <c r="O16" s="156" t="s">
        <v>42</v>
      </c>
      <c r="P16" s="156" t="s">
        <v>42</v>
      </c>
      <c r="Q16" s="156" t="s">
        <v>42</v>
      </c>
      <c r="R16" s="66"/>
      <c r="S16" s="156" t="s">
        <v>42</v>
      </c>
      <c r="T16" s="156" t="s">
        <v>42</v>
      </c>
      <c r="U16" s="156" t="s">
        <v>42</v>
      </c>
    </row>
    <row r="17" spans="1:21" x14ac:dyDescent="0.2">
      <c r="C17" s="12">
        <f>SUM(C3:C16)</f>
        <v>169</v>
      </c>
      <c r="D17" s="12">
        <f>SUM(D3:D16)</f>
        <v>66</v>
      </c>
      <c r="E17" s="18">
        <f>D17/C17</f>
        <v>0.39053254437869822</v>
      </c>
      <c r="F17" s="10">
        <f>SUM(F3:F16)</f>
        <v>160.29</v>
      </c>
      <c r="G17" s="12"/>
      <c r="H17" s="12">
        <f>SUM(H3:H16)</f>
        <v>55</v>
      </c>
      <c r="I17" s="17">
        <f>D17-H17</f>
        <v>11</v>
      </c>
      <c r="J17" s="18">
        <f>H17/D17</f>
        <v>0.83333333333333337</v>
      </c>
      <c r="K17" s="12"/>
      <c r="L17" s="12">
        <f t="shared" ref="L17:Q17" si="6">SUM(L3:L16)</f>
        <v>235</v>
      </c>
      <c r="M17" s="12">
        <f t="shared" si="6"/>
        <v>220</v>
      </c>
      <c r="N17" s="12">
        <f t="shared" si="6"/>
        <v>9</v>
      </c>
      <c r="O17" s="12">
        <f t="shared" si="6"/>
        <v>4</v>
      </c>
      <c r="P17" s="12">
        <f t="shared" si="6"/>
        <v>2</v>
      </c>
      <c r="Q17" s="12">
        <f t="shared" si="6"/>
        <v>0</v>
      </c>
      <c r="R17" s="12"/>
      <c r="S17" s="10">
        <f>SUM(S3:S16)</f>
        <v>23598</v>
      </c>
      <c r="T17" s="10">
        <f>SUM(T3:T16)</f>
        <v>283</v>
      </c>
      <c r="U17" s="52">
        <f>T17/S17</f>
        <v>1.1992541740825494E-2</v>
      </c>
    </row>
    <row r="18" spans="1:21" x14ac:dyDescent="0.2">
      <c r="C18" s="12"/>
      <c r="D18" s="12"/>
      <c r="E18" s="18"/>
      <c r="F18" s="10"/>
      <c r="G18" s="12"/>
      <c r="H18" s="12"/>
      <c r="I18" s="17"/>
      <c r="J18" s="18"/>
      <c r="K18" s="12"/>
      <c r="L18" s="12"/>
      <c r="M18" s="12"/>
      <c r="N18" s="12"/>
      <c r="O18" s="12"/>
      <c r="P18" s="12"/>
      <c r="Q18" s="12"/>
      <c r="R18" s="12"/>
      <c r="S18" s="10"/>
      <c r="T18" s="10"/>
      <c r="U18" s="52"/>
    </row>
    <row r="19" spans="1:21" x14ac:dyDescent="0.2">
      <c r="T19" s="19"/>
    </row>
    <row r="20" spans="1:21" x14ac:dyDescent="0.2">
      <c r="A20" s="82" t="s">
        <v>52</v>
      </c>
      <c r="T20" s="19"/>
    </row>
    <row r="21" spans="1:21" x14ac:dyDescent="0.2">
      <c r="C21" s="88" t="s">
        <v>49</v>
      </c>
      <c r="D21" s="81" t="s">
        <v>60</v>
      </c>
    </row>
    <row r="22" spans="1:21" x14ac:dyDescent="0.2">
      <c r="C22" s="88"/>
      <c r="D22" s="81" t="s">
        <v>61</v>
      </c>
    </row>
    <row r="23" spans="1:21" x14ac:dyDescent="0.2">
      <c r="C23" s="88" t="s">
        <v>53</v>
      </c>
      <c r="D23" s="80" t="s">
        <v>59</v>
      </c>
    </row>
    <row r="24" spans="1:21" x14ac:dyDescent="0.2">
      <c r="C24" s="88" t="s">
        <v>50</v>
      </c>
      <c r="D24" s="81" t="s">
        <v>62</v>
      </c>
    </row>
    <row r="25" spans="1:21" x14ac:dyDescent="0.2">
      <c r="C25" s="88"/>
      <c r="D25" s="81" t="s">
        <v>63</v>
      </c>
    </row>
    <row r="26" spans="1:21" x14ac:dyDescent="0.2">
      <c r="C26" s="88" t="s">
        <v>51</v>
      </c>
      <c r="D26" s="80" t="s">
        <v>64</v>
      </c>
    </row>
    <row r="27" spans="1:21" x14ac:dyDescent="0.2">
      <c r="C27" s="88"/>
      <c r="D27" s="80" t="s">
        <v>65</v>
      </c>
    </row>
    <row r="28" spans="1:21" x14ac:dyDescent="0.2">
      <c r="C28" s="88" t="s">
        <v>55</v>
      </c>
      <c r="D28" s="80" t="s">
        <v>66</v>
      </c>
    </row>
    <row r="29" spans="1:21" x14ac:dyDescent="0.2">
      <c r="C29" s="89"/>
      <c r="D29" s="80" t="s">
        <v>67</v>
      </c>
    </row>
    <row r="30" spans="1:21" x14ac:dyDescent="0.2">
      <c r="C30" s="88" t="s">
        <v>54</v>
      </c>
      <c r="D30" s="80" t="s">
        <v>57</v>
      </c>
    </row>
    <row r="31" spans="1:21" x14ac:dyDescent="0.2">
      <c r="C31" s="88" t="s">
        <v>56</v>
      </c>
      <c r="D31" s="80" t="s">
        <v>58</v>
      </c>
    </row>
  </sheetData>
  <mergeCells count="4">
    <mergeCell ref="H1:J1"/>
    <mergeCell ref="L1:Q1"/>
    <mergeCell ref="S1:U1"/>
    <mergeCell ref="C1:F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2011 Swimming Season
Texas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02"/>
  <sheetViews>
    <sheetView zoomScaleNormal="100" workbookViewId="0"/>
  </sheetViews>
  <sheetFormatPr defaultRowHeight="9" x14ac:dyDescent="0.15"/>
  <cols>
    <col min="1" max="1" width="12.5703125" style="28" customWidth="1"/>
    <col min="2" max="2" width="7.7109375" style="28" customWidth="1"/>
    <col min="3" max="3" width="33" style="28" customWidth="1"/>
    <col min="4" max="4" width="8.28515625" style="54" customWidth="1"/>
    <col min="5" max="5" width="12.5703125" style="28" customWidth="1"/>
    <col min="6" max="6" width="9.140625" style="161"/>
    <col min="7" max="10" width="9.7109375" style="28" customWidth="1"/>
    <col min="11" max="16384" width="9.140625" style="24"/>
  </cols>
  <sheetData>
    <row r="1" spans="1:10" ht="33.75" customHeight="1" x14ac:dyDescent="0.15">
      <c r="A1" s="25" t="s">
        <v>13</v>
      </c>
      <c r="B1" s="25" t="s">
        <v>14</v>
      </c>
      <c r="C1" s="25" t="s">
        <v>70</v>
      </c>
      <c r="D1" s="3" t="s">
        <v>72</v>
      </c>
      <c r="E1" s="25" t="s">
        <v>71</v>
      </c>
      <c r="F1" s="78" t="s">
        <v>505</v>
      </c>
      <c r="G1" s="25" t="s">
        <v>73</v>
      </c>
      <c r="H1" s="25" t="s">
        <v>74</v>
      </c>
      <c r="I1" s="25" t="s">
        <v>75</v>
      </c>
      <c r="J1" s="25" t="s">
        <v>76</v>
      </c>
    </row>
    <row r="2" spans="1:10" ht="12.75" customHeight="1" x14ac:dyDescent="0.15">
      <c r="A2" s="71" t="s">
        <v>151</v>
      </c>
      <c r="B2" s="71" t="s">
        <v>152</v>
      </c>
      <c r="C2" s="71" t="s">
        <v>153</v>
      </c>
      <c r="D2" s="71">
        <v>3</v>
      </c>
      <c r="E2" s="71" t="s">
        <v>31</v>
      </c>
      <c r="F2" s="159">
        <v>0.1</v>
      </c>
      <c r="G2" s="71">
        <v>28.152978000000001</v>
      </c>
      <c r="H2" s="71">
        <v>-96.973641000000001</v>
      </c>
      <c r="I2" s="71">
        <v>28.151458999999999</v>
      </c>
      <c r="J2" s="71">
        <v>-96.973527000000004</v>
      </c>
    </row>
    <row r="3" spans="1:10" ht="12.75" customHeight="1" x14ac:dyDescent="0.15">
      <c r="A3" s="71" t="s">
        <v>151</v>
      </c>
      <c r="B3" s="71" t="s">
        <v>154</v>
      </c>
      <c r="C3" s="71" t="s">
        <v>155</v>
      </c>
      <c r="D3" s="71">
        <v>3</v>
      </c>
      <c r="E3" s="71" t="s">
        <v>31</v>
      </c>
      <c r="F3" s="159">
        <v>0.23</v>
      </c>
      <c r="G3" s="71">
        <v>28.071462</v>
      </c>
      <c r="H3" s="71">
        <v>-97.220134999999999</v>
      </c>
      <c r="I3" s="71">
        <v>28.072724999999998</v>
      </c>
      <c r="J3" s="71">
        <v>-97.217545999999999</v>
      </c>
    </row>
    <row r="4" spans="1:10" ht="12.75" customHeight="1" x14ac:dyDescent="0.15">
      <c r="A4" s="71" t="s">
        <v>151</v>
      </c>
      <c r="B4" s="71" t="s">
        <v>156</v>
      </c>
      <c r="C4" s="71" t="s">
        <v>157</v>
      </c>
      <c r="D4" s="71">
        <v>3</v>
      </c>
      <c r="E4" s="71" t="s">
        <v>31</v>
      </c>
      <c r="F4" s="159">
        <v>0.13</v>
      </c>
      <c r="G4" s="71">
        <v>28.112155000000001</v>
      </c>
      <c r="H4" s="71">
        <v>-97.027924999999996</v>
      </c>
      <c r="I4" s="71">
        <v>28.113033000000001</v>
      </c>
      <c r="J4" s="71">
        <v>-97.025954999999996</v>
      </c>
    </row>
    <row r="5" spans="1:10" ht="12.75" customHeight="1" x14ac:dyDescent="0.15">
      <c r="A5" s="71" t="s">
        <v>151</v>
      </c>
      <c r="B5" s="71" t="s">
        <v>158</v>
      </c>
      <c r="C5" s="71" t="s">
        <v>159</v>
      </c>
      <c r="D5" s="71">
        <v>3</v>
      </c>
      <c r="E5" s="71" t="s">
        <v>31</v>
      </c>
      <c r="F5" s="159">
        <v>0.36</v>
      </c>
      <c r="G5" s="71">
        <v>28.136330999999998</v>
      </c>
      <c r="H5" s="71">
        <v>-97.009505000000004</v>
      </c>
      <c r="I5" s="71">
        <v>28.135173000000002</v>
      </c>
      <c r="J5" s="71">
        <v>-97.006896999999995</v>
      </c>
    </row>
    <row r="6" spans="1:10" ht="12.75" customHeight="1" x14ac:dyDescent="0.15">
      <c r="A6" s="71" t="s">
        <v>151</v>
      </c>
      <c r="B6" s="71" t="s">
        <v>160</v>
      </c>
      <c r="C6" s="71" t="s">
        <v>161</v>
      </c>
      <c r="D6" s="71">
        <v>3</v>
      </c>
      <c r="E6" s="71" t="s">
        <v>31</v>
      </c>
      <c r="F6" s="159">
        <v>2.78</v>
      </c>
      <c r="G6" s="71">
        <v>28.113403000000002</v>
      </c>
      <c r="H6" s="71">
        <v>-97.024662000000006</v>
      </c>
      <c r="I6" s="71">
        <v>28.102679999999999</v>
      </c>
      <c r="J6" s="71">
        <v>-97.024184000000005</v>
      </c>
    </row>
    <row r="7" spans="1:10" ht="12.75" customHeight="1" x14ac:dyDescent="0.15">
      <c r="A7" s="71" t="s">
        <v>151</v>
      </c>
      <c r="B7" s="71" t="s">
        <v>162</v>
      </c>
      <c r="C7" s="71" t="s">
        <v>163</v>
      </c>
      <c r="D7" s="71">
        <v>2</v>
      </c>
      <c r="E7" s="71" t="s">
        <v>31</v>
      </c>
      <c r="F7" s="159">
        <v>0.5</v>
      </c>
      <c r="G7" s="71">
        <v>28.128170000000001</v>
      </c>
      <c r="H7" s="71">
        <v>-96.985669999999999</v>
      </c>
      <c r="I7" s="71">
        <v>28.128696000000001</v>
      </c>
      <c r="J7" s="71">
        <v>-96.995553000000001</v>
      </c>
    </row>
    <row r="8" spans="1:10" ht="12.75" customHeight="1" x14ac:dyDescent="0.15">
      <c r="A8" s="71" t="s">
        <v>151</v>
      </c>
      <c r="B8" s="71" t="s">
        <v>164</v>
      </c>
      <c r="C8" s="71" t="s">
        <v>165</v>
      </c>
      <c r="D8" s="71">
        <v>3</v>
      </c>
      <c r="E8" s="71" t="s">
        <v>31</v>
      </c>
      <c r="F8" s="159">
        <v>0.03</v>
      </c>
      <c r="G8" s="71">
        <v>27.997001000000001</v>
      </c>
      <c r="H8" s="71">
        <v>-97.169400999999993</v>
      </c>
      <c r="I8" s="71">
        <v>27.996303000000001</v>
      </c>
      <c r="J8" s="71">
        <v>-97.168850000000006</v>
      </c>
    </row>
    <row r="9" spans="1:10" ht="12.75" customHeight="1" x14ac:dyDescent="0.15">
      <c r="A9" s="71" t="s">
        <v>151</v>
      </c>
      <c r="B9" s="71" t="s">
        <v>166</v>
      </c>
      <c r="C9" s="71" t="s">
        <v>167</v>
      </c>
      <c r="D9" s="71">
        <v>3</v>
      </c>
      <c r="E9" s="71" t="s">
        <v>31</v>
      </c>
      <c r="F9" s="159">
        <v>7.0000000000000007E-2</v>
      </c>
      <c r="G9" s="71">
        <v>27.995322999999999</v>
      </c>
      <c r="H9" s="71">
        <v>-97.168120999999999</v>
      </c>
      <c r="I9" s="71">
        <v>27.994333000000001</v>
      </c>
      <c r="J9" s="71">
        <v>-97.167789999999997</v>
      </c>
    </row>
    <row r="10" spans="1:10" ht="12.75" customHeight="1" x14ac:dyDescent="0.15">
      <c r="A10" s="72" t="s">
        <v>151</v>
      </c>
      <c r="B10" s="72" t="s">
        <v>168</v>
      </c>
      <c r="C10" s="72" t="s">
        <v>169</v>
      </c>
      <c r="D10" s="72">
        <v>1</v>
      </c>
      <c r="E10" s="72" t="s">
        <v>31</v>
      </c>
      <c r="F10" s="162">
        <v>0.85</v>
      </c>
      <c r="G10" s="72">
        <v>28.025665</v>
      </c>
      <c r="H10" s="72">
        <v>-97.045657000000006</v>
      </c>
      <c r="I10" s="72">
        <v>28.030768999999999</v>
      </c>
      <c r="J10" s="72">
        <v>-97.033090999999999</v>
      </c>
    </row>
    <row r="11" spans="1:10" ht="12.75" customHeight="1" x14ac:dyDescent="0.15">
      <c r="A11" s="33"/>
      <c r="B11" s="34">
        <f>COUNTA(B2:B10)</f>
        <v>9</v>
      </c>
      <c r="C11" s="33"/>
      <c r="D11" s="77"/>
      <c r="E11" s="33"/>
      <c r="F11" s="160">
        <f>SUM(F2:F10)</f>
        <v>5.05</v>
      </c>
      <c r="G11" s="33"/>
      <c r="H11" s="33"/>
      <c r="I11" s="33"/>
      <c r="J11" s="33"/>
    </row>
    <row r="12" spans="1:10" ht="12.75" customHeight="1" x14ac:dyDescent="0.15">
      <c r="A12" s="33"/>
      <c r="B12" s="33"/>
      <c r="C12" s="33"/>
      <c r="D12" s="55"/>
      <c r="E12" s="33"/>
      <c r="G12" s="33"/>
      <c r="H12" s="33"/>
      <c r="I12" s="33"/>
      <c r="J12" s="33"/>
    </row>
    <row r="13" spans="1:10" ht="12.75" customHeight="1" x14ac:dyDescent="0.15">
      <c r="A13" s="71" t="s">
        <v>170</v>
      </c>
      <c r="B13" s="71" t="s">
        <v>171</v>
      </c>
      <c r="C13" s="71" t="s">
        <v>172</v>
      </c>
      <c r="D13" s="71">
        <v>1</v>
      </c>
      <c r="E13" s="71" t="s">
        <v>31</v>
      </c>
      <c r="F13" s="159">
        <v>3.8</v>
      </c>
      <c r="G13" s="71">
        <v>28.925775999999999</v>
      </c>
      <c r="H13" s="71">
        <v>-95.314333000000005</v>
      </c>
      <c r="I13" s="71">
        <v>28.890471999999999</v>
      </c>
      <c r="J13" s="71">
        <v>-95.362300000000005</v>
      </c>
    </row>
    <row r="14" spans="1:10" ht="12.75" customHeight="1" x14ac:dyDescent="0.15">
      <c r="A14" s="71" t="s">
        <v>170</v>
      </c>
      <c r="B14" s="71" t="s">
        <v>173</v>
      </c>
      <c r="C14" s="71" t="s">
        <v>174</v>
      </c>
      <c r="D14" s="71">
        <v>2</v>
      </c>
      <c r="E14" s="71" t="s">
        <v>31</v>
      </c>
      <c r="F14" s="159">
        <v>0.18</v>
      </c>
      <c r="G14" s="71">
        <v>29.007774000000001</v>
      </c>
      <c r="H14" s="71">
        <v>-95.224231000000003</v>
      </c>
      <c r="I14" s="71">
        <v>29.006625</v>
      </c>
      <c r="J14" s="71">
        <v>-95.225660000000005</v>
      </c>
    </row>
    <row r="15" spans="1:10" ht="12.75" customHeight="1" x14ac:dyDescent="0.15">
      <c r="A15" s="71" t="s">
        <v>170</v>
      </c>
      <c r="B15" s="71" t="s">
        <v>175</v>
      </c>
      <c r="C15" s="71" t="s">
        <v>176</v>
      </c>
      <c r="D15" s="71">
        <v>1</v>
      </c>
      <c r="E15" s="71" t="s">
        <v>31</v>
      </c>
      <c r="F15" s="159">
        <v>10.28</v>
      </c>
      <c r="G15" s="71">
        <v>29.070034</v>
      </c>
      <c r="H15" s="71">
        <v>-95.124992000000006</v>
      </c>
      <c r="I15" s="71">
        <v>28.977737000000001</v>
      </c>
      <c r="J15" s="71">
        <v>-95.252865999999997</v>
      </c>
    </row>
    <row r="16" spans="1:10" ht="12.75" customHeight="1" x14ac:dyDescent="0.15">
      <c r="A16" s="71" t="s">
        <v>170</v>
      </c>
      <c r="B16" s="71" t="s">
        <v>177</v>
      </c>
      <c r="C16" s="71" t="s">
        <v>178</v>
      </c>
      <c r="D16" s="71">
        <v>2</v>
      </c>
      <c r="E16" s="71" t="s">
        <v>31</v>
      </c>
      <c r="F16" s="159">
        <v>1.44</v>
      </c>
      <c r="G16" s="71">
        <v>28.890485000000002</v>
      </c>
      <c r="H16" s="71">
        <v>-95.362288000000007</v>
      </c>
      <c r="I16" s="71">
        <v>28.877580999999999</v>
      </c>
      <c r="J16" s="71">
        <v>-95.378583000000006</v>
      </c>
    </row>
    <row r="17" spans="1:10" ht="12.75" customHeight="1" x14ac:dyDescent="0.15">
      <c r="A17" s="71" t="s">
        <v>170</v>
      </c>
      <c r="B17" s="71" t="s">
        <v>179</v>
      </c>
      <c r="C17" s="71" t="s">
        <v>180</v>
      </c>
      <c r="D17" s="71">
        <v>1</v>
      </c>
      <c r="E17" s="71" t="s">
        <v>31</v>
      </c>
      <c r="F17" s="159">
        <v>1.23</v>
      </c>
      <c r="G17" s="71">
        <v>28.934404000000001</v>
      </c>
      <c r="H17" s="71">
        <v>-95.297599000000005</v>
      </c>
      <c r="I17" s="71">
        <v>28.925737999999999</v>
      </c>
      <c r="J17" s="71">
        <v>-95.314374999999998</v>
      </c>
    </row>
    <row r="18" spans="1:10" ht="12.75" customHeight="1" x14ac:dyDescent="0.15">
      <c r="A18" s="71" t="s">
        <v>170</v>
      </c>
      <c r="B18" s="71" t="s">
        <v>181</v>
      </c>
      <c r="C18" s="71" t="s">
        <v>182</v>
      </c>
      <c r="D18" s="71">
        <v>2</v>
      </c>
      <c r="E18" s="71" t="s">
        <v>31</v>
      </c>
      <c r="F18" s="159">
        <v>1.27</v>
      </c>
      <c r="G18" s="71">
        <v>29.080190000000002</v>
      </c>
      <c r="H18" s="71">
        <v>-95.130593000000005</v>
      </c>
      <c r="I18" s="71">
        <v>29.075590999999999</v>
      </c>
      <c r="J18" s="71">
        <v>-95.123144999999994</v>
      </c>
    </row>
    <row r="19" spans="1:10" ht="12.75" customHeight="1" x14ac:dyDescent="0.15">
      <c r="A19" s="71" t="s">
        <v>170</v>
      </c>
      <c r="B19" s="71" t="s">
        <v>183</v>
      </c>
      <c r="C19" s="71" t="s">
        <v>184</v>
      </c>
      <c r="D19" s="71">
        <v>3</v>
      </c>
      <c r="E19" s="71" t="s">
        <v>31</v>
      </c>
      <c r="F19" s="159">
        <v>0.11</v>
      </c>
      <c r="G19" s="71">
        <v>29.048179999999999</v>
      </c>
      <c r="H19" s="71">
        <v>-95.165514999999999</v>
      </c>
      <c r="I19" s="71">
        <v>29.046966999999999</v>
      </c>
      <c r="J19" s="71">
        <v>-95.164400000000001</v>
      </c>
    </row>
    <row r="20" spans="1:10" ht="12.75" customHeight="1" x14ac:dyDescent="0.15">
      <c r="A20" s="71" t="s">
        <v>170</v>
      </c>
      <c r="B20" s="71" t="s">
        <v>185</v>
      </c>
      <c r="C20" s="71" t="s">
        <v>186</v>
      </c>
      <c r="D20" s="71">
        <v>2</v>
      </c>
      <c r="E20" s="71" t="s">
        <v>31</v>
      </c>
      <c r="F20" s="159">
        <v>3.18</v>
      </c>
      <c r="G20" s="71">
        <v>28.84769</v>
      </c>
      <c r="H20" s="71">
        <v>-95.461533000000003</v>
      </c>
      <c r="I20" s="71">
        <v>28.825620000000001</v>
      </c>
      <c r="J20" s="71">
        <v>-95.506842000000006</v>
      </c>
    </row>
    <row r="21" spans="1:10" ht="12.75" customHeight="1" x14ac:dyDescent="0.15">
      <c r="A21" s="71" t="s">
        <v>170</v>
      </c>
      <c r="B21" s="71" t="s">
        <v>187</v>
      </c>
      <c r="C21" s="71" t="s">
        <v>188</v>
      </c>
      <c r="D21" s="71">
        <v>1</v>
      </c>
      <c r="E21" s="71" t="s">
        <v>31</v>
      </c>
      <c r="F21" s="159">
        <v>3.82</v>
      </c>
      <c r="G21" s="71">
        <v>28.977743</v>
      </c>
      <c r="H21" s="71">
        <v>-95.252852000000004</v>
      </c>
      <c r="I21" s="71">
        <v>28.937124000000001</v>
      </c>
      <c r="J21" s="71">
        <v>-95.295213000000004</v>
      </c>
    </row>
    <row r="22" spans="1:10" ht="12.75" customHeight="1" x14ac:dyDescent="0.15">
      <c r="A22" s="72" t="s">
        <v>170</v>
      </c>
      <c r="B22" s="72" t="s">
        <v>189</v>
      </c>
      <c r="C22" s="72" t="s">
        <v>190</v>
      </c>
      <c r="D22" s="72">
        <v>3</v>
      </c>
      <c r="E22" s="72" t="s">
        <v>31</v>
      </c>
      <c r="F22" s="162">
        <v>0.23</v>
      </c>
      <c r="G22" s="72">
        <v>28.978629000000002</v>
      </c>
      <c r="H22" s="72">
        <v>-95.269925000000001</v>
      </c>
      <c r="I22" s="72">
        <v>28.978666</v>
      </c>
      <c r="J22" s="72">
        <v>-95.273567</v>
      </c>
    </row>
    <row r="23" spans="1:10" ht="12.75" customHeight="1" x14ac:dyDescent="0.15">
      <c r="A23" s="33"/>
      <c r="B23" s="34">
        <f>COUNTA(B13:B22)</f>
        <v>10</v>
      </c>
      <c r="C23" s="33"/>
      <c r="D23" s="77"/>
      <c r="E23" s="46"/>
      <c r="F23" s="160">
        <f>SUM(F13:F22)</f>
        <v>25.54</v>
      </c>
      <c r="G23" s="46"/>
      <c r="H23" s="46"/>
      <c r="I23" s="46"/>
      <c r="J23" s="46"/>
    </row>
    <row r="24" spans="1:10" ht="12.75" customHeight="1" x14ac:dyDescent="0.15">
      <c r="A24" s="33"/>
      <c r="B24" s="34"/>
      <c r="C24" s="33"/>
      <c r="D24" s="56"/>
      <c r="E24" s="46"/>
      <c r="G24" s="46"/>
      <c r="H24" s="46"/>
      <c r="I24" s="46"/>
      <c r="J24" s="46"/>
    </row>
    <row r="25" spans="1:10" ht="12.75" customHeight="1" x14ac:dyDescent="0.15">
      <c r="A25" s="71" t="s">
        <v>191</v>
      </c>
      <c r="B25" s="71" t="s">
        <v>192</v>
      </c>
      <c r="C25" s="71" t="s">
        <v>193</v>
      </c>
      <c r="D25" s="71">
        <v>3</v>
      </c>
      <c r="E25" s="71" t="s">
        <v>31</v>
      </c>
      <c r="F25" s="159">
        <v>0.09</v>
      </c>
      <c r="G25" s="71">
        <v>28.683585000000001</v>
      </c>
      <c r="H25" s="71">
        <v>-96.652467000000001</v>
      </c>
      <c r="I25" s="71">
        <v>28.682860000000002</v>
      </c>
      <c r="J25" s="71">
        <v>-96.651516999999998</v>
      </c>
    </row>
    <row r="26" spans="1:10" ht="12.75" customHeight="1" x14ac:dyDescent="0.15">
      <c r="A26" s="71" t="s">
        <v>191</v>
      </c>
      <c r="B26" s="71" t="s">
        <v>194</v>
      </c>
      <c r="C26" s="71" t="s">
        <v>195</v>
      </c>
      <c r="D26" s="71">
        <v>2</v>
      </c>
      <c r="E26" s="71" t="s">
        <v>31</v>
      </c>
      <c r="F26" s="159">
        <v>0.62</v>
      </c>
      <c r="G26" s="71">
        <v>28.408915</v>
      </c>
      <c r="H26" s="71">
        <v>-96.723484999999997</v>
      </c>
      <c r="I26" s="71">
        <v>28.407968</v>
      </c>
      <c r="J26" s="71">
        <v>-96.713391000000001</v>
      </c>
    </row>
    <row r="27" spans="1:10" ht="12.75" customHeight="1" x14ac:dyDescent="0.15">
      <c r="A27" s="71" t="s">
        <v>191</v>
      </c>
      <c r="B27" s="71" t="s">
        <v>196</v>
      </c>
      <c r="C27" s="71" t="s">
        <v>197</v>
      </c>
      <c r="D27" s="71">
        <v>3</v>
      </c>
      <c r="E27" s="71" t="s">
        <v>31</v>
      </c>
      <c r="F27" s="159">
        <v>0.28999999999999998</v>
      </c>
      <c r="G27" s="71">
        <v>28.462667</v>
      </c>
      <c r="H27" s="71">
        <v>-96.415210999999999</v>
      </c>
      <c r="I27" s="71">
        <v>28.459848999999998</v>
      </c>
      <c r="J27" s="71">
        <v>-96.412233000000001</v>
      </c>
    </row>
    <row r="28" spans="1:10" ht="12.75" customHeight="1" x14ac:dyDescent="0.15">
      <c r="A28" s="71" t="s">
        <v>191</v>
      </c>
      <c r="B28" s="71" t="s">
        <v>198</v>
      </c>
      <c r="C28" s="71" t="s">
        <v>199</v>
      </c>
      <c r="D28" s="71">
        <v>2</v>
      </c>
      <c r="E28" s="71" t="s">
        <v>31</v>
      </c>
      <c r="F28" s="159">
        <v>1.91</v>
      </c>
      <c r="G28" s="71">
        <v>28.546316000000001</v>
      </c>
      <c r="H28" s="71">
        <v>-96.519966999999994</v>
      </c>
      <c r="I28" s="71">
        <v>28.52345</v>
      </c>
      <c r="J28" s="71">
        <v>-96.503345999999993</v>
      </c>
    </row>
    <row r="29" spans="1:10" ht="12.75" customHeight="1" x14ac:dyDescent="0.15">
      <c r="A29" s="71" t="s">
        <v>191</v>
      </c>
      <c r="B29" s="71" t="s">
        <v>200</v>
      </c>
      <c r="C29" s="71" t="s">
        <v>201</v>
      </c>
      <c r="D29" s="71">
        <v>2</v>
      </c>
      <c r="E29" s="71" t="s">
        <v>31</v>
      </c>
      <c r="F29" s="159">
        <v>0.43</v>
      </c>
      <c r="G29" s="71">
        <v>28.455247</v>
      </c>
      <c r="H29" s="71">
        <v>-96.406829999999999</v>
      </c>
      <c r="I29" s="71">
        <v>28.449774999999999</v>
      </c>
      <c r="J29" s="71">
        <v>-96.403238000000002</v>
      </c>
    </row>
    <row r="30" spans="1:10" ht="12.75" customHeight="1" x14ac:dyDescent="0.15">
      <c r="A30" s="71" t="s">
        <v>191</v>
      </c>
      <c r="B30" s="71" t="s">
        <v>202</v>
      </c>
      <c r="C30" s="71" t="s">
        <v>203</v>
      </c>
      <c r="D30" s="71">
        <v>2</v>
      </c>
      <c r="E30" s="71" t="s">
        <v>31</v>
      </c>
      <c r="F30" s="159">
        <v>0.11</v>
      </c>
      <c r="G30" s="71">
        <v>28.639565000000001</v>
      </c>
      <c r="H30" s="71">
        <v>-96.610276999999996</v>
      </c>
      <c r="I30" s="71">
        <v>28.638172999999998</v>
      </c>
      <c r="J30" s="71">
        <v>-96.611344000000003</v>
      </c>
    </row>
    <row r="31" spans="1:10" ht="12.75" customHeight="1" x14ac:dyDescent="0.15">
      <c r="A31" s="71" t="s">
        <v>191</v>
      </c>
      <c r="B31" s="71" t="s">
        <v>204</v>
      </c>
      <c r="C31" s="71" t="s">
        <v>205</v>
      </c>
      <c r="D31" s="71">
        <v>2</v>
      </c>
      <c r="E31" s="71" t="s">
        <v>31</v>
      </c>
      <c r="F31" s="159">
        <v>1.37</v>
      </c>
      <c r="G31" s="71">
        <v>28.561278000000001</v>
      </c>
      <c r="H31" s="71">
        <v>-96.540009999999995</v>
      </c>
      <c r="I31" s="71">
        <v>28.552676000000002</v>
      </c>
      <c r="J31" s="71">
        <v>-96.522373999999999</v>
      </c>
    </row>
    <row r="32" spans="1:10" ht="12.75" customHeight="1" x14ac:dyDescent="0.15">
      <c r="A32" s="71" t="s">
        <v>191</v>
      </c>
      <c r="B32" s="71" t="s">
        <v>206</v>
      </c>
      <c r="C32" s="71" t="s">
        <v>207</v>
      </c>
      <c r="D32" s="71">
        <v>3</v>
      </c>
      <c r="E32" s="71" t="s">
        <v>31</v>
      </c>
      <c r="F32" s="159">
        <v>1.53</v>
      </c>
      <c r="G32" s="71">
        <v>28.381532</v>
      </c>
      <c r="H32" s="71">
        <v>-96.399367999999996</v>
      </c>
      <c r="I32" s="71">
        <v>28.359511999999999</v>
      </c>
      <c r="J32" s="71">
        <v>-96.402833000000001</v>
      </c>
    </row>
    <row r="33" spans="1:10" ht="12.75" customHeight="1" x14ac:dyDescent="0.15">
      <c r="A33" s="71" t="s">
        <v>191</v>
      </c>
      <c r="B33" s="71" t="s">
        <v>208</v>
      </c>
      <c r="C33" s="71" t="s">
        <v>209</v>
      </c>
      <c r="D33" s="71">
        <v>3</v>
      </c>
      <c r="E33" s="71" t="s">
        <v>31</v>
      </c>
      <c r="F33" s="159">
        <v>0.68</v>
      </c>
      <c r="G33" s="71">
        <v>28.362801000000001</v>
      </c>
      <c r="H33" s="71">
        <v>-96.407573999999997</v>
      </c>
      <c r="I33" s="71">
        <v>28.358882999999999</v>
      </c>
      <c r="J33" s="71">
        <v>-96.417828</v>
      </c>
    </row>
    <row r="34" spans="1:10" ht="12.75" customHeight="1" x14ac:dyDescent="0.15">
      <c r="A34" s="71" t="s">
        <v>191</v>
      </c>
      <c r="B34" s="71" t="s">
        <v>210</v>
      </c>
      <c r="C34" s="71" t="s">
        <v>211</v>
      </c>
      <c r="D34" s="71">
        <v>3</v>
      </c>
      <c r="E34" s="71" t="s">
        <v>31</v>
      </c>
      <c r="F34" s="159">
        <v>2.97</v>
      </c>
      <c r="G34" s="71">
        <v>28.346270000000001</v>
      </c>
      <c r="H34" s="71">
        <v>-96.435523000000003</v>
      </c>
      <c r="I34" s="71">
        <v>28.332186</v>
      </c>
      <c r="J34" s="71">
        <v>-96.464265999999995</v>
      </c>
    </row>
    <row r="35" spans="1:10" ht="12.75" customHeight="1" x14ac:dyDescent="0.15">
      <c r="A35" s="71" t="s">
        <v>191</v>
      </c>
      <c r="B35" s="71" t="s">
        <v>212</v>
      </c>
      <c r="C35" s="71" t="s">
        <v>213</v>
      </c>
      <c r="D35" s="71">
        <v>3</v>
      </c>
      <c r="E35" s="71" t="s">
        <v>31</v>
      </c>
      <c r="F35" s="159">
        <v>2.95</v>
      </c>
      <c r="G35" s="71">
        <v>28.321866</v>
      </c>
      <c r="H35" s="71">
        <v>-96.482757000000007</v>
      </c>
      <c r="I35" s="71">
        <v>28.303014000000001</v>
      </c>
      <c r="J35" s="71">
        <v>-96.517966999999999</v>
      </c>
    </row>
    <row r="36" spans="1:10" ht="12.75" customHeight="1" x14ac:dyDescent="0.15">
      <c r="A36" s="71" t="s">
        <v>191</v>
      </c>
      <c r="B36" s="71" t="s">
        <v>214</v>
      </c>
      <c r="C36" s="71" t="s">
        <v>215</v>
      </c>
      <c r="D36" s="71">
        <v>2</v>
      </c>
      <c r="E36" s="71" t="s">
        <v>31</v>
      </c>
      <c r="F36" s="159">
        <v>38.409999999999997</v>
      </c>
      <c r="G36" s="71">
        <v>28.381882000000001</v>
      </c>
      <c r="H36" s="71">
        <v>-96.389122</v>
      </c>
      <c r="I36" s="71">
        <v>28.067515</v>
      </c>
      <c r="J36" s="71">
        <v>-96.845799999999997</v>
      </c>
    </row>
    <row r="37" spans="1:10" ht="12.75" customHeight="1" x14ac:dyDescent="0.15">
      <c r="A37" s="71" t="s">
        <v>191</v>
      </c>
      <c r="B37" s="71" t="s">
        <v>216</v>
      </c>
      <c r="C37" s="71" t="s">
        <v>217</v>
      </c>
      <c r="D37" s="71">
        <v>3</v>
      </c>
      <c r="E37" s="71" t="s">
        <v>31</v>
      </c>
      <c r="F37" s="159">
        <v>0.22</v>
      </c>
      <c r="G37" s="71">
        <v>28.636384</v>
      </c>
      <c r="H37" s="71">
        <v>-96.458983000000003</v>
      </c>
      <c r="I37" s="71">
        <v>28.636371</v>
      </c>
      <c r="J37" s="71">
        <v>-96.455455000000001</v>
      </c>
    </row>
    <row r="38" spans="1:10" ht="12.75" customHeight="1" x14ac:dyDescent="0.15">
      <c r="A38" s="71" t="s">
        <v>191</v>
      </c>
      <c r="B38" s="71" t="s">
        <v>218</v>
      </c>
      <c r="C38" s="71" t="s">
        <v>219</v>
      </c>
      <c r="D38" s="71">
        <v>3</v>
      </c>
      <c r="E38" s="71" t="s">
        <v>31</v>
      </c>
      <c r="F38" s="159">
        <v>0.18</v>
      </c>
      <c r="G38" s="71">
        <v>28.681151</v>
      </c>
      <c r="H38" s="71">
        <v>-96.563248999999999</v>
      </c>
      <c r="I38" s="71">
        <v>28.679698999999999</v>
      </c>
      <c r="J38" s="71">
        <v>-96.564466999999993</v>
      </c>
    </row>
    <row r="39" spans="1:10" ht="12.75" customHeight="1" x14ac:dyDescent="0.15">
      <c r="A39" s="71" t="s">
        <v>191</v>
      </c>
      <c r="B39" s="71" t="s">
        <v>220</v>
      </c>
      <c r="C39" s="71" t="s">
        <v>221</v>
      </c>
      <c r="D39" s="71">
        <v>2</v>
      </c>
      <c r="E39" s="71" t="s">
        <v>31</v>
      </c>
      <c r="F39" s="159">
        <v>0.26</v>
      </c>
      <c r="G39" s="71">
        <v>28.666996000000001</v>
      </c>
      <c r="H39" s="71">
        <v>-96.407114000000007</v>
      </c>
      <c r="I39" s="71">
        <v>28.663613000000002</v>
      </c>
      <c r="J39" s="71">
        <v>-96.408668000000006</v>
      </c>
    </row>
    <row r="40" spans="1:10" ht="12.75" customHeight="1" x14ac:dyDescent="0.15">
      <c r="A40" s="71" t="s">
        <v>191</v>
      </c>
      <c r="B40" s="71" t="s">
        <v>222</v>
      </c>
      <c r="C40" s="71" t="s">
        <v>223</v>
      </c>
      <c r="D40" s="71">
        <v>2</v>
      </c>
      <c r="E40" s="71" t="s">
        <v>31</v>
      </c>
      <c r="F40" s="159">
        <v>0.1</v>
      </c>
      <c r="G40" s="71">
        <v>28.694056</v>
      </c>
      <c r="H40" s="71">
        <v>-96.662621000000001</v>
      </c>
      <c r="I40" s="71">
        <v>28.692616000000001</v>
      </c>
      <c r="J40" s="71">
        <v>-96.662187000000003</v>
      </c>
    </row>
    <row r="41" spans="1:10" ht="12.75" customHeight="1" x14ac:dyDescent="0.15">
      <c r="A41" s="71" t="s">
        <v>191</v>
      </c>
      <c r="B41" s="71" t="s">
        <v>224</v>
      </c>
      <c r="C41" s="71" t="s">
        <v>225</v>
      </c>
      <c r="D41" s="71">
        <v>3</v>
      </c>
      <c r="E41" s="71" t="s">
        <v>31</v>
      </c>
      <c r="F41" s="159">
        <v>0.23</v>
      </c>
      <c r="G41" s="71">
        <v>28.669101999999999</v>
      </c>
      <c r="H41" s="71">
        <v>-96.571267000000006</v>
      </c>
      <c r="I41" s="71">
        <v>28.666643000000001</v>
      </c>
      <c r="J41" s="71">
        <v>-96.573932999999997</v>
      </c>
    </row>
    <row r="42" spans="1:10" ht="12.75" customHeight="1" x14ac:dyDescent="0.15">
      <c r="A42" s="72" t="s">
        <v>191</v>
      </c>
      <c r="B42" s="72" t="s">
        <v>226</v>
      </c>
      <c r="C42" s="72" t="s">
        <v>227</v>
      </c>
      <c r="D42" s="72">
        <v>3</v>
      </c>
      <c r="E42" s="72" t="s">
        <v>31</v>
      </c>
      <c r="F42" s="162">
        <v>0.4</v>
      </c>
      <c r="G42" s="72">
        <v>28.390411</v>
      </c>
      <c r="H42" s="72">
        <v>-96.708152999999996</v>
      </c>
      <c r="I42" s="72">
        <v>28.388724</v>
      </c>
      <c r="J42" s="72">
        <v>-96.708591999999996</v>
      </c>
    </row>
    <row r="43" spans="1:10" ht="12.75" customHeight="1" x14ac:dyDescent="0.15">
      <c r="A43" s="33"/>
      <c r="B43" s="34">
        <f>COUNTA(B25:B42)</f>
        <v>18</v>
      </c>
      <c r="C43" s="33"/>
      <c r="D43" s="77"/>
      <c r="E43" s="33"/>
      <c r="F43" s="160">
        <f>SUM(F25:F42)</f>
        <v>52.749999999999993</v>
      </c>
      <c r="G43" s="33"/>
      <c r="H43" s="33"/>
      <c r="I43" s="33"/>
      <c r="J43" s="33"/>
    </row>
    <row r="44" spans="1:10" ht="12.75" customHeight="1" x14ac:dyDescent="0.15">
      <c r="A44" s="33"/>
      <c r="B44" s="34"/>
      <c r="C44" s="33"/>
      <c r="D44" s="77"/>
      <c r="E44" s="33"/>
      <c r="F44" s="160"/>
      <c r="G44" s="33"/>
      <c r="H44" s="33"/>
      <c r="I44" s="33"/>
      <c r="J44" s="33"/>
    </row>
    <row r="45" spans="1:10" ht="12.75" customHeight="1" x14ac:dyDescent="0.15">
      <c r="A45" s="71" t="s">
        <v>228</v>
      </c>
      <c r="B45" s="71" t="s">
        <v>229</v>
      </c>
      <c r="C45" s="71" t="s">
        <v>230</v>
      </c>
      <c r="D45" s="71">
        <v>1</v>
      </c>
      <c r="E45" s="71" t="s">
        <v>31</v>
      </c>
      <c r="F45" s="159">
        <v>0.78</v>
      </c>
      <c r="G45" s="71">
        <v>26.156599</v>
      </c>
      <c r="H45" s="71">
        <v>-97.170885999999996</v>
      </c>
      <c r="I45" s="71">
        <v>26.145216000000001</v>
      </c>
      <c r="J45" s="71">
        <v>-97.169571000000005</v>
      </c>
    </row>
    <row r="46" spans="1:10" ht="12.75" customHeight="1" x14ac:dyDescent="0.15">
      <c r="A46" s="71" t="s">
        <v>228</v>
      </c>
      <c r="B46" s="71" t="s">
        <v>231</v>
      </c>
      <c r="C46" s="71" t="s">
        <v>232</v>
      </c>
      <c r="D46" s="71">
        <v>1</v>
      </c>
      <c r="E46" s="71" t="s">
        <v>31</v>
      </c>
      <c r="F46" s="159">
        <v>0.55000000000000004</v>
      </c>
      <c r="G46" s="71">
        <v>26.164566000000001</v>
      </c>
      <c r="H46" s="71">
        <v>-97.171960999999996</v>
      </c>
      <c r="I46" s="71">
        <v>26.156599</v>
      </c>
      <c r="J46" s="71">
        <v>-97.170885999999996</v>
      </c>
    </row>
    <row r="47" spans="1:10" ht="12.75" customHeight="1" x14ac:dyDescent="0.15">
      <c r="A47" s="71" t="s">
        <v>228</v>
      </c>
      <c r="B47" s="71" t="s">
        <v>233</v>
      </c>
      <c r="C47" s="71" t="s">
        <v>234</v>
      </c>
      <c r="D47" s="71">
        <v>1</v>
      </c>
      <c r="E47" s="71" t="s">
        <v>31</v>
      </c>
      <c r="F47" s="159">
        <v>3.05</v>
      </c>
      <c r="G47" s="71">
        <v>26.231954999999999</v>
      </c>
      <c r="H47" s="71">
        <v>-97.181252999999998</v>
      </c>
      <c r="I47" s="71">
        <v>26.187840000000001</v>
      </c>
      <c r="J47" s="71">
        <v>-97.175030000000007</v>
      </c>
    </row>
    <row r="48" spans="1:10" ht="12.75" customHeight="1" x14ac:dyDescent="0.15">
      <c r="A48" s="71" t="s">
        <v>228</v>
      </c>
      <c r="B48" s="71" t="s">
        <v>235</v>
      </c>
      <c r="C48" s="71" t="s">
        <v>236</v>
      </c>
      <c r="D48" s="71">
        <v>1</v>
      </c>
      <c r="E48" s="71" t="s">
        <v>31</v>
      </c>
      <c r="F48" s="159">
        <v>0.52</v>
      </c>
      <c r="G48" s="71">
        <v>26.145219999999998</v>
      </c>
      <c r="H48" s="71">
        <v>-97.169573999999997</v>
      </c>
      <c r="I48" s="71">
        <v>26.137715</v>
      </c>
      <c r="J48" s="71">
        <v>-97.168070999999998</v>
      </c>
    </row>
    <row r="49" spans="1:10" ht="12.75" customHeight="1" x14ac:dyDescent="0.15">
      <c r="A49" s="71" t="s">
        <v>228</v>
      </c>
      <c r="B49" s="71" t="s">
        <v>237</v>
      </c>
      <c r="C49" s="71" t="s">
        <v>238</v>
      </c>
      <c r="D49" s="71">
        <v>1</v>
      </c>
      <c r="E49" s="71" t="s">
        <v>31</v>
      </c>
      <c r="F49" s="159">
        <v>1.6</v>
      </c>
      <c r="G49" s="71">
        <v>26.187843999999998</v>
      </c>
      <c r="H49" s="71">
        <v>-97.175030000000007</v>
      </c>
      <c r="I49" s="71">
        <v>26.164562</v>
      </c>
      <c r="J49" s="71">
        <v>-97.171965999999998</v>
      </c>
    </row>
    <row r="50" spans="1:10" ht="12.75" customHeight="1" x14ac:dyDescent="0.15">
      <c r="A50" s="71" t="s">
        <v>228</v>
      </c>
      <c r="B50" s="71" t="s">
        <v>239</v>
      </c>
      <c r="C50" s="71" t="s">
        <v>240</v>
      </c>
      <c r="D50" s="71">
        <v>1</v>
      </c>
      <c r="E50" s="71" t="s">
        <v>31</v>
      </c>
      <c r="F50" s="159">
        <v>1.55</v>
      </c>
      <c r="G50" s="71">
        <v>26.011177</v>
      </c>
      <c r="H50" s="71">
        <v>-97.151527000000002</v>
      </c>
      <c r="I50" s="71">
        <v>25.988674</v>
      </c>
      <c r="J50" s="71">
        <v>-97.149398000000005</v>
      </c>
    </row>
    <row r="51" spans="1:10" ht="12.75" customHeight="1" x14ac:dyDescent="0.15">
      <c r="A51" s="71" t="s">
        <v>228</v>
      </c>
      <c r="B51" s="71" t="s">
        <v>241</v>
      </c>
      <c r="C51" s="71" t="s">
        <v>242</v>
      </c>
      <c r="D51" s="71">
        <v>1</v>
      </c>
      <c r="E51" s="71" t="s">
        <v>31</v>
      </c>
      <c r="F51" s="159">
        <v>0.93</v>
      </c>
      <c r="G51" s="71">
        <v>26.080425000000002</v>
      </c>
      <c r="H51" s="71">
        <v>-97.158472000000003</v>
      </c>
      <c r="I51" s="71">
        <v>26.067519000000001</v>
      </c>
      <c r="J51" s="71">
        <v>-97.153897999999998</v>
      </c>
    </row>
    <row r="52" spans="1:10" ht="12.75" customHeight="1" x14ac:dyDescent="0.15">
      <c r="A52" s="71" t="s">
        <v>228</v>
      </c>
      <c r="B52" s="71" t="s">
        <v>243</v>
      </c>
      <c r="C52" s="71" t="s">
        <v>244</v>
      </c>
      <c r="D52" s="71">
        <v>3</v>
      </c>
      <c r="E52" s="71" t="s">
        <v>31</v>
      </c>
      <c r="F52" s="159">
        <v>8.2899999999999991</v>
      </c>
      <c r="G52" s="71">
        <v>26.367591000000001</v>
      </c>
      <c r="H52" s="71">
        <v>-97.215214000000003</v>
      </c>
      <c r="I52" s="71">
        <v>26.247798</v>
      </c>
      <c r="J52" s="71">
        <v>-97.194303000000005</v>
      </c>
    </row>
    <row r="53" spans="1:10" ht="12.75" customHeight="1" x14ac:dyDescent="0.15">
      <c r="A53" s="71" t="s">
        <v>228</v>
      </c>
      <c r="B53" s="71" t="s">
        <v>245</v>
      </c>
      <c r="C53" s="71" t="s">
        <v>246</v>
      </c>
      <c r="D53" s="71">
        <v>2</v>
      </c>
      <c r="E53" s="71" t="s">
        <v>31</v>
      </c>
      <c r="F53" s="159">
        <v>0.94</v>
      </c>
      <c r="G53" s="71">
        <v>26.169287000000001</v>
      </c>
      <c r="H53" s="71">
        <v>-97.180732000000006</v>
      </c>
      <c r="I53" s="71">
        <v>26.155560999999999</v>
      </c>
      <c r="J53" s="71">
        <v>-97.181083000000001</v>
      </c>
    </row>
    <row r="54" spans="1:10" ht="12.75" customHeight="1" x14ac:dyDescent="0.15">
      <c r="A54" s="71" t="s">
        <v>228</v>
      </c>
      <c r="B54" s="71" t="s">
        <v>247</v>
      </c>
      <c r="C54" s="71" t="s">
        <v>248</v>
      </c>
      <c r="D54" s="71">
        <v>1</v>
      </c>
      <c r="E54" s="71" t="s">
        <v>31</v>
      </c>
      <c r="F54" s="159">
        <v>0.45</v>
      </c>
      <c r="G54" s="71">
        <v>26.146764999999998</v>
      </c>
      <c r="H54" s="71">
        <v>-97.179097999999996</v>
      </c>
      <c r="I54" s="71">
        <v>26.140419999999999</v>
      </c>
      <c r="J54" s="71">
        <v>-97.17698</v>
      </c>
    </row>
    <row r="55" spans="1:10" ht="12.75" customHeight="1" x14ac:dyDescent="0.15">
      <c r="A55" s="71" t="s">
        <v>228</v>
      </c>
      <c r="B55" s="71" t="s">
        <v>249</v>
      </c>
      <c r="C55" s="71" t="s">
        <v>250</v>
      </c>
      <c r="D55" s="71">
        <v>2</v>
      </c>
      <c r="E55" s="71" t="s">
        <v>31</v>
      </c>
      <c r="F55" s="159">
        <v>12.56</v>
      </c>
      <c r="G55" s="71">
        <v>26.410989000000001</v>
      </c>
      <c r="H55" s="71">
        <v>-97.224992999999998</v>
      </c>
      <c r="I55" s="71">
        <v>26.231952</v>
      </c>
      <c r="J55" s="71">
        <v>-97.181250000000006</v>
      </c>
    </row>
    <row r="56" spans="1:10" ht="12.75" customHeight="1" x14ac:dyDescent="0.15">
      <c r="A56" s="72" t="s">
        <v>228</v>
      </c>
      <c r="B56" s="72" t="s">
        <v>251</v>
      </c>
      <c r="C56" s="72" t="s">
        <v>252</v>
      </c>
      <c r="D56" s="72">
        <v>1</v>
      </c>
      <c r="E56" s="72" t="s">
        <v>31</v>
      </c>
      <c r="F56" s="162">
        <v>3.97</v>
      </c>
      <c r="G56" s="72">
        <v>26.137718</v>
      </c>
      <c r="H56" s="72">
        <v>-97.168070999999998</v>
      </c>
      <c r="I56" s="72">
        <v>26.080418999999999</v>
      </c>
      <c r="J56" s="72">
        <v>-97.158478000000002</v>
      </c>
    </row>
    <row r="57" spans="1:10" ht="12.75" customHeight="1" x14ac:dyDescent="0.15">
      <c r="A57" s="33"/>
      <c r="B57" s="34">
        <f>COUNTA(B45:B56)</f>
        <v>12</v>
      </c>
      <c r="C57" s="33"/>
      <c r="D57" s="77"/>
      <c r="E57" s="33"/>
      <c r="F57" s="160">
        <f>SUM(F45:F56)</f>
        <v>35.19</v>
      </c>
      <c r="G57" s="33"/>
      <c r="H57" s="33"/>
      <c r="I57" s="33"/>
      <c r="J57" s="33"/>
    </row>
    <row r="58" spans="1:10" ht="12.75" customHeight="1" x14ac:dyDescent="0.15">
      <c r="A58" s="33"/>
      <c r="B58" s="34"/>
      <c r="C58" s="33"/>
      <c r="D58" s="77"/>
      <c r="E58" s="33"/>
      <c r="F58" s="160"/>
      <c r="G58" s="33"/>
      <c r="H58" s="33"/>
      <c r="I58" s="33"/>
      <c r="J58" s="33"/>
    </row>
    <row r="59" spans="1:10" ht="12.75" customHeight="1" x14ac:dyDescent="0.15">
      <c r="A59" s="71" t="s">
        <v>253</v>
      </c>
      <c r="B59" s="71" t="s">
        <v>254</v>
      </c>
      <c r="C59" s="71" t="s">
        <v>255</v>
      </c>
      <c r="D59" s="71">
        <v>2</v>
      </c>
      <c r="E59" s="71" t="s">
        <v>31</v>
      </c>
      <c r="F59" s="159">
        <v>1.08</v>
      </c>
      <c r="G59" s="71">
        <v>29.561506999999999</v>
      </c>
      <c r="H59" s="71">
        <v>-94.353943000000001</v>
      </c>
      <c r="I59" s="71">
        <v>29.555610000000001</v>
      </c>
      <c r="J59" s="71">
        <v>-94.370594999999994</v>
      </c>
    </row>
    <row r="60" spans="1:10" ht="12.75" customHeight="1" x14ac:dyDescent="0.15">
      <c r="A60" s="72" t="s">
        <v>253</v>
      </c>
      <c r="B60" s="72" t="s">
        <v>256</v>
      </c>
      <c r="C60" s="72" t="s">
        <v>257</v>
      </c>
      <c r="D60" s="72">
        <v>2</v>
      </c>
      <c r="E60" s="72" t="s">
        <v>31</v>
      </c>
      <c r="F60" s="162">
        <v>0.16</v>
      </c>
      <c r="G60" s="72">
        <v>29.745937999999999</v>
      </c>
      <c r="H60" s="72">
        <v>-94.826933999999994</v>
      </c>
      <c r="I60" s="72">
        <v>29.744319999999998</v>
      </c>
      <c r="J60" s="72">
        <v>-94.828661999999994</v>
      </c>
    </row>
    <row r="61" spans="1:10" ht="12.75" customHeight="1" x14ac:dyDescent="0.15">
      <c r="A61" s="33"/>
      <c r="B61" s="34">
        <f>COUNTA(B59:B60)</f>
        <v>2</v>
      </c>
      <c r="C61" s="33"/>
      <c r="D61" s="77"/>
      <c r="E61" s="33"/>
      <c r="F61" s="160">
        <f>SUM(F59:F60)</f>
        <v>1.24</v>
      </c>
      <c r="G61" s="33"/>
      <c r="H61" s="33"/>
      <c r="I61" s="33"/>
      <c r="J61" s="33"/>
    </row>
    <row r="62" spans="1:10" ht="12.75" customHeight="1" x14ac:dyDescent="0.15">
      <c r="A62" s="33"/>
      <c r="B62" s="34"/>
      <c r="C62" s="33"/>
      <c r="D62" s="77"/>
      <c r="E62" s="33"/>
      <c r="F62" s="160"/>
      <c r="G62" s="33"/>
      <c r="H62" s="33"/>
      <c r="I62" s="33"/>
      <c r="J62" s="33"/>
    </row>
    <row r="63" spans="1:10" ht="12.75" customHeight="1" x14ac:dyDescent="0.15">
      <c r="A63" s="71" t="s">
        <v>258</v>
      </c>
      <c r="B63" s="71" t="s">
        <v>259</v>
      </c>
      <c r="C63" s="71" t="s">
        <v>260</v>
      </c>
      <c r="D63" s="71">
        <v>1</v>
      </c>
      <c r="E63" s="71" t="s">
        <v>31</v>
      </c>
      <c r="F63" s="159">
        <v>1.8</v>
      </c>
      <c r="G63" s="71">
        <v>29.298145999999999</v>
      </c>
      <c r="H63" s="71">
        <v>-94.777564999999996</v>
      </c>
      <c r="I63" s="71">
        <v>29.284662999999998</v>
      </c>
      <c r="J63" s="71">
        <v>-94.794775999999999</v>
      </c>
    </row>
    <row r="64" spans="1:10" ht="12.75" customHeight="1" x14ac:dyDescent="0.15">
      <c r="A64" s="71" t="s">
        <v>258</v>
      </c>
      <c r="B64" s="71" t="s">
        <v>261</v>
      </c>
      <c r="C64" s="71" t="s">
        <v>262</v>
      </c>
      <c r="D64" s="71">
        <v>1</v>
      </c>
      <c r="E64" s="71" t="s">
        <v>31</v>
      </c>
      <c r="F64" s="159">
        <v>1.55</v>
      </c>
      <c r="G64" s="71">
        <v>29.284668</v>
      </c>
      <c r="H64" s="71">
        <v>-94.794770999999997</v>
      </c>
      <c r="I64" s="71">
        <v>29.271917999999999</v>
      </c>
      <c r="J64" s="71">
        <v>-94.815865000000002</v>
      </c>
    </row>
    <row r="65" spans="1:10" ht="12.75" customHeight="1" x14ac:dyDescent="0.15">
      <c r="A65" s="71" t="s">
        <v>258</v>
      </c>
      <c r="B65" s="71" t="s">
        <v>263</v>
      </c>
      <c r="C65" s="71" t="s">
        <v>264</v>
      </c>
      <c r="D65" s="71">
        <v>1</v>
      </c>
      <c r="E65" s="71" t="s">
        <v>31</v>
      </c>
      <c r="F65" s="159">
        <v>1.04</v>
      </c>
      <c r="G65" s="71">
        <v>29.271923000000001</v>
      </c>
      <c r="H65" s="71">
        <v>-94.815860000000001</v>
      </c>
      <c r="I65" s="71">
        <v>29.264091000000001</v>
      </c>
      <c r="J65" s="71">
        <v>-94.830243999999993</v>
      </c>
    </row>
    <row r="66" spans="1:10" ht="12.75" customHeight="1" x14ac:dyDescent="0.15">
      <c r="A66" s="71" t="s">
        <v>258</v>
      </c>
      <c r="B66" s="71" t="s">
        <v>265</v>
      </c>
      <c r="C66" s="71" t="s">
        <v>266</v>
      </c>
      <c r="D66" s="71">
        <v>1</v>
      </c>
      <c r="E66" s="71" t="s">
        <v>31</v>
      </c>
      <c r="F66" s="159">
        <v>2.06</v>
      </c>
      <c r="G66" s="71">
        <v>29.337451999999999</v>
      </c>
      <c r="H66" s="71">
        <v>-94.733011000000005</v>
      </c>
      <c r="I66" s="71">
        <v>29.324251</v>
      </c>
      <c r="J66" s="71">
        <v>-94.739129000000005</v>
      </c>
    </row>
    <row r="67" spans="1:10" ht="12.75" customHeight="1" x14ac:dyDescent="0.15">
      <c r="A67" s="71" t="s">
        <v>258</v>
      </c>
      <c r="B67" s="71" t="s">
        <v>267</v>
      </c>
      <c r="C67" s="71" t="s">
        <v>268</v>
      </c>
      <c r="D67" s="71">
        <v>2</v>
      </c>
      <c r="E67" s="71" t="s">
        <v>31</v>
      </c>
      <c r="F67" s="159">
        <v>1.46</v>
      </c>
      <c r="G67" s="71">
        <v>29.503046999999999</v>
      </c>
      <c r="H67" s="71">
        <v>-94.510476999999995</v>
      </c>
      <c r="I67" s="71">
        <v>29.494188000000001</v>
      </c>
      <c r="J67" s="71">
        <v>-94.532478999999995</v>
      </c>
    </row>
    <row r="68" spans="1:10" ht="12.75" customHeight="1" x14ac:dyDescent="0.15">
      <c r="A68" s="71" t="s">
        <v>258</v>
      </c>
      <c r="B68" s="71" t="s">
        <v>269</v>
      </c>
      <c r="C68" s="71" t="s">
        <v>270</v>
      </c>
      <c r="D68" s="71">
        <v>2</v>
      </c>
      <c r="E68" s="71" t="s">
        <v>31</v>
      </c>
      <c r="F68" s="159">
        <v>2.19</v>
      </c>
      <c r="G68" s="71">
        <v>29.494188000000001</v>
      </c>
      <c r="H68" s="71">
        <v>-94.532478999999995</v>
      </c>
      <c r="I68" s="71">
        <v>29.480985</v>
      </c>
      <c r="J68" s="71">
        <v>-94.565258</v>
      </c>
    </row>
    <row r="69" spans="1:10" ht="12.75" customHeight="1" x14ac:dyDescent="0.15">
      <c r="A69" s="71" t="s">
        <v>258</v>
      </c>
      <c r="B69" s="71" t="s">
        <v>271</v>
      </c>
      <c r="C69" s="71" t="s">
        <v>272</v>
      </c>
      <c r="D69" s="71">
        <v>1</v>
      </c>
      <c r="E69" s="71" t="s">
        <v>31</v>
      </c>
      <c r="F69" s="159">
        <v>1.54</v>
      </c>
      <c r="G69" s="71">
        <v>29.464994999999998</v>
      </c>
      <c r="H69" s="71">
        <v>-94.602678999999995</v>
      </c>
      <c r="I69" s="71">
        <v>29.454705000000001</v>
      </c>
      <c r="J69" s="71">
        <v>-94.625401999999994</v>
      </c>
    </row>
    <row r="70" spans="1:10" ht="12.75" customHeight="1" x14ac:dyDescent="0.15">
      <c r="A70" s="71" t="s">
        <v>258</v>
      </c>
      <c r="B70" s="71" t="s">
        <v>273</v>
      </c>
      <c r="C70" s="71" t="s">
        <v>274</v>
      </c>
      <c r="D70" s="71">
        <v>1</v>
      </c>
      <c r="E70" s="71" t="s">
        <v>31</v>
      </c>
      <c r="F70" s="159">
        <v>1.28</v>
      </c>
      <c r="G70" s="71">
        <v>29.242084999999999</v>
      </c>
      <c r="H70" s="71">
        <v>-94.868972999999997</v>
      </c>
      <c r="I70" s="71">
        <v>29.232451000000001</v>
      </c>
      <c r="J70" s="71">
        <v>-94.886527999999998</v>
      </c>
    </row>
    <row r="71" spans="1:10" ht="12.75" customHeight="1" x14ac:dyDescent="0.15">
      <c r="A71" s="71" t="s">
        <v>258</v>
      </c>
      <c r="B71" s="71" t="s">
        <v>275</v>
      </c>
      <c r="C71" s="71" t="s">
        <v>276</v>
      </c>
      <c r="D71" s="71">
        <v>2</v>
      </c>
      <c r="E71" s="71" t="s">
        <v>31</v>
      </c>
      <c r="F71" s="159">
        <v>1.95</v>
      </c>
      <c r="G71" s="71">
        <v>29.324251</v>
      </c>
      <c r="H71" s="71">
        <v>-94.739124000000004</v>
      </c>
      <c r="I71" s="71">
        <v>29.307164</v>
      </c>
      <c r="J71" s="71">
        <v>-94.765163999999999</v>
      </c>
    </row>
    <row r="72" spans="1:10" ht="12.75" customHeight="1" x14ac:dyDescent="0.15">
      <c r="A72" s="71" t="s">
        <v>258</v>
      </c>
      <c r="B72" s="71" t="s">
        <v>277</v>
      </c>
      <c r="C72" s="71" t="s">
        <v>278</v>
      </c>
      <c r="D72" s="71">
        <v>3</v>
      </c>
      <c r="E72" s="71" t="s">
        <v>31</v>
      </c>
      <c r="F72" s="159">
        <v>0.27</v>
      </c>
      <c r="G72" s="71">
        <v>29.369475000000001</v>
      </c>
      <c r="H72" s="71">
        <v>-94.750953999999993</v>
      </c>
      <c r="I72" s="71">
        <v>29.367046999999999</v>
      </c>
      <c r="J72" s="71">
        <v>-94.754748000000006</v>
      </c>
    </row>
    <row r="73" spans="1:10" ht="12.75" customHeight="1" x14ac:dyDescent="0.15">
      <c r="A73" s="71" t="s">
        <v>258</v>
      </c>
      <c r="B73" s="71" t="s">
        <v>279</v>
      </c>
      <c r="C73" s="71" t="s">
        <v>280</v>
      </c>
      <c r="D73" s="71">
        <v>2</v>
      </c>
      <c r="E73" s="71" t="s">
        <v>31</v>
      </c>
      <c r="F73" s="159">
        <v>0.81</v>
      </c>
      <c r="G73" s="71">
        <v>29.232441999999999</v>
      </c>
      <c r="H73" s="71">
        <v>-94.886529999999993</v>
      </c>
      <c r="I73" s="71">
        <v>29.225587999999998</v>
      </c>
      <c r="J73" s="71">
        <v>-94.897639999999996</v>
      </c>
    </row>
    <row r="74" spans="1:10" ht="12.75" customHeight="1" x14ac:dyDescent="0.15">
      <c r="A74" s="71" t="s">
        <v>258</v>
      </c>
      <c r="B74" s="71" t="s">
        <v>281</v>
      </c>
      <c r="C74" s="71" t="s">
        <v>282</v>
      </c>
      <c r="D74" s="71">
        <v>1</v>
      </c>
      <c r="E74" s="71" t="s">
        <v>31</v>
      </c>
      <c r="F74" s="159">
        <v>1.51</v>
      </c>
      <c r="G74" s="71">
        <v>29.195292999999999</v>
      </c>
      <c r="H74" s="71">
        <v>-94.948764999999995</v>
      </c>
      <c r="I74" s="71">
        <v>29.182981999999999</v>
      </c>
      <c r="J74" s="71">
        <v>-94.969425999999999</v>
      </c>
    </row>
    <row r="75" spans="1:10" ht="12.75" customHeight="1" x14ac:dyDescent="0.15">
      <c r="A75" s="71" t="s">
        <v>258</v>
      </c>
      <c r="B75" s="71" t="s">
        <v>283</v>
      </c>
      <c r="C75" s="71" t="s">
        <v>284</v>
      </c>
      <c r="D75" s="71">
        <v>1</v>
      </c>
      <c r="E75" s="71" t="s">
        <v>31</v>
      </c>
      <c r="F75" s="159">
        <v>16.25</v>
      </c>
      <c r="G75" s="71">
        <v>29.206506000000001</v>
      </c>
      <c r="H75" s="71">
        <v>-94.950650999999993</v>
      </c>
      <c r="I75" s="71">
        <v>29.193209</v>
      </c>
      <c r="J75" s="71">
        <v>-94.977587999999997</v>
      </c>
    </row>
    <row r="76" spans="1:10" ht="12.75" customHeight="1" x14ac:dyDescent="0.15">
      <c r="A76" s="71" t="s">
        <v>258</v>
      </c>
      <c r="B76" s="71" t="s">
        <v>285</v>
      </c>
      <c r="C76" s="71" t="s">
        <v>286</v>
      </c>
      <c r="D76" s="71">
        <v>2</v>
      </c>
      <c r="E76" s="71" t="s">
        <v>31</v>
      </c>
      <c r="F76" s="159">
        <v>2.62</v>
      </c>
      <c r="G76" s="71">
        <v>29.532236000000001</v>
      </c>
      <c r="H76" s="71">
        <v>-94.432993999999994</v>
      </c>
      <c r="I76" s="71">
        <v>29.517306999999999</v>
      </c>
      <c r="J76" s="71">
        <v>-94.473127000000005</v>
      </c>
    </row>
    <row r="77" spans="1:10" ht="12.75" customHeight="1" x14ac:dyDescent="0.15">
      <c r="A77" s="71" t="s">
        <v>258</v>
      </c>
      <c r="B77" s="71" t="s">
        <v>287</v>
      </c>
      <c r="C77" s="71" t="s">
        <v>288</v>
      </c>
      <c r="D77" s="71">
        <v>2</v>
      </c>
      <c r="E77" s="71" t="s">
        <v>31</v>
      </c>
      <c r="F77" s="159">
        <v>0.93</v>
      </c>
      <c r="G77" s="71">
        <v>29.517306999999999</v>
      </c>
      <c r="H77" s="71">
        <v>-94.473127000000005</v>
      </c>
      <c r="I77" s="71">
        <v>29.511803</v>
      </c>
      <c r="J77" s="71">
        <v>-94.487145999999996</v>
      </c>
    </row>
    <row r="78" spans="1:10" ht="12.75" customHeight="1" x14ac:dyDescent="0.15">
      <c r="A78" s="71" t="s">
        <v>258</v>
      </c>
      <c r="B78" s="71" t="s">
        <v>289</v>
      </c>
      <c r="C78" s="71" t="s">
        <v>290</v>
      </c>
      <c r="D78" s="71">
        <v>1</v>
      </c>
      <c r="E78" s="71" t="s">
        <v>31</v>
      </c>
      <c r="F78" s="159">
        <v>1.04</v>
      </c>
      <c r="G78" s="71">
        <v>29.454708</v>
      </c>
      <c r="H78" s="71">
        <v>-94.625401999999994</v>
      </c>
      <c r="I78" s="71">
        <v>29.447545999999999</v>
      </c>
      <c r="J78" s="71">
        <v>-94.640508999999994</v>
      </c>
    </row>
    <row r="79" spans="1:10" ht="12.75" customHeight="1" x14ac:dyDescent="0.15">
      <c r="A79" s="71" t="s">
        <v>258</v>
      </c>
      <c r="B79" s="71" t="s">
        <v>291</v>
      </c>
      <c r="C79" s="71" t="s">
        <v>292</v>
      </c>
      <c r="D79" s="71">
        <v>3</v>
      </c>
      <c r="E79" s="71" t="s">
        <v>31</v>
      </c>
      <c r="F79" s="159">
        <v>0.19</v>
      </c>
      <c r="G79" s="71">
        <v>29.389655000000001</v>
      </c>
      <c r="H79" s="71">
        <v>-94.885452999999998</v>
      </c>
      <c r="I79" s="71">
        <v>29.386908999999999</v>
      </c>
      <c r="J79" s="71">
        <v>-94.886636999999993</v>
      </c>
    </row>
    <row r="80" spans="1:10" ht="12.75" customHeight="1" x14ac:dyDescent="0.15">
      <c r="A80" s="71" t="s">
        <v>258</v>
      </c>
      <c r="B80" s="71" t="s">
        <v>293</v>
      </c>
      <c r="C80" s="71" t="s">
        <v>294</v>
      </c>
      <c r="D80" s="71">
        <v>3</v>
      </c>
      <c r="E80" s="71" t="s">
        <v>31</v>
      </c>
      <c r="F80" s="159">
        <v>2.17</v>
      </c>
      <c r="G80" s="71">
        <v>29.555610000000001</v>
      </c>
      <c r="H80" s="71">
        <v>-94.370592000000002</v>
      </c>
      <c r="I80" s="71">
        <v>29.543203999999999</v>
      </c>
      <c r="J80" s="71">
        <v>-94.403805000000006</v>
      </c>
    </row>
    <row r="81" spans="1:10" ht="12.75" customHeight="1" x14ac:dyDescent="0.15">
      <c r="A81" s="71" t="s">
        <v>258</v>
      </c>
      <c r="B81" s="71" t="s">
        <v>295</v>
      </c>
      <c r="C81" s="71" t="s">
        <v>296</v>
      </c>
      <c r="D81" s="71">
        <v>3</v>
      </c>
      <c r="E81" s="71" t="s">
        <v>31</v>
      </c>
      <c r="F81" s="159">
        <v>1.91</v>
      </c>
      <c r="G81" s="71">
        <v>29.543206000000001</v>
      </c>
      <c r="H81" s="71">
        <v>-94.403799000000006</v>
      </c>
      <c r="I81" s="71">
        <v>29.532229999999998</v>
      </c>
      <c r="J81" s="71">
        <v>-94.432998999999995</v>
      </c>
    </row>
    <row r="82" spans="1:10" ht="12.75" customHeight="1" x14ac:dyDescent="0.15">
      <c r="A82" s="71" t="s">
        <v>258</v>
      </c>
      <c r="B82" s="71" t="s">
        <v>297</v>
      </c>
      <c r="C82" s="71" t="s">
        <v>298</v>
      </c>
      <c r="D82" s="71">
        <v>2</v>
      </c>
      <c r="E82" s="71" t="s">
        <v>31</v>
      </c>
      <c r="F82" s="159">
        <v>1.1299999999999999</v>
      </c>
      <c r="G82" s="71">
        <v>29.447543</v>
      </c>
      <c r="H82" s="71">
        <v>-94.640508999999994</v>
      </c>
      <c r="I82" s="71">
        <v>29.439181000000001</v>
      </c>
      <c r="J82" s="71">
        <v>-94.656535000000005</v>
      </c>
    </row>
    <row r="83" spans="1:10" ht="12.75" customHeight="1" x14ac:dyDescent="0.15">
      <c r="A83" s="71" t="s">
        <v>258</v>
      </c>
      <c r="B83" s="71" t="s">
        <v>299</v>
      </c>
      <c r="C83" s="71" t="s">
        <v>300</v>
      </c>
      <c r="D83" s="71">
        <v>1</v>
      </c>
      <c r="E83" s="71" t="s">
        <v>31</v>
      </c>
      <c r="F83" s="159">
        <v>2.29</v>
      </c>
      <c r="G83" s="71">
        <v>29.176497999999999</v>
      </c>
      <c r="H83" s="71">
        <v>-94.980492999999996</v>
      </c>
      <c r="I83" s="71">
        <v>29.157641999999999</v>
      </c>
      <c r="J83" s="71">
        <v>-95.011543000000003</v>
      </c>
    </row>
    <row r="84" spans="1:10" ht="12.75" customHeight="1" x14ac:dyDescent="0.15">
      <c r="A84" s="71" t="s">
        <v>258</v>
      </c>
      <c r="B84" s="71" t="s">
        <v>301</v>
      </c>
      <c r="C84" s="71" t="s">
        <v>302</v>
      </c>
      <c r="D84" s="71">
        <v>1</v>
      </c>
      <c r="E84" s="71" t="s">
        <v>31</v>
      </c>
      <c r="F84" s="159">
        <v>0.8</v>
      </c>
      <c r="G84" s="71">
        <v>29.182981999999999</v>
      </c>
      <c r="H84" s="71">
        <v>-94.969425999999999</v>
      </c>
      <c r="I84" s="71">
        <v>29.176497999999999</v>
      </c>
      <c r="J84" s="71">
        <v>-94.980492999999996</v>
      </c>
    </row>
    <row r="85" spans="1:10" ht="12.75" customHeight="1" x14ac:dyDescent="0.15">
      <c r="A85" s="71" t="s">
        <v>258</v>
      </c>
      <c r="B85" s="71" t="s">
        <v>303</v>
      </c>
      <c r="C85" s="71" t="s">
        <v>304</v>
      </c>
      <c r="D85" s="71">
        <v>1</v>
      </c>
      <c r="E85" s="71" t="s">
        <v>31</v>
      </c>
      <c r="F85" s="159">
        <v>1.1200000000000001</v>
      </c>
      <c r="G85" s="71">
        <v>29.439181000000001</v>
      </c>
      <c r="H85" s="71">
        <v>-94.656531999999999</v>
      </c>
      <c r="I85" s="71">
        <v>29.430347000000001</v>
      </c>
      <c r="J85" s="71">
        <v>-94.672240000000002</v>
      </c>
    </row>
    <row r="86" spans="1:10" ht="12.75" customHeight="1" x14ac:dyDescent="0.15">
      <c r="A86" s="71" t="s">
        <v>258</v>
      </c>
      <c r="B86" s="71" t="s">
        <v>305</v>
      </c>
      <c r="C86" s="71" t="s">
        <v>306</v>
      </c>
      <c r="D86" s="71">
        <v>1</v>
      </c>
      <c r="E86" s="71" t="s">
        <v>31</v>
      </c>
      <c r="F86" s="159">
        <v>1.97</v>
      </c>
      <c r="G86" s="71">
        <v>29.211276000000002</v>
      </c>
      <c r="H86" s="71">
        <v>-94.921726000000007</v>
      </c>
      <c r="I86" s="71">
        <v>29.19529</v>
      </c>
      <c r="J86" s="71">
        <v>-94.948764999999995</v>
      </c>
    </row>
    <row r="87" spans="1:10" ht="12.75" customHeight="1" x14ac:dyDescent="0.15">
      <c r="A87" s="71" t="s">
        <v>258</v>
      </c>
      <c r="B87" s="71" t="s">
        <v>307</v>
      </c>
      <c r="C87" s="71" t="s">
        <v>308</v>
      </c>
      <c r="D87" s="71">
        <v>1</v>
      </c>
      <c r="E87" s="71" t="s">
        <v>31</v>
      </c>
      <c r="F87" s="159">
        <v>2.29</v>
      </c>
      <c r="G87" s="71">
        <v>29.396868999999999</v>
      </c>
      <c r="H87" s="71">
        <v>-94.713311000000004</v>
      </c>
      <c r="I87" s="71">
        <v>29.367899999999999</v>
      </c>
      <c r="J87" s="71">
        <v>-94.732730000000004</v>
      </c>
    </row>
    <row r="88" spans="1:10" ht="12.75" customHeight="1" x14ac:dyDescent="0.15">
      <c r="A88" s="71" t="s">
        <v>258</v>
      </c>
      <c r="B88" s="71" t="s">
        <v>309</v>
      </c>
      <c r="C88" s="71" t="s">
        <v>310</v>
      </c>
      <c r="D88" s="71">
        <v>1</v>
      </c>
      <c r="E88" s="71" t="s">
        <v>31</v>
      </c>
      <c r="F88" s="159">
        <v>0.89</v>
      </c>
      <c r="G88" s="71">
        <v>29.511797000000001</v>
      </c>
      <c r="H88" s="71">
        <v>-94.487154000000004</v>
      </c>
      <c r="I88" s="71">
        <v>29.506899000000001</v>
      </c>
      <c r="J88" s="71">
        <v>-94.499179999999996</v>
      </c>
    </row>
    <row r="89" spans="1:10" ht="12.75" customHeight="1" x14ac:dyDescent="0.15">
      <c r="A89" s="71" t="s">
        <v>258</v>
      </c>
      <c r="B89" s="71" t="s">
        <v>311</v>
      </c>
      <c r="C89" s="71" t="s">
        <v>312</v>
      </c>
      <c r="D89" s="71">
        <v>1</v>
      </c>
      <c r="E89" s="71" t="s">
        <v>31</v>
      </c>
      <c r="F89" s="159">
        <v>0.69</v>
      </c>
      <c r="G89" s="71">
        <v>29.506768000000001</v>
      </c>
      <c r="H89" s="71">
        <v>-94.500215999999995</v>
      </c>
      <c r="I89" s="71">
        <v>29.503046999999999</v>
      </c>
      <c r="J89" s="71">
        <v>-94.510480000000001</v>
      </c>
    </row>
    <row r="90" spans="1:10" ht="12.75" customHeight="1" x14ac:dyDescent="0.15">
      <c r="A90" s="71" t="s">
        <v>258</v>
      </c>
      <c r="B90" s="71" t="s">
        <v>313</v>
      </c>
      <c r="C90" s="71" t="s">
        <v>314</v>
      </c>
      <c r="D90" s="71">
        <v>1</v>
      </c>
      <c r="E90" s="71" t="s">
        <v>31</v>
      </c>
      <c r="F90" s="159">
        <v>4.22</v>
      </c>
      <c r="G90" s="71">
        <v>29.125976999999999</v>
      </c>
      <c r="H90" s="71">
        <v>-95.062028999999995</v>
      </c>
      <c r="I90" s="71">
        <v>29.085637999999999</v>
      </c>
      <c r="J90" s="71">
        <v>-95.117245999999994</v>
      </c>
    </row>
    <row r="91" spans="1:10" ht="12.75" customHeight="1" x14ac:dyDescent="0.15">
      <c r="A91" s="71" t="s">
        <v>258</v>
      </c>
      <c r="B91" s="71" t="s">
        <v>315</v>
      </c>
      <c r="C91" s="71" t="s">
        <v>316</v>
      </c>
      <c r="D91" s="71">
        <v>1</v>
      </c>
      <c r="E91" s="71" t="s">
        <v>31</v>
      </c>
      <c r="F91" s="159">
        <v>3.75</v>
      </c>
      <c r="G91" s="71">
        <v>29.157640000000001</v>
      </c>
      <c r="H91" s="71">
        <v>-95.011543000000003</v>
      </c>
      <c r="I91" s="71">
        <v>29.125975</v>
      </c>
      <c r="J91" s="71">
        <v>-95.062028999999995</v>
      </c>
    </row>
    <row r="92" spans="1:10" ht="12.75" customHeight="1" x14ac:dyDescent="0.15">
      <c r="A92" s="71" t="s">
        <v>258</v>
      </c>
      <c r="B92" s="71" t="s">
        <v>317</v>
      </c>
      <c r="C92" s="71" t="s">
        <v>318</v>
      </c>
      <c r="D92" s="71">
        <v>1</v>
      </c>
      <c r="E92" s="71" t="s">
        <v>31</v>
      </c>
      <c r="F92" s="159">
        <v>2.5</v>
      </c>
      <c r="G92" s="71">
        <v>29.480982999999998</v>
      </c>
      <c r="H92" s="71">
        <v>-94.565261000000007</v>
      </c>
      <c r="I92" s="71">
        <v>29.464991999999999</v>
      </c>
      <c r="J92" s="71">
        <v>-94.602677</v>
      </c>
    </row>
    <row r="93" spans="1:10" ht="12.75" customHeight="1" x14ac:dyDescent="0.15">
      <c r="A93" s="71" t="s">
        <v>258</v>
      </c>
      <c r="B93" s="71" t="s">
        <v>319</v>
      </c>
      <c r="C93" s="71" t="s">
        <v>320</v>
      </c>
      <c r="D93" s="71">
        <v>3</v>
      </c>
      <c r="E93" s="71" t="s">
        <v>31</v>
      </c>
      <c r="F93" s="159">
        <v>1.42</v>
      </c>
      <c r="G93" s="71">
        <v>29.445647000000001</v>
      </c>
      <c r="H93" s="71">
        <v>-94.916605000000004</v>
      </c>
      <c r="I93" s="71">
        <v>29.435381</v>
      </c>
      <c r="J93" s="71">
        <v>-94.896201000000005</v>
      </c>
    </row>
    <row r="94" spans="1:10" ht="12.75" customHeight="1" x14ac:dyDescent="0.15">
      <c r="A94" s="71" t="s">
        <v>258</v>
      </c>
      <c r="B94" s="71" t="s">
        <v>321</v>
      </c>
      <c r="C94" s="71" t="s">
        <v>322</v>
      </c>
      <c r="D94" s="71">
        <v>3</v>
      </c>
      <c r="E94" s="71" t="s">
        <v>31</v>
      </c>
      <c r="F94" s="159">
        <v>2.12</v>
      </c>
      <c r="G94" s="71">
        <v>29.421600000000002</v>
      </c>
      <c r="H94" s="71">
        <v>-94.888720000000006</v>
      </c>
      <c r="I94" s="71">
        <v>29.391283000000001</v>
      </c>
      <c r="J94" s="71">
        <v>-94.886855999999995</v>
      </c>
    </row>
    <row r="95" spans="1:10" ht="12.75" customHeight="1" x14ac:dyDescent="0.15">
      <c r="A95" s="71" t="s">
        <v>258</v>
      </c>
      <c r="B95" s="71" t="s">
        <v>323</v>
      </c>
      <c r="C95" s="71" t="s">
        <v>324</v>
      </c>
      <c r="D95" s="71">
        <v>1</v>
      </c>
      <c r="E95" s="71" t="s">
        <v>31</v>
      </c>
      <c r="F95" s="159">
        <v>1.76</v>
      </c>
      <c r="G95" s="71">
        <v>29.22559</v>
      </c>
      <c r="H95" s="71">
        <v>-94.897638999999998</v>
      </c>
      <c r="I95" s="71">
        <v>29.211276000000002</v>
      </c>
      <c r="J95" s="71">
        <v>-94.921726000000007</v>
      </c>
    </row>
    <row r="96" spans="1:10" ht="12.75" customHeight="1" x14ac:dyDescent="0.15">
      <c r="A96" s="71" t="s">
        <v>258</v>
      </c>
      <c r="B96" s="71" t="s">
        <v>325</v>
      </c>
      <c r="C96" s="71" t="s">
        <v>326</v>
      </c>
      <c r="D96" s="71">
        <v>1</v>
      </c>
      <c r="E96" s="71" t="s">
        <v>31</v>
      </c>
      <c r="F96" s="159">
        <v>1</v>
      </c>
      <c r="G96" s="71">
        <v>29.307157</v>
      </c>
      <c r="H96" s="71">
        <v>-94.765163000000001</v>
      </c>
      <c r="I96" s="71">
        <v>29.298141000000001</v>
      </c>
      <c r="J96" s="71">
        <v>-94.777570999999995</v>
      </c>
    </row>
    <row r="97" spans="1:10" ht="12.75" customHeight="1" x14ac:dyDescent="0.15">
      <c r="A97" s="71" t="s">
        <v>258</v>
      </c>
      <c r="B97" s="71" t="s">
        <v>327</v>
      </c>
      <c r="C97" s="71" t="s">
        <v>328</v>
      </c>
      <c r="D97" s="71">
        <v>1</v>
      </c>
      <c r="E97" s="71" t="s">
        <v>31</v>
      </c>
      <c r="F97" s="159">
        <v>5.12</v>
      </c>
      <c r="G97" s="71">
        <v>29.389612</v>
      </c>
      <c r="H97" s="71">
        <v>-94.883576000000005</v>
      </c>
      <c r="I97" s="71">
        <v>29.365534</v>
      </c>
      <c r="J97" s="71">
        <v>-94.810022000000004</v>
      </c>
    </row>
    <row r="98" spans="1:10" ht="12.75" customHeight="1" x14ac:dyDescent="0.15">
      <c r="A98" s="72" t="s">
        <v>258</v>
      </c>
      <c r="B98" s="72" t="s">
        <v>329</v>
      </c>
      <c r="C98" s="72" t="s">
        <v>330</v>
      </c>
      <c r="D98" s="72">
        <v>1</v>
      </c>
      <c r="E98" s="72" t="s">
        <v>31</v>
      </c>
      <c r="F98" s="162">
        <v>3.39</v>
      </c>
      <c r="G98" s="72">
        <v>29.430353</v>
      </c>
      <c r="H98" s="72">
        <v>-94.672240000000002</v>
      </c>
      <c r="I98" s="72">
        <v>29.396865999999999</v>
      </c>
      <c r="J98" s="72">
        <v>-94.713312999999999</v>
      </c>
    </row>
    <row r="99" spans="1:10" ht="12.75" customHeight="1" x14ac:dyDescent="0.15">
      <c r="A99" s="33"/>
      <c r="B99" s="34">
        <f>COUNTA(B63:B98)</f>
        <v>36</v>
      </c>
      <c r="C99" s="33"/>
      <c r="D99" s="77"/>
      <c r="E99" s="33"/>
      <c r="F99" s="160">
        <f>SUM(F63:F98)</f>
        <v>79.03</v>
      </c>
      <c r="G99" s="33"/>
      <c r="H99" s="33"/>
      <c r="I99" s="33"/>
      <c r="J99" s="33"/>
    </row>
    <row r="100" spans="1:10" ht="12.75" customHeight="1" x14ac:dyDescent="0.15">
      <c r="A100" s="33"/>
      <c r="B100" s="34"/>
      <c r="C100" s="33"/>
      <c r="D100" s="77"/>
      <c r="E100" s="33"/>
      <c r="F100" s="160"/>
      <c r="G100" s="33"/>
      <c r="H100" s="33"/>
      <c r="I100" s="33"/>
      <c r="J100" s="33"/>
    </row>
    <row r="101" spans="1:10" ht="12.75" customHeight="1" x14ac:dyDescent="0.15">
      <c r="A101" s="71" t="s">
        <v>331</v>
      </c>
      <c r="B101" s="71" t="s">
        <v>332</v>
      </c>
      <c r="C101" s="71" t="s">
        <v>333</v>
      </c>
      <c r="D101" s="71">
        <v>3</v>
      </c>
      <c r="E101" s="71" t="s">
        <v>31</v>
      </c>
      <c r="F101" s="159">
        <v>0.08</v>
      </c>
      <c r="G101" s="71">
        <v>29.713069999999998</v>
      </c>
      <c r="H101" s="71">
        <v>-94.993227000000005</v>
      </c>
      <c r="I101" s="71">
        <v>29.713487000000001</v>
      </c>
      <c r="J101" s="71">
        <v>-94.991985</v>
      </c>
    </row>
    <row r="102" spans="1:10" ht="12.75" customHeight="1" x14ac:dyDescent="0.15">
      <c r="A102" s="71" t="s">
        <v>331</v>
      </c>
      <c r="B102" s="71" t="s">
        <v>334</v>
      </c>
      <c r="C102" s="71" t="s">
        <v>335</v>
      </c>
      <c r="D102" s="71">
        <v>2</v>
      </c>
      <c r="E102" s="71" t="s">
        <v>31</v>
      </c>
      <c r="F102" s="159">
        <v>0.25</v>
      </c>
      <c r="G102" s="71">
        <v>29.563645000000001</v>
      </c>
      <c r="H102" s="71">
        <v>-95.069306999999995</v>
      </c>
      <c r="I102" s="71">
        <v>29.564485000000001</v>
      </c>
      <c r="J102" s="71">
        <v>-95.065421000000001</v>
      </c>
    </row>
    <row r="103" spans="1:10" ht="12.75" customHeight="1" x14ac:dyDescent="0.15">
      <c r="A103" s="71" t="s">
        <v>331</v>
      </c>
      <c r="B103" s="71" t="s">
        <v>336</v>
      </c>
      <c r="C103" s="71" t="s">
        <v>337</v>
      </c>
      <c r="D103" s="71">
        <v>3</v>
      </c>
      <c r="E103" s="71" t="s">
        <v>31</v>
      </c>
      <c r="F103" s="159">
        <v>0.98</v>
      </c>
      <c r="G103" s="71">
        <v>29.703482000000001</v>
      </c>
      <c r="H103" s="71">
        <v>-94.973592999999994</v>
      </c>
      <c r="I103" s="71">
        <v>29.699968999999999</v>
      </c>
      <c r="J103" s="71">
        <v>-94.960365999999993</v>
      </c>
    </row>
    <row r="104" spans="1:10" ht="12.75" customHeight="1" x14ac:dyDescent="0.15">
      <c r="A104" s="71" t="s">
        <v>331</v>
      </c>
      <c r="B104" s="71" t="s">
        <v>338</v>
      </c>
      <c r="C104" s="71" t="s">
        <v>339</v>
      </c>
      <c r="D104" s="71">
        <v>3</v>
      </c>
      <c r="E104" s="71" t="s">
        <v>31</v>
      </c>
      <c r="F104" s="159">
        <v>0.16</v>
      </c>
      <c r="G104" s="71">
        <v>29.792455</v>
      </c>
      <c r="H104" s="71">
        <v>-95.059441000000007</v>
      </c>
      <c r="I104" s="71">
        <v>29.790932000000002</v>
      </c>
      <c r="J104" s="71">
        <v>-95.061747999999994</v>
      </c>
    </row>
    <row r="105" spans="1:10" ht="12.75" customHeight="1" x14ac:dyDescent="0.15">
      <c r="A105" s="71" t="s">
        <v>331</v>
      </c>
      <c r="B105" s="71" t="s">
        <v>340</v>
      </c>
      <c r="C105" s="71" t="s">
        <v>341</v>
      </c>
      <c r="D105" s="71">
        <v>3</v>
      </c>
      <c r="E105" s="71" t="s">
        <v>31</v>
      </c>
      <c r="F105" s="159">
        <v>0.59</v>
      </c>
      <c r="G105" s="71">
        <v>29.624002000000001</v>
      </c>
      <c r="H105" s="71">
        <v>-95.008861999999993</v>
      </c>
      <c r="I105" s="71">
        <v>29.618682</v>
      </c>
      <c r="J105" s="71">
        <v>-95.001395000000002</v>
      </c>
    </row>
    <row r="106" spans="1:10" ht="12.75" customHeight="1" x14ac:dyDescent="0.15">
      <c r="A106" s="71" t="s">
        <v>331</v>
      </c>
      <c r="B106" s="71" t="s">
        <v>342</v>
      </c>
      <c r="C106" s="71" t="s">
        <v>343</v>
      </c>
      <c r="D106" s="71">
        <v>3</v>
      </c>
      <c r="E106" s="71" t="s">
        <v>31</v>
      </c>
      <c r="F106" s="159">
        <v>0.22</v>
      </c>
      <c r="G106" s="71">
        <v>29.592765</v>
      </c>
      <c r="H106" s="71">
        <v>-94.991292000000001</v>
      </c>
      <c r="I106" s="71">
        <v>29.590316000000001</v>
      </c>
      <c r="J106" s="71">
        <v>-94.994</v>
      </c>
    </row>
    <row r="107" spans="1:10" ht="12.75" customHeight="1" x14ac:dyDescent="0.15">
      <c r="A107" s="71" t="s">
        <v>331</v>
      </c>
      <c r="B107" s="71" t="s">
        <v>344</v>
      </c>
      <c r="C107" s="71" t="s">
        <v>345</v>
      </c>
      <c r="D107" s="71">
        <v>3</v>
      </c>
      <c r="E107" s="71" t="s">
        <v>31</v>
      </c>
      <c r="F107" s="159">
        <v>0.06</v>
      </c>
      <c r="G107" s="71">
        <v>29.782288000000001</v>
      </c>
      <c r="H107" s="71">
        <v>-95.100696999999997</v>
      </c>
      <c r="I107" s="71">
        <v>29.781395</v>
      </c>
      <c r="J107" s="71">
        <v>-95.100954000000002</v>
      </c>
    </row>
    <row r="108" spans="1:10" ht="12.75" customHeight="1" x14ac:dyDescent="0.15">
      <c r="A108" s="72" t="s">
        <v>331</v>
      </c>
      <c r="B108" s="72" t="s">
        <v>346</v>
      </c>
      <c r="C108" s="72" t="s">
        <v>347</v>
      </c>
      <c r="D108" s="72">
        <v>1</v>
      </c>
      <c r="E108" s="72" t="s">
        <v>31</v>
      </c>
      <c r="F108" s="162">
        <v>0.44</v>
      </c>
      <c r="G108" s="72">
        <v>29.655984</v>
      </c>
      <c r="H108" s="72">
        <v>-95.007546000000005</v>
      </c>
      <c r="I108" s="72">
        <v>29.65014</v>
      </c>
      <c r="J108" s="72">
        <v>-95.010870999999995</v>
      </c>
    </row>
    <row r="109" spans="1:10" ht="12.75" customHeight="1" x14ac:dyDescent="0.15">
      <c r="A109" s="33"/>
      <c r="B109" s="34">
        <f>COUNTA(B101:B108)</f>
        <v>8</v>
      </c>
      <c r="C109" s="33"/>
      <c r="D109" s="77"/>
      <c r="E109" s="33"/>
      <c r="F109" s="160">
        <f>SUM(F101:F108)</f>
        <v>2.7800000000000002</v>
      </c>
      <c r="G109" s="33"/>
      <c r="H109" s="33"/>
      <c r="I109" s="33"/>
      <c r="J109" s="33"/>
    </row>
    <row r="110" spans="1:10" ht="12.75" customHeight="1" x14ac:dyDescent="0.15">
      <c r="A110" s="33"/>
      <c r="B110" s="34"/>
      <c r="C110" s="33"/>
      <c r="D110" s="77"/>
      <c r="E110" s="33"/>
      <c r="F110" s="160"/>
      <c r="G110" s="33"/>
      <c r="H110" s="33"/>
      <c r="I110" s="33"/>
      <c r="J110" s="33"/>
    </row>
    <row r="111" spans="1:10" ht="12.75" customHeight="1" x14ac:dyDescent="0.15">
      <c r="A111" s="71" t="s">
        <v>148</v>
      </c>
      <c r="B111" s="71" t="s">
        <v>348</v>
      </c>
      <c r="C111" s="71" t="s">
        <v>349</v>
      </c>
      <c r="D111" s="71">
        <v>1</v>
      </c>
      <c r="E111" s="71" t="s">
        <v>31</v>
      </c>
      <c r="F111" s="159">
        <v>18.64</v>
      </c>
      <c r="G111" s="71">
        <v>29.667674000000002</v>
      </c>
      <c r="H111" s="71">
        <v>-94.069517000000005</v>
      </c>
      <c r="I111" s="71">
        <v>29.561506999999999</v>
      </c>
      <c r="J111" s="71">
        <v>-94.353949</v>
      </c>
    </row>
    <row r="112" spans="1:10" ht="12.75" customHeight="1" x14ac:dyDescent="0.15">
      <c r="A112" s="72" t="s">
        <v>148</v>
      </c>
      <c r="B112" s="72" t="s">
        <v>350</v>
      </c>
      <c r="C112" s="72" t="s">
        <v>351</v>
      </c>
      <c r="D112" s="72">
        <v>1</v>
      </c>
      <c r="E112" s="72" t="s">
        <v>31</v>
      </c>
      <c r="F112" s="162">
        <v>5.45</v>
      </c>
      <c r="G112" s="72">
        <v>29.682368</v>
      </c>
      <c r="H112" s="72">
        <v>-93.980797999999993</v>
      </c>
      <c r="I112" s="72">
        <v>29.667670999999999</v>
      </c>
      <c r="J112" s="72">
        <v>-94.069523000000004</v>
      </c>
    </row>
    <row r="113" spans="1:10" ht="12.75" customHeight="1" x14ac:dyDescent="0.15">
      <c r="A113" s="33"/>
      <c r="B113" s="34">
        <f>COUNTA(B111:B112)</f>
        <v>2</v>
      </c>
      <c r="C113" s="33"/>
      <c r="D113" s="77"/>
      <c r="E113" s="33"/>
      <c r="F113" s="160">
        <f>SUM(F111:F112)</f>
        <v>24.09</v>
      </c>
      <c r="G113" s="33"/>
      <c r="H113" s="33"/>
      <c r="I113" s="33"/>
      <c r="J113" s="33"/>
    </row>
    <row r="114" spans="1:10" ht="12.75" customHeight="1" x14ac:dyDescent="0.15">
      <c r="A114" s="33"/>
      <c r="B114" s="34"/>
      <c r="C114" s="33"/>
      <c r="D114" s="77"/>
      <c r="E114" s="33"/>
      <c r="F114" s="160"/>
      <c r="G114" s="33"/>
      <c r="H114" s="33"/>
      <c r="I114" s="33"/>
      <c r="J114" s="33"/>
    </row>
    <row r="115" spans="1:10" ht="12.75" customHeight="1" x14ac:dyDescent="0.15">
      <c r="A115" s="71" t="s">
        <v>352</v>
      </c>
      <c r="B115" s="71" t="s">
        <v>353</v>
      </c>
      <c r="C115" s="71" t="s">
        <v>354</v>
      </c>
      <c r="D115" s="71">
        <v>3</v>
      </c>
      <c r="E115" s="71" t="s">
        <v>31</v>
      </c>
      <c r="F115" s="159">
        <v>0.4</v>
      </c>
      <c r="G115" s="71">
        <v>27.361281999999999</v>
      </c>
      <c r="H115" s="71">
        <v>-97.700990000000004</v>
      </c>
      <c r="I115" s="71">
        <v>27.357126000000001</v>
      </c>
      <c r="J115" s="71">
        <v>-97.696956999999998</v>
      </c>
    </row>
    <row r="116" spans="1:10" ht="12.75" customHeight="1" x14ac:dyDescent="0.15">
      <c r="A116" s="71" t="s">
        <v>352</v>
      </c>
      <c r="B116" s="71" t="s">
        <v>355</v>
      </c>
      <c r="C116" s="71" t="s">
        <v>356</v>
      </c>
      <c r="D116" s="71">
        <v>3</v>
      </c>
      <c r="E116" s="71" t="s">
        <v>31</v>
      </c>
      <c r="F116" s="159">
        <v>0.02</v>
      </c>
      <c r="G116" s="71">
        <v>27.282858000000001</v>
      </c>
      <c r="H116" s="71">
        <v>-97.685911000000004</v>
      </c>
      <c r="I116" s="71">
        <v>27.282972999999998</v>
      </c>
      <c r="J116" s="71">
        <v>-97.685592999999997</v>
      </c>
    </row>
    <row r="117" spans="1:10" ht="12.75" customHeight="1" x14ac:dyDescent="0.15">
      <c r="A117" s="71" t="s">
        <v>352</v>
      </c>
      <c r="B117" s="71" t="s">
        <v>357</v>
      </c>
      <c r="C117" s="71" t="s">
        <v>358</v>
      </c>
      <c r="D117" s="71">
        <v>2</v>
      </c>
      <c r="E117" s="71" t="s">
        <v>31</v>
      </c>
      <c r="F117" s="159">
        <v>0.26</v>
      </c>
      <c r="G117" s="71">
        <v>27.324193999999999</v>
      </c>
      <c r="H117" s="71">
        <v>-97.684050999999997</v>
      </c>
      <c r="I117" s="71">
        <v>27.320329999999998</v>
      </c>
      <c r="J117" s="71">
        <v>-97.684168999999997</v>
      </c>
    </row>
    <row r="118" spans="1:10" ht="12.75" customHeight="1" x14ac:dyDescent="0.15">
      <c r="A118" s="71" t="s">
        <v>352</v>
      </c>
      <c r="B118" s="71" t="s">
        <v>359</v>
      </c>
      <c r="C118" s="71" t="s">
        <v>360</v>
      </c>
      <c r="D118" s="71">
        <v>2</v>
      </c>
      <c r="E118" s="71" t="s">
        <v>31</v>
      </c>
      <c r="F118" s="159">
        <v>7.0000000000000007E-2</v>
      </c>
      <c r="G118" s="71">
        <v>27.320041</v>
      </c>
      <c r="H118" s="71">
        <v>-97.684038000000001</v>
      </c>
      <c r="I118" s="71">
        <v>27.319517000000001</v>
      </c>
      <c r="J118" s="71">
        <v>-97.682756999999995</v>
      </c>
    </row>
    <row r="119" spans="1:10" ht="12.75" customHeight="1" x14ac:dyDescent="0.15">
      <c r="A119" s="71" t="s">
        <v>352</v>
      </c>
      <c r="B119" s="71" t="s">
        <v>361</v>
      </c>
      <c r="C119" s="71" t="s">
        <v>362</v>
      </c>
      <c r="D119" s="71">
        <v>2</v>
      </c>
      <c r="E119" s="71" t="s">
        <v>31</v>
      </c>
      <c r="F119" s="159">
        <v>0.28999999999999998</v>
      </c>
      <c r="G119" s="71">
        <v>27.319395</v>
      </c>
      <c r="H119" s="71">
        <v>-97.681629000000001</v>
      </c>
      <c r="I119" s="71">
        <v>27.317336000000001</v>
      </c>
      <c r="J119" s="71">
        <v>-97.677642000000006</v>
      </c>
    </row>
    <row r="120" spans="1:10" ht="12.75" customHeight="1" x14ac:dyDescent="0.15">
      <c r="A120" s="71" t="s">
        <v>352</v>
      </c>
      <c r="B120" s="71" t="s">
        <v>363</v>
      </c>
      <c r="C120" s="71" t="s">
        <v>364</v>
      </c>
      <c r="D120" s="71">
        <v>2</v>
      </c>
      <c r="E120" s="71" t="s">
        <v>31</v>
      </c>
      <c r="F120" s="159">
        <v>6.38</v>
      </c>
      <c r="G120" s="71">
        <v>27.576319000000002</v>
      </c>
      <c r="H120" s="71">
        <v>-97.222607999999994</v>
      </c>
      <c r="I120" s="71">
        <v>27.492125999999999</v>
      </c>
      <c r="J120" s="71">
        <v>-97.266222999999997</v>
      </c>
    </row>
    <row r="121" spans="1:10" ht="12.75" customHeight="1" x14ac:dyDescent="0.15">
      <c r="A121" s="72" t="s">
        <v>352</v>
      </c>
      <c r="B121" s="72" t="s">
        <v>365</v>
      </c>
      <c r="C121" s="72" t="s">
        <v>366</v>
      </c>
      <c r="D121" s="72">
        <v>3</v>
      </c>
      <c r="E121" s="72" t="s">
        <v>31</v>
      </c>
      <c r="F121" s="162">
        <v>0.1</v>
      </c>
      <c r="G121" s="72">
        <v>27.286290000000001</v>
      </c>
      <c r="H121" s="72">
        <v>-97.664742000000004</v>
      </c>
      <c r="I121" s="72">
        <v>27.286629000000001</v>
      </c>
      <c r="J121" s="72">
        <v>-97.66319</v>
      </c>
    </row>
    <row r="122" spans="1:10" ht="12.75" customHeight="1" x14ac:dyDescent="0.15">
      <c r="A122" s="33"/>
      <c r="B122" s="34">
        <f>COUNTA(B115:B121)</f>
        <v>7</v>
      </c>
      <c r="C122" s="33"/>
      <c r="D122" s="77"/>
      <c r="E122" s="33"/>
      <c r="F122" s="160">
        <f>SUM(F115:F121)</f>
        <v>7.52</v>
      </c>
      <c r="G122" s="33"/>
      <c r="H122" s="33"/>
      <c r="I122" s="33"/>
      <c r="J122" s="33"/>
    </row>
    <row r="123" spans="1:10" ht="12.75" customHeight="1" x14ac:dyDescent="0.15">
      <c r="A123" s="33"/>
      <c r="B123" s="34"/>
      <c r="C123" s="33"/>
      <c r="D123" s="77"/>
      <c r="E123" s="33"/>
      <c r="F123" s="160"/>
      <c r="G123" s="33"/>
      <c r="H123" s="33"/>
      <c r="I123" s="33"/>
      <c r="J123" s="33"/>
    </row>
    <row r="124" spans="1:10" ht="12.75" customHeight="1" x14ac:dyDescent="0.15">
      <c r="A124" s="71" t="s">
        <v>367</v>
      </c>
      <c r="B124" s="71" t="s">
        <v>368</v>
      </c>
      <c r="C124" s="71" t="s">
        <v>369</v>
      </c>
      <c r="D124" s="71">
        <v>3</v>
      </c>
      <c r="E124" s="71" t="s">
        <v>31</v>
      </c>
      <c r="F124" s="159">
        <v>0.47</v>
      </c>
      <c r="G124" s="71">
        <v>28.704543999999999</v>
      </c>
      <c r="H124" s="71">
        <v>-96.209073000000004</v>
      </c>
      <c r="I124" s="71">
        <v>28.697870000000002</v>
      </c>
      <c r="J124" s="71">
        <v>-96.207836999999998</v>
      </c>
    </row>
    <row r="125" spans="1:10" ht="12.75" customHeight="1" x14ac:dyDescent="0.15">
      <c r="A125" s="71" t="s">
        <v>367</v>
      </c>
      <c r="B125" s="71" t="s">
        <v>370</v>
      </c>
      <c r="C125" s="71" t="s">
        <v>371</v>
      </c>
      <c r="D125" s="71">
        <v>2</v>
      </c>
      <c r="E125" s="71" t="s">
        <v>31</v>
      </c>
      <c r="F125" s="159">
        <v>19.440000000000001</v>
      </c>
      <c r="G125" s="71">
        <v>28.748619999999999</v>
      </c>
      <c r="H125" s="71">
        <v>-95.658788000000001</v>
      </c>
      <c r="I125" s="71">
        <v>28.611861999999999</v>
      </c>
      <c r="J125" s="71">
        <v>-95.939188999999999</v>
      </c>
    </row>
    <row r="126" spans="1:10" ht="12.75" customHeight="1" x14ac:dyDescent="0.15">
      <c r="A126" s="71" t="s">
        <v>367</v>
      </c>
      <c r="B126" s="71" t="s">
        <v>372</v>
      </c>
      <c r="C126" s="71" t="s">
        <v>373</v>
      </c>
      <c r="D126" s="71">
        <v>2</v>
      </c>
      <c r="E126" s="71" t="s">
        <v>31</v>
      </c>
      <c r="F126" s="159">
        <v>0.91</v>
      </c>
      <c r="G126" s="71">
        <v>28.825620000000001</v>
      </c>
      <c r="H126" s="71">
        <v>-95.506842000000006</v>
      </c>
      <c r="I126" s="71">
        <v>28.818808000000001</v>
      </c>
      <c r="J126" s="71">
        <v>-95.519568000000007</v>
      </c>
    </row>
    <row r="127" spans="1:10" ht="12.75" customHeight="1" x14ac:dyDescent="0.15">
      <c r="A127" s="71" t="s">
        <v>367</v>
      </c>
      <c r="B127" s="71" t="s">
        <v>374</v>
      </c>
      <c r="C127" s="71" t="s">
        <v>375</v>
      </c>
      <c r="D127" s="71">
        <v>3</v>
      </c>
      <c r="E127" s="71" t="s">
        <v>31</v>
      </c>
      <c r="F127" s="159">
        <v>0.24</v>
      </c>
      <c r="G127" s="71">
        <v>28.720775</v>
      </c>
      <c r="H127" s="71">
        <v>-96.185343000000003</v>
      </c>
      <c r="I127" s="71">
        <v>28.722769</v>
      </c>
      <c r="J127" s="71">
        <v>-96.188633999999993</v>
      </c>
    </row>
    <row r="128" spans="1:10" ht="12.75" customHeight="1" x14ac:dyDescent="0.15">
      <c r="A128" s="71" t="s">
        <v>367</v>
      </c>
      <c r="B128" s="71" t="s">
        <v>376</v>
      </c>
      <c r="C128" s="71" t="s">
        <v>377</v>
      </c>
      <c r="D128" s="71">
        <v>3</v>
      </c>
      <c r="E128" s="71" t="s">
        <v>31</v>
      </c>
      <c r="F128" s="159">
        <v>0.28999999999999998</v>
      </c>
      <c r="G128" s="71">
        <v>28.725261</v>
      </c>
      <c r="H128" s="71">
        <v>-96.204483999999994</v>
      </c>
      <c r="I128" s="71">
        <v>28.721188000000001</v>
      </c>
      <c r="J128" s="71">
        <v>-96.203425999999993</v>
      </c>
    </row>
    <row r="129" spans="1:10" ht="12.75" customHeight="1" x14ac:dyDescent="0.15">
      <c r="A129" s="71" t="s">
        <v>367</v>
      </c>
      <c r="B129" s="71" t="s">
        <v>378</v>
      </c>
      <c r="C129" s="71" t="s">
        <v>379</v>
      </c>
      <c r="D129" s="71">
        <v>3</v>
      </c>
      <c r="E129" s="71" t="s">
        <v>31</v>
      </c>
      <c r="F129" s="159">
        <v>0.15</v>
      </c>
      <c r="G129" s="71">
        <v>28.687387999999999</v>
      </c>
      <c r="H129" s="71">
        <v>-96.274471000000005</v>
      </c>
      <c r="I129" s="71">
        <v>28.687086999999998</v>
      </c>
      <c r="J129" s="71">
        <v>-96.276955000000001</v>
      </c>
    </row>
    <row r="130" spans="1:10" ht="12.75" customHeight="1" x14ac:dyDescent="0.15">
      <c r="A130" s="71" t="s">
        <v>367</v>
      </c>
      <c r="B130" s="71" t="s">
        <v>380</v>
      </c>
      <c r="C130" s="71" t="s">
        <v>381</v>
      </c>
      <c r="D130" s="71">
        <v>1</v>
      </c>
      <c r="E130" s="71" t="s">
        <v>31</v>
      </c>
      <c r="F130" s="159">
        <v>2.99</v>
      </c>
      <c r="G130" s="71">
        <v>28.611861999999999</v>
      </c>
      <c r="H130" s="71">
        <v>-95.939188999999999</v>
      </c>
      <c r="I130" s="71">
        <v>28.598071999999998</v>
      </c>
      <c r="J130" s="71">
        <v>-95.979750999999993</v>
      </c>
    </row>
    <row r="131" spans="1:10" ht="12.75" customHeight="1" x14ac:dyDescent="0.15">
      <c r="A131" s="71" t="s">
        <v>367</v>
      </c>
      <c r="B131" s="71" t="s">
        <v>382</v>
      </c>
      <c r="C131" s="71" t="s">
        <v>383</v>
      </c>
      <c r="D131" s="71">
        <v>3</v>
      </c>
      <c r="E131" s="71" t="s">
        <v>31</v>
      </c>
      <c r="F131" s="159">
        <v>0.63</v>
      </c>
      <c r="G131" s="71">
        <v>28.692640999999998</v>
      </c>
      <c r="H131" s="71">
        <v>-96.239709000000005</v>
      </c>
      <c r="I131" s="71">
        <v>28.688161999999998</v>
      </c>
      <c r="J131" s="71">
        <v>-96.248321000000004</v>
      </c>
    </row>
    <row r="132" spans="1:10" ht="12.75" customHeight="1" x14ac:dyDescent="0.15">
      <c r="A132" s="71" t="s">
        <v>367</v>
      </c>
      <c r="B132" s="71" t="s">
        <v>384</v>
      </c>
      <c r="C132" s="71" t="s">
        <v>385</v>
      </c>
      <c r="D132" s="71">
        <v>3</v>
      </c>
      <c r="E132" s="71" t="s">
        <v>31</v>
      </c>
      <c r="F132" s="159">
        <v>0.42</v>
      </c>
      <c r="G132" s="71">
        <v>28.611312999999999</v>
      </c>
      <c r="H132" s="71">
        <v>-96.215298000000004</v>
      </c>
      <c r="I132" s="71">
        <v>28.615399</v>
      </c>
      <c r="J132" s="71">
        <v>-96.212629000000007</v>
      </c>
    </row>
    <row r="133" spans="1:10" ht="12.75" customHeight="1" x14ac:dyDescent="0.15">
      <c r="A133" s="71" t="s">
        <v>367</v>
      </c>
      <c r="B133" s="71" t="s">
        <v>386</v>
      </c>
      <c r="C133" s="71" t="s">
        <v>387</v>
      </c>
      <c r="D133" s="71">
        <v>1</v>
      </c>
      <c r="E133" s="71" t="s">
        <v>31</v>
      </c>
      <c r="F133" s="159">
        <v>0.64</v>
      </c>
      <c r="G133" s="71">
        <v>28.697914000000001</v>
      </c>
      <c r="H133" s="71">
        <v>-96.207802000000001</v>
      </c>
      <c r="I133" s="71">
        <v>28.69838</v>
      </c>
      <c r="J133" s="71">
        <v>-96.218298000000004</v>
      </c>
    </row>
    <row r="134" spans="1:10" ht="12.75" customHeight="1" x14ac:dyDescent="0.15">
      <c r="A134" s="71" t="s">
        <v>367</v>
      </c>
      <c r="B134" s="71" t="s">
        <v>388</v>
      </c>
      <c r="C134" s="71" t="s">
        <v>389</v>
      </c>
      <c r="D134" s="71">
        <v>1</v>
      </c>
      <c r="E134" s="71" t="s">
        <v>31</v>
      </c>
      <c r="F134" s="159">
        <v>9.59</v>
      </c>
      <c r="G134" s="71">
        <v>28.818816999999999</v>
      </c>
      <c r="H134" s="71">
        <v>-95.519557000000006</v>
      </c>
      <c r="I134" s="71">
        <v>28.750188000000001</v>
      </c>
      <c r="J134" s="71">
        <v>-95.655451999999997</v>
      </c>
    </row>
    <row r="135" spans="1:10" ht="12.75" customHeight="1" x14ac:dyDescent="0.15">
      <c r="A135" s="72" t="s">
        <v>367</v>
      </c>
      <c r="B135" s="72" t="s">
        <v>390</v>
      </c>
      <c r="C135" s="72" t="s">
        <v>391</v>
      </c>
      <c r="D135" s="72">
        <v>3</v>
      </c>
      <c r="E135" s="72" t="s">
        <v>31</v>
      </c>
      <c r="F135" s="162">
        <v>0.11</v>
      </c>
      <c r="G135" s="72">
        <v>28.696826000000001</v>
      </c>
      <c r="H135" s="72">
        <v>-96.221570999999997</v>
      </c>
      <c r="I135" s="72">
        <v>28.696646999999999</v>
      </c>
      <c r="J135" s="72">
        <v>-96.219830000000002</v>
      </c>
    </row>
    <row r="136" spans="1:10" ht="12.75" customHeight="1" x14ac:dyDescent="0.15">
      <c r="A136" s="33"/>
      <c r="B136" s="34">
        <f>COUNTA(B124:B135)</f>
        <v>12</v>
      </c>
      <c r="C136" s="33"/>
      <c r="D136" s="77"/>
      <c r="E136" s="33"/>
      <c r="F136" s="160">
        <f>SUM(F124:F135)</f>
        <v>35.879999999999995</v>
      </c>
      <c r="G136" s="33"/>
      <c r="H136" s="33"/>
      <c r="I136" s="33"/>
      <c r="J136" s="33"/>
    </row>
    <row r="137" spans="1:10" ht="12.75" customHeight="1" x14ac:dyDescent="0.15">
      <c r="A137" s="33"/>
      <c r="B137" s="34"/>
      <c r="C137" s="33"/>
      <c r="D137" s="77"/>
      <c r="E137" s="33"/>
      <c r="F137" s="160"/>
      <c r="G137" s="33"/>
      <c r="H137" s="33"/>
      <c r="I137" s="33"/>
      <c r="J137" s="33"/>
    </row>
    <row r="138" spans="1:10" ht="12.75" customHeight="1" x14ac:dyDescent="0.15">
      <c r="A138" s="71" t="s">
        <v>392</v>
      </c>
      <c r="B138" s="71" t="s">
        <v>393</v>
      </c>
      <c r="C138" s="71" t="s">
        <v>394</v>
      </c>
      <c r="D138" s="71">
        <v>1</v>
      </c>
      <c r="E138" s="71" t="s">
        <v>31</v>
      </c>
      <c r="F138" s="159">
        <v>1.07</v>
      </c>
      <c r="G138" s="71">
        <v>27.776782000000001</v>
      </c>
      <c r="H138" s="71">
        <v>-97.391344000000004</v>
      </c>
      <c r="I138" s="71">
        <v>27.764862999999998</v>
      </c>
      <c r="J138" s="71">
        <v>-97.381641999999999</v>
      </c>
    </row>
    <row r="139" spans="1:10" ht="12.75" customHeight="1" x14ac:dyDescent="0.15">
      <c r="A139" s="71" t="s">
        <v>392</v>
      </c>
      <c r="B139" s="71" t="s">
        <v>395</v>
      </c>
      <c r="C139" s="71" t="s">
        <v>396</v>
      </c>
      <c r="D139" s="71">
        <v>1</v>
      </c>
      <c r="E139" s="71" t="s">
        <v>31</v>
      </c>
      <c r="F139" s="159">
        <v>1.42</v>
      </c>
      <c r="G139" s="71">
        <v>27.832426000000002</v>
      </c>
      <c r="H139" s="71">
        <v>-97.378468999999996</v>
      </c>
      <c r="I139" s="71">
        <v>27.815166000000001</v>
      </c>
      <c r="J139" s="71">
        <v>-97.389809999999997</v>
      </c>
    </row>
    <row r="140" spans="1:10" ht="12.75" customHeight="1" x14ac:dyDescent="0.15">
      <c r="A140" s="71" t="s">
        <v>392</v>
      </c>
      <c r="B140" s="71" t="s">
        <v>397</v>
      </c>
      <c r="C140" s="71" t="s">
        <v>398</v>
      </c>
      <c r="D140" s="71">
        <v>2</v>
      </c>
      <c r="E140" s="71" t="s">
        <v>31</v>
      </c>
      <c r="F140" s="159">
        <v>0.3</v>
      </c>
      <c r="G140" s="71">
        <v>27.836722000000002</v>
      </c>
      <c r="H140" s="71">
        <v>-97.380038999999996</v>
      </c>
      <c r="I140" s="71">
        <v>27.832971000000001</v>
      </c>
      <c r="J140" s="71">
        <v>-97.379365000000007</v>
      </c>
    </row>
    <row r="141" spans="1:10" ht="12.75" customHeight="1" x14ac:dyDescent="0.15">
      <c r="A141" s="71" t="s">
        <v>392</v>
      </c>
      <c r="B141" s="71" t="s">
        <v>399</v>
      </c>
      <c r="C141" s="71" t="s">
        <v>400</v>
      </c>
      <c r="D141" s="71">
        <v>2</v>
      </c>
      <c r="E141" s="71" t="s">
        <v>31</v>
      </c>
      <c r="F141" s="159">
        <v>0.26</v>
      </c>
      <c r="G141" s="71">
        <v>27.813265000000001</v>
      </c>
      <c r="H141" s="71">
        <v>-97.394552000000004</v>
      </c>
      <c r="I141" s="71">
        <v>27.813797999999998</v>
      </c>
      <c r="J141" s="71">
        <v>-97.391463000000002</v>
      </c>
    </row>
    <row r="142" spans="1:10" ht="12.75" customHeight="1" x14ac:dyDescent="0.15">
      <c r="A142" s="71" t="s">
        <v>392</v>
      </c>
      <c r="B142" s="71" t="s">
        <v>401</v>
      </c>
      <c r="C142" s="71" t="s">
        <v>402</v>
      </c>
      <c r="D142" s="71">
        <v>1</v>
      </c>
      <c r="E142" s="71" t="s">
        <v>31</v>
      </c>
      <c r="F142" s="159">
        <v>0.66</v>
      </c>
      <c r="G142" s="71">
        <v>27.799219999999998</v>
      </c>
      <c r="H142" s="71">
        <v>-97.390870000000007</v>
      </c>
      <c r="I142" s="71">
        <v>27.789680000000001</v>
      </c>
      <c r="J142" s="71">
        <v>-97.392449999999997</v>
      </c>
    </row>
    <row r="143" spans="1:10" ht="12.75" customHeight="1" x14ac:dyDescent="0.15">
      <c r="A143" s="71" t="s">
        <v>392</v>
      </c>
      <c r="B143" s="71" t="s">
        <v>403</v>
      </c>
      <c r="C143" s="71" t="s">
        <v>404</v>
      </c>
      <c r="D143" s="71">
        <v>3</v>
      </c>
      <c r="E143" s="71" t="s">
        <v>31</v>
      </c>
      <c r="F143" s="159">
        <v>0.49</v>
      </c>
      <c r="G143" s="71">
        <v>27.750122000000001</v>
      </c>
      <c r="H143" s="71">
        <v>-97.375375000000005</v>
      </c>
      <c r="I143" s="71">
        <v>27.744053000000001</v>
      </c>
      <c r="J143" s="71">
        <v>-97.371036000000004</v>
      </c>
    </row>
    <row r="144" spans="1:10" ht="12.75" customHeight="1" x14ac:dyDescent="0.15">
      <c r="A144" s="71" t="s">
        <v>392</v>
      </c>
      <c r="B144" s="71" t="s">
        <v>405</v>
      </c>
      <c r="C144" s="71" t="s">
        <v>406</v>
      </c>
      <c r="D144" s="71">
        <v>1</v>
      </c>
      <c r="E144" s="71" t="s">
        <v>31</v>
      </c>
      <c r="F144" s="159">
        <v>0.11</v>
      </c>
      <c r="G144" s="71">
        <v>27.782056000000001</v>
      </c>
      <c r="H144" s="71">
        <v>-97.393325000000004</v>
      </c>
      <c r="I144" s="71">
        <v>27.780616999999999</v>
      </c>
      <c r="J144" s="71">
        <v>-97.393044000000003</v>
      </c>
    </row>
    <row r="145" spans="1:10" ht="12.75" customHeight="1" x14ac:dyDescent="0.15">
      <c r="A145" s="71" t="s">
        <v>392</v>
      </c>
      <c r="B145" s="71" t="s">
        <v>407</v>
      </c>
      <c r="C145" s="71" t="s">
        <v>408</v>
      </c>
      <c r="D145" s="71">
        <v>3</v>
      </c>
      <c r="E145" s="71" t="s">
        <v>31</v>
      </c>
      <c r="F145" s="159">
        <v>0.41</v>
      </c>
      <c r="G145" s="71">
        <v>27.7088</v>
      </c>
      <c r="H145" s="71">
        <v>-97.335791999999998</v>
      </c>
      <c r="I145" s="71">
        <v>27.703697999999999</v>
      </c>
      <c r="J145" s="71">
        <v>-97.334052999999997</v>
      </c>
    </row>
    <row r="146" spans="1:10" ht="12.75" customHeight="1" x14ac:dyDescent="0.15">
      <c r="A146" s="71" t="s">
        <v>392</v>
      </c>
      <c r="B146" s="71" t="s">
        <v>409</v>
      </c>
      <c r="C146" s="71" t="s">
        <v>410</v>
      </c>
      <c r="D146" s="71">
        <v>2</v>
      </c>
      <c r="E146" s="71" t="s">
        <v>31</v>
      </c>
      <c r="F146" s="159">
        <v>1.6</v>
      </c>
      <c r="G146" s="71">
        <v>27.655123</v>
      </c>
      <c r="H146" s="71">
        <v>-97.256528000000003</v>
      </c>
      <c r="I146" s="71">
        <v>27.636119999999998</v>
      </c>
      <c r="J146" s="71">
        <v>-97.241589000000005</v>
      </c>
    </row>
    <row r="147" spans="1:10" ht="12.75" customHeight="1" x14ac:dyDescent="0.15">
      <c r="A147" s="71" t="s">
        <v>392</v>
      </c>
      <c r="B147" s="71" t="s">
        <v>411</v>
      </c>
      <c r="C147" s="71" t="s">
        <v>412</v>
      </c>
      <c r="D147" s="71">
        <v>2</v>
      </c>
      <c r="E147" s="71" t="s">
        <v>31</v>
      </c>
      <c r="F147" s="159">
        <v>0.63</v>
      </c>
      <c r="G147" s="71">
        <v>27.662801999999999</v>
      </c>
      <c r="H147" s="71">
        <v>-97.270222000000004</v>
      </c>
      <c r="I147" s="71">
        <v>27.658244</v>
      </c>
      <c r="J147" s="71">
        <v>-97.261561999999998</v>
      </c>
    </row>
    <row r="148" spans="1:10" ht="12.75" customHeight="1" x14ac:dyDescent="0.15">
      <c r="A148" s="71" t="s">
        <v>392</v>
      </c>
      <c r="B148" s="71" t="s">
        <v>413</v>
      </c>
      <c r="C148" s="71" t="s">
        <v>414</v>
      </c>
      <c r="D148" s="71">
        <v>2</v>
      </c>
      <c r="E148" s="71" t="s">
        <v>31</v>
      </c>
      <c r="F148" s="159">
        <v>1.65</v>
      </c>
      <c r="G148" s="71">
        <v>27.654513000000001</v>
      </c>
      <c r="H148" s="71">
        <v>-97.257017000000005</v>
      </c>
      <c r="I148" s="71">
        <v>27.63494</v>
      </c>
      <c r="J148" s="71">
        <v>-97.241467999999998</v>
      </c>
    </row>
    <row r="149" spans="1:10" ht="12.75" customHeight="1" x14ac:dyDescent="0.15">
      <c r="A149" s="71" t="s">
        <v>392</v>
      </c>
      <c r="B149" s="71" t="s">
        <v>415</v>
      </c>
      <c r="C149" s="71" t="s">
        <v>416</v>
      </c>
      <c r="D149" s="71">
        <v>1</v>
      </c>
      <c r="E149" s="71" t="s">
        <v>31</v>
      </c>
      <c r="F149" s="159">
        <v>0.76</v>
      </c>
      <c r="G149" s="71">
        <v>27.663174999999999</v>
      </c>
      <c r="H149" s="71">
        <v>-97.274063999999996</v>
      </c>
      <c r="I149" s="71">
        <v>27.657724000000002</v>
      </c>
      <c r="J149" s="71">
        <v>-97.26258</v>
      </c>
    </row>
    <row r="150" spans="1:10" ht="12.75" customHeight="1" x14ac:dyDescent="0.15">
      <c r="A150" s="71" t="s">
        <v>392</v>
      </c>
      <c r="B150" s="71" t="s">
        <v>417</v>
      </c>
      <c r="C150" s="71" t="s">
        <v>418</v>
      </c>
      <c r="D150" s="71">
        <v>1</v>
      </c>
      <c r="E150" s="71" t="s">
        <v>31</v>
      </c>
      <c r="F150" s="159">
        <v>2.11</v>
      </c>
      <c r="G150" s="71">
        <v>27.639412</v>
      </c>
      <c r="H150" s="71">
        <v>-97.189083999999994</v>
      </c>
      <c r="I150" s="71">
        <v>27.611784</v>
      </c>
      <c r="J150" s="71">
        <v>-97.204014000000001</v>
      </c>
    </row>
    <row r="151" spans="1:10" ht="12.75" customHeight="1" x14ac:dyDescent="0.15">
      <c r="A151" s="71" t="s">
        <v>392</v>
      </c>
      <c r="B151" s="71" t="s">
        <v>419</v>
      </c>
      <c r="C151" s="71" t="s">
        <v>420</v>
      </c>
      <c r="D151" s="71">
        <v>1</v>
      </c>
      <c r="E151" s="71" t="s">
        <v>31</v>
      </c>
      <c r="F151" s="159">
        <v>1.66</v>
      </c>
      <c r="G151" s="71">
        <v>27.658488999999999</v>
      </c>
      <c r="H151" s="71">
        <v>-97.275783000000004</v>
      </c>
      <c r="I151" s="71">
        <v>27.645551000000001</v>
      </c>
      <c r="J151" s="71">
        <v>-97.282321999999994</v>
      </c>
    </row>
    <row r="152" spans="1:10" ht="12.75" customHeight="1" x14ac:dyDescent="0.15">
      <c r="A152" s="71" t="s">
        <v>392</v>
      </c>
      <c r="B152" s="71" t="s">
        <v>421</v>
      </c>
      <c r="C152" s="71" t="s">
        <v>422</v>
      </c>
      <c r="D152" s="71">
        <v>1</v>
      </c>
      <c r="E152" s="71" t="s">
        <v>31</v>
      </c>
      <c r="F152" s="159">
        <v>0.05</v>
      </c>
      <c r="G152" s="71">
        <v>27.860833</v>
      </c>
      <c r="H152" s="71">
        <v>-97.082778000000005</v>
      </c>
      <c r="I152" s="71">
        <v>27.860213999999999</v>
      </c>
      <c r="J152" s="71">
        <v>-97.082614000000007</v>
      </c>
    </row>
    <row r="153" spans="1:10" ht="12.75" customHeight="1" x14ac:dyDescent="0.15">
      <c r="A153" s="71" t="s">
        <v>392</v>
      </c>
      <c r="B153" s="71" t="s">
        <v>423</v>
      </c>
      <c r="C153" s="71" t="s">
        <v>424</v>
      </c>
      <c r="D153" s="71">
        <v>1</v>
      </c>
      <c r="E153" s="71" t="s">
        <v>31</v>
      </c>
      <c r="F153" s="159">
        <v>0.28999999999999998</v>
      </c>
      <c r="G153" s="71">
        <v>27.786947000000001</v>
      </c>
      <c r="H153" s="71">
        <v>-97.393035999999995</v>
      </c>
      <c r="I153" s="71">
        <v>27.782708</v>
      </c>
      <c r="J153" s="71">
        <v>-97.394115999999997</v>
      </c>
    </row>
    <row r="154" spans="1:10" ht="12.75" customHeight="1" x14ac:dyDescent="0.15">
      <c r="A154" s="71" t="s">
        <v>392</v>
      </c>
      <c r="B154" s="71" t="s">
        <v>425</v>
      </c>
      <c r="C154" s="71" t="s">
        <v>426</v>
      </c>
      <c r="D154" s="71">
        <v>1</v>
      </c>
      <c r="E154" s="71" t="s">
        <v>31</v>
      </c>
      <c r="F154" s="159">
        <v>7.25</v>
      </c>
      <c r="G154" s="71">
        <v>27.786466000000001</v>
      </c>
      <c r="H154" s="71">
        <v>-97.089684000000005</v>
      </c>
      <c r="I154" s="71">
        <v>27.697734000000001</v>
      </c>
      <c r="J154" s="71">
        <v>-97.153608000000006</v>
      </c>
    </row>
    <row r="155" spans="1:10" ht="12.75" customHeight="1" x14ac:dyDescent="0.15">
      <c r="A155" s="71" t="s">
        <v>392</v>
      </c>
      <c r="B155" s="71" t="s">
        <v>427</v>
      </c>
      <c r="C155" s="71" t="s">
        <v>428</v>
      </c>
      <c r="D155" s="71">
        <v>1</v>
      </c>
      <c r="E155" s="71" t="s">
        <v>31</v>
      </c>
      <c r="F155" s="159">
        <v>4.5599999999999996</v>
      </c>
      <c r="G155" s="71">
        <v>27.697742999999999</v>
      </c>
      <c r="H155" s="71">
        <v>-97.153602000000006</v>
      </c>
      <c r="I155" s="71">
        <v>27.639403000000001</v>
      </c>
      <c r="J155" s="71">
        <v>-97.189093999999997</v>
      </c>
    </row>
    <row r="156" spans="1:10" ht="12.75" customHeight="1" x14ac:dyDescent="0.15">
      <c r="A156" s="71" t="s">
        <v>392</v>
      </c>
      <c r="B156" s="71" t="s">
        <v>429</v>
      </c>
      <c r="C156" s="71" t="s">
        <v>430</v>
      </c>
      <c r="D156" s="71">
        <v>3</v>
      </c>
      <c r="E156" s="71" t="s">
        <v>31</v>
      </c>
      <c r="F156" s="159">
        <v>4.8</v>
      </c>
      <c r="G156" s="71">
        <v>27.710789999999999</v>
      </c>
      <c r="H156" s="71">
        <v>-97.175512999999995</v>
      </c>
      <c r="I156" s="71">
        <v>27.644058999999999</v>
      </c>
      <c r="J156" s="71">
        <v>-97.198978999999994</v>
      </c>
    </row>
    <row r="157" spans="1:10" ht="12.75" customHeight="1" x14ac:dyDescent="0.15">
      <c r="A157" s="71" t="s">
        <v>392</v>
      </c>
      <c r="B157" s="71" t="s">
        <v>431</v>
      </c>
      <c r="C157" s="71" t="s">
        <v>432</v>
      </c>
      <c r="D157" s="71">
        <v>3</v>
      </c>
      <c r="E157" s="71" t="s">
        <v>31</v>
      </c>
      <c r="F157" s="159">
        <v>0.51</v>
      </c>
      <c r="G157" s="71">
        <v>27.718397</v>
      </c>
      <c r="H157" s="71">
        <v>-97.330916000000002</v>
      </c>
      <c r="I157" s="71">
        <v>27.715674</v>
      </c>
      <c r="J157" s="71">
        <v>-97.323209000000006</v>
      </c>
    </row>
    <row r="158" spans="1:10" ht="12.75" customHeight="1" x14ac:dyDescent="0.15">
      <c r="A158" s="71" t="s">
        <v>392</v>
      </c>
      <c r="B158" s="71" t="s">
        <v>433</v>
      </c>
      <c r="C158" s="71" t="s">
        <v>434</v>
      </c>
      <c r="D158" s="71">
        <v>3</v>
      </c>
      <c r="E158" s="71" t="s">
        <v>31</v>
      </c>
      <c r="F158" s="159">
        <v>1.77</v>
      </c>
      <c r="G158" s="71">
        <v>27.714262999999999</v>
      </c>
      <c r="H158" s="71">
        <v>-97.319501000000002</v>
      </c>
      <c r="I158" s="71">
        <v>27.705722000000002</v>
      </c>
      <c r="J158" s="71">
        <v>-97.291528</v>
      </c>
    </row>
    <row r="159" spans="1:10" ht="12.75" customHeight="1" x14ac:dyDescent="0.15">
      <c r="A159" s="71" t="s">
        <v>392</v>
      </c>
      <c r="B159" s="71" t="s">
        <v>435</v>
      </c>
      <c r="C159" s="71" t="s">
        <v>436</v>
      </c>
      <c r="D159" s="71">
        <v>1</v>
      </c>
      <c r="E159" s="71" t="s">
        <v>31</v>
      </c>
      <c r="F159" s="159">
        <v>1.58</v>
      </c>
      <c r="G159" s="71">
        <v>27.627345999999999</v>
      </c>
      <c r="H159" s="71">
        <v>27.631746</v>
      </c>
      <c r="I159" s="71">
        <v>-97.231916999999996</v>
      </c>
      <c r="J159" s="71">
        <v>-97.216784000000004</v>
      </c>
    </row>
    <row r="160" spans="1:10" ht="12.75" customHeight="1" x14ac:dyDescent="0.15">
      <c r="A160" s="71" t="s">
        <v>392</v>
      </c>
      <c r="B160" s="71" t="s">
        <v>437</v>
      </c>
      <c r="C160" s="71" t="s">
        <v>438</v>
      </c>
      <c r="D160" s="71">
        <v>1</v>
      </c>
      <c r="E160" s="71" t="s">
        <v>31</v>
      </c>
      <c r="F160" s="159">
        <v>2.69</v>
      </c>
      <c r="G160" s="71">
        <v>27.611784</v>
      </c>
      <c r="H160" s="71">
        <v>-97.204006000000007</v>
      </c>
      <c r="I160" s="71">
        <v>27.576317</v>
      </c>
      <c r="J160" s="71">
        <v>-97.222617</v>
      </c>
    </row>
    <row r="161" spans="1:10" ht="12.75" customHeight="1" x14ac:dyDescent="0.15">
      <c r="A161" s="71" t="s">
        <v>392</v>
      </c>
      <c r="B161" s="71" t="s">
        <v>439</v>
      </c>
      <c r="C161" s="71" t="s">
        <v>440</v>
      </c>
      <c r="D161" s="71">
        <v>3</v>
      </c>
      <c r="E161" s="71" t="s">
        <v>31</v>
      </c>
      <c r="F161" s="159">
        <v>0.1</v>
      </c>
      <c r="G161" s="71">
        <v>27.726019000000001</v>
      </c>
      <c r="H161" s="71">
        <v>-97.346492999999995</v>
      </c>
      <c r="I161" s="71">
        <v>27.725263999999999</v>
      </c>
      <c r="J161" s="71">
        <v>-97.345113999999995</v>
      </c>
    </row>
    <row r="162" spans="1:10" ht="12.75" customHeight="1" x14ac:dyDescent="0.15">
      <c r="A162" s="71" t="s">
        <v>392</v>
      </c>
      <c r="B162" s="71" t="s">
        <v>441</v>
      </c>
      <c r="C162" s="71" t="s">
        <v>442</v>
      </c>
      <c r="D162" s="71">
        <v>3</v>
      </c>
      <c r="E162" s="71" t="s">
        <v>31</v>
      </c>
      <c r="F162" s="159">
        <v>0.26</v>
      </c>
      <c r="G162" s="71">
        <v>27.670888000000001</v>
      </c>
      <c r="H162" s="71">
        <v>-97.270065000000002</v>
      </c>
      <c r="I162" s="71">
        <v>27.668054000000001</v>
      </c>
      <c r="J162" s="71">
        <v>-97.271550000000005</v>
      </c>
    </row>
    <row r="163" spans="1:10" ht="12.75" customHeight="1" x14ac:dyDescent="0.15">
      <c r="A163" s="71" t="s">
        <v>392</v>
      </c>
      <c r="B163" s="71" t="s">
        <v>443</v>
      </c>
      <c r="C163" s="71" t="s">
        <v>444</v>
      </c>
      <c r="D163" s="71">
        <v>1</v>
      </c>
      <c r="E163" s="71" t="s">
        <v>31</v>
      </c>
      <c r="F163" s="159">
        <v>0.06</v>
      </c>
      <c r="G163" s="71">
        <v>27.724453</v>
      </c>
      <c r="H163" s="71">
        <v>-97.343703000000005</v>
      </c>
      <c r="I163" s="71">
        <v>27.723859999999998</v>
      </c>
      <c r="J163" s="71">
        <v>-97.343065999999993</v>
      </c>
    </row>
    <row r="164" spans="1:10" ht="12.75" customHeight="1" x14ac:dyDescent="0.15">
      <c r="A164" s="71" t="s">
        <v>392</v>
      </c>
      <c r="B164" s="71" t="s">
        <v>445</v>
      </c>
      <c r="C164" s="71" t="s">
        <v>446</v>
      </c>
      <c r="D164" s="71">
        <v>2</v>
      </c>
      <c r="E164" s="71" t="s">
        <v>31</v>
      </c>
      <c r="F164" s="159">
        <v>0.15</v>
      </c>
      <c r="G164" s="71">
        <v>27.834591</v>
      </c>
      <c r="H164" s="71">
        <v>-97.044844999999995</v>
      </c>
      <c r="I164" s="71">
        <v>27.833224000000001</v>
      </c>
      <c r="J164" s="71">
        <v>-97.046711999999999</v>
      </c>
    </row>
    <row r="165" spans="1:10" ht="12.75" customHeight="1" x14ac:dyDescent="0.15">
      <c r="A165" s="71" t="s">
        <v>392</v>
      </c>
      <c r="B165" s="71" t="s">
        <v>447</v>
      </c>
      <c r="C165" s="71" t="s">
        <v>448</v>
      </c>
      <c r="D165" s="71">
        <v>1</v>
      </c>
      <c r="E165" s="71" t="s">
        <v>31</v>
      </c>
      <c r="F165" s="159">
        <v>3.49</v>
      </c>
      <c r="G165" s="71">
        <v>27.826319999999999</v>
      </c>
      <c r="H165" s="71">
        <v>-97.054518000000002</v>
      </c>
      <c r="I165" s="71">
        <v>27.786451</v>
      </c>
      <c r="J165" s="71">
        <v>-97.089701000000005</v>
      </c>
    </row>
    <row r="166" spans="1:10" ht="12.75" customHeight="1" x14ac:dyDescent="0.15">
      <c r="A166" s="71" t="s">
        <v>392</v>
      </c>
      <c r="B166" s="71" t="s">
        <v>449</v>
      </c>
      <c r="C166" s="71" t="s">
        <v>450</v>
      </c>
      <c r="D166" s="71">
        <v>1</v>
      </c>
      <c r="E166" s="71" t="s">
        <v>31</v>
      </c>
      <c r="F166" s="159">
        <v>0.68</v>
      </c>
      <c r="G166" s="71">
        <v>27.833224000000001</v>
      </c>
      <c r="H166" s="71">
        <v>-97.046711999999999</v>
      </c>
      <c r="I166" s="71">
        <v>27.826318000000001</v>
      </c>
      <c r="J166" s="71">
        <v>-97.054517000000004</v>
      </c>
    </row>
    <row r="167" spans="1:10" ht="12.75" customHeight="1" x14ac:dyDescent="0.15">
      <c r="A167" s="71" t="s">
        <v>392</v>
      </c>
      <c r="B167" s="71" t="s">
        <v>451</v>
      </c>
      <c r="C167" s="71" t="s">
        <v>452</v>
      </c>
      <c r="D167" s="71">
        <v>3</v>
      </c>
      <c r="E167" s="71" t="s">
        <v>31</v>
      </c>
      <c r="F167" s="159">
        <v>0.26</v>
      </c>
      <c r="G167" s="71">
        <v>27.837230000000002</v>
      </c>
      <c r="H167" s="71">
        <v>-97.080031000000005</v>
      </c>
      <c r="I167" s="71">
        <v>27.838097000000001</v>
      </c>
      <c r="J167" s="71">
        <v>-97.075856000000002</v>
      </c>
    </row>
    <row r="168" spans="1:10" ht="12.75" customHeight="1" x14ac:dyDescent="0.15">
      <c r="A168" s="71" t="s">
        <v>392</v>
      </c>
      <c r="B168" s="71" t="s">
        <v>453</v>
      </c>
      <c r="C168" s="71" t="s">
        <v>454</v>
      </c>
      <c r="D168" s="71">
        <v>3</v>
      </c>
      <c r="E168" s="71" t="s">
        <v>31</v>
      </c>
      <c r="F168" s="159">
        <v>0.16</v>
      </c>
      <c r="G168" s="71">
        <v>27.639171000000001</v>
      </c>
      <c r="H168" s="71">
        <v>-97.285467999999995</v>
      </c>
      <c r="I168" s="71">
        <v>27.637291999999999</v>
      </c>
      <c r="J168" s="71">
        <v>-97.286362999999994</v>
      </c>
    </row>
    <row r="169" spans="1:10" ht="12.75" customHeight="1" x14ac:dyDescent="0.15">
      <c r="A169" s="71" t="s">
        <v>392</v>
      </c>
      <c r="B169" s="71" t="s">
        <v>455</v>
      </c>
      <c r="C169" s="71" t="s">
        <v>456</v>
      </c>
      <c r="D169" s="71">
        <v>3</v>
      </c>
      <c r="E169" s="71" t="s">
        <v>31</v>
      </c>
      <c r="F169" s="159">
        <v>0.34</v>
      </c>
      <c r="G169" s="71">
        <v>27.839950999999999</v>
      </c>
      <c r="H169" s="71">
        <v>-97.067935000000006</v>
      </c>
      <c r="I169" s="71">
        <v>27.841049000000002</v>
      </c>
      <c r="J169" s="71">
        <v>-97.062528999999998</v>
      </c>
    </row>
    <row r="170" spans="1:10" ht="12.75" customHeight="1" x14ac:dyDescent="0.15">
      <c r="A170" s="71" t="s">
        <v>392</v>
      </c>
      <c r="B170" s="71" t="s">
        <v>457</v>
      </c>
      <c r="C170" s="71" t="s">
        <v>458</v>
      </c>
      <c r="D170" s="71">
        <v>1</v>
      </c>
      <c r="E170" s="71" t="s">
        <v>31</v>
      </c>
      <c r="F170" s="159">
        <v>0.2</v>
      </c>
      <c r="G170" s="71">
        <v>27.755136</v>
      </c>
      <c r="H170" s="71">
        <v>-97.376284999999996</v>
      </c>
      <c r="I170" s="71">
        <v>27.752485</v>
      </c>
      <c r="J170" s="71">
        <v>-97.375793999999999</v>
      </c>
    </row>
    <row r="171" spans="1:10" ht="12.75" customHeight="1" x14ac:dyDescent="0.15">
      <c r="A171" s="71" t="s">
        <v>392</v>
      </c>
      <c r="B171" s="71" t="s">
        <v>459</v>
      </c>
      <c r="C171" s="71" t="s">
        <v>460</v>
      </c>
      <c r="D171" s="71">
        <v>3</v>
      </c>
      <c r="E171" s="71" t="s">
        <v>31</v>
      </c>
      <c r="F171" s="159">
        <v>1.63</v>
      </c>
      <c r="G171" s="71">
        <v>27.882017999999999</v>
      </c>
      <c r="H171" s="71">
        <v>-97.101168999999999</v>
      </c>
      <c r="I171" s="71">
        <v>27.864512000000001</v>
      </c>
      <c r="J171" s="71">
        <v>-97.083091999999994</v>
      </c>
    </row>
    <row r="172" spans="1:10" ht="12.75" customHeight="1" x14ac:dyDescent="0.15">
      <c r="A172" s="71" t="s">
        <v>392</v>
      </c>
      <c r="B172" s="71" t="s">
        <v>461</v>
      </c>
      <c r="C172" s="71" t="s">
        <v>462</v>
      </c>
      <c r="D172" s="71">
        <v>3</v>
      </c>
      <c r="E172" s="71" t="s">
        <v>31</v>
      </c>
      <c r="F172" s="159">
        <v>1.25</v>
      </c>
      <c r="G172" s="71">
        <v>27.89593</v>
      </c>
      <c r="H172" s="71">
        <v>-97.131028999999998</v>
      </c>
      <c r="I172" s="71">
        <v>27.891297999999999</v>
      </c>
      <c r="J172" s="71">
        <v>-97.111440000000002</v>
      </c>
    </row>
    <row r="173" spans="1:10" ht="12.75" customHeight="1" x14ac:dyDescent="0.15">
      <c r="A173" s="71" t="s">
        <v>392</v>
      </c>
      <c r="B173" s="71" t="s">
        <v>463</v>
      </c>
      <c r="C173" s="71" t="s">
        <v>464</v>
      </c>
      <c r="D173" s="71">
        <v>3</v>
      </c>
      <c r="E173" s="71" t="s">
        <v>31</v>
      </c>
      <c r="F173" s="159">
        <v>1.66</v>
      </c>
      <c r="G173" s="71">
        <v>27.881774</v>
      </c>
      <c r="H173" s="71">
        <v>-97.101978000000003</v>
      </c>
      <c r="I173" s="71">
        <v>27.864370000000001</v>
      </c>
      <c r="J173" s="71">
        <v>-97.083292</v>
      </c>
    </row>
    <row r="174" spans="1:10" ht="12.75" customHeight="1" x14ac:dyDescent="0.15">
      <c r="A174" s="71" t="s">
        <v>392</v>
      </c>
      <c r="B174" s="71" t="s">
        <v>465</v>
      </c>
      <c r="C174" s="71" t="s">
        <v>466</v>
      </c>
      <c r="D174" s="71">
        <v>3</v>
      </c>
      <c r="E174" s="71" t="s">
        <v>31</v>
      </c>
      <c r="F174" s="159">
        <v>0.91</v>
      </c>
      <c r="G174" s="71">
        <v>27.894763000000001</v>
      </c>
      <c r="H174" s="71">
        <v>-97.132476999999994</v>
      </c>
      <c r="I174" s="71">
        <v>27.891002</v>
      </c>
      <c r="J174" s="71">
        <v>-97.118329000000003</v>
      </c>
    </row>
    <row r="175" spans="1:10" ht="12.75" customHeight="1" x14ac:dyDescent="0.15">
      <c r="A175" s="71" t="s">
        <v>392</v>
      </c>
      <c r="B175" s="71" t="s">
        <v>467</v>
      </c>
      <c r="C175" s="71" t="s">
        <v>468</v>
      </c>
      <c r="D175" s="71">
        <v>3</v>
      </c>
      <c r="E175" s="71" t="s">
        <v>31</v>
      </c>
      <c r="F175" s="159">
        <v>0.18</v>
      </c>
      <c r="G175" s="71">
        <v>27.678995</v>
      </c>
      <c r="H175" s="71">
        <v>-97.309849</v>
      </c>
      <c r="I175" s="71">
        <v>27.678014999999998</v>
      </c>
      <c r="J175" s="71">
        <v>-97.307164</v>
      </c>
    </row>
    <row r="176" spans="1:10" ht="12.75" customHeight="1" x14ac:dyDescent="0.15">
      <c r="A176" s="71" t="s">
        <v>392</v>
      </c>
      <c r="B176" s="71" t="s">
        <v>469</v>
      </c>
      <c r="C176" s="71" t="s">
        <v>470</v>
      </c>
      <c r="D176" s="71">
        <v>3</v>
      </c>
      <c r="E176" s="71" t="s">
        <v>31</v>
      </c>
      <c r="F176" s="159">
        <v>0.25</v>
      </c>
      <c r="G176" s="71">
        <v>27.682908000000001</v>
      </c>
      <c r="H176" s="71">
        <v>-97.316964999999996</v>
      </c>
      <c r="I176" s="71">
        <v>27.681165</v>
      </c>
      <c r="J176" s="71">
        <v>-97.313641000000004</v>
      </c>
    </row>
    <row r="177" spans="1:10" ht="12.75" customHeight="1" x14ac:dyDescent="0.15">
      <c r="A177" s="71" t="s">
        <v>392</v>
      </c>
      <c r="B177" s="71" t="s">
        <v>471</v>
      </c>
      <c r="C177" s="71" t="s">
        <v>472</v>
      </c>
      <c r="D177" s="71">
        <v>3</v>
      </c>
      <c r="E177" s="71" t="s">
        <v>31</v>
      </c>
      <c r="F177" s="159">
        <v>1.1299999999999999</v>
      </c>
      <c r="G177" s="71">
        <v>27.678681999999998</v>
      </c>
      <c r="H177" s="71">
        <v>-97.310032000000007</v>
      </c>
      <c r="I177" s="71">
        <v>27.676894000000001</v>
      </c>
      <c r="J177" s="71">
        <v>-97.307017999999999</v>
      </c>
    </row>
    <row r="178" spans="1:10" ht="12.75" customHeight="1" x14ac:dyDescent="0.15">
      <c r="A178" s="71" t="s">
        <v>392</v>
      </c>
      <c r="B178" s="71" t="s">
        <v>473</v>
      </c>
      <c r="C178" s="71" t="s">
        <v>474</v>
      </c>
      <c r="D178" s="71">
        <v>3</v>
      </c>
      <c r="E178" s="71" t="s">
        <v>31</v>
      </c>
      <c r="F178" s="159">
        <v>0.27</v>
      </c>
      <c r="G178" s="71">
        <v>27.681239000000001</v>
      </c>
      <c r="H178" s="71">
        <v>-97.318252999999999</v>
      </c>
      <c r="I178" s="71">
        <v>27.680624999999999</v>
      </c>
      <c r="J178" s="71">
        <v>-97.313945000000004</v>
      </c>
    </row>
    <row r="179" spans="1:10" ht="12.75" customHeight="1" x14ac:dyDescent="0.15">
      <c r="A179" s="71" t="s">
        <v>392</v>
      </c>
      <c r="B179" s="71" t="s">
        <v>475</v>
      </c>
      <c r="C179" s="71" t="s">
        <v>476</v>
      </c>
      <c r="D179" s="71">
        <v>3</v>
      </c>
      <c r="E179" s="71" t="s">
        <v>31</v>
      </c>
      <c r="F179" s="159">
        <v>0.39</v>
      </c>
      <c r="G179" s="71">
        <v>27.729531000000001</v>
      </c>
      <c r="H179" s="71">
        <v>-97.352303000000006</v>
      </c>
      <c r="I179" s="71">
        <v>27.726438999999999</v>
      </c>
      <c r="J179" s="71">
        <v>-97.347144</v>
      </c>
    </row>
    <row r="180" spans="1:10" ht="12.75" customHeight="1" x14ac:dyDescent="0.15">
      <c r="A180" s="72" t="s">
        <v>392</v>
      </c>
      <c r="B180" s="72" t="s">
        <v>477</v>
      </c>
      <c r="C180" s="72" t="s">
        <v>478</v>
      </c>
      <c r="D180" s="72">
        <v>1</v>
      </c>
      <c r="E180" s="72" t="s">
        <v>31</v>
      </c>
      <c r="F180" s="162">
        <v>0.24</v>
      </c>
      <c r="G180" s="72">
        <v>27.716086000000001</v>
      </c>
      <c r="H180" s="72">
        <v>-97.322760000000002</v>
      </c>
      <c r="I180" s="72">
        <v>27.714877000000001</v>
      </c>
      <c r="J180" s="72">
        <v>-97.319502999999997</v>
      </c>
    </row>
    <row r="181" spans="1:10" ht="12.75" customHeight="1" x14ac:dyDescent="0.15">
      <c r="A181" s="33"/>
      <c r="B181" s="34">
        <f>COUNTA(B138:B180)</f>
        <v>43</v>
      </c>
      <c r="C181" s="33"/>
      <c r="D181" s="77"/>
      <c r="E181" s="33"/>
      <c r="F181" s="160">
        <f>SUM(F138:F180)</f>
        <v>50.24</v>
      </c>
      <c r="G181" s="33"/>
      <c r="H181" s="33"/>
      <c r="I181" s="33"/>
      <c r="J181" s="33"/>
    </row>
    <row r="182" spans="1:10" ht="12.75" customHeight="1" x14ac:dyDescent="0.15">
      <c r="A182" s="33"/>
      <c r="B182" s="34"/>
      <c r="C182" s="33"/>
      <c r="D182" s="77"/>
      <c r="E182" s="33"/>
      <c r="F182" s="160"/>
      <c r="G182" s="33"/>
      <c r="H182" s="33"/>
      <c r="I182" s="33"/>
      <c r="J182" s="33"/>
    </row>
    <row r="183" spans="1:10" ht="12.75" customHeight="1" x14ac:dyDescent="0.15">
      <c r="A183" s="72" t="s">
        <v>479</v>
      </c>
      <c r="B183" s="72" t="s">
        <v>480</v>
      </c>
      <c r="C183" s="72" t="s">
        <v>481</v>
      </c>
      <c r="D183" s="72">
        <v>3</v>
      </c>
      <c r="E183" s="72" t="s">
        <v>31</v>
      </c>
      <c r="F183" s="162">
        <v>0.2</v>
      </c>
      <c r="G183" s="72">
        <v>28.080560999999999</v>
      </c>
      <c r="H183" s="72">
        <v>-97.220680999999999</v>
      </c>
      <c r="I183" s="72">
        <v>28.077714</v>
      </c>
      <c r="J183" s="72">
        <v>-97.221247000000005</v>
      </c>
    </row>
    <row r="184" spans="1:10" ht="12.75" customHeight="1" x14ac:dyDescent="0.15">
      <c r="A184" s="33"/>
      <c r="B184" s="34">
        <f>COUNTA(B183:B183)</f>
        <v>1</v>
      </c>
      <c r="C184" s="33"/>
      <c r="D184" s="77"/>
      <c r="E184" s="33"/>
      <c r="F184" s="160">
        <f>SUM(F183:F183)</f>
        <v>0.2</v>
      </c>
      <c r="G184" s="33"/>
      <c r="H184" s="33"/>
      <c r="I184" s="33"/>
      <c r="J184" s="33"/>
    </row>
    <row r="185" spans="1:10" ht="12.75" customHeight="1" x14ac:dyDescent="0.15">
      <c r="A185" s="33"/>
      <c r="B185" s="34"/>
      <c r="C185" s="33"/>
      <c r="D185" s="77"/>
      <c r="E185" s="33"/>
      <c r="F185" s="160"/>
      <c r="G185" s="33"/>
      <c r="H185" s="33"/>
      <c r="I185" s="33"/>
      <c r="J185" s="33"/>
    </row>
    <row r="186" spans="1:10" ht="12.75" customHeight="1" x14ac:dyDescent="0.15">
      <c r="A186" s="71" t="s">
        <v>482</v>
      </c>
      <c r="B186" s="71" t="s">
        <v>483</v>
      </c>
      <c r="C186" s="71" t="s">
        <v>484</v>
      </c>
      <c r="D186" s="71">
        <v>3</v>
      </c>
      <c r="E186" s="71" t="s">
        <v>31</v>
      </c>
      <c r="F186" s="159">
        <v>0.11</v>
      </c>
      <c r="G186" s="71">
        <v>27.821663999999998</v>
      </c>
      <c r="H186" s="71">
        <v>-97.197378999999998</v>
      </c>
      <c r="I186" s="71">
        <v>27.822127999999999</v>
      </c>
      <c r="J186" s="71">
        <v>-97.195708999999994</v>
      </c>
    </row>
    <row r="187" spans="1:10" ht="12.75" customHeight="1" x14ac:dyDescent="0.15">
      <c r="A187" s="71" t="s">
        <v>482</v>
      </c>
      <c r="B187" s="71" t="s">
        <v>485</v>
      </c>
      <c r="C187" s="71" t="s">
        <v>486</v>
      </c>
      <c r="D187" s="71">
        <v>3</v>
      </c>
      <c r="E187" s="71" t="s">
        <v>31</v>
      </c>
      <c r="F187" s="159">
        <v>0.69</v>
      </c>
      <c r="G187" s="71">
        <v>27.851942000000001</v>
      </c>
      <c r="H187" s="71">
        <v>-97.356013000000004</v>
      </c>
      <c r="I187" s="71">
        <v>27.851858</v>
      </c>
      <c r="J187" s="71">
        <v>-97.353466999999995</v>
      </c>
    </row>
    <row r="188" spans="1:10" ht="12.75" customHeight="1" x14ac:dyDescent="0.15">
      <c r="A188" s="71" t="s">
        <v>482</v>
      </c>
      <c r="B188" s="71" t="s">
        <v>487</v>
      </c>
      <c r="C188" s="71" t="s">
        <v>488</v>
      </c>
      <c r="D188" s="71">
        <v>3</v>
      </c>
      <c r="E188" s="71" t="s">
        <v>31</v>
      </c>
      <c r="F188" s="159">
        <v>0.28999999999999998</v>
      </c>
      <c r="G188" s="71">
        <v>27.873532000000001</v>
      </c>
      <c r="H188" s="71">
        <v>-97.330776</v>
      </c>
      <c r="I188" s="71">
        <v>27.870408000000001</v>
      </c>
      <c r="J188" s="71">
        <v>-97.334351999999996</v>
      </c>
    </row>
    <row r="189" spans="1:10" ht="12.75" customHeight="1" x14ac:dyDescent="0.15">
      <c r="A189" s="71" t="s">
        <v>482</v>
      </c>
      <c r="B189" s="71" t="s">
        <v>489</v>
      </c>
      <c r="C189" s="71" t="s">
        <v>490</v>
      </c>
      <c r="D189" s="71">
        <v>3</v>
      </c>
      <c r="E189" s="71" t="s">
        <v>31</v>
      </c>
      <c r="F189" s="159">
        <v>2.7</v>
      </c>
      <c r="G189" s="71">
        <v>27.867777</v>
      </c>
      <c r="H189" s="71">
        <v>-97.338312999999999</v>
      </c>
      <c r="I189" s="71">
        <v>27.855447000000002</v>
      </c>
      <c r="J189" s="71">
        <v>-97.356142000000006</v>
      </c>
    </row>
    <row r="190" spans="1:10" ht="12.75" customHeight="1" x14ac:dyDescent="0.15">
      <c r="A190" s="71" t="s">
        <v>482</v>
      </c>
      <c r="B190" s="71" t="s">
        <v>491</v>
      </c>
      <c r="C190" s="71" t="s">
        <v>492</v>
      </c>
      <c r="D190" s="71">
        <v>3</v>
      </c>
      <c r="E190" s="71" t="s">
        <v>31</v>
      </c>
      <c r="F190" s="159">
        <v>0.14000000000000001</v>
      </c>
      <c r="G190" s="71">
        <v>27.853314999999998</v>
      </c>
      <c r="H190" s="71">
        <v>-97.358422000000004</v>
      </c>
      <c r="I190" s="71">
        <v>27.851832000000002</v>
      </c>
      <c r="J190" s="71">
        <v>-97.359853000000001</v>
      </c>
    </row>
    <row r="191" spans="1:10" ht="12.75" customHeight="1" x14ac:dyDescent="0.15">
      <c r="A191" s="72" t="s">
        <v>482</v>
      </c>
      <c r="B191" s="72" t="s">
        <v>493</v>
      </c>
      <c r="C191" s="72" t="s">
        <v>494</v>
      </c>
      <c r="D191" s="72">
        <v>3</v>
      </c>
      <c r="E191" s="72" t="s">
        <v>31</v>
      </c>
      <c r="F191" s="162">
        <v>0.53</v>
      </c>
      <c r="G191" s="72">
        <v>27.851168000000001</v>
      </c>
      <c r="H191" s="72">
        <v>-97.360090999999997</v>
      </c>
      <c r="I191" s="72">
        <v>27.852245</v>
      </c>
      <c r="J191" s="72">
        <v>-97.356829000000005</v>
      </c>
    </row>
    <row r="192" spans="1:10" ht="12.75" customHeight="1" x14ac:dyDescent="0.15">
      <c r="A192" s="33"/>
      <c r="B192" s="34">
        <f>COUNTA(B186:B191)</f>
        <v>6</v>
      </c>
      <c r="C192" s="33"/>
      <c r="D192" s="77"/>
      <c r="E192" s="33"/>
      <c r="F192" s="160">
        <f>SUM(F186:F191)</f>
        <v>4.46</v>
      </c>
      <c r="G192" s="33"/>
      <c r="H192" s="33"/>
      <c r="I192" s="33"/>
      <c r="J192" s="33"/>
    </row>
    <row r="193" spans="1:10" ht="12.75" customHeight="1" x14ac:dyDescent="0.15">
      <c r="A193" s="33"/>
      <c r="B193" s="34"/>
      <c r="C193" s="33"/>
      <c r="D193" s="77"/>
      <c r="E193" s="33"/>
      <c r="F193" s="160"/>
      <c r="G193" s="33"/>
      <c r="H193" s="33"/>
      <c r="I193" s="33"/>
      <c r="J193" s="33"/>
    </row>
    <row r="194" spans="1:10" ht="12.75" customHeight="1" x14ac:dyDescent="0.15">
      <c r="A194" s="71" t="s">
        <v>495</v>
      </c>
      <c r="B194" s="71" t="s">
        <v>496</v>
      </c>
      <c r="C194" s="71" t="s">
        <v>497</v>
      </c>
      <c r="D194" s="71">
        <v>3</v>
      </c>
      <c r="E194" s="71" t="s">
        <v>31</v>
      </c>
      <c r="F194" s="159">
        <v>0.12</v>
      </c>
      <c r="G194" s="71">
        <v>26.569808999999999</v>
      </c>
      <c r="H194" s="71">
        <v>-97.428871000000001</v>
      </c>
      <c r="I194" s="71">
        <v>26.568052000000002</v>
      </c>
      <c r="J194" s="71">
        <v>-97.428639000000004</v>
      </c>
    </row>
    <row r="195" spans="1:10" ht="12.75" customHeight="1" x14ac:dyDescent="0.15">
      <c r="A195" s="71" t="s">
        <v>495</v>
      </c>
      <c r="B195" s="71" t="s">
        <v>498</v>
      </c>
      <c r="C195" s="71" t="s">
        <v>499</v>
      </c>
      <c r="D195" s="71">
        <v>2</v>
      </c>
      <c r="E195" s="71" t="s">
        <v>31</v>
      </c>
      <c r="F195" s="159">
        <v>10.73</v>
      </c>
      <c r="G195" s="71">
        <v>26.562215999999999</v>
      </c>
      <c r="H195" s="71">
        <v>-97.270048000000003</v>
      </c>
      <c r="I195" s="71">
        <v>26.410982000000001</v>
      </c>
      <c r="J195" s="71">
        <v>-97.224988999999994</v>
      </c>
    </row>
    <row r="196" spans="1:10" ht="12.75" customHeight="1" x14ac:dyDescent="0.15">
      <c r="A196" s="72" t="s">
        <v>495</v>
      </c>
      <c r="B196" s="72" t="s">
        <v>500</v>
      </c>
      <c r="C196" s="72" t="s">
        <v>501</v>
      </c>
      <c r="D196" s="72">
        <v>3</v>
      </c>
      <c r="E196" s="72" t="s">
        <v>31</v>
      </c>
      <c r="F196" s="162">
        <v>1.1499999999999999</v>
      </c>
      <c r="G196" s="72">
        <v>26.555399000000001</v>
      </c>
      <c r="H196" s="72">
        <v>-97.423732000000001</v>
      </c>
      <c r="I196" s="72">
        <v>26.546136000000001</v>
      </c>
      <c r="J196" s="72">
        <v>-97.417719000000005</v>
      </c>
    </row>
    <row r="197" spans="1:10" ht="12.75" customHeight="1" x14ac:dyDescent="0.15">
      <c r="A197" s="33"/>
      <c r="B197" s="34">
        <f>COUNTA(B194:B196)</f>
        <v>3</v>
      </c>
      <c r="C197" s="33"/>
      <c r="D197" s="77"/>
      <c r="E197" s="33"/>
      <c r="F197" s="160">
        <f>SUM(F194:F196)</f>
        <v>12</v>
      </c>
      <c r="G197" s="33"/>
      <c r="H197" s="33"/>
      <c r="I197" s="33"/>
      <c r="J197" s="33"/>
    </row>
    <row r="198" spans="1:10" ht="12.75" customHeight="1" x14ac:dyDescent="0.15">
      <c r="A198" s="33"/>
      <c r="B198" s="34"/>
      <c r="C198" s="33"/>
      <c r="D198" s="77"/>
      <c r="E198" s="33"/>
      <c r="F198" s="160"/>
      <c r="G198" s="33"/>
      <c r="H198" s="33"/>
      <c r="I198" s="33"/>
      <c r="J198" s="33"/>
    </row>
    <row r="199" spans="1:10" ht="12.75" customHeight="1" x14ac:dyDescent="0.15">
      <c r="A199" s="33"/>
      <c r="B199" s="34"/>
      <c r="C199" s="33"/>
      <c r="D199" s="77"/>
      <c r="E199" s="33"/>
      <c r="F199" s="160"/>
      <c r="G199" s="33"/>
      <c r="H199" s="33"/>
      <c r="I199" s="33"/>
      <c r="J199" s="33"/>
    </row>
    <row r="200" spans="1:10" ht="12.75" customHeight="1" x14ac:dyDescent="0.15">
      <c r="A200" s="33"/>
      <c r="C200" s="102" t="s">
        <v>101</v>
      </c>
      <c r="D200" s="104"/>
      <c r="E200" s="103"/>
      <c r="G200" s="33"/>
      <c r="H200" s="33"/>
      <c r="I200" s="33"/>
      <c r="J200" s="33"/>
    </row>
    <row r="201" spans="1:10" s="2" customFormat="1" ht="12.75" customHeight="1" x14ac:dyDescent="0.15">
      <c r="C201" s="98" t="s">
        <v>100</v>
      </c>
      <c r="D201" s="99">
        <f>SUM(B11+B23+B43+B57+B61+B99+B109+B113+B122+B136+B181+B184+B192+B197)</f>
        <v>169</v>
      </c>
      <c r="F201" s="163"/>
      <c r="G201" s="54"/>
      <c r="H201" s="54"/>
      <c r="I201" s="54"/>
      <c r="J201" s="54"/>
    </row>
    <row r="202" spans="1:10" ht="12.75" customHeight="1" x14ac:dyDescent="0.15">
      <c r="A202" s="47"/>
      <c r="B202" s="47"/>
      <c r="C202" s="110" t="s">
        <v>528</v>
      </c>
      <c r="D202" s="165">
        <f>SUM(F11+F23+F43+F57+F61+F99+F109+F113+F122+F136+F181+F184+F192+F197)</f>
        <v>335.96999999999997</v>
      </c>
      <c r="F202" s="164"/>
      <c r="G202" s="46"/>
      <c r="H202" s="46"/>
      <c r="I202" s="46"/>
      <c r="J202" s="46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Texas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19"/>
  <sheetViews>
    <sheetView zoomScaleNormal="100" workbookViewId="0">
      <selection activeCell="K27" sqref="K27"/>
    </sheetView>
  </sheetViews>
  <sheetFormatPr defaultRowHeight="12.75" x14ac:dyDescent="0.2"/>
  <cols>
    <col min="1" max="1" width="11.5703125" style="5" customWidth="1"/>
    <col min="2" max="2" width="7.7109375" style="5" customWidth="1"/>
    <col min="3" max="3" width="41" style="5" customWidth="1"/>
    <col min="4" max="5" width="9.5703125" style="5" customWidth="1"/>
    <col min="6" max="8" width="9.28515625" style="5" customWidth="1"/>
    <col min="9" max="9" width="9.140625" style="24"/>
    <col min="10" max="16384" width="9.140625" style="5"/>
  </cols>
  <sheetData>
    <row r="1" spans="1:9" s="2" customFormat="1" ht="53.25" customHeight="1" x14ac:dyDescent="0.15">
      <c r="A1" s="25" t="s">
        <v>13</v>
      </c>
      <c r="B1" s="25" t="s">
        <v>14</v>
      </c>
      <c r="C1" s="25" t="s">
        <v>69</v>
      </c>
      <c r="D1" s="3" t="s">
        <v>72</v>
      </c>
      <c r="E1" s="3" t="s">
        <v>507</v>
      </c>
      <c r="F1" s="3" t="s">
        <v>508</v>
      </c>
      <c r="G1" s="3" t="s">
        <v>509</v>
      </c>
      <c r="H1" s="3" t="s">
        <v>510</v>
      </c>
      <c r="I1" s="78" t="s">
        <v>505</v>
      </c>
    </row>
    <row r="2" spans="1:9" ht="12.75" customHeight="1" x14ac:dyDescent="0.2">
      <c r="A2" s="71" t="s">
        <v>151</v>
      </c>
      <c r="B2" s="133" t="s">
        <v>152</v>
      </c>
      <c r="C2" s="133" t="s">
        <v>153</v>
      </c>
      <c r="D2" s="71">
        <v>3</v>
      </c>
      <c r="E2" s="168"/>
      <c r="F2" s="71">
        <v>365</v>
      </c>
      <c r="G2" s="133">
        <v>0</v>
      </c>
      <c r="H2" s="71">
        <v>0</v>
      </c>
      <c r="I2" s="159"/>
    </row>
    <row r="3" spans="1:9" ht="12.75" customHeight="1" x14ac:dyDescent="0.2">
      <c r="A3" s="71" t="s">
        <v>151</v>
      </c>
      <c r="B3" s="133" t="s">
        <v>154</v>
      </c>
      <c r="C3" s="133" t="s">
        <v>155</v>
      </c>
      <c r="D3" s="71">
        <v>3</v>
      </c>
      <c r="E3" s="168"/>
      <c r="F3" s="71">
        <v>365</v>
      </c>
      <c r="G3" s="133">
        <v>0</v>
      </c>
      <c r="H3" s="71">
        <v>0</v>
      </c>
      <c r="I3" s="159"/>
    </row>
    <row r="4" spans="1:9" ht="12.75" customHeight="1" x14ac:dyDescent="0.2">
      <c r="A4" s="71" t="s">
        <v>151</v>
      </c>
      <c r="B4" s="133" t="s">
        <v>156</v>
      </c>
      <c r="C4" s="133" t="s">
        <v>157</v>
      </c>
      <c r="D4" s="71">
        <v>3</v>
      </c>
      <c r="E4" s="168"/>
      <c r="F4" s="71">
        <v>365</v>
      </c>
      <c r="G4" s="133">
        <v>0</v>
      </c>
      <c r="H4" s="71">
        <v>0</v>
      </c>
      <c r="I4" s="159"/>
    </row>
    <row r="5" spans="1:9" ht="12.75" customHeight="1" x14ac:dyDescent="0.2">
      <c r="A5" s="71" t="s">
        <v>151</v>
      </c>
      <c r="B5" s="133" t="s">
        <v>158</v>
      </c>
      <c r="C5" s="133" t="s">
        <v>159</v>
      </c>
      <c r="D5" s="71">
        <v>3</v>
      </c>
      <c r="E5" s="168"/>
      <c r="F5" s="71">
        <v>365</v>
      </c>
      <c r="G5" s="133">
        <v>0</v>
      </c>
      <c r="H5" s="71">
        <v>0</v>
      </c>
      <c r="I5" s="159"/>
    </row>
    <row r="6" spans="1:9" ht="12.75" customHeight="1" x14ac:dyDescent="0.2">
      <c r="A6" s="71" t="s">
        <v>151</v>
      </c>
      <c r="B6" s="133" t="s">
        <v>160</v>
      </c>
      <c r="C6" s="133" t="s">
        <v>161</v>
      </c>
      <c r="D6" s="71">
        <v>3</v>
      </c>
      <c r="E6" s="168"/>
      <c r="F6" s="71">
        <v>365</v>
      </c>
      <c r="G6" s="133">
        <v>0</v>
      </c>
      <c r="H6" s="71">
        <v>0</v>
      </c>
      <c r="I6" s="159"/>
    </row>
    <row r="7" spans="1:9" ht="12.75" customHeight="1" x14ac:dyDescent="0.2">
      <c r="A7" s="71" t="s">
        <v>151</v>
      </c>
      <c r="B7" s="133" t="s">
        <v>162</v>
      </c>
      <c r="C7" s="133" t="s">
        <v>163</v>
      </c>
      <c r="D7" s="71">
        <v>2</v>
      </c>
      <c r="E7" s="168"/>
      <c r="F7" s="71">
        <v>365</v>
      </c>
      <c r="G7" s="133">
        <v>0</v>
      </c>
      <c r="H7" s="71">
        <v>0</v>
      </c>
      <c r="I7" s="159"/>
    </row>
    <row r="8" spans="1:9" ht="12.75" customHeight="1" x14ac:dyDescent="0.2">
      <c r="A8" s="71" t="s">
        <v>151</v>
      </c>
      <c r="B8" s="133" t="s">
        <v>164</v>
      </c>
      <c r="C8" s="133" t="s">
        <v>165</v>
      </c>
      <c r="D8" s="71">
        <v>3</v>
      </c>
      <c r="E8" s="168"/>
      <c r="F8" s="71">
        <v>365</v>
      </c>
      <c r="G8" s="133">
        <v>0</v>
      </c>
      <c r="H8" s="71">
        <v>0</v>
      </c>
      <c r="I8" s="159"/>
    </row>
    <row r="9" spans="1:9" ht="12.75" customHeight="1" x14ac:dyDescent="0.2">
      <c r="A9" s="71" t="s">
        <v>151</v>
      </c>
      <c r="B9" s="133" t="s">
        <v>166</v>
      </c>
      <c r="C9" s="133" t="s">
        <v>167</v>
      </c>
      <c r="D9" s="71">
        <v>3</v>
      </c>
      <c r="E9" s="168"/>
      <c r="F9" s="71">
        <v>365</v>
      </c>
      <c r="G9" s="133">
        <v>0</v>
      </c>
      <c r="H9" s="71">
        <v>0</v>
      </c>
      <c r="I9" s="159"/>
    </row>
    <row r="10" spans="1:9" ht="12.75" customHeight="1" x14ac:dyDescent="0.2">
      <c r="A10" s="72" t="s">
        <v>151</v>
      </c>
      <c r="B10" s="72" t="s">
        <v>168</v>
      </c>
      <c r="C10" s="72" t="s">
        <v>169</v>
      </c>
      <c r="D10" s="72">
        <v>1</v>
      </c>
      <c r="E10" s="169" t="s">
        <v>30</v>
      </c>
      <c r="F10" s="72">
        <v>365</v>
      </c>
      <c r="G10" s="72">
        <v>1</v>
      </c>
      <c r="H10" s="72">
        <v>0.5</v>
      </c>
      <c r="I10" s="162">
        <v>0.85</v>
      </c>
    </row>
    <row r="11" spans="1:9" ht="12.75" customHeight="1" x14ac:dyDescent="0.2">
      <c r="A11" s="32"/>
      <c r="B11" s="61">
        <f>COUNTA(B2:B10)</f>
        <v>9</v>
      </c>
      <c r="C11" s="20"/>
      <c r="D11" s="77"/>
      <c r="E11" s="29">
        <f>COUNTIF(E2:E10, "Yes")</f>
        <v>1</v>
      </c>
      <c r="F11" s="20"/>
      <c r="G11" s="29"/>
      <c r="H11" s="29"/>
      <c r="I11" s="160">
        <f>SUM(I2:I10)</f>
        <v>0.85</v>
      </c>
    </row>
    <row r="12" spans="1:9" ht="12.75" customHeight="1" x14ac:dyDescent="0.2">
      <c r="A12" s="32"/>
      <c r="B12" s="55"/>
      <c r="C12" s="32"/>
      <c r="D12" s="55"/>
      <c r="E12" s="32"/>
      <c r="F12" s="32"/>
      <c r="G12" s="32"/>
      <c r="H12" s="32"/>
      <c r="I12" s="161"/>
    </row>
    <row r="13" spans="1:9" ht="12.75" customHeight="1" x14ac:dyDescent="0.2">
      <c r="A13" s="71" t="s">
        <v>170</v>
      </c>
      <c r="B13" s="71" t="s">
        <v>171</v>
      </c>
      <c r="C13" s="71" t="s">
        <v>172</v>
      </c>
      <c r="D13" s="71">
        <v>1</v>
      </c>
      <c r="E13" s="168" t="s">
        <v>30</v>
      </c>
      <c r="F13" s="71">
        <v>365</v>
      </c>
      <c r="G13" s="71">
        <v>1</v>
      </c>
      <c r="H13" s="71">
        <v>0.5</v>
      </c>
      <c r="I13" s="159">
        <v>3.8</v>
      </c>
    </row>
    <row r="14" spans="1:9" ht="12.75" customHeight="1" x14ac:dyDescent="0.2">
      <c r="A14" s="71" t="s">
        <v>170</v>
      </c>
      <c r="B14" s="133" t="s">
        <v>173</v>
      </c>
      <c r="C14" s="133" t="s">
        <v>174</v>
      </c>
      <c r="D14" s="71">
        <v>2</v>
      </c>
      <c r="E14" s="168"/>
      <c r="F14" s="71">
        <v>365</v>
      </c>
      <c r="G14" s="133">
        <v>0</v>
      </c>
      <c r="H14" s="71">
        <v>0</v>
      </c>
      <c r="I14" s="159"/>
    </row>
    <row r="15" spans="1:9" ht="12.75" customHeight="1" x14ac:dyDescent="0.2">
      <c r="A15" s="71" t="s">
        <v>170</v>
      </c>
      <c r="B15" s="71" t="s">
        <v>175</v>
      </c>
      <c r="C15" s="71" t="s">
        <v>176</v>
      </c>
      <c r="D15" s="71">
        <v>1</v>
      </c>
      <c r="E15" s="168" t="s">
        <v>30</v>
      </c>
      <c r="F15" s="71">
        <v>365</v>
      </c>
      <c r="G15" s="71">
        <v>1</v>
      </c>
      <c r="H15" s="71">
        <v>0.5</v>
      </c>
      <c r="I15" s="159">
        <v>10.28</v>
      </c>
    </row>
    <row r="16" spans="1:9" ht="12.75" customHeight="1" x14ac:dyDescent="0.2">
      <c r="A16" s="71" t="s">
        <v>170</v>
      </c>
      <c r="B16" s="133" t="s">
        <v>177</v>
      </c>
      <c r="C16" s="133" t="s">
        <v>178</v>
      </c>
      <c r="D16" s="71">
        <v>2</v>
      </c>
      <c r="E16" s="168"/>
      <c r="F16" s="71">
        <v>365</v>
      </c>
      <c r="G16" s="133">
        <v>0</v>
      </c>
      <c r="H16" s="71">
        <v>0</v>
      </c>
      <c r="I16" s="159"/>
    </row>
    <row r="17" spans="1:9" ht="12.75" customHeight="1" x14ac:dyDescent="0.2">
      <c r="A17" s="71" t="s">
        <v>170</v>
      </c>
      <c r="B17" s="71" t="s">
        <v>179</v>
      </c>
      <c r="C17" s="71" t="s">
        <v>180</v>
      </c>
      <c r="D17" s="71">
        <v>1</v>
      </c>
      <c r="E17" s="168" t="s">
        <v>30</v>
      </c>
      <c r="F17" s="71">
        <v>365</v>
      </c>
      <c r="G17" s="71">
        <v>1</v>
      </c>
      <c r="H17" s="71">
        <v>0.5</v>
      </c>
      <c r="I17" s="159">
        <v>1.23</v>
      </c>
    </row>
    <row r="18" spans="1:9" ht="12.75" customHeight="1" x14ac:dyDescent="0.2">
      <c r="A18" s="71" t="s">
        <v>170</v>
      </c>
      <c r="B18" s="133" t="s">
        <v>181</v>
      </c>
      <c r="C18" s="133" t="s">
        <v>182</v>
      </c>
      <c r="D18" s="71">
        <v>2</v>
      </c>
      <c r="E18" s="168"/>
      <c r="F18" s="71">
        <v>365</v>
      </c>
      <c r="G18" s="133">
        <v>0</v>
      </c>
      <c r="H18" s="71">
        <v>0</v>
      </c>
      <c r="I18" s="159"/>
    </row>
    <row r="19" spans="1:9" ht="12.75" customHeight="1" x14ac:dyDescent="0.2">
      <c r="A19" s="71" t="s">
        <v>170</v>
      </c>
      <c r="B19" s="133" t="s">
        <v>183</v>
      </c>
      <c r="C19" s="133" t="s">
        <v>184</v>
      </c>
      <c r="D19" s="71">
        <v>3</v>
      </c>
      <c r="E19" s="168"/>
      <c r="F19" s="71">
        <v>365</v>
      </c>
      <c r="G19" s="133">
        <v>0</v>
      </c>
      <c r="H19" s="71">
        <v>0</v>
      </c>
      <c r="I19" s="159"/>
    </row>
    <row r="20" spans="1:9" ht="12.75" customHeight="1" x14ac:dyDescent="0.2">
      <c r="A20" s="71" t="s">
        <v>170</v>
      </c>
      <c r="B20" s="133" t="s">
        <v>185</v>
      </c>
      <c r="C20" s="133" t="s">
        <v>186</v>
      </c>
      <c r="D20" s="71">
        <v>2</v>
      </c>
      <c r="E20" s="168"/>
      <c r="F20" s="71">
        <v>365</v>
      </c>
      <c r="G20" s="133">
        <v>0</v>
      </c>
      <c r="H20" s="71">
        <v>0</v>
      </c>
      <c r="I20" s="159"/>
    </row>
    <row r="21" spans="1:9" ht="12.75" customHeight="1" x14ac:dyDescent="0.2">
      <c r="A21" s="71" t="s">
        <v>170</v>
      </c>
      <c r="B21" s="71" t="s">
        <v>187</v>
      </c>
      <c r="C21" s="71" t="s">
        <v>188</v>
      </c>
      <c r="D21" s="71">
        <v>1</v>
      </c>
      <c r="E21" s="168" t="s">
        <v>30</v>
      </c>
      <c r="F21" s="71">
        <v>365</v>
      </c>
      <c r="G21" s="71">
        <v>1</v>
      </c>
      <c r="H21" s="71">
        <v>0.5</v>
      </c>
      <c r="I21" s="159">
        <v>3.82</v>
      </c>
    </row>
    <row r="22" spans="1:9" ht="12.75" customHeight="1" x14ac:dyDescent="0.2">
      <c r="A22" s="72" t="s">
        <v>170</v>
      </c>
      <c r="B22" s="139" t="s">
        <v>189</v>
      </c>
      <c r="C22" s="139" t="s">
        <v>190</v>
      </c>
      <c r="D22" s="72">
        <v>3</v>
      </c>
      <c r="E22" s="169"/>
      <c r="F22" s="72">
        <v>365</v>
      </c>
      <c r="G22" s="139">
        <v>0</v>
      </c>
      <c r="H22" s="72">
        <v>0</v>
      </c>
      <c r="I22" s="162"/>
    </row>
    <row r="23" spans="1:9" ht="12.75" customHeight="1" x14ac:dyDescent="0.2">
      <c r="A23" s="30"/>
      <c r="B23" s="29">
        <f>COUNTA(G13:G22)</f>
        <v>10</v>
      </c>
      <c r="C23" s="29"/>
      <c r="D23" s="77"/>
      <c r="E23" s="29">
        <f>COUNTIF(E13:E22, "Yes")</f>
        <v>4</v>
      </c>
      <c r="F23" s="30"/>
      <c r="G23" s="29"/>
      <c r="H23" s="29"/>
      <c r="I23" s="160">
        <f>SUM(I13:I22)</f>
        <v>19.13</v>
      </c>
    </row>
    <row r="24" spans="1:9" ht="12.75" customHeight="1" x14ac:dyDescent="0.2">
      <c r="A24" s="32"/>
      <c r="B24" s="61"/>
      <c r="C24" s="32"/>
      <c r="D24" s="56"/>
      <c r="E24" s="32"/>
      <c r="F24" s="32"/>
      <c r="G24" s="32"/>
      <c r="H24" s="32"/>
      <c r="I24" s="161"/>
    </row>
    <row r="25" spans="1:9" ht="12.75" customHeight="1" x14ac:dyDescent="0.2">
      <c r="A25" s="71" t="s">
        <v>191</v>
      </c>
      <c r="B25" s="133" t="s">
        <v>192</v>
      </c>
      <c r="C25" s="133" t="s">
        <v>193</v>
      </c>
      <c r="D25" s="71">
        <v>3</v>
      </c>
      <c r="E25" s="168"/>
      <c r="F25" s="71">
        <v>365</v>
      </c>
      <c r="G25" s="133">
        <v>0</v>
      </c>
      <c r="H25" s="71">
        <v>0</v>
      </c>
      <c r="I25" s="159"/>
    </row>
    <row r="26" spans="1:9" ht="12.75" customHeight="1" x14ac:dyDescent="0.2">
      <c r="A26" s="71" t="s">
        <v>191</v>
      </c>
      <c r="B26" s="133" t="s">
        <v>194</v>
      </c>
      <c r="C26" s="133" t="s">
        <v>195</v>
      </c>
      <c r="D26" s="71">
        <v>2</v>
      </c>
      <c r="E26" s="168"/>
      <c r="F26" s="71">
        <v>365</v>
      </c>
      <c r="G26" s="133">
        <v>0</v>
      </c>
      <c r="H26" s="71">
        <v>0</v>
      </c>
      <c r="I26" s="159"/>
    </row>
    <row r="27" spans="1:9" ht="12.75" customHeight="1" x14ac:dyDescent="0.2">
      <c r="A27" s="71" t="s">
        <v>191</v>
      </c>
      <c r="B27" s="133" t="s">
        <v>196</v>
      </c>
      <c r="C27" s="133" t="s">
        <v>197</v>
      </c>
      <c r="D27" s="71">
        <v>3</v>
      </c>
      <c r="E27" s="168"/>
      <c r="F27" s="71">
        <v>365</v>
      </c>
      <c r="G27" s="133">
        <v>0</v>
      </c>
      <c r="H27" s="71">
        <v>0</v>
      </c>
      <c r="I27" s="159"/>
    </row>
    <row r="28" spans="1:9" ht="12.75" customHeight="1" x14ac:dyDescent="0.2">
      <c r="A28" s="71" t="s">
        <v>191</v>
      </c>
      <c r="B28" s="133" t="s">
        <v>198</v>
      </c>
      <c r="C28" s="133" t="s">
        <v>199</v>
      </c>
      <c r="D28" s="71">
        <v>2</v>
      </c>
      <c r="E28" s="168"/>
      <c r="F28" s="71">
        <v>365</v>
      </c>
      <c r="G28" s="133">
        <v>0</v>
      </c>
      <c r="H28" s="71">
        <v>0</v>
      </c>
      <c r="I28" s="159"/>
    </row>
    <row r="29" spans="1:9" ht="12.75" customHeight="1" x14ac:dyDescent="0.2">
      <c r="A29" s="71" t="s">
        <v>191</v>
      </c>
      <c r="B29" s="133" t="s">
        <v>200</v>
      </c>
      <c r="C29" s="133" t="s">
        <v>201</v>
      </c>
      <c r="D29" s="71">
        <v>2</v>
      </c>
      <c r="E29" s="168"/>
      <c r="F29" s="71">
        <v>365</v>
      </c>
      <c r="G29" s="133">
        <v>0</v>
      </c>
      <c r="H29" s="71">
        <v>0</v>
      </c>
      <c r="I29" s="159"/>
    </row>
    <row r="30" spans="1:9" ht="12.75" customHeight="1" x14ac:dyDescent="0.2">
      <c r="A30" s="71" t="s">
        <v>191</v>
      </c>
      <c r="B30" s="133" t="s">
        <v>202</v>
      </c>
      <c r="C30" s="133" t="s">
        <v>203</v>
      </c>
      <c r="D30" s="71">
        <v>2</v>
      </c>
      <c r="E30" s="168"/>
      <c r="F30" s="71">
        <v>365</v>
      </c>
      <c r="G30" s="133">
        <v>0</v>
      </c>
      <c r="H30" s="71">
        <v>0</v>
      </c>
      <c r="I30" s="159"/>
    </row>
    <row r="31" spans="1:9" ht="12.75" customHeight="1" x14ac:dyDescent="0.2">
      <c r="A31" s="71" t="s">
        <v>191</v>
      </c>
      <c r="B31" s="133" t="s">
        <v>204</v>
      </c>
      <c r="C31" s="133" t="s">
        <v>205</v>
      </c>
      <c r="D31" s="71">
        <v>2</v>
      </c>
      <c r="E31" s="168"/>
      <c r="F31" s="71">
        <v>365</v>
      </c>
      <c r="G31" s="133">
        <v>0</v>
      </c>
      <c r="H31" s="71">
        <v>0</v>
      </c>
      <c r="I31" s="159"/>
    </row>
    <row r="32" spans="1:9" ht="12.75" customHeight="1" x14ac:dyDescent="0.2">
      <c r="A32" s="71" t="s">
        <v>191</v>
      </c>
      <c r="B32" s="133" t="s">
        <v>206</v>
      </c>
      <c r="C32" s="133" t="s">
        <v>207</v>
      </c>
      <c r="D32" s="71">
        <v>3</v>
      </c>
      <c r="E32" s="168"/>
      <c r="F32" s="71">
        <v>365</v>
      </c>
      <c r="G32" s="133">
        <v>0</v>
      </c>
      <c r="H32" s="71">
        <v>0</v>
      </c>
      <c r="I32" s="159"/>
    </row>
    <row r="33" spans="1:9" ht="12.75" customHeight="1" x14ac:dyDescent="0.2">
      <c r="A33" s="71" t="s">
        <v>191</v>
      </c>
      <c r="B33" s="133" t="s">
        <v>208</v>
      </c>
      <c r="C33" s="133" t="s">
        <v>209</v>
      </c>
      <c r="D33" s="71">
        <v>3</v>
      </c>
      <c r="E33" s="168"/>
      <c r="F33" s="71">
        <v>365</v>
      </c>
      <c r="G33" s="133">
        <v>0</v>
      </c>
      <c r="H33" s="71">
        <v>0</v>
      </c>
      <c r="I33" s="159"/>
    </row>
    <row r="34" spans="1:9" ht="12.75" customHeight="1" x14ac:dyDescent="0.2">
      <c r="A34" s="71" t="s">
        <v>191</v>
      </c>
      <c r="B34" s="133" t="s">
        <v>210</v>
      </c>
      <c r="C34" s="133" t="s">
        <v>211</v>
      </c>
      <c r="D34" s="71">
        <v>3</v>
      </c>
      <c r="E34" s="168"/>
      <c r="F34" s="71">
        <v>365</v>
      </c>
      <c r="G34" s="133">
        <v>0</v>
      </c>
      <c r="H34" s="71">
        <v>0</v>
      </c>
      <c r="I34" s="159"/>
    </row>
    <row r="35" spans="1:9" ht="12.75" customHeight="1" x14ac:dyDescent="0.2">
      <c r="A35" s="71" t="s">
        <v>191</v>
      </c>
      <c r="B35" s="133" t="s">
        <v>212</v>
      </c>
      <c r="C35" s="133" t="s">
        <v>213</v>
      </c>
      <c r="D35" s="71">
        <v>3</v>
      </c>
      <c r="E35" s="168"/>
      <c r="F35" s="71">
        <v>365</v>
      </c>
      <c r="G35" s="133">
        <v>0</v>
      </c>
      <c r="H35" s="71">
        <v>0</v>
      </c>
      <c r="I35" s="159"/>
    </row>
    <row r="36" spans="1:9" ht="12.75" customHeight="1" x14ac:dyDescent="0.2">
      <c r="A36" s="71" t="s">
        <v>191</v>
      </c>
      <c r="B36" s="133" t="s">
        <v>214</v>
      </c>
      <c r="C36" s="133" t="s">
        <v>215</v>
      </c>
      <c r="D36" s="71">
        <v>2</v>
      </c>
      <c r="E36" s="168"/>
      <c r="F36" s="71">
        <v>365</v>
      </c>
      <c r="G36" s="133">
        <v>0</v>
      </c>
      <c r="H36" s="71">
        <v>0</v>
      </c>
      <c r="I36" s="159"/>
    </row>
    <row r="37" spans="1:9" ht="12.75" customHeight="1" x14ac:dyDescent="0.2">
      <c r="A37" s="71" t="s">
        <v>191</v>
      </c>
      <c r="B37" s="133" t="s">
        <v>216</v>
      </c>
      <c r="C37" s="133" t="s">
        <v>217</v>
      </c>
      <c r="D37" s="71">
        <v>3</v>
      </c>
      <c r="E37" s="168"/>
      <c r="F37" s="71">
        <v>365</v>
      </c>
      <c r="G37" s="133">
        <v>0</v>
      </c>
      <c r="H37" s="71">
        <v>0</v>
      </c>
      <c r="I37" s="159"/>
    </row>
    <row r="38" spans="1:9" ht="12.75" customHeight="1" x14ac:dyDescent="0.2">
      <c r="A38" s="71" t="s">
        <v>191</v>
      </c>
      <c r="B38" s="133" t="s">
        <v>218</v>
      </c>
      <c r="C38" s="133" t="s">
        <v>219</v>
      </c>
      <c r="D38" s="71">
        <v>3</v>
      </c>
      <c r="E38" s="168"/>
      <c r="F38" s="71">
        <v>365</v>
      </c>
      <c r="G38" s="133">
        <v>0</v>
      </c>
      <c r="H38" s="71">
        <v>0</v>
      </c>
      <c r="I38" s="159"/>
    </row>
    <row r="39" spans="1:9" ht="12.75" customHeight="1" x14ac:dyDescent="0.2">
      <c r="A39" s="71" t="s">
        <v>191</v>
      </c>
      <c r="B39" s="133" t="s">
        <v>220</v>
      </c>
      <c r="C39" s="133" t="s">
        <v>221</v>
      </c>
      <c r="D39" s="71">
        <v>2</v>
      </c>
      <c r="E39" s="168"/>
      <c r="F39" s="71">
        <v>365</v>
      </c>
      <c r="G39" s="133">
        <v>0</v>
      </c>
      <c r="H39" s="71">
        <v>0</v>
      </c>
      <c r="I39" s="159"/>
    </row>
    <row r="40" spans="1:9" ht="12.75" customHeight="1" x14ac:dyDescent="0.2">
      <c r="A40" s="71" t="s">
        <v>191</v>
      </c>
      <c r="B40" s="133" t="s">
        <v>222</v>
      </c>
      <c r="C40" s="133" t="s">
        <v>223</v>
      </c>
      <c r="D40" s="71">
        <v>2</v>
      </c>
      <c r="E40" s="168"/>
      <c r="F40" s="71">
        <v>365</v>
      </c>
      <c r="G40" s="133">
        <v>0</v>
      </c>
      <c r="H40" s="71">
        <v>0</v>
      </c>
      <c r="I40" s="159"/>
    </row>
    <row r="41" spans="1:9" ht="12.75" customHeight="1" x14ac:dyDescent="0.2">
      <c r="A41" s="71" t="s">
        <v>191</v>
      </c>
      <c r="B41" s="133" t="s">
        <v>224</v>
      </c>
      <c r="C41" s="133" t="s">
        <v>225</v>
      </c>
      <c r="D41" s="71">
        <v>3</v>
      </c>
      <c r="E41" s="168"/>
      <c r="F41" s="71">
        <v>365</v>
      </c>
      <c r="G41" s="133">
        <v>0</v>
      </c>
      <c r="H41" s="71">
        <v>0</v>
      </c>
      <c r="I41" s="159"/>
    </row>
    <row r="42" spans="1:9" ht="12.75" customHeight="1" x14ac:dyDescent="0.2">
      <c r="A42" s="72" t="s">
        <v>191</v>
      </c>
      <c r="B42" s="139" t="s">
        <v>226</v>
      </c>
      <c r="C42" s="139" t="s">
        <v>227</v>
      </c>
      <c r="D42" s="72">
        <v>3</v>
      </c>
      <c r="E42" s="169"/>
      <c r="F42" s="72">
        <v>365</v>
      </c>
      <c r="G42" s="139">
        <v>0</v>
      </c>
      <c r="H42" s="72">
        <v>0</v>
      </c>
      <c r="I42" s="162"/>
    </row>
    <row r="43" spans="1:9" ht="12.75" customHeight="1" x14ac:dyDescent="0.2">
      <c r="A43" s="30"/>
      <c r="B43" s="29">
        <f>COUNTA(B25:B42)</f>
        <v>18</v>
      </c>
      <c r="C43" s="29"/>
      <c r="D43" s="77"/>
      <c r="E43" s="29">
        <f>COUNTIF(E25:E42, "Yes")</f>
        <v>0</v>
      </c>
      <c r="F43" s="30"/>
      <c r="G43" s="29"/>
      <c r="H43" s="29"/>
      <c r="I43" s="160">
        <f>SUM(I25:I42)</f>
        <v>0</v>
      </c>
    </row>
    <row r="44" spans="1:9" ht="12.75" customHeight="1" x14ac:dyDescent="0.2">
      <c r="A44" s="30"/>
      <c r="B44" s="29"/>
      <c r="C44" s="29"/>
      <c r="D44" s="77"/>
      <c r="E44" s="20"/>
      <c r="F44" s="30"/>
      <c r="G44" s="29"/>
      <c r="H44" s="29"/>
      <c r="I44" s="160"/>
    </row>
    <row r="45" spans="1:9" ht="12.75" customHeight="1" x14ac:dyDescent="0.2">
      <c r="A45" s="71" t="s">
        <v>228</v>
      </c>
      <c r="B45" s="71" t="s">
        <v>229</v>
      </c>
      <c r="C45" s="71" t="s">
        <v>230</v>
      </c>
      <c r="D45" s="71">
        <v>1</v>
      </c>
      <c r="E45" s="168" t="s">
        <v>30</v>
      </c>
      <c r="F45" s="71">
        <v>365</v>
      </c>
      <c r="G45" s="71">
        <v>1</v>
      </c>
      <c r="H45" s="71">
        <v>0.5</v>
      </c>
      <c r="I45" s="159">
        <v>0.78</v>
      </c>
    </row>
    <row r="46" spans="1:9" ht="12.75" customHeight="1" x14ac:dyDescent="0.2">
      <c r="A46" s="71" t="s">
        <v>228</v>
      </c>
      <c r="B46" s="71" t="s">
        <v>231</v>
      </c>
      <c r="C46" s="71" t="s">
        <v>232</v>
      </c>
      <c r="D46" s="71">
        <v>1</v>
      </c>
      <c r="E46" s="168" t="s">
        <v>30</v>
      </c>
      <c r="F46" s="71">
        <v>365</v>
      </c>
      <c r="G46" s="71">
        <v>1</v>
      </c>
      <c r="H46" s="71">
        <v>0.5</v>
      </c>
      <c r="I46" s="159">
        <v>0.55000000000000004</v>
      </c>
    </row>
    <row r="47" spans="1:9" ht="12.75" customHeight="1" x14ac:dyDescent="0.2">
      <c r="A47" s="71" t="s">
        <v>228</v>
      </c>
      <c r="B47" s="71" t="s">
        <v>233</v>
      </c>
      <c r="C47" s="71" t="s">
        <v>234</v>
      </c>
      <c r="D47" s="71">
        <v>1</v>
      </c>
      <c r="E47" s="168" t="s">
        <v>30</v>
      </c>
      <c r="F47" s="71">
        <v>365</v>
      </c>
      <c r="G47" s="71">
        <v>1</v>
      </c>
      <c r="H47" s="71">
        <v>0.5</v>
      </c>
      <c r="I47" s="159">
        <v>3.05</v>
      </c>
    </row>
    <row r="48" spans="1:9" ht="12.75" customHeight="1" x14ac:dyDescent="0.2">
      <c r="A48" s="71" t="s">
        <v>228</v>
      </c>
      <c r="B48" s="71" t="s">
        <v>235</v>
      </c>
      <c r="C48" s="71" t="s">
        <v>236</v>
      </c>
      <c r="D48" s="71">
        <v>1</v>
      </c>
      <c r="E48" s="168" t="s">
        <v>30</v>
      </c>
      <c r="F48" s="71">
        <v>365</v>
      </c>
      <c r="G48" s="71">
        <v>1</v>
      </c>
      <c r="H48" s="71">
        <v>0.5</v>
      </c>
      <c r="I48" s="159">
        <v>0.52</v>
      </c>
    </row>
    <row r="49" spans="1:9" ht="12.75" customHeight="1" x14ac:dyDescent="0.2">
      <c r="A49" s="71" t="s">
        <v>228</v>
      </c>
      <c r="B49" s="71" t="s">
        <v>237</v>
      </c>
      <c r="C49" s="71" t="s">
        <v>238</v>
      </c>
      <c r="D49" s="71">
        <v>1</v>
      </c>
      <c r="E49" s="168" t="s">
        <v>30</v>
      </c>
      <c r="F49" s="71">
        <v>365</v>
      </c>
      <c r="G49" s="71">
        <v>1</v>
      </c>
      <c r="H49" s="71">
        <v>0.5</v>
      </c>
      <c r="I49" s="159">
        <v>1.6</v>
      </c>
    </row>
    <row r="50" spans="1:9" ht="12.75" customHeight="1" x14ac:dyDescent="0.2">
      <c r="A50" s="71" t="s">
        <v>228</v>
      </c>
      <c r="B50" s="71" t="s">
        <v>239</v>
      </c>
      <c r="C50" s="71" t="s">
        <v>240</v>
      </c>
      <c r="D50" s="71">
        <v>1</v>
      </c>
      <c r="E50" s="168" t="s">
        <v>30</v>
      </c>
      <c r="F50" s="71">
        <v>365</v>
      </c>
      <c r="G50" s="71">
        <v>1</v>
      </c>
      <c r="H50" s="71">
        <v>0.5</v>
      </c>
      <c r="I50" s="159">
        <v>1.55</v>
      </c>
    </row>
    <row r="51" spans="1:9" ht="12.75" customHeight="1" x14ac:dyDescent="0.2">
      <c r="A51" s="71" t="s">
        <v>228</v>
      </c>
      <c r="B51" s="71" t="s">
        <v>241</v>
      </c>
      <c r="C51" s="71" t="s">
        <v>242</v>
      </c>
      <c r="D51" s="71">
        <v>1</v>
      </c>
      <c r="E51" s="168" t="s">
        <v>30</v>
      </c>
      <c r="F51" s="71">
        <v>365</v>
      </c>
      <c r="G51" s="71">
        <v>1</v>
      </c>
      <c r="H51" s="71">
        <v>0.5</v>
      </c>
      <c r="I51" s="159">
        <v>0.93</v>
      </c>
    </row>
    <row r="52" spans="1:9" ht="12.75" customHeight="1" x14ac:dyDescent="0.2">
      <c r="A52" s="71" t="s">
        <v>228</v>
      </c>
      <c r="B52" s="133" t="s">
        <v>243</v>
      </c>
      <c r="C52" s="133" t="s">
        <v>244</v>
      </c>
      <c r="D52" s="71">
        <v>3</v>
      </c>
      <c r="E52" s="168"/>
      <c r="F52" s="71">
        <v>365</v>
      </c>
      <c r="G52" s="133">
        <v>0</v>
      </c>
      <c r="H52" s="71">
        <v>0</v>
      </c>
      <c r="I52" s="159"/>
    </row>
    <row r="53" spans="1:9" ht="12.75" customHeight="1" x14ac:dyDescent="0.2">
      <c r="A53" s="71" t="s">
        <v>228</v>
      </c>
      <c r="B53" s="133" t="s">
        <v>245</v>
      </c>
      <c r="C53" s="133" t="s">
        <v>246</v>
      </c>
      <c r="D53" s="71">
        <v>2</v>
      </c>
      <c r="E53" s="168"/>
      <c r="F53" s="71">
        <v>365</v>
      </c>
      <c r="G53" s="133">
        <v>0</v>
      </c>
      <c r="H53" s="71">
        <v>0</v>
      </c>
      <c r="I53" s="159"/>
    </row>
    <row r="54" spans="1:9" ht="12.75" customHeight="1" x14ac:dyDescent="0.2">
      <c r="A54" s="71" t="s">
        <v>228</v>
      </c>
      <c r="B54" s="71" t="s">
        <v>247</v>
      </c>
      <c r="C54" s="71" t="s">
        <v>248</v>
      </c>
      <c r="D54" s="71">
        <v>1</v>
      </c>
      <c r="E54" s="168" t="s">
        <v>30</v>
      </c>
      <c r="F54" s="71">
        <v>365</v>
      </c>
      <c r="G54" s="71">
        <v>1</v>
      </c>
      <c r="H54" s="71">
        <v>0.5</v>
      </c>
      <c r="I54" s="159">
        <v>0.45</v>
      </c>
    </row>
    <row r="55" spans="1:9" ht="12.75" customHeight="1" x14ac:dyDescent="0.2">
      <c r="A55" s="71" t="s">
        <v>228</v>
      </c>
      <c r="B55" s="133" t="s">
        <v>249</v>
      </c>
      <c r="C55" s="133" t="s">
        <v>250</v>
      </c>
      <c r="D55" s="71">
        <v>2</v>
      </c>
      <c r="E55" s="168"/>
      <c r="F55" s="71">
        <v>365</v>
      </c>
      <c r="G55" s="133">
        <v>0</v>
      </c>
      <c r="H55" s="71">
        <v>0</v>
      </c>
      <c r="I55" s="159"/>
    </row>
    <row r="56" spans="1:9" ht="12.75" customHeight="1" x14ac:dyDescent="0.2">
      <c r="A56" s="72" t="s">
        <v>228</v>
      </c>
      <c r="B56" s="72" t="s">
        <v>251</v>
      </c>
      <c r="C56" s="72" t="s">
        <v>252</v>
      </c>
      <c r="D56" s="72">
        <v>1</v>
      </c>
      <c r="E56" s="169" t="s">
        <v>30</v>
      </c>
      <c r="F56" s="72">
        <v>365</v>
      </c>
      <c r="G56" s="72">
        <v>1</v>
      </c>
      <c r="H56" s="72">
        <v>0.5</v>
      </c>
      <c r="I56" s="162">
        <v>3.97</v>
      </c>
    </row>
    <row r="57" spans="1:9" ht="12.75" customHeight="1" x14ac:dyDescent="0.2">
      <c r="A57" s="30"/>
      <c r="B57" s="29">
        <f>COUNTA(B45:B56)</f>
        <v>12</v>
      </c>
      <c r="C57" s="29"/>
      <c r="D57" s="77"/>
      <c r="E57" s="29">
        <f>COUNTIF(E45:E56, "Yes")</f>
        <v>9</v>
      </c>
      <c r="F57" s="30"/>
      <c r="G57" s="29"/>
      <c r="H57" s="29"/>
      <c r="I57" s="160">
        <f>SUM(I45:I56)</f>
        <v>13.4</v>
      </c>
    </row>
    <row r="58" spans="1:9" ht="12.75" customHeight="1" x14ac:dyDescent="0.2">
      <c r="A58" s="30"/>
      <c r="B58" s="29"/>
      <c r="C58" s="29"/>
      <c r="D58" s="77"/>
      <c r="E58" s="20"/>
      <c r="F58" s="30"/>
      <c r="G58" s="29"/>
      <c r="H58" s="29"/>
      <c r="I58" s="160"/>
    </row>
    <row r="59" spans="1:9" ht="12.75" customHeight="1" x14ac:dyDescent="0.2">
      <c r="A59" s="71" t="s">
        <v>253</v>
      </c>
      <c r="B59" s="133" t="s">
        <v>254</v>
      </c>
      <c r="C59" s="133" t="s">
        <v>255</v>
      </c>
      <c r="D59" s="71">
        <v>2</v>
      </c>
      <c r="E59" s="168"/>
      <c r="F59" s="71">
        <v>365</v>
      </c>
      <c r="G59" s="133">
        <v>0</v>
      </c>
      <c r="H59" s="71">
        <v>0</v>
      </c>
      <c r="I59" s="159"/>
    </row>
    <row r="60" spans="1:9" ht="12.75" customHeight="1" x14ac:dyDescent="0.2">
      <c r="A60" s="72" t="s">
        <v>253</v>
      </c>
      <c r="B60" s="139" t="s">
        <v>256</v>
      </c>
      <c r="C60" s="139" t="s">
        <v>257</v>
      </c>
      <c r="D60" s="72">
        <v>2</v>
      </c>
      <c r="E60" s="169"/>
      <c r="F60" s="72">
        <v>365</v>
      </c>
      <c r="G60" s="139">
        <v>0</v>
      </c>
      <c r="H60" s="72">
        <v>0</v>
      </c>
      <c r="I60" s="162"/>
    </row>
    <row r="61" spans="1:9" ht="12.75" customHeight="1" x14ac:dyDescent="0.2">
      <c r="A61" s="30"/>
      <c r="B61" s="29">
        <f>COUNTA(B59:B60)</f>
        <v>2</v>
      </c>
      <c r="C61" s="29"/>
      <c r="D61" s="77"/>
      <c r="E61" s="29">
        <f>COUNTIF(E59:E60, "Yes")</f>
        <v>0</v>
      </c>
      <c r="F61" s="30"/>
      <c r="G61" s="29"/>
      <c r="H61" s="29"/>
      <c r="I61" s="160">
        <f>SUM(I59:I60)</f>
        <v>0</v>
      </c>
    </row>
    <row r="62" spans="1:9" ht="12.75" customHeight="1" x14ac:dyDescent="0.2">
      <c r="A62" s="30"/>
      <c r="B62" s="29"/>
      <c r="C62" s="29"/>
      <c r="D62" s="77"/>
      <c r="E62" s="20"/>
      <c r="F62" s="30"/>
      <c r="G62" s="29"/>
      <c r="H62" s="29"/>
      <c r="I62" s="160"/>
    </row>
    <row r="63" spans="1:9" ht="12.75" customHeight="1" x14ac:dyDescent="0.2">
      <c r="A63" s="71" t="s">
        <v>258</v>
      </c>
      <c r="B63" s="71" t="s">
        <v>259</v>
      </c>
      <c r="C63" s="71" t="s">
        <v>260</v>
      </c>
      <c r="D63" s="71">
        <v>1</v>
      </c>
      <c r="E63" s="168" t="s">
        <v>30</v>
      </c>
      <c r="F63" s="71">
        <v>365</v>
      </c>
      <c r="G63" s="71">
        <v>1</v>
      </c>
      <c r="H63" s="71">
        <v>0.5</v>
      </c>
      <c r="I63" s="159">
        <v>1.8</v>
      </c>
    </row>
    <row r="64" spans="1:9" ht="12.75" customHeight="1" x14ac:dyDescent="0.2">
      <c r="A64" s="71" t="s">
        <v>258</v>
      </c>
      <c r="B64" s="71" t="s">
        <v>261</v>
      </c>
      <c r="C64" s="71" t="s">
        <v>262</v>
      </c>
      <c r="D64" s="71">
        <v>1</v>
      </c>
      <c r="E64" s="168" t="s">
        <v>30</v>
      </c>
      <c r="F64" s="71">
        <v>365</v>
      </c>
      <c r="G64" s="71">
        <v>1</v>
      </c>
      <c r="H64" s="71">
        <v>0.5</v>
      </c>
      <c r="I64" s="159">
        <v>1.55</v>
      </c>
    </row>
    <row r="65" spans="1:9" ht="12.75" customHeight="1" x14ac:dyDescent="0.2">
      <c r="A65" s="71" t="s">
        <v>258</v>
      </c>
      <c r="B65" s="71" t="s">
        <v>263</v>
      </c>
      <c r="C65" s="71" t="s">
        <v>264</v>
      </c>
      <c r="D65" s="71">
        <v>1</v>
      </c>
      <c r="E65" s="168" t="s">
        <v>30</v>
      </c>
      <c r="F65" s="71">
        <v>365</v>
      </c>
      <c r="G65" s="71">
        <v>1</v>
      </c>
      <c r="H65" s="71">
        <v>0.5</v>
      </c>
      <c r="I65" s="159">
        <v>1.04</v>
      </c>
    </row>
    <row r="66" spans="1:9" ht="12.75" customHeight="1" x14ac:dyDescent="0.2">
      <c r="A66" s="71" t="s">
        <v>258</v>
      </c>
      <c r="B66" s="71" t="s">
        <v>265</v>
      </c>
      <c r="C66" s="71" t="s">
        <v>266</v>
      </c>
      <c r="D66" s="71">
        <v>1</v>
      </c>
      <c r="E66" s="168" t="s">
        <v>30</v>
      </c>
      <c r="F66" s="71">
        <v>365</v>
      </c>
      <c r="G66" s="71">
        <v>1</v>
      </c>
      <c r="H66" s="71">
        <v>0.5</v>
      </c>
      <c r="I66" s="159">
        <v>2.06</v>
      </c>
    </row>
    <row r="67" spans="1:9" ht="12.75" customHeight="1" x14ac:dyDescent="0.2">
      <c r="A67" s="71" t="s">
        <v>258</v>
      </c>
      <c r="B67" s="133" t="s">
        <v>267</v>
      </c>
      <c r="C67" s="133" t="s">
        <v>268</v>
      </c>
      <c r="D67" s="71">
        <v>2</v>
      </c>
      <c r="E67" s="168"/>
      <c r="F67" s="71">
        <v>365</v>
      </c>
      <c r="G67" s="133">
        <v>0</v>
      </c>
      <c r="H67" s="71">
        <v>0</v>
      </c>
      <c r="I67" s="159"/>
    </row>
    <row r="68" spans="1:9" ht="12.75" customHeight="1" x14ac:dyDescent="0.2">
      <c r="A68" s="71" t="s">
        <v>258</v>
      </c>
      <c r="B68" s="133" t="s">
        <v>269</v>
      </c>
      <c r="C68" s="133" t="s">
        <v>270</v>
      </c>
      <c r="D68" s="71">
        <v>2</v>
      </c>
      <c r="E68" s="168"/>
      <c r="F68" s="71">
        <v>365</v>
      </c>
      <c r="G68" s="133">
        <v>0</v>
      </c>
      <c r="H68" s="71">
        <v>0</v>
      </c>
      <c r="I68" s="159"/>
    </row>
    <row r="69" spans="1:9" ht="12.75" customHeight="1" x14ac:dyDescent="0.2">
      <c r="A69" s="71" t="s">
        <v>258</v>
      </c>
      <c r="B69" s="71" t="s">
        <v>271</v>
      </c>
      <c r="C69" s="71" t="s">
        <v>272</v>
      </c>
      <c r="D69" s="71">
        <v>1</v>
      </c>
      <c r="E69" s="168" t="s">
        <v>30</v>
      </c>
      <c r="F69" s="71">
        <v>365</v>
      </c>
      <c r="G69" s="71">
        <v>1</v>
      </c>
      <c r="H69" s="71">
        <v>0.5</v>
      </c>
      <c r="I69" s="159">
        <v>1.54</v>
      </c>
    </row>
    <row r="70" spans="1:9" ht="12.75" customHeight="1" x14ac:dyDescent="0.2">
      <c r="A70" s="71" t="s">
        <v>258</v>
      </c>
      <c r="B70" s="71" t="s">
        <v>273</v>
      </c>
      <c r="C70" s="71" t="s">
        <v>274</v>
      </c>
      <c r="D70" s="71">
        <v>1</v>
      </c>
      <c r="E70" s="168" t="s">
        <v>30</v>
      </c>
      <c r="F70" s="71">
        <v>365</v>
      </c>
      <c r="G70" s="71">
        <v>1</v>
      </c>
      <c r="H70" s="71">
        <v>0.5</v>
      </c>
      <c r="I70" s="159">
        <v>1.28</v>
      </c>
    </row>
    <row r="71" spans="1:9" ht="12.75" customHeight="1" x14ac:dyDescent="0.2">
      <c r="A71" s="71" t="s">
        <v>258</v>
      </c>
      <c r="B71" s="133" t="s">
        <v>275</v>
      </c>
      <c r="C71" s="133" t="s">
        <v>276</v>
      </c>
      <c r="D71" s="71">
        <v>2</v>
      </c>
      <c r="E71" s="168"/>
      <c r="F71" s="71">
        <v>365</v>
      </c>
      <c r="G71" s="133">
        <v>0</v>
      </c>
      <c r="H71" s="71">
        <v>0</v>
      </c>
      <c r="I71" s="159"/>
    </row>
    <row r="72" spans="1:9" ht="12.75" customHeight="1" x14ac:dyDescent="0.2">
      <c r="A72" s="71" t="s">
        <v>258</v>
      </c>
      <c r="B72" s="133" t="s">
        <v>277</v>
      </c>
      <c r="C72" s="133" t="s">
        <v>278</v>
      </c>
      <c r="D72" s="71">
        <v>3</v>
      </c>
      <c r="E72" s="168"/>
      <c r="F72" s="71">
        <v>365</v>
      </c>
      <c r="G72" s="133">
        <v>0</v>
      </c>
      <c r="H72" s="71">
        <v>0</v>
      </c>
      <c r="I72" s="159"/>
    </row>
    <row r="73" spans="1:9" ht="12.75" customHeight="1" x14ac:dyDescent="0.2">
      <c r="A73" s="71" t="s">
        <v>258</v>
      </c>
      <c r="B73" s="133" t="s">
        <v>279</v>
      </c>
      <c r="C73" s="133" t="s">
        <v>280</v>
      </c>
      <c r="D73" s="71">
        <v>2</v>
      </c>
      <c r="E73" s="168"/>
      <c r="F73" s="71">
        <v>365</v>
      </c>
      <c r="G73" s="133">
        <v>0</v>
      </c>
      <c r="H73" s="71">
        <v>0</v>
      </c>
      <c r="I73" s="159"/>
    </row>
    <row r="74" spans="1:9" ht="12.75" customHeight="1" x14ac:dyDescent="0.2">
      <c r="A74" s="71" t="s">
        <v>258</v>
      </c>
      <c r="B74" s="71" t="s">
        <v>281</v>
      </c>
      <c r="C74" s="71" t="s">
        <v>282</v>
      </c>
      <c r="D74" s="71">
        <v>1</v>
      </c>
      <c r="E74" s="168" t="s">
        <v>30</v>
      </c>
      <c r="F74" s="71">
        <v>365</v>
      </c>
      <c r="G74" s="71">
        <v>1</v>
      </c>
      <c r="H74" s="71">
        <v>0.5</v>
      </c>
      <c r="I74" s="159">
        <v>1.51</v>
      </c>
    </row>
    <row r="75" spans="1:9" ht="12.75" customHeight="1" x14ac:dyDescent="0.2">
      <c r="A75" s="71" t="s">
        <v>258</v>
      </c>
      <c r="B75" s="71" t="s">
        <v>283</v>
      </c>
      <c r="C75" s="71" t="s">
        <v>284</v>
      </c>
      <c r="D75" s="71">
        <v>1</v>
      </c>
      <c r="E75" s="168" t="s">
        <v>30</v>
      </c>
      <c r="F75" s="71">
        <v>365</v>
      </c>
      <c r="G75" s="71">
        <v>1</v>
      </c>
      <c r="H75" s="71">
        <v>0.5</v>
      </c>
      <c r="I75" s="159">
        <v>16.25</v>
      </c>
    </row>
    <row r="76" spans="1:9" ht="12.75" customHeight="1" x14ac:dyDescent="0.2">
      <c r="A76" s="71" t="s">
        <v>258</v>
      </c>
      <c r="B76" s="133" t="s">
        <v>285</v>
      </c>
      <c r="C76" s="133" t="s">
        <v>286</v>
      </c>
      <c r="D76" s="71">
        <v>2</v>
      </c>
      <c r="E76" s="168"/>
      <c r="F76" s="71">
        <v>365</v>
      </c>
      <c r="G76" s="133">
        <v>0</v>
      </c>
      <c r="H76" s="71">
        <v>0</v>
      </c>
      <c r="I76" s="159"/>
    </row>
    <row r="77" spans="1:9" ht="12.75" customHeight="1" x14ac:dyDescent="0.2">
      <c r="A77" s="71" t="s">
        <v>258</v>
      </c>
      <c r="B77" s="133" t="s">
        <v>287</v>
      </c>
      <c r="C77" s="133" t="s">
        <v>288</v>
      </c>
      <c r="D77" s="71">
        <v>2</v>
      </c>
      <c r="E77" s="168"/>
      <c r="F77" s="71">
        <v>365</v>
      </c>
      <c r="G77" s="133">
        <v>0</v>
      </c>
      <c r="H77" s="71">
        <v>0</v>
      </c>
      <c r="I77" s="159"/>
    </row>
    <row r="78" spans="1:9" ht="12.75" customHeight="1" x14ac:dyDescent="0.2">
      <c r="A78" s="71" t="s">
        <v>258</v>
      </c>
      <c r="B78" s="71" t="s">
        <v>289</v>
      </c>
      <c r="C78" s="71" t="s">
        <v>290</v>
      </c>
      <c r="D78" s="71">
        <v>1</v>
      </c>
      <c r="E78" s="168" t="s">
        <v>30</v>
      </c>
      <c r="F78" s="71">
        <v>365</v>
      </c>
      <c r="G78" s="71">
        <v>1</v>
      </c>
      <c r="H78" s="71">
        <v>0.5</v>
      </c>
      <c r="I78" s="159">
        <v>1.04</v>
      </c>
    </row>
    <row r="79" spans="1:9" ht="12.75" customHeight="1" x14ac:dyDescent="0.2">
      <c r="A79" s="71" t="s">
        <v>258</v>
      </c>
      <c r="B79" s="133" t="s">
        <v>291</v>
      </c>
      <c r="C79" s="133" t="s">
        <v>292</v>
      </c>
      <c r="D79" s="71">
        <v>3</v>
      </c>
      <c r="E79" s="168"/>
      <c r="F79" s="71">
        <v>365</v>
      </c>
      <c r="G79" s="133">
        <v>0</v>
      </c>
      <c r="H79" s="71">
        <v>0</v>
      </c>
      <c r="I79" s="159"/>
    </row>
    <row r="80" spans="1:9" ht="12.75" customHeight="1" x14ac:dyDescent="0.2">
      <c r="A80" s="71" t="s">
        <v>258</v>
      </c>
      <c r="B80" s="133" t="s">
        <v>293</v>
      </c>
      <c r="C80" s="133" t="s">
        <v>294</v>
      </c>
      <c r="D80" s="71">
        <v>3</v>
      </c>
      <c r="E80" s="168"/>
      <c r="F80" s="71">
        <v>365</v>
      </c>
      <c r="G80" s="133">
        <v>0</v>
      </c>
      <c r="H80" s="71">
        <v>0</v>
      </c>
      <c r="I80" s="159"/>
    </row>
    <row r="81" spans="1:9" ht="12.75" customHeight="1" x14ac:dyDescent="0.2">
      <c r="A81" s="71" t="s">
        <v>258</v>
      </c>
      <c r="B81" s="133" t="s">
        <v>295</v>
      </c>
      <c r="C81" s="133" t="s">
        <v>296</v>
      </c>
      <c r="D81" s="71">
        <v>3</v>
      </c>
      <c r="E81" s="168"/>
      <c r="F81" s="71">
        <v>365</v>
      </c>
      <c r="G81" s="133">
        <v>0</v>
      </c>
      <c r="H81" s="71">
        <v>0</v>
      </c>
      <c r="I81" s="159"/>
    </row>
    <row r="82" spans="1:9" ht="12.75" customHeight="1" x14ac:dyDescent="0.2">
      <c r="A82" s="71" t="s">
        <v>258</v>
      </c>
      <c r="B82" s="133" t="s">
        <v>297</v>
      </c>
      <c r="C82" s="133" t="s">
        <v>298</v>
      </c>
      <c r="D82" s="71">
        <v>2</v>
      </c>
      <c r="E82" s="168"/>
      <c r="F82" s="71">
        <v>365</v>
      </c>
      <c r="G82" s="133">
        <v>0</v>
      </c>
      <c r="H82" s="71">
        <v>0</v>
      </c>
      <c r="I82" s="159"/>
    </row>
    <row r="83" spans="1:9" ht="12.75" customHeight="1" x14ac:dyDescent="0.2">
      <c r="A83" s="71" t="s">
        <v>258</v>
      </c>
      <c r="B83" s="71" t="s">
        <v>299</v>
      </c>
      <c r="C83" s="71" t="s">
        <v>300</v>
      </c>
      <c r="D83" s="71">
        <v>1</v>
      </c>
      <c r="E83" s="168" t="s">
        <v>30</v>
      </c>
      <c r="F83" s="71">
        <v>365</v>
      </c>
      <c r="G83" s="71">
        <v>1</v>
      </c>
      <c r="H83" s="71">
        <v>0.5</v>
      </c>
      <c r="I83" s="159">
        <v>2.29</v>
      </c>
    </row>
    <row r="84" spans="1:9" ht="12.75" customHeight="1" x14ac:dyDescent="0.2">
      <c r="A84" s="71" t="s">
        <v>258</v>
      </c>
      <c r="B84" s="71" t="s">
        <v>301</v>
      </c>
      <c r="C84" s="71" t="s">
        <v>302</v>
      </c>
      <c r="D84" s="71">
        <v>1</v>
      </c>
      <c r="E84" s="168" t="s">
        <v>30</v>
      </c>
      <c r="F84" s="71">
        <v>365</v>
      </c>
      <c r="G84" s="71">
        <v>1</v>
      </c>
      <c r="H84" s="71">
        <v>0.5</v>
      </c>
      <c r="I84" s="159">
        <v>0.8</v>
      </c>
    </row>
    <row r="85" spans="1:9" ht="12.75" customHeight="1" x14ac:dyDescent="0.2">
      <c r="A85" s="71" t="s">
        <v>258</v>
      </c>
      <c r="B85" s="71" t="s">
        <v>303</v>
      </c>
      <c r="C85" s="71" t="s">
        <v>304</v>
      </c>
      <c r="D85" s="71">
        <v>1</v>
      </c>
      <c r="E85" s="168" t="s">
        <v>30</v>
      </c>
      <c r="F85" s="71">
        <v>365</v>
      </c>
      <c r="G85" s="71">
        <v>1</v>
      </c>
      <c r="H85" s="71">
        <v>0.5</v>
      </c>
      <c r="I85" s="159">
        <v>1.1200000000000001</v>
      </c>
    </row>
    <row r="86" spans="1:9" ht="12.75" customHeight="1" x14ac:dyDescent="0.2">
      <c r="A86" s="71" t="s">
        <v>258</v>
      </c>
      <c r="B86" s="71" t="s">
        <v>305</v>
      </c>
      <c r="C86" s="71" t="s">
        <v>306</v>
      </c>
      <c r="D86" s="71">
        <v>1</v>
      </c>
      <c r="E86" s="168" t="s">
        <v>30</v>
      </c>
      <c r="F86" s="71">
        <v>365</v>
      </c>
      <c r="G86" s="71">
        <v>1</v>
      </c>
      <c r="H86" s="71">
        <v>0.5</v>
      </c>
      <c r="I86" s="159">
        <v>1.97</v>
      </c>
    </row>
    <row r="87" spans="1:9" ht="12.75" customHeight="1" x14ac:dyDescent="0.2">
      <c r="A87" s="71" t="s">
        <v>258</v>
      </c>
      <c r="B87" s="71" t="s">
        <v>307</v>
      </c>
      <c r="C87" s="71" t="s">
        <v>308</v>
      </c>
      <c r="D87" s="71">
        <v>1</v>
      </c>
      <c r="E87" s="168" t="s">
        <v>30</v>
      </c>
      <c r="F87" s="71">
        <v>365</v>
      </c>
      <c r="G87" s="71">
        <v>1</v>
      </c>
      <c r="H87" s="71">
        <v>0.5</v>
      </c>
      <c r="I87" s="159">
        <v>2.29</v>
      </c>
    </row>
    <row r="88" spans="1:9" ht="12.75" customHeight="1" x14ac:dyDescent="0.2">
      <c r="A88" s="71" t="s">
        <v>258</v>
      </c>
      <c r="B88" s="71" t="s">
        <v>309</v>
      </c>
      <c r="C88" s="71" t="s">
        <v>310</v>
      </c>
      <c r="D88" s="71">
        <v>1</v>
      </c>
      <c r="E88" s="168" t="s">
        <v>30</v>
      </c>
      <c r="F88" s="71">
        <v>365</v>
      </c>
      <c r="G88" s="71">
        <v>1</v>
      </c>
      <c r="H88" s="71">
        <v>0.5</v>
      </c>
      <c r="I88" s="159">
        <v>0.89</v>
      </c>
    </row>
    <row r="89" spans="1:9" ht="12.75" customHeight="1" x14ac:dyDescent="0.2">
      <c r="A89" s="71" t="s">
        <v>258</v>
      </c>
      <c r="B89" s="71" t="s">
        <v>311</v>
      </c>
      <c r="C89" s="71" t="s">
        <v>312</v>
      </c>
      <c r="D89" s="71">
        <v>1</v>
      </c>
      <c r="E89" s="168" t="s">
        <v>30</v>
      </c>
      <c r="F89" s="71">
        <v>365</v>
      </c>
      <c r="G89" s="71">
        <v>1</v>
      </c>
      <c r="H89" s="71">
        <v>0.5</v>
      </c>
      <c r="I89" s="159">
        <v>0.69</v>
      </c>
    </row>
    <row r="90" spans="1:9" ht="12.75" customHeight="1" x14ac:dyDescent="0.2">
      <c r="A90" s="71" t="s">
        <v>258</v>
      </c>
      <c r="B90" s="71" t="s">
        <v>313</v>
      </c>
      <c r="C90" s="71" t="s">
        <v>314</v>
      </c>
      <c r="D90" s="71">
        <v>1</v>
      </c>
      <c r="E90" s="168" t="s">
        <v>30</v>
      </c>
      <c r="F90" s="71">
        <v>365</v>
      </c>
      <c r="G90" s="71">
        <v>1</v>
      </c>
      <c r="H90" s="71">
        <v>0.5</v>
      </c>
      <c r="I90" s="159">
        <v>4.22</v>
      </c>
    </row>
    <row r="91" spans="1:9" ht="12.75" customHeight="1" x14ac:dyDescent="0.2">
      <c r="A91" s="71" t="s">
        <v>258</v>
      </c>
      <c r="B91" s="71" t="s">
        <v>315</v>
      </c>
      <c r="C91" s="71" t="s">
        <v>316</v>
      </c>
      <c r="D91" s="71">
        <v>1</v>
      </c>
      <c r="E91" s="168" t="s">
        <v>30</v>
      </c>
      <c r="F91" s="71">
        <v>365</v>
      </c>
      <c r="G91" s="71">
        <v>1</v>
      </c>
      <c r="H91" s="71">
        <v>0.5</v>
      </c>
      <c r="I91" s="159">
        <v>3.75</v>
      </c>
    </row>
    <row r="92" spans="1:9" ht="12.75" customHeight="1" x14ac:dyDescent="0.2">
      <c r="A92" s="71" t="s">
        <v>258</v>
      </c>
      <c r="B92" s="71" t="s">
        <v>317</v>
      </c>
      <c r="C92" s="71" t="s">
        <v>318</v>
      </c>
      <c r="D92" s="71">
        <v>1</v>
      </c>
      <c r="E92" s="168" t="s">
        <v>30</v>
      </c>
      <c r="F92" s="71">
        <v>365</v>
      </c>
      <c r="G92" s="71">
        <v>1</v>
      </c>
      <c r="H92" s="71">
        <v>0.5</v>
      </c>
      <c r="I92" s="159">
        <v>2.5</v>
      </c>
    </row>
    <row r="93" spans="1:9" ht="12.75" customHeight="1" x14ac:dyDescent="0.2">
      <c r="A93" s="71" t="s">
        <v>258</v>
      </c>
      <c r="B93" s="133" t="s">
        <v>319</v>
      </c>
      <c r="C93" s="133" t="s">
        <v>320</v>
      </c>
      <c r="D93" s="71">
        <v>3</v>
      </c>
      <c r="E93" s="168"/>
      <c r="F93" s="71">
        <v>365</v>
      </c>
      <c r="G93" s="133">
        <v>0</v>
      </c>
      <c r="H93" s="71">
        <v>0</v>
      </c>
      <c r="I93" s="159"/>
    </row>
    <row r="94" spans="1:9" ht="12.75" customHeight="1" x14ac:dyDescent="0.2">
      <c r="A94" s="71" t="s">
        <v>258</v>
      </c>
      <c r="B94" s="133" t="s">
        <v>321</v>
      </c>
      <c r="C94" s="133" t="s">
        <v>322</v>
      </c>
      <c r="D94" s="71">
        <v>3</v>
      </c>
      <c r="E94" s="168"/>
      <c r="F94" s="71">
        <v>365</v>
      </c>
      <c r="G94" s="133">
        <v>0</v>
      </c>
      <c r="H94" s="71">
        <v>0</v>
      </c>
      <c r="I94" s="159"/>
    </row>
    <row r="95" spans="1:9" ht="12.75" customHeight="1" x14ac:dyDescent="0.2">
      <c r="A95" s="71" t="s">
        <v>258</v>
      </c>
      <c r="B95" s="71" t="s">
        <v>323</v>
      </c>
      <c r="C95" s="71" t="s">
        <v>324</v>
      </c>
      <c r="D95" s="71">
        <v>1</v>
      </c>
      <c r="E95" s="168" t="s">
        <v>30</v>
      </c>
      <c r="F95" s="71">
        <v>365</v>
      </c>
      <c r="G95" s="71">
        <v>1</v>
      </c>
      <c r="H95" s="71">
        <v>0.5</v>
      </c>
      <c r="I95" s="159">
        <v>1.76</v>
      </c>
    </row>
    <row r="96" spans="1:9" ht="12.75" customHeight="1" x14ac:dyDescent="0.2">
      <c r="A96" s="71" t="s">
        <v>258</v>
      </c>
      <c r="B96" s="71" t="s">
        <v>325</v>
      </c>
      <c r="C96" s="71" t="s">
        <v>326</v>
      </c>
      <c r="D96" s="71">
        <v>1</v>
      </c>
      <c r="E96" s="168" t="s">
        <v>30</v>
      </c>
      <c r="F96" s="71">
        <v>365</v>
      </c>
      <c r="G96" s="71">
        <v>1</v>
      </c>
      <c r="H96" s="71">
        <v>0.5</v>
      </c>
      <c r="I96" s="159">
        <v>1</v>
      </c>
    </row>
    <row r="97" spans="1:9" ht="12.75" customHeight="1" x14ac:dyDescent="0.2">
      <c r="A97" s="71" t="s">
        <v>258</v>
      </c>
      <c r="B97" s="71" t="s">
        <v>327</v>
      </c>
      <c r="C97" s="71" t="s">
        <v>328</v>
      </c>
      <c r="D97" s="71">
        <v>1</v>
      </c>
      <c r="E97" s="168" t="s">
        <v>30</v>
      </c>
      <c r="F97" s="71">
        <v>365</v>
      </c>
      <c r="G97" s="71">
        <v>1</v>
      </c>
      <c r="H97" s="71">
        <v>0.5</v>
      </c>
      <c r="I97" s="159">
        <v>5.12</v>
      </c>
    </row>
    <row r="98" spans="1:9" ht="12.75" customHeight="1" x14ac:dyDescent="0.2">
      <c r="A98" s="72" t="s">
        <v>258</v>
      </c>
      <c r="B98" s="72" t="s">
        <v>329</v>
      </c>
      <c r="C98" s="72" t="s">
        <v>330</v>
      </c>
      <c r="D98" s="72">
        <v>1</v>
      </c>
      <c r="E98" s="169" t="s">
        <v>30</v>
      </c>
      <c r="F98" s="72">
        <v>365</v>
      </c>
      <c r="G98" s="72">
        <v>1</v>
      </c>
      <c r="H98" s="72">
        <v>0.5</v>
      </c>
      <c r="I98" s="162">
        <v>3.39</v>
      </c>
    </row>
    <row r="99" spans="1:9" ht="12.75" customHeight="1" x14ac:dyDescent="0.2">
      <c r="A99" s="30"/>
      <c r="B99" s="29">
        <f>COUNTA(B63:B98)</f>
        <v>36</v>
      </c>
      <c r="C99" s="29"/>
      <c r="D99" s="77"/>
      <c r="E99" s="29">
        <f>COUNTIF(E63:E98, "Yes")</f>
        <v>23</v>
      </c>
      <c r="F99" s="30"/>
      <c r="G99" s="29"/>
      <c r="H99" s="29"/>
      <c r="I99" s="160">
        <f>SUM(I63:I98)</f>
        <v>59.859999999999992</v>
      </c>
    </row>
    <row r="100" spans="1:9" ht="12.75" customHeight="1" x14ac:dyDescent="0.2">
      <c r="A100" s="30"/>
      <c r="B100" s="29"/>
      <c r="C100" s="29"/>
      <c r="D100" s="77"/>
      <c r="E100" s="20"/>
      <c r="F100" s="30"/>
      <c r="G100" s="29"/>
      <c r="H100" s="29"/>
      <c r="I100" s="160"/>
    </row>
    <row r="101" spans="1:9" ht="12.75" customHeight="1" x14ac:dyDescent="0.2">
      <c r="A101" s="71" t="s">
        <v>331</v>
      </c>
      <c r="B101" s="133" t="s">
        <v>332</v>
      </c>
      <c r="C101" s="133" t="s">
        <v>333</v>
      </c>
      <c r="D101" s="71">
        <v>3</v>
      </c>
      <c r="E101" s="168"/>
      <c r="F101" s="71">
        <v>365</v>
      </c>
      <c r="G101" s="133">
        <v>0</v>
      </c>
      <c r="H101" s="71">
        <v>0</v>
      </c>
      <c r="I101" s="159"/>
    </row>
    <row r="102" spans="1:9" ht="12.75" customHeight="1" x14ac:dyDescent="0.2">
      <c r="A102" s="71" t="s">
        <v>331</v>
      </c>
      <c r="B102" s="133" t="s">
        <v>334</v>
      </c>
      <c r="C102" s="133" t="s">
        <v>335</v>
      </c>
      <c r="D102" s="71">
        <v>2</v>
      </c>
      <c r="E102" s="168"/>
      <c r="F102" s="71">
        <v>365</v>
      </c>
      <c r="G102" s="133">
        <v>0</v>
      </c>
      <c r="H102" s="71">
        <v>0</v>
      </c>
      <c r="I102" s="159"/>
    </row>
    <row r="103" spans="1:9" ht="12.75" customHeight="1" x14ac:dyDescent="0.2">
      <c r="A103" s="71" t="s">
        <v>331</v>
      </c>
      <c r="B103" s="133" t="s">
        <v>336</v>
      </c>
      <c r="C103" s="133" t="s">
        <v>337</v>
      </c>
      <c r="D103" s="71">
        <v>3</v>
      </c>
      <c r="E103" s="168"/>
      <c r="F103" s="71">
        <v>365</v>
      </c>
      <c r="G103" s="133">
        <v>0</v>
      </c>
      <c r="H103" s="71">
        <v>0</v>
      </c>
      <c r="I103" s="159"/>
    </row>
    <row r="104" spans="1:9" ht="12.75" customHeight="1" x14ac:dyDescent="0.2">
      <c r="A104" s="71" t="s">
        <v>331</v>
      </c>
      <c r="B104" s="133" t="s">
        <v>338</v>
      </c>
      <c r="C104" s="133" t="s">
        <v>339</v>
      </c>
      <c r="D104" s="71">
        <v>3</v>
      </c>
      <c r="E104" s="168"/>
      <c r="F104" s="71">
        <v>365</v>
      </c>
      <c r="G104" s="133">
        <v>0</v>
      </c>
      <c r="H104" s="71">
        <v>0</v>
      </c>
      <c r="I104" s="159"/>
    </row>
    <row r="105" spans="1:9" ht="12.75" customHeight="1" x14ac:dyDescent="0.2">
      <c r="A105" s="71" t="s">
        <v>331</v>
      </c>
      <c r="B105" s="133" t="s">
        <v>340</v>
      </c>
      <c r="C105" s="133" t="s">
        <v>341</v>
      </c>
      <c r="D105" s="71">
        <v>3</v>
      </c>
      <c r="E105" s="168"/>
      <c r="F105" s="71">
        <v>365</v>
      </c>
      <c r="G105" s="133">
        <v>0</v>
      </c>
      <c r="H105" s="71">
        <v>0</v>
      </c>
      <c r="I105" s="159"/>
    </row>
    <row r="106" spans="1:9" ht="12.75" customHeight="1" x14ac:dyDescent="0.2">
      <c r="A106" s="71" t="s">
        <v>331</v>
      </c>
      <c r="B106" s="133" t="s">
        <v>342</v>
      </c>
      <c r="C106" s="133" t="s">
        <v>343</v>
      </c>
      <c r="D106" s="71">
        <v>3</v>
      </c>
      <c r="E106" s="168"/>
      <c r="F106" s="71">
        <v>365</v>
      </c>
      <c r="G106" s="133">
        <v>0</v>
      </c>
      <c r="H106" s="71">
        <v>0</v>
      </c>
      <c r="I106" s="159"/>
    </row>
    <row r="107" spans="1:9" ht="12.75" customHeight="1" x14ac:dyDescent="0.2">
      <c r="A107" s="71" t="s">
        <v>331</v>
      </c>
      <c r="B107" s="133" t="s">
        <v>344</v>
      </c>
      <c r="C107" s="133" t="s">
        <v>345</v>
      </c>
      <c r="D107" s="71">
        <v>3</v>
      </c>
      <c r="E107" s="168"/>
      <c r="F107" s="71">
        <v>365</v>
      </c>
      <c r="G107" s="133">
        <v>0</v>
      </c>
      <c r="H107" s="71">
        <v>0</v>
      </c>
      <c r="I107" s="159"/>
    </row>
    <row r="108" spans="1:9" ht="12.75" customHeight="1" x14ac:dyDescent="0.2">
      <c r="A108" s="72" t="s">
        <v>331</v>
      </c>
      <c r="B108" s="169" t="s">
        <v>346</v>
      </c>
      <c r="C108" s="169" t="s">
        <v>347</v>
      </c>
      <c r="D108" s="72">
        <v>1</v>
      </c>
      <c r="E108" s="169" t="s">
        <v>30</v>
      </c>
      <c r="F108" s="72">
        <v>365</v>
      </c>
      <c r="G108" s="72">
        <v>1</v>
      </c>
      <c r="H108" s="72">
        <v>0</v>
      </c>
      <c r="I108" s="162"/>
    </row>
    <row r="109" spans="1:9" ht="12.75" customHeight="1" x14ac:dyDescent="0.2">
      <c r="A109" s="30"/>
      <c r="B109" s="29">
        <f>COUNTA(B101:B108)</f>
        <v>8</v>
      </c>
      <c r="C109" s="29"/>
      <c r="D109" s="77"/>
      <c r="E109" s="29">
        <f>COUNTIF(E101:E108, "Yes")</f>
        <v>1</v>
      </c>
      <c r="F109" s="30"/>
      <c r="G109" s="29"/>
      <c r="H109" s="29"/>
      <c r="I109" s="160">
        <f>SUM(I101:I108)</f>
        <v>0</v>
      </c>
    </row>
    <row r="110" spans="1:9" ht="12.75" customHeight="1" x14ac:dyDescent="0.2">
      <c r="A110" s="30"/>
      <c r="B110" s="29"/>
      <c r="C110" s="29"/>
      <c r="D110" s="77"/>
      <c r="E110" s="20"/>
      <c r="F110" s="30"/>
      <c r="G110" s="29"/>
      <c r="H110" s="29"/>
      <c r="I110" s="160"/>
    </row>
    <row r="111" spans="1:9" ht="12.75" customHeight="1" x14ac:dyDescent="0.2">
      <c r="A111" s="71" t="s">
        <v>148</v>
      </c>
      <c r="B111" s="71" t="s">
        <v>348</v>
      </c>
      <c r="C111" s="71" t="s">
        <v>349</v>
      </c>
      <c r="D111" s="71">
        <v>1</v>
      </c>
      <c r="E111" s="168" t="s">
        <v>30</v>
      </c>
      <c r="F111" s="71">
        <v>365</v>
      </c>
      <c r="G111" s="71">
        <v>1</v>
      </c>
      <c r="H111" s="71">
        <v>0.5</v>
      </c>
      <c r="I111" s="159">
        <v>18.64</v>
      </c>
    </row>
    <row r="112" spans="1:9" ht="12.75" customHeight="1" x14ac:dyDescent="0.2">
      <c r="A112" s="72" t="s">
        <v>148</v>
      </c>
      <c r="B112" s="72" t="s">
        <v>350</v>
      </c>
      <c r="C112" s="72" t="s">
        <v>351</v>
      </c>
      <c r="D112" s="72">
        <v>1</v>
      </c>
      <c r="E112" s="169" t="s">
        <v>30</v>
      </c>
      <c r="F112" s="72">
        <v>365</v>
      </c>
      <c r="G112" s="72">
        <v>1</v>
      </c>
      <c r="H112" s="72">
        <v>0.5</v>
      </c>
      <c r="I112" s="162">
        <v>5.45</v>
      </c>
    </row>
    <row r="113" spans="1:9" ht="12.75" customHeight="1" x14ac:dyDescent="0.2">
      <c r="A113" s="30"/>
      <c r="B113" s="29">
        <f>COUNTA(B111:B112)</f>
        <v>2</v>
      </c>
      <c r="C113" s="29"/>
      <c r="D113" s="77"/>
      <c r="E113" s="29">
        <f>COUNTIF(E111:E112, "Yes")</f>
        <v>2</v>
      </c>
      <c r="F113" s="30"/>
      <c r="G113" s="29"/>
      <c r="H113" s="29"/>
      <c r="I113" s="160">
        <f>SUM(I111:I112)</f>
        <v>24.09</v>
      </c>
    </row>
    <row r="114" spans="1:9" ht="12.75" customHeight="1" x14ac:dyDescent="0.2">
      <c r="A114" s="30"/>
      <c r="B114" s="29"/>
      <c r="C114" s="29"/>
      <c r="D114" s="77"/>
      <c r="E114" s="20"/>
      <c r="F114" s="30"/>
      <c r="G114" s="29"/>
      <c r="H114" s="29"/>
      <c r="I114" s="160"/>
    </row>
    <row r="115" spans="1:9" ht="12.75" customHeight="1" x14ac:dyDescent="0.2">
      <c r="A115" s="71" t="s">
        <v>352</v>
      </c>
      <c r="B115" s="133" t="s">
        <v>353</v>
      </c>
      <c r="C115" s="133" t="s">
        <v>354</v>
      </c>
      <c r="D115" s="71">
        <v>3</v>
      </c>
      <c r="E115" s="168"/>
      <c r="F115" s="71">
        <v>365</v>
      </c>
      <c r="G115" s="133">
        <v>0</v>
      </c>
      <c r="H115" s="71">
        <v>0</v>
      </c>
      <c r="I115" s="159"/>
    </row>
    <row r="116" spans="1:9" ht="12.75" customHeight="1" x14ac:dyDescent="0.2">
      <c r="A116" s="71" t="s">
        <v>352</v>
      </c>
      <c r="B116" s="133" t="s">
        <v>355</v>
      </c>
      <c r="C116" s="133" t="s">
        <v>356</v>
      </c>
      <c r="D116" s="71">
        <v>3</v>
      </c>
      <c r="E116" s="168"/>
      <c r="F116" s="71">
        <v>365</v>
      </c>
      <c r="G116" s="133">
        <v>0</v>
      </c>
      <c r="H116" s="71">
        <v>0</v>
      </c>
      <c r="I116" s="159"/>
    </row>
    <row r="117" spans="1:9" ht="12.75" customHeight="1" x14ac:dyDescent="0.2">
      <c r="A117" s="71" t="s">
        <v>352</v>
      </c>
      <c r="B117" s="71" t="s">
        <v>357</v>
      </c>
      <c r="C117" s="71" t="s">
        <v>358</v>
      </c>
      <c r="D117" s="71">
        <v>2</v>
      </c>
      <c r="E117" s="168" t="s">
        <v>30</v>
      </c>
      <c r="F117" s="71">
        <v>242</v>
      </c>
      <c r="G117" s="71">
        <v>1</v>
      </c>
      <c r="H117" s="71">
        <v>0.5</v>
      </c>
      <c r="I117" s="159">
        <v>0.26</v>
      </c>
    </row>
    <row r="118" spans="1:9" ht="12.75" customHeight="1" x14ac:dyDescent="0.2">
      <c r="A118" s="71" t="s">
        <v>352</v>
      </c>
      <c r="B118" s="71" t="s">
        <v>359</v>
      </c>
      <c r="C118" s="71" t="s">
        <v>360</v>
      </c>
      <c r="D118" s="71">
        <v>2</v>
      </c>
      <c r="E118" s="168" t="s">
        <v>30</v>
      </c>
      <c r="F118" s="71">
        <v>242</v>
      </c>
      <c r="G118" s="71">
        <v>1</v>
      </c>
      <c r="H118" s="71">
        <v>0.5</v>
      </c>
      <c r="I118" s="159">
        <v>7.0000000000000007E-2</v>
      </c>
    </row>
    <row r="119" spans="1:9" ht="12.75" customHeight="1" x14ac:dyDescent="0.2">
      <c r="A119" s="71" t="s">
        <v>352</v>
      </c>
      <c r="B119" s="71" t="s">
        <v>361</v>
      </c>
      <c r="C119" s="71" t="s">
        <v>362</v>
      </c>
      <c r="D119" s="71">
        <v>2</v>
      </c>
      <c r="E119" s="168" t="s">
        <v>30</v>
      </c>
      <c r="F119" s="71">
        <v>242</v>
      </c>
      <c r="G119" s="71">
        <v>1</v>
      </c>
      <c r="H119" s="71">
        <v>0.5</v>
      </c>
      <c r="I119" s="159">
        <v>0.28999999999999998</v>
      </c>
    </row>
    <row r="120" spans="1:9" ht="12.75" customHeight="1" x14ac:dyDescent="0.2">
      <c r="A120" s="71" t="s">
        <v>352</v>
      </c>
      <c r="B120" s="133" t="s">
        <v>363</v>
      </c>
      <c r="C120" s="133" t="s">
        <v>364</v>
      </c>
      <c r="D120" s="71">
        <v>2</v>
      </c>
      <c r="E120" s="168"/>
      <c r="F120" s="71">
        <v>365</v>
      </c>
      <c r="G120" s="133">
        <v>0</v>
      </c>
      <c r="H120" s="71">
        <v>0</v>
      </c>
      <c r="I120" s="159"/>
    </row>
    <row r="121" spans="1:9" ht="12.75" customHeight="1" x14ac:dyDescent="0.2">
      <c r="A121" s="72" t="s">
        <v>352</v>
      </c>
      <c r="B121" s="72" t="s">
        <v>365</v>
      </c>
      <c r="C121" s="72" t="s">
        <v>366</v>
      </c>
      <c r="D121" s="72">
        <v>3</v>
      </c>
      <c r="E121" s="169" t="s">
        <v>30</v>
      </c>
      <c r="F121" s="72">
        <v>242</v>
      </c>
      <c r="G121" s="72">
        <v>1</v>
      </c>
      <c r="H121" s="72">
        <v>0.5</v>
      </c>
      <c r="I121" s="162">
        <v>0.1</v>
      </c>
    </row>
    <row r="122" spans="1:9" ht="12.75" customHeight="1" x14ac:dyDescent="0.2">
      <c r="A122" s="30"/>
      <c r="B122" s="29">
        <f>COUNTA(B115:B121)</f>
        <v>7</v>
      </c>
      <c r="C122" s="29"/>
      <c r="D122" s="77"/>
      <c r="E122" s="29">
        <f>COUNTIF(E115:E121, "Yes")</f>
        <v>4</v>
      </c>
      <c r="F122" s="30"/>
      <c r="G122" s="29"/>
      <c r="H122" s="29"/>
      <c r="I122" s="160">
        <f>SUM(I115:I121)</f>
        <v>0.72</v>
      </c>
    </row>
    <row r="123" spans="1:9" ht="12.75" customHeight="1" x14ac:dyDescent="0.2">
      <c r="A123" s="30"/>
      <c r="B123" s="29"/>
      <c r="C123" s="29"/>
      <c r="D123" s="77"/>
      <c r="E123" s="20"/>
      <c r="F123" s="30"/>
      <c r="G123" s="29"/>
      <c r="H123" s="29"/>
      <c r="I123" s="160"/>
    </row>
    <row r="124" spans="1:9" ht="12.75" customHeight="1" x14ac:dyDescent="0.2">
      <c r="A124" s="71" t="s">
        <v>367</v>
      </c>
      <c r="B124" s="133" t="s">
        <v>368</v>
      </c>
      <c r="C124" s="133" t="s">
        <v>369</v>
      </c>
      <c r="D124" s="71">
        <v>3</v>
      </c>
      <c r="E124" s="168"/>
      <c r="F124" s="71">
        <v>365</v>
      </c>
      <c r="G124" s="133">
        <v>0</v>
      </c>
      <c r="H124" s="71">
        <v>0</v>
      </c>
      <c r="I124" s="159"/>
    </row>
    <row r="125" spans="1:9" ht="12.75" customHeight="1" x14ac:dyDescent="0.2">
      <c r="A125" s="71" t="s">
        <v>367</v>
      </c>
      <c r="B125" s="133" t="s">
        <v>370</v>
      </c>
      <c r="C125" s="133" t="s">
        <v>371</v>
      </c>
      <c r="D125" s="71">
        <v>2</v>
      </c>
      <c r="E125" s="168"/>
      <c r="F125" s="71">
        <v>365</v>
      </c>
      <c r="G125" s="133">
        <v>0</v>
      </c>
      <c r="H125" s="71">
        <v>0</v>
      </c>
      <c r="I125" s="159"/>
    </row>
    <row r="126" spans="1:9" ht="12.75" customHeight="1" x14ac:dyDescent="0.2">
      <c r="A126" s="71" t="s">
        <v>367</v>
      </c>
      <c r="B126" s="133" t="s">
        <v>372</v>
      </c>
      <c r="C126" s="133" t="s">
        <v>373</v>
      </c>
      <c r="D126" s="71">
        <v>2</v>
      </c>
      <c r="E126" s="168"/>
      <c r="F126" s="71">
        <v>365</v>
      </c>
      <c r="G126" s="133">
        <v>0</v>
      </c>
      <c r="H126" s="71">
        <v>0</v>
      </c>
      <c r="I126" s="159"/>
    </row>
    <row r="127" spans="1:9" ht="12.75" customHeight="1" x14ac:dyDescent="0.2">
      <c r="A127" s="71" t="s">
        <v>367</v>
      </c>
      <c r="B127" s="133" t="s">
        <v>374</v>
      </c>
      <c r="C127" s="133" t="s">
        <v>375</v>
      </c>
      <c r="D127" s="71">
        <v>3</v>
      </c>
      <c r="E127" s="168"/>
      <c r="F127" s="71">
        <v>365</v>
      </c>
      <c r="G127" s="133">
        <v>0</v>
      </c>
      <c r="H127" s="71">
        <v>0</v>
      </c>
      <c r="I127" s="159"/>
    </row>
    <row r="128" spans="1:9" ht="12.75" customHeight="1" x14ac:dyDescent="0.2">
      <c r="A128" s="71" t="s">
        <v>367</v>
      </c>
      <c r="B128" s="133" t="s">
        <v>376</v>
      </c>
      <c r="C128" s="133" t="s">
        <v>377</v>
      </c>
      <c r="D128" s="71">
        <v>3</v>
      </c>
      <c r="E128" s="168"/>
      <c r="F128" s="71">
        <v>365</v>
      </c>
      <c r="G128" s="133">
        <v>0</v>
      </c>
      <c r="H128" s="71">
        <v>0</v>
      </c>
      <c r="I128" s="159"/>
    </row>
    <row r="129" spans="1:9" ht="12.75" customHeight="1" x14ac:dyDescent="0.2">
      <c r="A129" s="71" t="s">
        <v>367</v>
      </c>
      <c r="B129" s="133" t="s">
        <v>378</v>
      </c>
      <c r="C129" s="133" t="s">
        <v>379</v>
      </c>
      <c r="D129" s="71">
        <v>3</v>
      </c>
      <c r="E129" s="168"/>
      <c r="F129" s="71">
        <v>365</v>
      </c>
      <c r="G129" s="133">
        <v>0</v>
      </c>
      <c r="H129" s="71">
        <v>0</v>
      </c>
      <c r="I129" s="159"/>
    </row>
    <row r="130" spans="1:9" ht="12.75" customHeight="1" x14ac:dyDescent="0.2">
      <c r="A130" s="71" t="s">
        <v>367</v>
      </c>
      <c r="B130" s="71" t="s">
        <v>380</v>
      </c>
      <c r="C130" s="71" t="s">
        <v>381</v>
      </c>
      <c r="D130" s="71">
        <v>1</v>
      </c>
      <c r="E130" s="168" t="s">
        <v>30</v>
      </c>
      <c r="F130" s="71">
        <v>365</v>
      </c>
      <c r="G130" s="71">
        <v>1</v>
      </c>
      <c r="H130" s="71">
        <v>0.5</v>
      </c>
      <c r="I130" s="159">
        <v>2.99</v>
      </c>
    </row>
    <row r="131" spans="1:9" ht="12.75" customHeight="1" x14ac:dyDescent="0.2">
      <c r="A131" s="71" t="s">
        <v>367</v>
      </c>
      <c r="B131" s="133" t="s">
        <v>382</v>
      </c>
      <c r="C131" s="133" t="s">
        <v>383</v>
      </c>
      <c r="D131" s="71">
        <v>3</v>
      </c>
      <c r="E131" s="168"/>
      <c r="F131" s="71">
        <v>365</v>
      </c>
      <c r="G131" s="133">
        <v>0</v>
      </c>
      <c r="H131" s="71">
        <v>0</v>
      </c>
      <c r="I131" s="159"/>
    </row>
    <row r="132" spans="1:9" ht="12.75" customHeight="1" x14ac:dyDescent="0.2">
      <c r="A132" s="71" t="s">
        <v>367</v>
      </c>
      <c r="B132" s="133" t="s">
        <v>384</v>
      </c>
      <c r="C132" s="133" t="s">
        <v>385</v>
      </c>
      <c r="D132" s="71">
        <v>3</v>
      </c>
      <c r="E132" s="168"/>
      <c r="F132" s="71">
        <v>365</v>
      </c>
      <c r="G132" s="133">
        <v>0</v>
      </c>
      <c r="H132" s="71">
        <v>0</v>
      </c>
      <c r="I132" s="159"/>
    </row>
    <row r="133" spans="1:9" ht="12.75" customHeight="1" x14ac:dyDescent="0.2">
      <c r="A133" s="71" t="s">
        <v>367</v>
      </c>
      <c r="B133" s="71" t="s">
        <v>386</v>
      </c>
      <c r="C133" s="71" t="s">
        <v>387</v>
      </c>
      <c r="D133" s="71">
        <v>1</v>
      </c>
      <c r="E133" s="168" t="s">
        <v>30</v>
      </c>
      <c r="F133" s="71">
        <v>365</v>
      </c>
      <c r="G133" s="71">
        <v>1</v>
      </c>
      <c r="H133" s="71">
        <v>0.5</v>
      </c>
      <c r="I133" s="159">
        <v>0.64</v>
      </c>
    </row>
    <row r="134" spans="1:9" ht="12.75" customHeight="1" x14ac:dyDescent="0.2">
      <c r="A134" s="71" t="s">
        <v>367</v>
      </c>
      <c r="B134" s="71" t="s">
        <v>388</v>
      </c>
      <c r="C134" s="71" t="s">
        <v>389</v>
      </c>
      <c r="D134" s="71">
        <v>1</v>
      </c>
      <c r="E134" s="168" t="s">
        <v>30</v>
      </c>
      <c r="F134" s="71">
        <v>365</v>
      </c>
      <c r="G134" s="71">
        <v>1</v>
      </c>
      <c r="H134" s="71">
        <v>0.5</v>
      </c>
      <c r="I134" s="159">
        <v>9.59</v>
      </c>
    </row>
    <row r="135" spans="1:9" ht="12.75" customHeight="1" x14ac:dyDescent="0.2">
      <c r="A135" s="72" t="s">
        <v>367</v>
      </c>
      <c r="B135" s="139" t="s">
        <v>390</v>
      </c>
      <c r="C135" s="139" t="s">
        <v>391</v>
      </c>
      <c r="D135" s="72">
        <v>3</v>
      </c>
      <c r="E135" s="169"/>
      <c r="F135" s="72">
        <v>365</v>
      </c>
      <c r="G135" s="139">
        <v>0</v>
      </c>
      <c r="H135" s="72">
        <v>0</v>
      </c>
      <c r="I135" s="162"/>
    </row>
    <row r="136" spans="1:9" ht="12.75" customHeight="1" x14ac:dyDescent="0.2">
      <c r="A136" s="30"/>
      <c r="B136" s="29">
        <f>COUNTA(B124:B135)</f>
        <v>12</v>
      </c>
      <c r="C136" s="29"/>
      <c r="D136" s="77"/>
      <c r="E136" s="29">
        <f>COUNTIF(E124:E135, "Yes")</f>
        <v>3</v>
      </c>
      <c r="F136" s="30"/>
      <c r="G136" s="29"/>
      <c r="H136" s="29"/>
      <c r="I136" s="160">
        <f>SUM(I124:I135)</f>
        <v>13.22</v>
      </c>
    </row>
    <row r="137" spans="1:9" ht="12.75" customHeight="1" x14ac:dyDescent="0.2">
      <c r="A137" s="30"/>
      <c r="B137" s="29"/>
      <c r="C137" s="29"/>
      <c r="D137" s="77"/>
      <c r="E137" s="20"/>
      <c r="F137" s="30"/>
      <c r="G137" s="29"/>
      <c r="H137" s="29"/>
      <c r="I137" s="160"/>
    </row>
    <row r="138" spans="1:9" ht="12.75" customHeight="1" x14ac:dyDescent="0.2">
      <c r="A138" s="71" t="s">
        <v>392</v>
      </c>
      <c r="B138" s="71" t="s">
        <v>393</v>
      </c>
      <c r="C138" s="71" t="s">
        <v>394</v>
      </c>
      <c r="D138" s="71">
        <v>1</v>
      </c>
      <c r="E138" s="168" t="s">
        <v>30</v>
      </c>
      <c r="F138" s="71">
        <v>365</v>
      </c>
      <c r="G138" s="71">
        <v>1</v>
      </c>
      <c r="H138" s="71">
        <v>0.5</v>
      </c>
      <c r="I138" s="159">
        <v>1.07</v>
      </c>
    </row>
    <row r="139" spans="1:9" ht="12.75" customHeight="1" x14ac:dyDescent="0.2">
      <c r="A139" s="71" t="s">
        <v>392</v>
      </c>
      <c r="B139" s="71" t="s">
        <v>395</v>
      </c>
      <c r="C139" s="71" t="s">
        <v>396</v>
      </c>
      <c r="D139" s="71">
        <v>1</v>
      </c>
      <c r="E139" s="168" t="s">
        <v>30</v>
      </c>
      <c r="F139" s="71">
        <v>365</v>
      </c>
      <c r="G139" s="71">
        <v>1</v>
      </c>
      <c r="H139" s="71">
        <v>0.5</v>
      </c>
      <c r="I139" s="159">
        <v>1.42</v>
      </c>
    </row>
    <row r="140" spans="1:9" ht="12.75" customHeight="1" x14ac:dyDescent="0.2">
      <c r="A140" s="71" t="s">
        <v>392</v>
      </c>
      <c r="B140" s="133" t="s">
        <v>397</v>
      </c>
      <c r="C140" s="133" t="s">
        <v>398</v>
      </c>
      <c r="D140" s="71">
        <v>2</v>
      </c>
      <c r="E140" s="168"/>
      <c r="F140" s="71">
        <v>365</v>
      </c>
      <c r="G140" s="133">
        <v>0</v>
      </c>
      <c r="H140" s="71">
        <v>0</v>
      </c>
      <c r="I140" s="159"/>
    </row>
    <row r="141" spans="1:9" ht="12.75" customHeight="1" x14ac:dyDescent="0.2">
      <c r="A141" s="71" t="s">
        <v>392</v>
      </c>
      <c r="B141" s="133" t="s">
        <v>399</v>
      </c>
      <c r="C141" s="133" t="s">
        <v>400</v>
      </c>
      <c r="D141" s="71">
        <v>2</v>
      </c>
      <c r="E141" s="168"/>
      <c r="F141" s="71">
        <v>365</v>
      </c>
      <c r="G141" s="133">
        <v>0</v>
      </c>
      <c r="H141" s="71">
        <v>0</v>
      </c>
      <c r="I141" s="159"/>
    </row>
    <row r="142" spans="1:9" ht="12.75" customHeight="1" x14ac:dyDescent="0.2">
      <c r="A142" s="71" t="s">
        <v>392</v>
      </c>
      <c r="B142" s="71" t="s">
        <v>401</v>
      </c>
      <c r="C142" s="71" t="s">
        <v>402</v>
      </c>
      <c r="D142" s="71">
        <v>1</v>
      </c>
      <c r="E142" s="168" t="s">
        <v>30</v>
      </c>
      <c r="F142" s="71">
        <v>365</v>
      </c>
      <c r="G142" s="71">
        <v>1</v>
      </c>
      <c r="H142" s="71">
        <v>0.5</v>
      </c>
      <c r="I142" s="159">
        <v>0.66</v>
      </c>
    </row>
    <row r="143" spans="1:9" ht="12.75" customHeight="1" x14ac:dyDescent="0.2">
      <c r="A143" s="71" t="s">
        <v>392</v>
      </c>
      <c r="B143" s="133" t="s">
        <v>403</v>
      </c>
      <c r="C143" s="133" t="s">
        <v>404</v>
      </c>
      <c r="D143" s="71">
        <v>3</v>
      </c>
      <c r="E143" s="168"/>
      <c r="F143" s="71">
        <v>365</v>
      </c>
      <c r="G143" s="133">
        <v>0</v>
      </c>
      <c r="H143" s="71">
        <v>0</v>
      </c>
      <c r="I143" s="159"/>
    </row>
    <row r="144" spans="1:9" ht="12.75" customHeight="1" x14ac:dyDescent="0.2">
      <c r="A144" s="71" t="s">
        <v>392</v>
      </c>
      <c r="B144" s="71" t="s">
        <v>405</v>
      </c>
      <c r="C144" s="71" t="s">
        <v>406</v>
      </c>
      <c r="D144" s="71">
        <v>1</v>
      </c>
      <c r="E144" s="168" t="s">
        <v>30</v>
      </c>
      <c r="F144" s="71">
        <v>365</v>
      </c>
      <c r="G144" s="71">
        <v>1</v>
      </c>
      <c r="H144" s="71">
        <v>0.5</v>
      </c>
      <c r="I144" s="159">
        <v>0.11</v>
      </c>
    </row>
    <row r="145" spans="1:9" ht="12.75" customHeight="1" x14ac:dyDescent="0.2">
      <c r="A145" s="71" t="s">
        <v>392</v>
      </c>
      <c r="B145" s="133" t="s">
        <v>407</v>
      </c>
      <c r="C145" s="133" t="s">
        <v>408</v>
      </c>
      <c r="D145" s="71">
        <v>3</v>
      </c>
      <c r="E145" s="168"/>
      <c r="F145" s="71">
        <v>365</v>
      </c>
      <c r="G145" s="133">
        <v>0</v>
      </c>
      <c r="H145" s="71">
        <v>0</v>
      </c>
      <c r="I145" s="159"/>
    </row>
    <row r="146" spans="1:9" ht="12.75" customHeight="1" x14ac:dyDescent="0.2">
      <c r="A146" s="71" t="s">
        <v>392</v>
      </c>
      <c r="B146" s="133" t="s">
        <v>409</v>
      </c>
      <c r="C146" s="133" t="s">
        <v>410</v>
      </c>
      <c r="D146" s="71">
        <v>2</v>
      </c>
      <c r="E146" s="168"/>
      <c r="F146" s="71">
        <v>365</v>
      </c>
      <c r="G146" s="133">
        <v>0</v>
      </c>
      <c r="H146" s="71">
        <v>0</v>
      </c>
      <c r="I146" s="159"/>
    </row>
    <row r="147" spans="1:9" ht="12.75" customHeight="1" x14ac:dyDescent="0.2">
      <c r="A147" s="71" t="s">
        <v>392</v>
      </c>
      <c r="B147" s="133" t="s">
        <v>411</v>
      </c>
      <c r="C147" s="133" t="s">
        <v>412</v>
      </c>
      <c r="D147" s="71">
        <v>2</v>
      </c>
      <c r="E147" s="168"/>
      <c r="F147" s="71">
        <v>365</v>
      </c>
      <c r="G147" s="133">
        <v>0</v>
      </c>
      <c r="H147" s="71">
        <v>0</v>
      </c>
      <c r="I147" s="159"/>
    </row>
    <row r="148" spans="1:9" ht="12.75" customHeight="1" x14ac:dyDescent="0.2">
      <c r="A148" s="71" t="s">
        <v>392</v>
      </c>
      <c r="B148" s="133" t="s">
        <v>413</v>
      </c>
      <c r="C148" s="133" t="s">
        <v>414</v>
      </c>
      <c r="D148" s="71">
        <v>2</v>
      </c>
      <c r="E148" s="168"/>
      <c r="F148" s="71">
        <v>365</v>
      </c>
      <c r="G148" s="133">
        <v>0</v>
      </c>
      <c r="H148" s="71">
        <v>0</v>
      </c>
      <c r="I148" s="159"/>
    </row>
    <row r="149" spans="1:9" ht="12.75" customHeight="1" x14ac:dyDescent="0.2">
      <c r="A149" s="71" t="s">
        <v>392</v>
      </c>
      <c r="B149" s="71" t="s">
        <v>415</v>
      </c>
      <c r="C149" s="71" t="s">
        <v>416</v>
      </c>
      <c r="D149" s="71">
        <v>1</v>
      </c>
      <c r="E149" s="168" t="s">
        <v>30</v>
      </c>
      <c r="F149" s="71">
        <v>365</v>
      </c>
      <c r="G149" s="71">
        <v>1</v>
      </c>
      <c r="H149" s="71">
        <v>0.5</v>
      </c>
      <c r="I149" s="159">
        <v>0.76</v>
      </c>
    </row>
    <row r="150" spans="1:9" ht="12.75" customHeight="1" x14ac:dyDescent="0.2">
      <c r="A150" s="71" t="s">
        <v>392</v>
      </c>
      <c r="B150" s="71" t="s">
        <v>417</v>
      </c>
      <c r="C150" s="71" t="s">
        <v>418</v>
      </c>
      <c r="D150" s="71">
        <v>1</v>
      </c>
      <c r="E150" s="168" t="s">
        <v>30</v>
      </c>
      <c r="F150" s="71">
        <v>365</v>
      </c>
      <c r="G150" s="71">
        <v>1</v>
      </c>
      <c r="H150" s="71">
        <v>0.5</v>
      </c>
      <c r="I150" s="159">
        <v>2.11</v>
      </c>
    </row>
    <row r="151" spans="1:9" ht="12.75" customHeight="1" x14ac:dyDescent="0.2">
      <c r="A151" s="71" t="s">
        <v>392</v>
      </c>
      <c r="B151" s="71" t="s">
        <v>419</v>
      </c>
      <c r="C151" s="71" t="s">
        <v>420</v>
      </c>
      <c r="D151" s="71">
        <v>1</v>
      </c>
      <c r="E151" s="168" t="s">
        <v>30</v>
      </c>
      <c r="F151" s="71">
        <v>365</v>
      </c>
      <c r="G151" s="71">
        <v>1</v>
      </c>
      <c r="H151" s="71">
        <v>0.5</v>
      </c>
      <c r="I151" s="159">
        <v>1.66</v>
      </c>
    </row>
    <row r="152" spans="1:9" ht="12.75" customHeight="1" x14ac:dyDescent="0.2">
      <c r="A152" s="71" t="s">
        <v>392</v>
      </c>
      <c r="B152" s="71" t="s">
        <v>421</v>
      </c>
      <c r="C152" s="71" t="s">
        <v>422</v>
      </c>
      <c r="D152" s="71">
        <v>1</v>
      </c>
      <c r="E152" s="168" t="s">
        <v>30</v>
      </c>
      <c r="F152" s="71">
        <v>365</v>
      </c>
      <c r="G152" s="71">
        <v>1</v>
      </c>
      <c r="H152" s="71">
        <v>0.5</v>
      </c>
      <c r="I152" s="159">
        <v>0.05</v>
      </c>
    </row>
    <row r="153" spans="1:9" ht="12.75" customHeight="1" x14ac:dyDescent="0.2">
      <c r="A153" s="71" t="s">
        <v>392</v>
      </c>
      <c r="B153" s="71" t="s">
        <v>423</v>
      </c>
      <c r="C153" s="71" t="s">
        <v>424</v>
      </c>
      <c r="D153" s="71">
        <v>1</v>
      </c>
      <c r="E153" s="168" t="s">
        <v>30</v>
      </c>
      <c r="F153" s="71">
        <v>365</v>
      </c>
      <c r="G153" s="71">
        <v>1</v>
      </c>
      <c r="H153" s="71">
        <v>0.5</v>
      </c>
      <c r="I153" s="159">
        <v>0.28999999999999998</v>
      </c>
    </row>
    <row r="154" spans="1:9" ht="12.75" customHeight="1" x14ac:dyDescent="0.2">
      <c r="A154" s="71" t="s">
        <v>392</v>
      </c>
      <c r="B154" s="71" t="s">
        <v>425</v>
      </c>
      <c r="C154" s="71" t="s">
        <v>426</v>
      </c>
      <c r="D154" s="71">
        <v>1</v>
      </c>
      <c r="E154" s="168" t="s">
        <v>30</v>
      </c>
      <c r="F154" s="71">
        <v>365</v>
      </c>
      <c r="G154" s="71">
        <v>1</v>
      </c>
      <c r="H154" s="71">
        <v>0.5</v>
      </c>
      <c r="I154" s="159">
        <v>7.25</v>
      </c>
    </row>
    <row r="155" spans="1:9" ht="12.75" customHeight="1" x14ac:dyDescent="0.2">
      <c r="A155" s="71" t="s">
        <v>392</v>
      </c>
      <c r="B155" s="71" t="s">
        <v>427</v>
      </c>
      <c r="C155" s="71" t="s">
        <v>428</v>
      </c>
      <c r="D155" s="71">
        <v>1</v>
      </c>
      <c r="E155" s="168" t="s">
        <v>30</v>
      </c>
      <c r="F155" s="71">
        <v>365</v>
      </c>
      <c r="G155" s="71">
        <v>1</v>
      </c>
      <c r="H155" s="71">
        <v>0.5</v>
      </c>
      <c r="I155" s="159">
        <v>4.5599999999999996</v>
      </c>
    </row>
    <row r="156" spans="1:9" ht="12.75" customHeight="1" x14ac:dyDescent="0.2">
      <c r="A156" s="71" t="s">
        <v>392</v>
      </c>
      <c r="B156" s="133" t="s">
        <v>429</v>
      </c>
      <c r="C156" s="133" t="s">
        <v>430</v>
      </c>
      <c r="D156" s="71">
        <v>3</v>
      </c>
      <c r="E156" s="168"/>
      <c r="F156" s="71">
        <v>365</v>
      </c>
      <c r="G156" s="133">
        <v>0</v>
      </c>
      <c r="H156" s="71">
        <v>0</v>
      </c>
      <c r="I156" s="159"/>
    </row>
    <row r="157" spans="1:9" ht="12.75" customHeight="1" x14ac:dyDescent="0.2">
      <c r="A157" s="71" t="s">
        <v>392</v>
      </c>
      <c r="B157" s="133" t="s">
        <v>431</v>
      </c>
      <c r="C157" s="133" t="s">
        <v>432</v>
      </c>
      <c r="D157" s="71">
        <v>3</v>
      </c>
      <c r="E157" s="168"/>
      <c r="F157" s="71">
        <v>365</v>
      </c>
      <c r="G157" s="133">
        <v>0</v>
      </c>
      <c r="H157" s="71">
        <v>0</v>
      </c>
      <c r="I157" s="159"/>
    </row>
    <row r="158" spans="1:9" ht="12.75" customHeight="1" x14ac:dyDescent="0.2">
      <c r="A158" s="71" t="s">
        <v>392</v>
      </c>
      <c r="B158" s="133" t="s">
        <v>433</v>
      </c>
      <c r="C158" s="133" t="s">
        <v>434</v>
      </c>
      <c r="D158" s="71">
        <v>3</v>
      </c>
      <c r="E158" s="168"/>
      <c r="F158" s="71">
        <v>365</v>
      </c>
      <c r="G158" s="133">
        <v>0</v>
      </c>
      <c r="H158" s="71">
        <v>0</v>
      </c>
      <c r="I158" s="159"/>
    </row>
    <row r="159" spans="1:9" ht="12.75" customHeight="1" x14ac:dyDescent="0.2">
      <c r="A159" s="71" t="s">
        <v>392</v>
      </c>
      <c r="B159" s="71" t="s">
        <v>435</v>
      </c>
      <c r="C159" s="71" t="s">
        <v>436</v>
      </c>
      <c r="D159" s="71">
        <v>1</v>
      </c>
      <c r="E159" s="168" t="s">
        <v>30</v>
      </c>
      <c r="F159" s="71">
        <v>365</v>
      </c>
      <c r="G159" s="71">
        <v>1</v>
      </c>
      <c r="H159" s="71">
        <v>0.5</v>
      </c>
      <c r="I159" s="159">
        <v>1.58</v>
      </c>
    </row>
    <row r="160" spans="1:9" ht="12.75" customHeight="1" x14ac:dyDescent="0.2">
      <c r="A160" s="71" t="s">
        <v>392</v>
      </c>
      <c r="B160" s="71" t="s">
        <v>437</v>
      </c>
      <c r="C160" s="71" t="s">
        <v>438</v>
      </c>
      <c r="D160" s="71">
        <v>1</v>
      </c>
      <c r="E160" s="168" t="s">
        <v>30</v>
      </c>
      <c r="F160" s="71">
        <v>365</v>
      </c>
      <c r="G160" s="71">
        <v>1</v>
      </c>
      <c r="H160" s="71">
        <v>0.5</v>
      </c>
      <c r="I160" s="159">
        <v>2.69</v>
      </c>
    </row>
    <row r="161" spans="1:9" ht="12.75" customHeight="1" x14ac:dyDescent="0.2">
      <c r="A161" s="71" t="s">
        <v>392</v>
      </c>
      <c r="B161" s="133" t="s">
        <v>439</v>
      </c>
      <c r="C161" s="133" t="s">
        <v>440</v>
      </c>
      <c r="D161" s="71">
        <v>3</v>
      </c>
      <c r="E161" s="168"/>
      <c r="F161" s="71">
        <v>365</v>
      </c>
      <c r="G161" s="133">
        <v>0</v>
      </c>
      <c r="H161" s="71">
        <v>0</v>
      </c>
      <c r="I161" s="159"/>
    </row>
    <row r="162" spans="1:9" ht="12.75" customHeight="1" x14ac:dyDescent="0.2">
      <c r="A162" s="71" t="s">
        <v>392</v>
      </c>
      <c r="B162" s="133" t="s">
        <v>441</v>
      </c>
      <c r="C162" s="133" t="s">
        <v>442</v>
      </c>
      <c r="D162" s="71">
        <v>3</v>
      </c>
      <c r="E162" s="168"/>
      <c r="F162" s="71">
        <v>365</v>
      </c>
      <c r="G162" s="133">
        <v>0</v>
      </c>
      <c r="H162" s="71">
        <v>0</v>
      </c>
      <c r="I162" s="159"/>
    </row>
    <row r="163" spans="1:9" ht="12.75" customHeight="1" x14ac:dyDescent="0.2">
      <c r="A163" s="71" t="s">
        <v>392</v>
      </c>
      <c r="B163" s="71" t="s">
        <v>443</v>
      </c>
      <c r="C163" s="71" t="s">
        <v>444</v>
      </c>
      <c r="D163" s="71">
        <v>1</v>
      </c>
      <c r="E163" s="168" t="s">
        <v>30</v>
      </c>
      <c r="F163" s="71">
        <v>365</v>
      </c>
      <c r="G163" s="71">
        <v>1</v>
      </c>
      <c r="H163" s="71">
        <v>0.5</v>
      </c>
      <c r="I163" s="159">
        <v>0.06</v>
      </c>
    </row>
    <row r="164" spans="1:9" ht="12.75" customHeight="1" x14ac:dyDescent="0.2">
      <c r="A164" s="71" t="s">
        <v>392</v>
      </c>
      <c r="B164" s="133" t="s">
        <v>445</v>
      </c>
      <c r="C164" s="133" t="s">
        <v>446</v>
      </c>
      <c r="D164" s="71">
        <v>2</v>
      </c>
      <c r="E164" s="168"/>
      <c r="F164" s="71">
        <v>365</v>
      </c>
      <c r="G164" s="133">
        <v>0</v>
      </c>
      <c r="H164" s="71">
        <v>0</v>
      </c>
      <c r="I164" s="159"/>
    </row>
    <row r="165" spans="1:9" ht="12.75" customHeight="1" x14ac:dyDescent="0.2">
      <c r="A165" s="71" t="s">
        <v>392</v>
      </c>
      <c r="B165" s="71" t="s">
        <v>447</v>
      </c>
      <c r="C165" s="71" t="s">
        <v>448</v>
      </c>
      <c r="D165" s="71">
        <v>1</v>
      </c>
      <c r="E165" s="168" t="s">
        <v>30</v>
      </c>
      <c r="F165" s="71">
        <v>365</v>
      </c>
      <c r="G165" s="71">
        <v>1</v>
      </c>
      <c r="H165" s="71">
        <v>0.5</v>
      </c>
      <c r="I165" s="159">
        <v>3.49</v>
      </c>
    </row>
    <row r="166" spans="1:9" ht="12.75" customHeight="1" x14ac:dyDescent="0.2">
      <c r="A166" s="71" t="s">
        <v>392</v>
      </c>
      <c r="B166" s="71" t="s">
        <v>449</v>
      </c>
      <c r="C166" s="71" t="s">
        <v>450</v>
      </c>
      <c r="D166" s="71">
        <v>1</v>
      </c>
      <c r="E166" s="168" t="s">
        <v>30</v>
      </c>
      <c r="F166" s="71">
        <v>365</v>
      </c>
      <c r="G166" s="71">
        <v>1</v>
      </c>
      <c r="H166" s="71">
        <v>0.5</v>
      </c>
      <c r="I166" s="159">
        <v>0.68</v>
      </c>
    </row>
    <row r="167" spans="1:9" ht="12.75" customHeight="1" x14ac:dyDescent="0.2">
      <c r="A167" s="71" t="s">
        <v>392</v>
      </c>
      <c r="B167" s="133" t="s">
        <v>451</v>
      </c>
      <c r="C167" s="133" t="s">
        <v>452</v>
      </c>
      <c r="D167" s="71">
        <v>3</v>
      </c>
      <c r="E167" s="168"/>
      <c r="F167" s="71">
        <v>365</v>
      </c>
      <c r="G167" s="133">
        <v>0</v>
      </c>
      <c r="H167" s="71">
        <v>0</v>
      </c>
      <c r="I167" s="159"/>
    </row>
    <row r="168" spans="1:9" ht="12.75" customHeight="1" x14ac:dyDescent="0.2">
      <c r="A168" s="71" t="s">
        <v>392</v>
      </c>
      <c r="B168" s="133" t="s">
        <v>453</v>
      </c>
      <c r="C168" s="133" t="s">
        <v>454</v>
      </c>
      <c r="D168" s="71">
        <v>3</v>
      </c>
      <c r="E168" s="168"/>
      <c r="F168" s="71">
        <v>365</v>
      </c>
      <c r="G168" s="133">
        <v>0</v>
      </c>
      <c r="H168" s="71">
        <v>0</v>
      </c>
      <c r="I168" s="159"/>
    </row>
    <row r="169" spans="1:9" ht="12.75" customHeight="1" x14ac:dyDescent="0.2">
      <c r="A169" s="71" t="s">
        <v>392</v>
      </c>
      <c r="B169" s="133" t="s">
        <v>455</v>
      </c>
      <c r="C169" s="133" t="s">
        <v>456</v>
      </c>
      <c r="D169" s="71">
        <v>3</v>
      </c>
      <c r="E169" s="168"/>
      <c r="F169" s="71">
        <v>365</v>
      </c>
      <c r="G169" s="133">
        <v>0</v>
      </c>
      <c r="H169" s="71">
        <v>0</v>
      </c>
      <c r="I169" s="159"/>
    </row>
    <row r="170" spans="1:9" ht="12.75" customHeight="1" x14ac:dyDescent="0.2">
      <c r="A170" s="71" t="s">
        <v>392</v>
      </c>
      <c r="B170" s="71" t="s">
        <v>457</v>
      </c>
      <c r="C170" s="71" t="s">
        <v>458</v>
      </c>
      <c r="D170" s="71">
        <v>1</v>
      </c>
      <c r="E170" s="168" t="s">
        <v>30</v>
      </c>
      <c r="F170" s="71">
        <v>365</v>
      </c>
      <c r="G170" s="71">
        <v>1</v>
      </c>
      <c r="H170" s="71">
        <v>0.5</v>
      </c>
      <c r="I170" s="159">
        <v>0.2</v>
      </c>
    </row>
    <row r="171" spans="1:9" ht="12.75" customHeight="1" x14ac:dyDescent="0.2">
      <c r="A171" s="71" t="s">
        <v>392</v>
      </c>
      <c r="B171" s="133" t="s">
        <v>459</v>
      </c>
      <c r="C171" s="133" t="s">
        <v>460</v>
      </c>
      <c r="D171" s="71">
        <v>3</v>
      </c>
      <c r="E171" s="168"/>
      <c r="F171" s="71">
        <v>365</v>
      </c>
      <c r="G171" s="133">
        <v>0</v>
      </c>
      <c r="H171" s="71">
        <v>0</v>
      </c>
      <c r="I171" s="159"/>
    </row>
    <row r="172" spans="1:9" ht="12.75" customHeight="1" x14ac:dyDescent="0.2">
      <c r="A172" s="71" t="s">
        <v>392</v>
      </c>
      <c r="B172" s="133" t="s">
        <v>461</v>
      </c>
      <c r="C172" s="133" t="s">
        <v>462</v>
      </c>
      <c r="D172" s="71">
        <v>3</v>
      </c>
      <c r="E172" s="168"/>
      <c r="F172" s="71">
        <v>365</v>
      </c>
      <c r="G172" s="133">
        <v>0</v>
      </c>
      <c r="H172" s="71">
        <v>0</v>
      </c>
      <c r="I172" s="159"/>
    </row>
    <row r="173" spans="1:9" ht="12.75" customHeight="1" x14ac:dyDescent="0.2">
      <c r="A173" s="71" t="s">
        <v>392</v>
      </c>
      <c r="B173" s="133" t="s">
        <v>463</v>
      </c>
      <c r="C173" s="133" t="s">
        <v>464</v>
      </c>
      <c r="D173" s="71">
        <v>3</v>
      </c>
      <c r="E173" s="168"/>
      <c r="F173" s="71">
        <v>365</v>
      </c>
      <c r="G173" s="133">
        <v>0</v>
      </c>
      <c r="H173" s="71">
        <v>0</v>
      </c>
      <c r="I173" s="159"/>
    </row>
    <row r="174" spans="1:9" ht="12.75" customHeight="1" x14ac:dyDescent="0.2">
      <c r="A174" s="71" t="s">
        <v>392</v>
      </c>
      <c r="B174" s="133" t="s">
        <v>465</v>
      </c>
      <c r="C174" s="133" t="s">
        <v>466</v>
      </c>
      <c r="D174" s="71">
        <v>3</v>
      </c>
      <c r="E174" s="168"/>
      <c r="F174" s="71">
        <v>365</v>
      </c>
      <c r="G174" s="133">
        <v>0</v>
      </c>
      <c r="H174" s="71">
        <v>0</v>
      </c>
      <c r="I174" s="159"/>
    </row>
    <row r="175" spans="1:9" ht="12.75" customHeight="1" x14ac:dyDescent="0.2">
      <c r="A175" s="71" t="s">
        <v>392</v>
      </c>
      <c r="B175" s="133" t="s">
        <v>467</v>
      </c>
      <c r="C175" s="133" t="s">
        <v>468</v>
      </c>
      <c r="D175" s="71">
        <v>3</v>
      </c>
      <c r="E175" s="168"/>
      <c r="F175" s="71">
        <v>365</v>
      </c>
      <c r="G175" s="133">
        <v>0</v>
      </c>
      <c r="H175" s="71">
        <v>0</v>
      </c>
      <c r="I175" s="159"/>
    </row>
    <row r="176" spans="1:9" ht="12.75" customHeight="1" x14ac:dyDescent="0.2">
      <c r="A176" s="71" t="s">
        <v>392</v>
      </c>
      <c r="B176" s="133" t="s">
        <v>469</v>
      </c>
      <c r="C176" s="133" t="s">
        <v>470</v>
      </c>
      <c r="D176" s="71">
        <v>3</v>
      </c>
      <c r="E176" s="168"/>
      <c r="F176" s="71">
        <v>365</v>
      </c>
      <c r="G176" s="133">
        <v>0</v>
      </c>
      <c r="H176" s="71">
        <v>0</v>
      </c>
      <c r="I176" s="159"/>
    </row>
    <row r="177" spans="1:9" ht="12.75" customHeight="1" x14ac:dyDescent="0.2">
      <c r="A177" s="71" t="s">
        <v>392</v>
      </c>
      <c r="B177" s="133" t="s">
        <v>471</v>
      </c>
      <c r="C177" s="133" t="s">
        <v>472</v>
      </c>
      <c r="D177" s="71">
        <v>3</v>
      </c>
      <c r="E177" s="168"/>
      <c r="F177" s="71">
        <v>365</v>
      </c>
      <c r="G177" s="133">
        <v>0</v>
      </c>
      <c r="H177" s="71">
        <v>0</v>
      </c>
      <c r="I177" s="159"/>
    </row>
    <row r="178" spans="1:9" ht="12.75" customHeight="1" x14ac:dyDescent="0.2">
      <c r="A178" s="71" t="s">
        <v>392</v>
      </c>
      <c r="B178" s="133" t="s">
        <v>473</v>
      </c>
      <c r="C178" s="133" t="s">
        <v>474</v>
      </c>
      <c r="D178" s="71">
        <v>3</v>
      </c>
      <c r="E178" s="168"/>
      <c r="F178" s="71">
        <v>365</v>
      </c>
      <c r="G178" s="133">
        <v>0</v>
      </c>
      <c r="H178" s="71">
        <v>0</v>
      </c>
      <c r="I178" s="159"/>
    </row>
    <row r="179" spans="1:9" ht="12.75" customHeight="1" x14ac:dyDescent="0.2">
      <c r="A179" s="71" t="s">
        <v>392</v>
      </c>
      <c r="B179" s="133" t="s">
        <v>475</v>
      </c>
      <c r="C179" s="133" t="s">
        <v>476</v>
      </c>
      <c r="D179" s="71">
        <v>3</v>
      </c>
      <c r="E179" s="168"/>
      <c r="F179" s="71">
        <v>365</v>
      </c>
      <c r="G179" s="133">
        <v>0</v>
      </c>
      <c r="H179" s="71">
        <v>0</v>
      </c>
      <c r="I179" s="159"/>
    </row>
    <row r="180" spans="1:9" ht="12.75" customHeight="1" x14ac:dyDescent="0.2">
      <c r="A180" s="72" t="s">
        <v>392</v>
      </c>
      <c r="B180" s="72" t="s">
        <v>477</v>
      </c>
      <c r="C180" s="72" t="s">
        <v>478</v>
      </c>
      <c r="D180" s="72">
        <v>1</v>
      </c>
      <c r="E180" s="169" t="s">
        <v>30</v>
      </c>
      <c r="F180" s="72">
        <v>365</v>
      </c>
      <c r="G180" s="72">
        <v>1</v>
      </c>
      <c r="H180" s="72">
        <v>0.5</v>
      </c>
      <c r="I180" s="162">
        <v>0.24</v>
      </c>
    </row>
    <row r="181" spans="1:9" ht="12.75" customHeight="1" x14ac:dyDescent="0.2">
      <c r="A181" s="30"/>
      <c r="B181" s="29">
        <f>COUNTA(B138:B180)</f>
        <v>43</v>
      </c>
      <c r="C181" s="29"/>
      <c r="D181" s="77"/>
      <c r="E181" s="29">
        <f>COUNTIF(E138:E180, "Yes")</f>
        <v>18</v>
      </c>
      <c r="F181" s="30"/>
      <c r="G181" s="29"/>
      <c r="H181" s="29"/>
      <c r="I181" s="160">
        <f>SUM(I138:I180)</f>
        <v>28.880000000000003</v>
      </c>
    </row>
    <row r="182" spans="1:9" ht="12.75" customHeight="1" x14ac:dyDescent="0.2">
      <c r="A182" s="30"/>
      <c r="B182" s="29"/>
      <c r="C182" s="29"/>
      <c r="D182" s="77"/>
      <c r="E182" s="20"/>
      <c r="F182" s="30"/>
      <c r="G182" s="29"/>
      <c r="H182" s="29"/>
      <c r="I182" s="160"/>
    </row>
    <row r="183" spans="1:9" ht="12.75" customHeight="1" x14ac:dyDescent="0.2">
      <c r="A183" s="72" t="s">
        <v>479</v>
      </c>
      <c r="B183" s="139" t="s">
        <v>480</v>
      </c>
      <c r="C183" s="139" t="s">
        <v>481</v>
      </c>
      <c r="D183" s="72">
        <v>3</v>
      </c>
      <c r="E183" s="169"/>
      <c r="F183" s="72">
        <v>365</v>
      </c>
      <c r="G183" s="139">
        <v>0</v>
      </c>
      <c r="H183" s="72">
        <v>0</v>
      </c>
      <c r="I183" s="162"/>
    </row>
    <row r="184" spans="1:9" ht="12.75" customHeight="1" x14ac:dyDescent="0.2">
      <c r="A184" s="30"/>
      <c r="B184" s="29">
        <f>COUNTA(B183:B183)</f>
        <v>1</v>
      </c>
      <c r="C184" s="29"/>
      <c r="D184" s="77"/>
      <c r="E184" s="29">
        <f>COUNTIF(E183:E183, "Yes")</f>
        <v>0</v>
      </c>
      <c r="F184" s="30"/>
      <c r="G184" s="29"/>
      <c r="H184" s="29"/>
      <c r="I184" s="160">
        <f>SUM(I183:I183)</f>
        <v>0</v>
      </c>
    </row>
    <row r="185" spans="1:9" ht="12.75" customHeight="1" x14ac:dyDescent="0.2">
      <c r="A185" s="30"/>
      <c r="B185" s="29"/>
      <c r="C185" s="29"/>
      <c r="D185" s="77"/>
      <c r="E185" s="20"/>
      <c r="F185" s="30"/>
      <c r="G185" s="29"/>
      <c r="H185" s="29"/>
      <c r="I185" s="160"/>
    </row>
    <row r="186" spans="1:9" ht="12.75" customHeight="1" x14ac:dyDescent="0.2">
      <c r="A186" s="71" t="s">
        <v>482</v>
      </c>
      <c r="B186" s="133" t="s">
        <v>483</v>
      </c>
      <c r="C186" s="133" t="s">
        <v>484</v>
      </c>
      <c r="D186" s="71">
        <v>3</v>
      </c>
      <c r="E186" s="168"/>
      <c r="F186" s="71">
        <v>365</v>
      </c>
      <c r="G186" s="133">
        <v>0</v>
      </c>
      <c r="H186" s="71">
        <v>0</v>
      </c>
      <c r="I186" s="159"/>
    </row>
    <row r="187" spans="1:9" ht="12.75" customHeight="1" x14ac:dyDescent="0.2">
      <c r="A187" s="71" t="s">
        <v>482</v>
      </c>
      <c r="B187" s="133" t="s">
        <v>485</v>
      </c>
      <c r="C187" s="133" t="s">
        <v>486</v>
      </c>
      <c r="D187" s="71">
        <v>3</v>
      </c>
      <c r="E187" s="168"/>
      <c r="F187" s="71">
        <v>365</v>
      </c>
      <c r="G187" s="133">
        <v>0</v>
      </c>
      <c r="H187" s="71">
        <v>0</v>
      </c>
      <c r="I187" s="159"/>
    </row>
    <row r="188" spans="1:9" ht="12.75" customHeight="1" x14ac:dyDescent="0.2">
      <c r="A188" s="71" t="s">
        <v>482</v>
      </c>
      <c r="B188" s="133" t="s">
        <v>487</v>
      </c>
      <c r="C188" s="133" t="s">
        <v>488</v>
      </c>
      <c r="D188" s="71">
        <v>3</v>
      </c>
      <c r="E188" s="168"/>
      <c r="F188" s="71">
        <v>365</v>
      </c>
      <c r="G188" s="133">
        <v>0</v>
      </c>
      <c r="H188" s="71">
        <v>0</v>
      </c>
      <c r="I188" s="159"/>
    </row>
    <row r="189" spans="1:9" ht="12.75" customHeight="1" x14ac:dyDescent="0.2">
      <c r="A189" s="71" t="s">
        <v>482</v>
      </c>
      <c r="B189" s="133" t="s">
        <v>489</v>
      </c>
      <c r="C189" s="133" t="s">
        <v>490</v>
      </c>
      <c r="D189" s="71">
        <v>3</v>
      </c>
      <c r="E189" s="168"/>
      <c r="F189" s="71">
        <v>365</v>
      </c>
      <c r="G189" s="133">
        <v>0</v>
      </c>
      <c r="H189" s="71">
        <v>0</v>
      </c>
      <c r="I189" s="159"/>
    </row>
    <row r="190" spans="1:9" ht="12.75" customHeight="1" x14ac:dyDescent="0.2">
      <c r="A190" s="71" t="s">
        <v>482</v>
      </c>
      <c r="B190" s="71" t="s">
        <v>491</v>
      </c>
      <c r="C190" s="71" t="s">
        <v>492</v>
      </c>
      <c r="D190" s="71">
        <v>3</v>
      </c>
      <c r="E190" s="168" t="s">
        <v>30</v>
      </c>
      <c r="F190" s="71">
        <v>365</v>
      </c>
      <c r="G190" s="71">
        <v>1</v>
      </c>
      <c r="H190" s="71">
        <v>0.5</v>
      </c>
      <c r="I190" s="159">
        <v>0.14000000000000001</v>
      </c>
    </row>
    <row r="191" spans="1:9" ht="12.75" customHeight="1" x14ac:dyDescent="0.2">
      <c r="A191" s="72" t="s">
        <v>482</v>
      </c>
      <c r="B191" s="139" t="s">
        <v>493</v>
      </c>
      <c r="C191" s="139" t="s">
        <v>494</v>
      </c>
      <c r="D191" s="72">
        <v>3</v>
      </c>
      <c r="E191" s="169"/>
      <c r="F191" s="72">
        <v>365</v>
      </c>
      <c r="G191" s="139">
        <v>0</v>
      </c>
      <c r="H191" s="72">
        <v>0</v>
      </c>
      <c r="I191" s="162"/>
    </row>
    <row r="192" spans="1:9" ht="12.75" customHeight="1" x14ac:dyDescent="0.2">
      <c r="A192" s="30"/>
      <c r="B192" s="29">
        <f>COUNTA(B186:B191)</f>
        <v>6</v>
      </c>
      <c r="C192" s="29"/>
      <c r="D192" s="77"/>
      <c r="E192" s="29">
        <f>COUNTIF(E186:E191, "Yes")</f>
        <v>1</v>
      </c>
      <c r="F192" s="30"/>
      <c r="G192" s="29"/>
      <c r="H192" s="29"/>
      <c r="I192" s="160">
        <f>SUM(I186:I191)</f>
        <v>0.14000000000000001</v>
      </c>
    </row>
    <row r="193" spans="1:9" ht="12.75" customHeight="1" x14ac:dyDescent="0.2">
      <c r="A193" s="30"/>
      <c r="B193" s="29"/>
      <c r="C193" s="29"/>
      <c r="D193" s="77"/>
      <c r="E193" s="20"/>
      <c r="F193" s="30"/>
      <c r="G193" s="29"/>
      <c r="H193" s="29"/>
      <c r="I193" s="160"/>
    </row>
    <row r="194" spans="1:9" ht="12.75" customHeight="1" x14ac:dyDescent="0.2">
      <c r="A194" s="71" t="s">
        <v>495</v>
      </c>
      <c r="B194" s="133" t="s">
        <v>496</v>
      </c>
      <c r="C194" s="133" t="s">
        <v>497</v>
      </c>
      <c r="D194" s="71">
        <v>3</v>
      </c>
      <c r="E194" s="168"/>
      <c r="F194" s="71">
        <v>365</v>
      </c>
      <c r="G194" s="133">
        <v>0</v>
      </c>
      <c r="H194" s="71">
        <v>0</v>
      </c>
      <c r="I194" s="159"/>
    </row>
    <row r="195" spans="1:9" ht="12.75" customHeight="1" x14ac:dyDescent="0.2">
      <c r="A195" s="71" t="s">
        <v>495</v>
      </c>
      <c r="B195" s="133" t="s">
        <v>498</v>
      </c>
      <c r="C195" s="133" t="s">
        <v>499</v>
      </c>
      <c r="D195" s="71">
        <v>2</v>
      </c>
      <c r="E195" s="168"/>
      <c r="F195" s="71">
        <v>365</v>
      </c>
      <c r="G195" s="133">
        <v>0</v>
      </c>
      <c r="H195" s="71">
        <v>0</v>
      </c>
      <c r="I195" s="159"/>
    </row>
    <row r="196" spans="1:9" ht="12.75" customHeight="1" x14ac:dyDescent="0.2">
      <c r="A196" s="72" t="s">
        <v>495</v>
      </c>
      <c r="B196" s="139" t="s">
        <v>500</v>
      </c>
      <c r="C196" s="139" t="s">
        <v>501</v>
      </c>
      <c r="D196" s="72">
        <v>3</v>
      </c>
      <c r="E196" s="169"/>
      <c r="F196" s="72">
        <v>365</v>
      </c>
      <c r="G196" s="139">
        <v>0</v>
      </c>
      <c r="H196" s="72">
        <v>0</v>
      </c>
      <c r="I196" s="162"/>
    </row>
    <row r="197" spans="1:9" x14ac:dyDescent="0.2">
      <c r="A197" s="30"/>
      <c r="B197" s="29">
        <f>COUNTA(B194:B196)</f>
        <v>3</v>
      </c>
      <c r="C197" s="29"/>
      <c r="D197" s="77"/>
      <c r="E197" s="29">
        <f>COUNTIF(E194:E196, "Yes")</f>
        <v>0</v>
      </c>
      <c r="F197" s="30"/>
      <c r="G197" s="29"/>
      <c r="H197" s="29"/>
      <c r="I197" s="160">
        <f>SUM(I194:I196)</f>
        <v>0</v>
      </c>
    </row>
    <row r="198" spans="1:9" x14ac:dyDescent="0.2">
      <c r="A198" s="30"/>
      <c r="B198" s="29"/>
      <c r="C198" s="29"/>
      <c r="D198" s="20"/>
      <c r="E198" s="20"/>
      <c r="F198" s="30"/>
      <c r="G198" s="29"/>
      <c r="H198" s="29"/>
      <c r="I198" s="53"/>
    </row>
    <row r="199" spans="1:9" x14ac:dyDescent="0.2">
      <c r="A199" s="30"/>
      <c r="B199" s="29"/>
      <c r="C199" s="166" t="s">
        <v>506</v>
      </c>
      <c r="D199" s="170"/>
      <c r="E199" s="170"/>
      <c r="F199" s="30"/>
      <c r="G199" s="29"/>
      <c r="H199" s="29"/>
      <c r="I199" s="53"/>
    </row>
    <row r="200" spans="1:9" x14ac:dyDescent="0.2">
      <c r="A200" s="30"/>
      <c r="B200" s="137"/>
      <c r="C200" s="138" t="s">
        <v>150</v>
      </c>
      <c r="D200" s="171"/>
      <c r="E200" s="171"/>
      <c r="F200" s="30"/>
      <c r="G200" s="29"/>
      <c r="H200" s="29"/>
      <c r="I200" s="53"/>
    </row>
    <row r="201" spans="1:9" x14ac:dyDescent="0.2">
      <c r="A201" s="30"/>
      <c r="B201" s="29"/>
      <c r="C201" s="29"/>
      <c r="D201" s="20"/>
      <c r="E201" s="20"/>
      <c r="F201" s="30"/>
      <c r="G201" s="29"/>
      <c r="H201" s="29"/>
      <c r="I201" s="53"/>
    </row>
    <row r="202" spans="1:9" x14ac:dyDescent="0.2">
      <c r="A202" s="68"/>
      <c r="B202" s="68"/>
      <c r="C202" s="98"/>
      <c r="D202" s="122" t="s">
        <v>104</v>
      </c>
      <c r="G202" s="68"/>
      <c r="H202" s="68"/>
      <c r="I202" s="2"/>
    </row>
    <row r="203" spans="1:9" x14ac:dyDescent="0.2">
      <c r="C203" s="98"/>
      <c r="D203" s="110" t="s">
        <v>100</v>
      </c>
      <c r="E203" s="99">
        <f>SUM(B11+B23+B43+B57+B61+B99+B109+B113+B122+B136+B181+B184+B192+B197)</f>
        <v>169</v>
      </c>
      <c r="I203" s="90"/>
    </row>
    <row r="204" spans="1:9" x14ac:dyDescent="0.2">
      <c r="C204" s="110"/>
      <c r="D204" s="110" t="s">
        <v>102</v>
      </c>
      <c r="E204" s="99">
        <f>SUM(E11+E23+E43+E57+E61+E99+E109+E113+E122+E136+E181+E184+E192+E197)</f>
        <v>66</v>
      </c>
    </row>
    <row r="205" spans="1:9" x14ac:dyDescent="0.2">
      <c r="C205" s="98"/>
      <c r="D205" s="110" t="s">
        <v>146</v>
      </c>
      <c r="E205" s="129">
        <f>E204/E203</f>
        <v>0.39053254437869822</v>
      </c>
    </row>
    <row r="206" spans="1:9" x14ac:dyDescent="0.2">
      <c r="D206" s="110" t="s">
        <v>103</v>
      </c>
      <c r="E206" s="165">
        <f>SUM(I11+I23+I43+I57+I61+I99+I109+I113+I122+I136+I181+I184+I192+I197)</f>
        <v>160.29</v>
      </c>
    </row>
    <row r="208" spans="1:9" x14ac:dyDescent="0.2">
      <c r="D208" s="122" t="s">
        <v>511</v>
      </c>
      <c r="E208" s="172" t="s">
        <v>512</v>
      </c>
      <c r="F208" s="172" t="s">
        <v>108</v>
      </c>
    </row>
    <row r="209" spans="4:6" x14ac:dyDescent="0.2">
      <c r="D209" s="110" t="s">
        <v>513</v>
      </c>
      <c r="E209" s="173">
        <f>COUNTIF(G115:G199, "0.25")</f>
        <v>0</v>
      </c>
      <c r="F209" s="174">
        <f>E209/E204</f>
        <v>0</v>
      </c>
    </row>
    <row r="210" spans="4:6" x14ac:dyDescent="0.2">
      <c r="D210" s="110" t="s">
        <v>514</v>
      </c>
      <c r="E210" s="173">
        <f>COUNTIF(G115:G199, "0.5")</f>
        <v>0</v>
      </c>
      <c r="F210" s="174">
        <f>E210/E204</f>
        <v>0</v>
      </c>
    </row>
    <row r="211" spans="4:6" x14ac:dyDescent="0.2">
      <c r="D211" s="110" t="s">
        <v>515</v>
      </c>
      <c r="E211" s="173">
        <f>COUNTIF(G2:G196, "1")</f>
        <v>66</v>
      </c>
      <c r="F211" s="174">
        <f>E211/E204</f>
        <v>1</v>
      </c>
    </row>
    <row r="212" spans="4:6" x14ac:dyDescent="0.2">
      <c r="D212" s="110" t="s">
        <v>516</v>
      </c>
      <c r="E212" s="173">
        <f>COUNTIF(G115:G199, "1.25")</f>
        <v>0</v>
      </c>
      <c r="F212" s="174">
        <f>E212/E204</f>
        <v>0</v>
      </c>
    </row>
    <row r="213" spans="4:6" x14ac:dyDescent="0.2">
      <c r="D213" s="110" t="s">
        <v>517</v>
      </c>
      <c r="E213" s="173">
        <f>COUNTIF(G115:G199, "1.50")</f>
        <v>0</v>
      </c>
      <c r="F213" s="174">
        <f>E213/E204</f>
        <v>0</v>
      </c>
    </row>
    <row r="214" spans="4:6" x14ac:dyDescent="0.2">
      <c r="D214" s="110" t="s">
        <v>518</v>
      </c>
      <c r="E214" s="173">
        <f>COUNTIF(G115:G199, "2")</f>
        <v>0</v>
      </c>
      <c r="F214" s="174">
        <f>E214/E204</f>
        <v>0</v>
      </c>
    </row>
    <row r="215" spans="4:6" x14ac:dyDescent="0.2">
      <c r="D215" s="110" t="s">
        <v>519</v>
      </c>
      <c r="E215" s="173">
        <f>COUNTIF(G115:G199, "2.5")</f>
        <v>0</v>
      </c>
      <c r="F215" s="174">
        <f>E215/E204</f>
        <v>0</v>
      </c>
    </row>
    <row r="216" spans="4:6" x14ac:dyDescent="0.2">
      <c r="D216" s="110" t="s">
        <v>520</v>
      </c>
      <c r="E216" s="173">
        <f>COUNTIF(G115:G199, "3")</f>
        <v>0</v>
      </c>
      <c r="F216" s="174">
        <f>E216/E204</f>
        <v>0</v>
      </c>
    </row>
    <row r="217" spans="4:6" x14ac:dyDescent="0.2">
      <c r="D217" s="110" t="s">
        <v>521</v>
      </c>
      <c r="E217" s="173">
        <f>COUNTIF(G115:G199, "4")</f>
        <v>0</v>
      </c>
      <c r="F217" s="174">
        <f>E217/E204</f>
        <v>0</v>
      </c>
    </row>
    <row r="218" spans="4:6" x14ac:dyDescent="0.2">
      <c r="D218" s="110" t="s">
        <v>522</v>
      </c>
      <c r="E218" s="173">
        <f>COUNTIF(G115:G199, "5")</f>
        <v>0</v>
      </c>
      <c r="F218" s="174">
        <f>E218/E204</f>
        <v>0</v>
      </c>
    </row>
    <row r="219" spans="4:6" x14ac:dyDescent="0.2">
      <c r="D219" s="110" t="s">
        <v>523</v>
      </c>
      <c r="E219" s="173">
        <f>COUNTIF(G115:G199, "7")</f>
        <v>0</v>
      </c>
      <c r="F219" s="174">
        <f>E219/E204</f>
        <v>0</v>
      </c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2011 Swimming Season
Texas Beach Monitoring</oddHeader>
    <oddFooter>&amp;R&amp;P of &amp;N</oddFooter>
  </headerFooter>
  <rowBreaks count="1" manualBreakCount="1">
    <brk id="12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10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140625" customWidth="1"/>
    <col min="2" max="2" width="7.28515625" customWidth="1"/>
    <col min="3" max="3" width="24.140625" customWidth="1"/>
    <col min="4" max="4" width="5.5703125" customWidth="1"/>
    <col min="5" max="5" width="8.28515625" customWidth="1"/>
    <col min="6" max="6" width="7.7109375" customWidth="1"/>
    <col min="7" max="8" width="7.85546875" customWidth="1"/>
    <col min="9" max="9" width="8.85546875" customWidth="1"/>
    <col min="10" max="19" width="7.85546875" customWidth="1"/>
  </cols>
  <sheetData>
    <row r="1" spans="1:34" x14ac:dyDescent="0.2">
      <c r="A1" s="60"/>
      <c r="B1" s="188" t="s">
        <v>40</v>
      </c>
      <c r="C1" s="188"/>
      <c r="D1" s="177"/>
      <c r="E1" s="60"/>
      <c r="F1" s="60"/>
      <c r="G1" s="189" t="s">
        <v>147</v>
      </c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34" s="24" customFormat="1" ht="39" customHeight="1" x14ac:dyDescent="0.15">
      <c r="A2" s="25" t="s">
        <v>13</v>
      </c>
      <c r="B2" s="25" t="s">
        <v>14</v>
      </c>
      <c r="C2" s="25" t="s">
        <v>69</v>
      </c>
      <c r="D2" s="3" t="s">
        <v>72</v>
      </c>
      <c r="E2" s="25" t="s">
        <v>77</v>
      </c>
      <c r="F2" s="25" t="s">
        <v>78</v>
      </c>
      <c r="G2" s="25" t="s">
        <v>79</v>
      </c>
      <c r="H2" s="25" t="s">
        <v>80</v>
      </c>
      <c r="I2" s="3" t="s">
        <v>81</v>
      </c>
      <c r="J2" s="25" t="s">
        <v>82</v>
      </c>
      <c r="K2" s="25" t="s">
        <v>22</v>
      </c>
      <c r="L2" s="25" t="s">
        <v>20</v>
      </c>
      <c r="M2" s="25" t="s">
        <v>21</v>
      </c>
      <c r="N2" s="25" t="s">
        <v>23</v>
      </c>
      <c r="O2" s="25" t="s">
        <v>83</v>
      </c>
      <c r="P2" s="25" t="s">
        <v>84</v>
      </c>
      <c r="Q2" s="25" t="s">
        <v>85</v>
      </c>
      <c r="R2" s="25" t="s">
        <v>86</v>
      </c>
      <c r="S2" s="25" t="s">
        <v>87</v>
      </c>
    </row>
    <row r="3" spans="1:34" x14ac:dyDescent="0.2">
      <c r="A3" s="72" t="s">
        <v>151</v>
      </c>
      <c r="B3" s="72" t="s">
        <v>168</v>
      </c>
      <c r="C3" s="72" t="s">
        <v>169</v>
      </c>
      <c r="D3" s="72">
        <v>1</v>
      </c>
      <c r="E3" s="72" t="s">
        <v>30</v>
      </c>
      <c r="F3" s="72" t="s">
        <v>38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3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 x14ac:dyDescent="0.2">
      <c r="A4" s="33"/>
      <c r="B4" s="34">
        <f>COUNTA(B3:B3)</f>
        <v>1</v>
      </c>
      <c r="C4" s="60"/>
      <c r="D4" s="176"/>
      <c r="E4" s="34">
        <f t="shared" ref="E4:S4" si="0">COUNTIF(E3:E3,"Yes")</f>
        <v>1</v>
      </c>
      <c r="F4" s="34">
        <f t="shared" si="0"/>
        <v>0</v>
      </c>
      <c r="G4" s="34">
        <f t="shared" si="0"/>
        <v>0</v>
      </c>
      <c r="H4" s="34">
        <f t="shared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si="0"/>
        <v>0</v>
      </c>
      <c r="M4" s="34">
        <f t="shared" si="0"/>
        <v>0</v>
      </c>
      <c r="N4" s="34">
        <f t="shared" si="0"/>
        <v>0</v>
      </c>
      <c r="O4" s="34">
        <f t="shared" si="0"/>
        <v>0</v>
      </c>
      <c r="P4" s="34">
        <f t="shared" si="0"/>
        <v>0</v>
      </c>
      <c r="Q4" s="34">
        <f t="shared" si="0"/>
        <v>0</v>
      </c>
      <c r="R4" s="34">
        <f t="shared" si="0"/>
        <v>0</v>
      </c>
      <c r="S4" s="34">
        <f t="shared" si="0"/>
        <v>0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</row>
    <row r="5" spans="1:34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</row>
    <row r="6" spans="1:34" x14ac:dyDescent="0.2">
      <c r="A6" s="71" t="s">
        <v>170</v>
      </c>
      <c r="B6" s="71" t="s">
        <v>171</v>
      </c>
      <c r="C6" s="71" t="s">
        <v>172</v>
      </c>
      <c r="D6" s="71">
        <v>1</v>
      </c>
      <c r="E6" s="71" t="s">
        <v>30</v>
      </c>
      <c r="F6" s="71" t="s">
        <v>38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34" x14ac:dyDescent="0.2">
      <c r="A7" s="71" t="s">
        <v>170</v>
      </c>
      <c r="B7" s="71" t="s">
        <v>175</v>
      </c>
      <c r="C7" s="71" t="s">
        <v>176</v>
      </c>
      <c r="D7" s="71">
        <v>1</v>
      </c>
      <c r="E7" s="71" t="s">
        <v>30</v>
      </c>
      <c r="F7" s="71" t="s">
        <v>38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34" x14ac:dyDescent="0.2">
      <c r="A8" s="71" t="s">
        <v>170</v>
      </c>
      <c r="B8" s="71" t="s">
        <v>179</v>
      </c>
      <c r="C8" s="71" t="s">
        <v>180</v>
      </c>
      <c r="D8" s="71">
        <v>1</v>
      </c>
      <c r="E8" s="71" t="s">
        <v>30</v>
      </c>
      <c r="F8" s="71" t="s">
        <v>38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34" x14ac:dyDescent="0.2">
      <c r="A9" s="72" t="s">
        <v>170</v>
      </c>
      <c r="B9" s="72" t="s">
        <v>187</v>
      </c>
      <c r="C9" s="72" t="s">
        <v>188</v>
      </c>
      <c r="D9" s="72">
        <v>1</v>
      </c>
      <c r="E9" s="72" t="s">
        <v>30</v>
      </c>
      <c r="F9" s="72" t="s">
        <v>38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1:34" x14ac:dyDescent="0.2">
      <c r="A10" s="33"/>
      <c r="B10" s="34">
        <f>COUNTA(B6:B9)</f>
        <v>4</v>
      </c>
      <c r="C10" s="60"/>
      <c r="D10" s="176"/>
      <c r="E10" s="34">
        <f t="shared" ref="E10:S10" si="1">COUNTIF(E6:E9,"Yes")</f>
        <v>4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 t="shared" si="1"/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4">
        <f t="shared" si="1"/>
        <v>0</v>
      </c>
      <c r="P10" s="34">
        <f t="shared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</row>
    <row r="11" spans="1:34" x14ac:dyDescent="0.2">
      <c r="A11" s="33"/>
      <c r="B11" s="46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34" x14ac:dyDescent="0.2">
      <c r="A12" s="71" t="s">
        <v>228</v>
      </c>
      <c r="B12" s="71" t="s">
        <v>229</v>
      </c>
      <c r="C12" s="71" t="s">
        <v>230</v>
      </c>
      <c r="D12" s="71">
        <v>1</v>
      </c>
      <c r="E12" s="71" t="s">
        <v>30</v>
      </c>
      <c r="F12" s="71" t="s">
        <v>38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34" x14ac:dyDescent="0.2">
      <c r="A13" s="71" t="s">
        <v>228</v>
      </c>
      <c r="B13" s="71" t="s">
        <v>231</v>
      </c>
      <c r="C13" s="71" t="s">
        <v>232</v>
      </c>
      <c r="D13" s="71">
        <v>1</v>
      </c>
      <c r="E13" s="71" t="s">
        <v>30</v>
      </c>
      <c r="F13" s="71" t="s">
        <v>38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</row>
    <row r="14" spans="1:34" x14ac:dyDescent="0.2">
      <c r="A14" s="71" t="s">
        <v>228</v>
      </c>
      <c r="B14" s="71" t="s">
        <v>233</v>
      </c>
      <c r="C14" s="71" t="s">
        <v>234</v>
      </c>
      <c r="D14" s="71">
        <v>1</v>
      </c>
      <c r="E14" s="71" t="s">
        <v>30</v>
      </c>
      <c r="F14" s="71" t="s">
        <v>38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34" x14ac:dyDescent="0.2">
      <c r="A15" s="71" t="s">
        <v>228</v>
      </c>
      <c r="B15" s="71" t="s">
        <v>235</v>
      </c>
      <c r="C15" s="71" t="s">
        <v>236</v>
      </c>
      <c r="D15" s="71">
        <v>1</v>
      </c>
      <c r="E15" s="71" t="s">
        <v>30</v>
      </c>
      <c r="F15" s="71" t="s">
        <v>38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34" x14ac:dyDescent="0.2">
      <c r="A16" s="71" t="s">
        <v>228</v>
      </c>
      <c r="B16" s="71" t="s">
        <v>237</v>
      </c>
      <c r="C16" s="71" t="s">
        <v>238</v>
      </c>
      <c r="D16" s="71">
        <v>1</v>
      </c>
      <c r="E16" s="71" t="s">
        <v>30</v>
      </c>
      <c r="F16" s="71" t="s">
        <v>38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1:19" x14ac:dyDescent="0.2">
      <c r="A17" s="71" t="s">
        <v>228</v>
      </c>
      <c r="B17" s="71" t="s">
        <v>239</v>
      </c>
      <c r="C17" s="71" t="s">
        <v>240</v>
      </c>
      <c r="D17" s="71">
        <v>1</v>
      </c>
      <c r="E17" s="71" t="s">
        <v>30</v>
      </c>
      <c r="F17" s="71" t="s">
        <v>38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x14ac:dyDescent="0.2">
      <c r="A18" s="71" t="s">
        <v>228</v>
      </c>
      <c r="B18" s="71" t="s">
        <v>241</v>
      </c>
      <c r="C18" s="71" t="s">
        <v>242</v>
      </c>
      <c r="D18" s="71">
        <v>1</v>
      </c>
      <c r="E18" s="71" t="s">
        <v>30</v>
      </c>
      <c r="F18" s="71" t="s">
        <v>38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</row>
    <row r="19" spans="1:19" x14ac:dyDescent="0.2">
      <c r="A19" s="71" t="s">
        <v>228</v>
      </c>
      <c r="B19" s="71" t="s">
        <v>247</v>
      </c>
      <c r="C19" s="71" t="s">
        <v>248</v>
      </c>
      <c r="D19" s="71">
        <v>1</v>
      </c>
      <c r="E19" s="71" t="s">
        <v>30</v>
      </c>
      <c r="F19" s="71" t="s">
        <v>38</v>
      </c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x14ac:dyDescent="0.2">
      <c r="A20" s="72" t="s">
        <v>228</v>
      </c>
      <c r="B20" s="72" t="s">
        <v>251</v>
      </c>
      <c r="C20" s="72" t="s">
        <v>252</v>
      </c>
      <c r="D20" s="72">
        <v>1</v>
      </c>
      <c r="E20" s="72" t="s">
        <v>30</v>
      </c>
      <c r="F20" s="72" t="s">
        <v>38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</row>
    <row r="21" spans="1:19" x14ac:dyDescent="0.2">
      <c r="A21" s="33"/>
      <c r="B21" s="34">
        <f>COUNTA(B12:B20)</f>
        <v>9</v>
      </c>
      <c r="C21" s="60"/>
      <c r="D21" s="176"/>
      <c r="E21" s="34">
        <f t="shared" ref="E21:S21" si="2">COUNTIF(E12:E20,"Yes")</f>
        <v>9</v>
      </c>
      <c r="F21" s="34">
        <f t="shared" si="2"/>
        <v>0</v>
      </c>
      <c r="G21" s="34">
        <f t="shared" si="2"/>
        <v>0</v>
      </c>
      <c r="H21" s="34">
        <f t="shared" si="2"/>
        <v>0</v>
      </c>
      <c r="I21" s="34">
        <f t="shared" si="2"/>
        <v>0</v>
      </c>
      <c r="J21" s="34">
        <f t="shared" si="2"/>
        <v>0</v>
      </c>
      <c r="K21" s="34">
        <f t="shared" si="2"/>
        <v>0</v>
      </c>
      <c r="L21" s="34">
        <f t="shared" si="2"/>
        <v>0</v>
      </c>
      <c r="M21" s="34">
        <f t="shared" si="2"/>
        <v>0</v>
      </c>
      <c r="N21" s="34">
        <f t="shared" si="2"/>
        <v>0</v>
      </c>
      <c r="O21" s="34">
        <f t="shared" si="2"/>
        <v>0</v>
      </c>
      <c r="P21" s="34">
        <f t="shared" si="2"/>
        <v>0</v>
      </c>
      <c r="Q21" s="34">
        <f t="shared" si="2"/>
        <v>0</v>
      </c>
      <c r="R21" s="34">
        <f t="shared" si="2"/>
        <v>0</v>
      </c>
      <c r="S21" s="34">
        <f t="shared" si="2"/>
        <v>0</v>
      </c>
    </row>
    <row r="22" spans="1:19" x14ac:dyDescent="0.2">
      <c r="A22" s="47"/>
      <c r="B22" s="47"/>
      <c r="C22" s="91"/>
      <c r="D22" s="91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 x14ac:dyDescent="0.2">
      <c r="A23" s="71" t="s">
        <v>258</v>
      </c>
      <c r="B23" s="71" t="s">
        <v>259</v>
      </c>
      <c r="C23" s="71" t="s">
        <v>260</v>
      </c>
      <c r="D23" s="71">
        <v>1</v>
      </c>
      <c r="E23" s="71" t="s">
        <v>30</v>
      </c>
      <c r="F23" s="71" t="s">
        <v>38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19" x14ac:dyDescent="0.2">
      <c r="A24" s="71" t="s">
        <v>258</v>
      </c>
      <c r="B24" s="71" t="s">
        <v>261</v>
      </c>
      <c r="C24" s="71" t="s">
        <v>262</v>
      </c>
      <c r="D24" s="71">
        <v>1</v>
      </c>
      <c r="E24" s="71" t="s">
        <v>30</v>
      </c>
      <c r="F24" s="71" t="s">
        <v>38</v>
      </c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x14ac:dyDescent="0.2">
      <c r="A25" s="71" t="s">
        <v>258</v>
      </c>
      <c r="B25" s="71" t="s">
        <v>263</v>
      </c>
      <c r="C25" s="71" t="s">
        <v>264</v>
      </c>
      <c r="D25" s="71">
        <v>1</v>
      </c>
      <c r="E25" s="71" t="s">
        <v>30</v>
      </c>
      <c r="F25" s="71" t="s">
        <v>38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x14ac:dyDescent="0.2">
      <c r="A26" s="71" t="s">
        <v>258</v>
      </c>
      <c r="B26" s="71" t="s">
        <v>265</v>
      </c>
      <c r="C26" s="71" t="s">
        <v>266</v>
      </c>
      <c r="D26" s="71">
        <v>1</v>
      </c>
      <c r="E26" s="71" t="s">
        <v>30</v>
      </c>
      <c r="F26" s="71" t="s">
        <v>38</v>
      </c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x14ac:dyDescent="0.2">
      <c r="A27" s="71" t="s">
        <v>258</v>
      </c>
      <c r="B27" s="71" t="s">
        <v>271</v>
      </c>
      <c r="C27" s="71" t="s">
        <v>272</v>
      </c>
      <c r="D27" s="71">
        <v>1</v>
      </c>
      <c r="E27" s="71" t="s">
        <v>30</v>
      </c>
      <c r="F27" s="71" t="s">
        <v>38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x14ac:dyDescent="0.2">
      <c r="A28" s="71" t="s">
        <v>258</v>
      </c>
      <c r="B28" s="71" t="s">
        <v>273</v>
      </c>
      <c r="C28" s="71" t="s">
        <v>274</v>
      </c>
      <c r="D28" s="71">
        <v>1</v>
      </c>
      <c r="E28" s="71" t="s">
        <v>30</v>
      </c>
      <c r="F28" s="71" t="s">
        <v>38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x14ac:dyDescent="0.2">
      <c r="A29" s="71" t="s">
        <v>258</v>
      </c>
      <c r="B29" s="71" t="s">
        <v>281</v>
      </c>
      <c r="C29" s="71" t="s">
        <v>282</v>
      </c>
      <c r="D29" s="71">
        <v>1</v>
      </c>
      <c r="E29" s="71" t="s">
        <v>30</v>
      </c>
      <c r="F29" s="71" t="s">
        <v>38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x14ac:dyDescent="0.2">
      <c r="A30" s="71" t="s">
        <v>258</v>
      </c>
      <c r="B30" s="71" t="s">
        <v>283</v>
      </c>
      <c r="C30" s="71" t="s">
        <v>284</v>
      </c>
      <c r="D30" s="71">
        <v>1</v>
      </c>
      <c r="E30" s="71" t="s">
        <v>30</v>
      </c>
      <c r="F30" s="71" t="s">
        <v>38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x14ac:dyDescent="0.2">
      <c r="A31" s="71" t="s">
        <v>258</v>
      </c>
      <c r="B31" s="71" t="s">
        <v>289</v>
      </c>
      <c r="C31" s="71" t="s">
        <v>290</v>
      </c>
      <c r="D31" s="71">
        <v>1</v>
      </c>
      <c r="E31" s="71" t="s">
        <v>30</v>
      </c>
      <c r="F31" s="71" t="s">
        <v>38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x14ac:dyDescent="0.2">
      <c r="A32" s="71" t="s">
        <v>258</v>
      </c>
      <c r="B32" s="71" t="s">
        <v>299</v>
      </c>
      <c r="C32" s="71" t="s">
        <v>300</v>
      </c>
      <c r="D32" s="71">
        <v>1</v>
      </c>
      <c r="E32" s="71" t="s">
        <v>30</v>
      </c>
      <c r="F32" s="71" t="s">
        <v>38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1:19" x14ac:dyDescent="0.2">
      <c r="A33" s="71" t="s">
        <v>258</v>
      </c>
      <c r="B33" s="71" t="s">
        <v>301</v>
      </c>
      <c r="C33" s="71" t="s">
        <v>302</v>
      </c>
      <c r="D33" s="71">
        <v>1</v>
      </c>
      <c r="E33" s="71" t="s">
        <v>30</v>
      </c>
      <c r="F33" s="71" t="s">
        <v>38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1:19" x14ac:dyDescent="0.2">
      <c r="A34" s="71" t="s">
        <v>258</v>
      </c>
      <c r="B34" s="71" t="s">
        <v>303</v>
      </c>
      <c r="C34" s="71" t="s">
        <v>304</v>
      </c>
      <c r="D34" s="71">
        <v>1</v>
      </c>
      <c r="E34" s="71" t="s">
        <v>30</v>
      </c>
      <c r="F34" s="71" t="s">
        <v>38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19" x14ac:dyDescent="0.2">
      <c r="A35" s="71" t="s">
        <v>258</v>
      </c>
      <c r="B35" s="71" t="s">
        <v>305</v>
      </c>
      <c r="C35" s="71" t="s">
        <v>306</v>
      </c>
      <c r="D35" s="71">
        <v>1</v>
      </c>
      <c r="E35" s="71" t="s">
        <v>30</v>
      </c>
      <c r="F35" s="71" t="s">
        <v>38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1:19" x14ac:dyDescent="0.2">
      <c r="A36" s="71" t="s">
        <v>258</v>
      </c>
      <c r="B36" s="71" t="s">
        <v>307</v>
      </c>
      <c r="C36" s="71" t="s">
        <v>308</v>
      </c>
      <c r="D36" s="71">
        <v>1</v>
      </c>
      <c r="E36" s="71" t="s">
        <v>30</v>
      </c>
      <c r="F36" s="71" t="s">
        <v>38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1:19" x14ac:dyDescent="0.2">
      <c r="A37" s="71" t="s">
        <v>258</v>
      </c>
      <c r="B37" s="71" t="s">
        <v>309</v>
      </c>
      <c r="C37" s="71" t="s">
        <v>310</v>
      </c>
      <c r="D37" s="71">
        <v>1</v>
      </c>
      <c r="E37" s="71" t="s">
        <v>30</v>
      </c>
      <c r="F37" s="71" t="s">
        <v>38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x14ac:dyDescent="0.2">
      <c r="A38" s="71" t="s">
        <v>258</v>
      </c>
      <c r="B38" s="71" t="s">
        <v>311</v>
      </c>
      <c r="C38" s="71" t="s">
        <v>312</v>
      </c>
      <c r="D38" s="71">
        <v>1</v>
      </c>
      <c r="E38" s="71" t="s">
        <v>30</v>
      </c>
      <c r="F38" s="71" t="s">
        <v>38</v>
      </c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19" x14ac:dyDescent="0.2">
      <c r="A39" s="71" t="s">
        <v>258</v>
      </c>
      <c r="B39" s="71" t="s">
        <v>313</v>
      </c>
      <c r="C39" s="71" t="s">
        <v>314</v>
      </c>
      <c r="D39" s="71">
        <v>1</v>
      </c>
      <c r="E39" s="71" t="s">
        <v>30</v>
      </c>
      <c r="F39" s="71" t="s">
        <v>38</v>
      </c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19" x14ac:dyDescent="0.2">
      <c r="A40" s="71" t="s">
        <v>258</v>
      </c>
      <c r="B40" s="71" t="s">
        <v>315</v>
      </c>
      <c r="C40" s="71" t="s">
        <v>316</v>
      </c>
      <c r="D40" s="71">
        <v>1</v>
      </c>
      <c r="E40" s="71" t="s">
        <v>30</v>
      </c>
      <c r="F40" s="71" t="s">
        <v>38</v>
      </c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19" x14ac:dyDescent="0.2">
      <c r="A41" s="71" t="s">
        <v>258</v>
      </c>
      <c r="B41" s="71" t="s">
        <v>317</v>
      </c>
      <c r="C41" s="71" t="s">
        <v>318</v>
      </c>
      <c r="D41" s="71">
        <v>1</v>
      </c>
      <c r="E41" s="71" t="s">
        <v>30</v>
      </c>
      <c r="F41" s="71" t="s">
        <v>38</v>
      </c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19" x14ac:dyDescent="0.2">
      <c r="A42" s="71" t="s">
        <v>258</v>
      </c>
      <c r="B42" s="71" t="s">
        <v>323</v>
      </c>
      <c r="C42" s="71" t="s">
        <v>324</v>
      </c>
      <c r="D42" s="71">
        <v>1</v>
      </c>
      <c r="E42" s="71" t="s">
        <v>30</v>
      </c>
      <c r="F42" s="71" t="s">
        <v>38</v>
      </c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19" x14ac:dyDescent="0.2">
      <c r="A43" s="71" t="s">
        <v>258</v>
      </c>
      <c r="B43" s="71" t="s">
        <v>325</v>
      </c>
      <c r="C43" s="71" t="s">
        <v>326</v>
      </c>
      <c r="D43" s="71">
        <v>1</v>
      </c>
      <c r="E43" s="71" t="s">
        <v>30</v>
      </c>
      <c r="F43" s="71" t="s">
        <v>38</v>
      </c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19" x14ac:dyDescent="0.2">
      <c r="A44" s="71" t="s">
        <v>258</v>
      </c>
      <c r="B44" s="71" t="s">
        <v>327</v>
      </c>
      <c r="C44" s="71" t="s">
        <v>328</v>
      </c>
      <c r="D44" s="71">
        <v>1</v>
      </c>
      <c r="E44" s="71" t="s">
        <v>30</v>
      </c>
      <c r="F44" s="71" t="s">
        <v>38</v>
      </c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19" x14ac:dyDescent="0.2">
      <c r="A45" s="72" t="s">
        <v>258</v>
      </c>
      <c r="B45" s="72" t="s">
        <v>329</v>
      </c>
      <c r="C45" s="72" t="s">
        <v>330</v>
      </c>
      <c r="D45" s="72">
        <v>1</v>
      </c>
      <c r="E45" s="72" t="s">
        <v>30</v>
      </c>
      <c r="F45" s="72" t="s">
        <v>38</v>
      </c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</row>
    <row r="46" spans="1:19" x14ac:dyDescent="0.2">
      <c r="A46" s="33"/>
      <c r="B46" s="34">
        <f>COUNTA(B23:B45)</f>
        <v>23</v>
      </c>
      <c r="C46" s="130"/>
      <c r="D46" s="176"/>
      <c r="E46" s="34">
        <f t="shared" ref="E46:S46" si="3">COUNTIF(E23:E45,"Yes")</f>
        <v>23</v>
      </c>
      <c r="F46" s="34">
        <f t="shared" si="3"/>
        <v>0</v>
      </c>
      <c r="G46" s="34">
        <f t="shared" si="3"/>
        <v>0</v>
      </c>
      <c r="H46" s="34">
        <f t="shared" si="3"/>
        <v>0</v>
      </c>
      <c r="I46" s="34">
        <f t="shared" si="3"/>
        <v>0</v>
      </c>
      <c r="J46" s="34">
        <f t="shared" si="3"/>
        <v>0</v>
      </c>
      <c r="K46" s="34">
        <f t="shared" si="3"/>
        <v>0</v>
      </c>
      <c r="L46" s="34">
        <f t="shared" si="3"/>
        <v>0</v>
      </c>
      <c r="M46" s="34">
        <f t="shared" si="3"/>
        <v>0</v>
      </c>
      <c r="N46" s="34">
        <f t="shared" si="3"/>
        <v>0</v>
      </c>
      <c r="O46" s="34">
        <f t="shared" si="3"/>
        <v>0</v>
      </c>
      <c r="P46" s="34">
        <f t="shared" si="3"/>
        <v>0</v>
      </c>
      <c r="Q46" s="34">
        <f t="shared" si="3"/>
        <v>0</v>
      </c>
      <c r="R46" s="34">
        <f t="shared" si="3"/>
        <v>0</v>
      </c>
      <c r="S46" s="34">
        <f t="shared" si="3"/>
        <v>0</v>
      </c>
    </row>
    <row r="47" spans="1:19" x14ac:dyDescent="0.2">
      <c r="A47" s="33"/>
      <c r="B47" s="34"/>
      <c r="C47" s="181"/>
      <c r="D47" s="181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  <row r="48" spans="1:19" x14ac:dyDescent="0.2">
      <c r="A48" s="72" t="s">
        <v>331</v>
      </c>
      <c r="B48" s="72" t="s">
        <v>346</v>
      </c>
      <c r="C48" s="72" t="s">
        <v>347</v>
      </c>
      <c r="D48" s="72">
        <v>1</v>
      </c>
      <c r="E48" s="72" t="s">
        <v>30</v>
      </c>
      <c r="F48" s="72" t="s">
        <v>38</v>
      </c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</row>
    <row r="49" spans="1:19" x14ac:dyDescent="0.2">
      <c r="A49" s="33"/>
      <c r="B49" s="34">
        <f>COUNTA(B48:B48)</f>
        <v>1</v>
      </c>
      <c r="C49" s="181"/>
      <c r="D49" s="181"/>
      <c r="E49" s="34">
        <f t="shared" ref="E49:S49" si="4">COUNTIF(E48:E48,"Yes")</f>
        <v>1</v>
      </c>
      <c r="F49" s="34">
        <f t="shared" si="4"/>
        <v>0</v>
      </c>
      <c r="G49" s="34">
        <f t="shared" si="4"/>
        <v>0</v>
      </c>
      <c r="H49" s="34">
        <f t="shared" si="4"/>
        <v>0</v>
      </c>
      <c r="I49" s="34">
        <f t="shared" si="4"/>
        <v>0</v>
      </c>
      <c r="J49" s="34">
        <f t="shared" si="4"/>
        <v>0</v>
      </c>
      <c r="K49" s="34">
        <f t="shared" si="4"/>
        <v>0</v>
      </c>
      <c r="L49" s="34">
        <f t="shared" si="4"/>
        <v>0</v>
      </c>
      <c r="M49" s="34">
        <f t="shared" si="4"/>
        <v>0</v>
      </c>
      <c r="N49" s="34">
        <f t="shared" si="4"/>
        <v>0</v>
      </c>
      <c r="O49" s="34">
        <f t="shared" si="4"/>
        <v>0</v>
      </c>
      <c r="P49" s="34">
        <f t="shared" si="4"/>
        <v>0</v>
      </c>
      <c r="Q49" s="34">
        <f t="shared" si="4"/>
        <v>0</v>
      </c>
      <c r="R49" s="34">
        <f t="shared" si="4"/>
        <v>0</v>
      </c>
      <c r="S49" s="34">
        <f t="shared" si="4"/>
        <v>0</v>
      </c>
    </row>
    <row r="50" spans="1:19" x14ac:dyDescent="0.2">
      <c r="A50" s="33"/>
      <c r="B50" s="34"/>
      <c r="C50" s="181"/>
      <c r="D50" s="181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</row>
    <row r="51" spans="1:19" x14ac:dyDescent="0.2">
      <c r="A51" s="71" t="s">
        <v>148</v>
      </c>
      <c r="B51" s="71" t="s">
        <v>348</v>
      </c>
      <c r="C51" s="71" t="s">
        <v>349</v>
      </c>
      <c r="D51" s="71">
        <v>1</v>
      </c>
      <c r="E51" s="71" t="s">
        <v>30</v>
      </c>
      <c r="F51" s="71" t="s">
        <v>38</v>
      </c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1:19" x14ac:dyDescent="0.2">
      <c r="A52" s="72" t="s">
        <v>148</v>
      </c>
      <c r="B52" s="72" t="s">
        <v>350</v>
      </c>
      <c r="C52" s="72" t="s">
        <v>351</v>
      </c>
      <c r="D52" s="72">
        <v>1</v>
      </c>
      <c r="E52" s="72" t="s">
        <v>30</v>
      </c>
      <c r="F52" s="72" t="s">
        <v>38</v>
      </c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</row>
    <row r="53" spans="1:19" x14ac:dyDescent="0.2">
      <c r="A53" s="33"/>
      <c r="B53" s="34">
        <f>COUNTA(B51:B52)</f>
        <v>2</v>
      </c>
      <c r="C53" s="130"/>
      <c r="D53" s="176"/>
      <c r="E53" s="34">
        <f t="shared" ref="E53:S53" si="5">COUNTIF(E51:E52,"Yes")</f>
        <v>2</v>
      </c>
      <c r="F53" s="34">
        <f t="shared" si="5"/>
        <v>0</v>
      </c>
      <c r="G53" s="34">
        <f t="shared" si="5"/>
        <v>0</v>
      </c>
      <c r="H53" s="34">
        <f t="shared" si="5"/>
        <v>0</v>
      </c>
      <c r="I53" s="34">
        <f t="shared" si="5"/>
        <v>0</v>
      </c>
      <c r="J53" s="34">
        <f t="shared" si="5"/>
        <v>0</v>
      </c>
      <c r="K53" s="34">
        <f t="shared" si="5"/>
        <v>0</v>
      </c>
      <c r="L53" s="34">
        <f t="shared" si="5"/>
        <v>0</v>
      </c>
      <c r="M53" s="34">
        <f t="shared" si="5"/>
        <v>0</v>
      </c>
      <c r="N53" s="34">
        <f t="shared" si="5"/>
        <v>0</v>
      </c>
      <c r="O53" s="34">
        <f t="shared" si="5"/>
        <v>0</v>
      </c>
      <c r="P53" s="34">
        <f t="shared" si="5"/>
        <v>0</v>
      </c>
      <c r="Q53" s="34">
        <f t="shared" si="5"/>
        <v>0</v>
      </c>
      <c r="R53" s="34">
        <f t="shared" si="5"/>
        <v>0</v>
      </c>
      <c r="S53" s="34">
        <f t="shared" si="5"/>
        <v>0</v>
      </c>
    </row>
    <row r="54" spans="1:19" x14ac:dyDescent="0.2">
      <c r="A54" s="47"/>
      <c r="B54" s="47"/>
      <c r="C54" s="91"/>
      <c r="D54" s="91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</row>
    <row r="55" spans="1:19" x14ac:dyDescent="0.2">
      <c r="A55" s="71" t="s">
        <v>352</v>
      </c>
      <c r="B55" s="71" t="s">
        <v>357</v>
      </c>
      <c r="C55" s="71" t="s">
        <v>358</v>
      </c>
      <c r="D55" s="71">
        <v>2</v>
      </c>
      <c r="E55" s="71" t="s">
        <v>30</v>
      </c>
      <c r="F55" s="71" t="s">
        <v>38</v>
      </c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1:19" x14ac:dyDescent="0.2">
      <c r="A56" s="71" t="s">
        <v>352</v>
      </c>
      <c r="B56" s="71" t="s">
        <v>359</v>
      </c>
      <c r="C56" s="71" t="s">
        <v>360</v>
      </c>
      <c r="D56" s="71">
        <v>2</v>
      </c>
      <c r="E56" s="71" t="s">
        <v>30</v>
      </c>
      <c r="F56" s="71" t="s">
        <v>38</v>
      </c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1:19" x14ac:dyDescent="0.2">
      <c r="A57" s="71" t="s">
        <v>352</v>
      </c>
      <c r="B57" s="71" t="s">
        <v>361</v>
      </c>
      <c r="C57" s="71" t="s">
        <v>362</v>
      </c>
      <c r="D57" s="71">
        <v>2</v>
      </c>
      <c r="E57" s="71" t="s">
        <v>30</v>
      </c>
      <c r="F57" s="71" t="s">
        <v>38</v>
      </c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1:19" x14ac:dyDescent="0.2">
      <c r="A58" s="72" t="s">
        <v>352</v>
      </c>
      <c r="B58" s="72" t="s">
        <v>365</v>
      </c>
      <c r="C58" s="72" t="s">
        <v>366</v>
      </c>
      <c r="D58" s="72">
        <v>3</v>
      </c>
      <c r="E58" s="72" t="s">
        <v>30</v>
      </c>
      <c r="F58" s="72" t="s">
        <v>38</v>
      </c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</row>
    <row r="59" spans="1:19" x14ac:dyDescent="0.2">
      <c r="A59" s="33"/>
      <c r="B59" s="34">
        <f>COUNTA(B55:B58)</f>
        <v>4</v>
      </c>
      <c r="C59" s="130"/>
      <c r="D59" s="176"/>
      <c r="E59" s="34">
        <f t="shared" ref="E59:S59" si="6">COUNTIF(E55:E58,"Yes")</f>
        <v>4</v>
      </c>
      <c r="F59" s="34">
        <f t="shared" si="6"/>
        <v>0</v>
      </c>
      <c r="G59" s="34">
        <f t="shared" si="6"/>
        <v>0</v>
      </c>
      <c r="H59" s="34">
        <f t="shared" si="6"/>
        <v>0</v>
      </c>
      <c r="I59" s="34">
        <f t="shared" si="6"/>
        <v>0</v>
      </c>
      <c r="J59" s="34">
        <f t="shared" si="6"/>
        <v>0</v>
      </c>
      <c r="K59" s="34">
        <f t="shared" si="6"/>
        <v>0</v>
      </c>
      <c r="L59" s="34">
        <f t="shared" si="6"/>
        <v>0</v>
      </c>
      <c r="M59" s="34">
        <f t="shared" si="6"/>
        <v>0</v>
      </c>
      <c r="N59" s="34">
        <f t="shared" si="6"/>
        <v>0</v>
      </c>
      <c r="O59" s="34">
        <f t="shared" si="6"/>
        <v>0</v>
      </c>
      <c r="P59" s="34">
        <f t="shared" si="6"/>
        <v>0</v>
      </c>
      <c r="Q59" s="34">
        <f t="shared" si="6"/>
        <v>0</v>
      </c>
      <c r="R59" s="34">
        <f t="shared" si="6"/>
        <v>0</v>
      </c>
      <c r="S59" s="34">
        <f t="shared" si="6"/>
        <v>0</v>
      </c>
    </row>
    <row r="60" spans="1:19" x14ac:dyDescent="0.2">
      <c r="A60" s="47"/>
      <c r="B60" s="47"/>
      <c r="C60" s="91"/>
      <c r="D60" s="91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</row>
    <row r="61" spans="1:19" x14ac:dyDescent="0.2">
      <c r="A61" s="71" t="s">
        <v>367</v>
      </c>
      <c r="B61" s="71" t="s">
        <v>380</v>
      </c>
      <c r="C61" s="71" t="s">
        <v>381</v>
      </c>
      <c r="D61" s="71">
        <v>1</v>
      </c>
      <c r="E61" s="71" t="s">
        <v>30</v>
      </c>
      <c r="F61" s="71" t="s">
        <v>38</v>
      </c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1:19" x14ac:dyDescent="0.2">
      <c r="A62" s="71" t="s">
        <v>367</v>
      </c>
      <c r="B62" s="71" t="s">
        <v>386</v>
      </c>
      <c r="C62" s="71" t="s">
        <v>387</v>
      </c>
      <c r="D62" s="71">
        <v>1</v>
      </c>
      <c r="E62" s="71" t="s">
        <v>30</v>
      </c>
      <c r="F62" s="71" t="s">
        <v>38</v>
      </c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1:19" x14ac:dyDescent="0.2">
      <c r="A63" s="72" t="s">
        <v>367</v>
      </c>
      <c r="B63" s="72" t="s">
        <v>388</v>
      </c>
      <c r="C63" s="72" t="s">
        <v>389</v>
      </c>
      <c r="D63" s="72">
        <v>1</v>
      </c>
      <c r="E63" s="72" t="s">
        <v>30</v>
      </c>
      <c r="F63" s="72" t="s">
        <v>38</v>
      </c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</row>
    <row r="64" spans="1:19" x14ac:dyDescent="0.2">
      <c r="A64" s="33"/>
      <c r="B64" s="34">
        <f>COUNTA(B61:B63)</f>
        <v>3</v>
      </c>
      <c r="C64" s="130"/>
      <c r="D64" s="176"/>
      <c r="E64" s="34">
        <f t="shared" ref="E64:S64" si="7">COUNTIF(E61:E63,"Yes")</f>
        <v>3</v>
      </c>
      <c r="F64" s="34">
        <f t="shared" si="7"/>
        <v>0</v>
      </c>
      <c r="G64" s="34">
        <f t="shared" si="7"/>
        <v>0</v>
      </c>
      <c r="H64" s="34">
        <f t="shared" si="7"/>
        <v>0</v>
      </c>
      <c r="I64" s="34">
        <f t="shared" si="7"/>
        <v>0</v>
      </c>
      <c r="J64" s="34">
        <f t="shared" si="7"/>
        <v>0</v>
      </c>
      <c r="K64" s="34">
        <f t="shared" si="7"/>
        <v>0</v>
      </c>
      <c r="L64" s="34">
        <f t="shared" si="7"/>
        <v>0</v>
      </c>
      <c r="M64" s="34">
        <f t="shared" si="7"/>
        <v>0</v>
      </c>
      <c r="N64" s="34">
        <f t="shared" si="7"/>
        <v>0</v>
      </c>
      <c r="O64" s="34">
        <f t="shared" si="7"/>
        <v>0</v>
      </c>
      <c r="P64" s="34">
        <f t="shared" si="7"/>
        <v>0</v>
      </c>
      <c r="Q64" s="34">
        <f t="shared" si="7"/>
        <v>0</v>
      </c>
      <c r="R64" s="34">
        <f t="shared" si="7"/>
        <v>0</v>
      </c>
      <c r="S64" s="34">
        <f t="shared" si="7"/>
        <v>0</v>
      </c>
    </row>
    <row r="65" spans="1:19" x14ac:dyDescent="0.2">
      <c r="A65" s="47"/>
      <c r="B65" s="47"/>
      <c r="C65" s="91"/>
      <c r="D65" s="91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</row>
    <row r="66" spans="1:19" x14ac:dyDescent="0.2">
      <c r="A66" s="71" t="s">
        <v>392</v>
      </c>
      <c r="B66" s="71" t="s">
        <v>393</v>
      </c>
      <c r="C66" s="71" t="s">
        <v>394</v>
      </c>
      <c r="D66" s="71">
        <v>1</v>
      </c>
      <c r="E66" s="71" t="s">
        <v>30</v>
      </c>
      <c r="F66" s="71" t="s">
        <v>38</v>
      </c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1:19" x14ac:dyDescent="0.2">
      <c r="A67" s="71" t="s">
        <v>392</v>
      </c>
      <c r="B67" s="71" t="s">
        <v>395</v>
      </c>
      <c r="C67" s="71" t="s">
        <v>396</v>
      </c>
      <c r="D67" s="71">
        <v>1</v>
      </c>
      <c r="E67" s="71" t="s">
        <v>30</v>
      </c>
      <c r="F67" s="71" t="s">
        <v>38</v>
      </c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1:19" x14ac:dyDescent="0.2">
      <c r="A68" s="71" t="s">
        <v>392</v>
      </c>
      <c r="B68" s="71" t="s">
        <v>401</v>
      </c>
      <c r="C68" s="71" t="s">
        <v>402</v>
      </c>
      <c r="D68" s="71">
        <v>1</v>
      </c>
      <c r="E68" s="71" t="s">
        <v>30</v>
      </c>
      <c r="F68" s="71" t="s">
        <v>38</v>
      </c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1:19" x14ac:dyDescent="0.2">
      <c r="A69" s="71" t="s">
        <v>392</v>
      </c>
      <c r="B69" s="71" t="s">
        <v>405</v>
      </c>
      <c r="C69" s="71" t="s">
        <v>406</v>
      </c>
      <c r="D69" s="71">
        <v>1</v>
      </c>
      <c r="E69" s="71" t="s">
        <v>30</v>
      </c>
      <c r="F69" s="71" t="s">
        <v>38</v>
      </c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1:19" x14ac:dyDescent="0.2">
      <c r="A70" s="71" t="s">
        <v>392</v>
      </c>
      <c r="B70" s="71" t="s">
        <v>415</v>
      </c>
      <c r="C70" s="71" t="s">
        <v>416</v>
      </c>
      <c r="D70" s="71">
        <v>1</v>
      </c>
      <c r="E70" s="71" t="s">
        <v>30</v>
      </c>
      <c r="F70" s="71" t="s">
        <v>38</v>
      </c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1:19" x14ac:dyDescent="0.2">
      <c r="A71" s="71" t="s">
        <v>392</v>
      </c>
      <c r="B71" s="71" t="s">
        <v>417</v>
      </c>
      <c r="C71" s="71" t="s">
        <v>418</v>
      </c>
      <c r="D71" s="71">
        <v>1</v>
      </c>
      <c r="E71" s="71" t="s">
        <v>30</v>
      </c>
      <c r="F71" s="71" t="s">
        <v>38</v>
      </c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1:19" x14ac:dyDescent="0.2">
      <c r="A72" s="71" t="s">
        <v>392</v>
      </c>
      <c r="B72" s="71" t="s">
        <v>419</v>
      </c>
      <c r="C72" s="71" t="s">
        <v>420</v>
      </c>
      <c r="D72" s="71">
        <v>1</v>
      </c>
      <c r="E72" s="71" t="s">
        <v>30</v>
      </c>
      <c r="F72" s="71" t="s">
        <v>38</v>
      </c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1:19" x14ac:dyDescent="0.2">
      <c r="A73" s="71" t="s">
        <v>392</v>
      </c>
      <c r="B73" s="71" t="s">
        <v>421</v>
      </c>
      <c r="C73" s="71" t="s">
        <v>422</v>
      </c>
      <c r="D73" s="71">
        <v>1</v>
      </c>
      <c r="E73" s="71" t="s">
        <v>30</v>
      </c>
      <c r="F73" s="71" t="s">
        <v>38</v>
      </c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1:19" x14ac:dyDescent="0.2">
      <c r="A74" s="71" t="s">
        <v>392</v>
      </c>
      <c r="B74" s="71" t="s">
        <v>423</v>
      </c>
      <c r="C74" s="71" t="s">
        <v>424</v>
      </c>
      <c r="D74" s="71">
        <v>1</v>
      </c>
      <c r="E74" s="71" t="s">
        <v>30</v>
      </c>
      <c r="F74" s="71" t="s">
        <v>38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1:19" x14ac:dyDescent="0.2">
      <c r="A75" s="71" t="s">
        <v>392</v>
      </c>
      <c r="B75" s="71" t="s">
        <v>425</v>
      </c>
      <c r="C75" s="71" t="s">
        <v>426</v>
      </c>
      <c r="D75" s="71">
        <v>1</v>
      </c>
      <c r="E75" s="71" t="s">
        <v>30</v>
      </c>
      <c r="F75" s="71" t="s">
        <v>38</v>
      </c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1:19" x14ac:dyDescent="0.2">
      <c r="A76" s="71" t="s">
        <v>392</v>
      </c>
      <c r="B76" s="71" t="s">
        <v>427</v>
      </c>
      <c r="C76" s="71" t="s">
        <v>428</v>
      </c>
      <c r="D76" s="71">
        <v>1</v>
      </c>
      <c r="E76" s="71" t="s">
        <v>30</v>
      </c>
      <c r="F76" s="71" t="s">
        <v>38</v>
      </c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 x14ac:dyDescent="0.2">
      <c r="A77" s="71" t="s">
        <v>392</v>
      </c>
      <c r="B77" s="71" t="s">
        <v>435</v>
      </c>
      <c r="C77" s="71" t="s">
        <v>436</v>
      </c>
      <c r="D77" s="71">
        <v>1</v>
      </c>
      <c r="E77" s="71" t="s">
        <v>30</v>
      </c>
      <c r="F77" s="71" t="s">
        <v>38</v>
      </c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 x14ac:dyDescent="0.2">
      <c r="A78" s="71" t="s">
        <v>392</v>
      </c>
      <c r="B78" s="71" t="s">
        <v>437</v>
      </c>
      <c r="C78" s="71" t="s">
        <v>438</v>
      </c>
      <c r="D78" s="71">
        <v>1</v>
      </c>
      <c r="E78" s="71" t="s">
        <v>30</v>
      </c>
      <c r="F78" s="71" t="s">
        <v>38</v>
      </c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 x14ac:dyDescent="0.2">
      <c r="A79" s="71" t="s">
        <v>392</v>
      </c>
      <c r="B79" s="71" t="s">
        <v>443</v>
      </c>
      <c r="C79" s="71" t="s">
        <v>444</v>
      </c>
      <c r="D79" s="71">
        <v>1</v>
      </c>
      <c r="E79" s="71" t="s">
        <v>30</v>
      </c>
      <c r="F79" s="71" t="s">
        <v>38</v>
      </c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 x14ac:dyDescent="0.2">
      <c r="A80" s="71" t="s">
        <v>392</v>
      </c>
      <c r="B80" s="71" t="s">
        <v>447</v>
      </c>
      <c r="C80" s="71" t="s">
        <v>448</v>
      </c>
      <c r="D80" s="71">
        <v>1</v>
      </c>
      <c r="E80" s="71" t="s">
        <v>30</v>
      </c>
      <c r="F80" s="71" t="s">
        <v>38</v>
      </c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 x14ac:dyDescent="0.2">
      <c r="A81" s="71" t="s">
        <v>392</v>
      </c>
      <c r="B81" s="71" t="s">
        <v>449</v>
      </c>
      <c r="C81" s="71" t="s">
        <v>450</v>
      </c>
      <c r="D81" s="71">
        <v>1</v>
      </c>
      <c r="E81" s="71" t="s">
        <v>30</v>
      </c>
      <c r="F81" s="71" t="s">
        <v>38</v>
      </c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 x14ac:dyDescent="0.2">
      <c r="A82" s="71" t="s">
        <v>392</v>
      </c>
      <c r="B82" s="71" t="s">
        <v>457</v>
      </c>
      <c r="C82" s="71" t="s">
        <v>458</v>
      </c>
      <c r="D82" s="71">
        <v>1</v>
      </c>
      <c r="E82" s="71" t="s">
        <v>30</v>
      </c>
      <c r="F82" s="71" t="s">
        <v>38</v>
      </c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 x14ac:dyDescent="0.2">
      <c r="A83" s="72" t="s">
        <v>392</v>
      </c>
      <c r="B83" s="72" t="s">
        <v>477</v>
      </c>
      <c r="C83" s="72" t="s">
        <v>478</v>
      </c>
      <c r="D83" s="72">
        <v>1</v>
      </c>
      <c r="E83" s="72" t="s">
        <v>30</v>
      </c>
      <c r="F83" s="72" t="s">
        <v>38</v>
      </c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 x14ac:dyDescent="0.2">
      <c r="A84" s="33"/>
      <c r="B84" s="34">
        <f>COUNTA(B66:B83)</f>
        <v>18</v>
      </c>
      <c r="C84" s="130"/>
      <c r="D84" s="176"/>
      <c r="E84" s="34">
        <f t="shared" ref="E84:S84" si="8">COUNTIF(E66:E83,"Yes")</f>
        <v>18</v>
      </c>
      <c r="F84" s="34">
        <f t="shared" si="8"/>
        <v>0</v>
      </c>
      <c r="G84" s="34">
        <f t="shared" si="8"/>
        <v>0</v>
      </c>
      <c r="H84" s="34">
        <f t="shared" si="8"/>
        <v>0</v>
      </c>
      <c r="I84" s="34">
        <f t="shared" si="8"/>
        <v>0</v>
      </c>
      <c r="J84" s="34">
        <f t="shared" si="8"/>
        <v>0</v>
      </c>
      <c r="K84" s="34">
        <f t="shared" si="8"/>
        <v>0</v>
      </c>
      <c r="L84" s="34">
        <f t="shared" si="8"/>
        <v>0</v>
      </c>
      <c r="M84" s="34">
        <f t="shared" si="8"/>
        <v>0</v>
      </c>
      <c r="N84" s="34">
        <f t="shared" si="8"/>
        <v>0</v>
      </c>
      <c r="O84" s="34">
        <f t="shared" si="8"/>
        <v>0</v>
      </c>
      <c r="P84" s="34">
        <f t="shared" si="8"/>
        <v>0</v>
      </c>
      <c r="Q84" s="34">
        <f t="shared" si="8"/>
        <v>0</v>
      </c>
      <c r="R84" s="34">
        <f t="shared" si="8"/>
        <v>0</v>
      </c>
      <c r="S84" s="34">
        <f t="shared" si="8"/>
        <v>0</v>
      </c>
    </row>
    <row r="85" spans="1:19" x14ac:dyDescent="0.2">
      <c r="A85" s="47"/>
      <c r="B85" s="47"/>
      <c r="C85" s="91"/>
      <c r="D85" s="91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</row>
    <row r="86" spans="1:19" x14ac:dyDescent="0.2">
      <c r="A86" s="72" t="s">
        <v>482</v>
      </c>
      <c r="B86" s="72" t="s">
        <v>491</v>
      </c>
      <c r="C86" s="72" t="s">
        <v>492</v>
      </c>
      <c r="D86" s="72">
        <v>3</v>
      </c>
      <c r="E86" s="72" t="s">
        <v>30</v>
      </c>
      <c r="F86" s="72" t="s">
        <v>38</v>
      </c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</row>
    <row r="87" spans="1:19" x14ac:dyDescent="0.2">
      <c r="A87" s="33"/>
      <c r="B87" s="34">
        <f>COUNTA(B86:B86)</f>
        <v>1</v>
      </c>
      <c r="C87" s="130"/>
      <c r="D87" s="176"/>
      <c r="E87" s="34">
        <f t="shared" ref="E87:S87" si="9">COUNTIF(E86:E86,"Yes")</f>
        <v>1</v>
      </c>
      <c r="F87" s="34">
        <f t="shared" si="9"/>
        <v>0</v>
      </c>
      <c r="G87" s="34">
        <f t="shared" si="9"/>
        <v>0</v>
      </c>
      <c r="H87" s="34">
        <f t="shared" si="9"/>
        <v>0</v>
      </c>
      <c r="I87" s="34">
        <f t="shared" si="9"/>
        <v>0</v>
      </c>
      <c r="J87" s="34">
        <f t="shared" si="9"/>
        <v>0</v>
      </c>
      <c r="K87" s="34">
        <f t="shared" si="9"/>
        <v>0</v>
      </c>
      <c r="L87" s="34">
        <f t="shared" si="9"/>
        <v>0</v>
      </c>
      <c r="M87" s="34">
        <f t="shared" si="9"/>
        <v>0</v>
      </c>
      <c r="N87" s="34">
        <f t="shared" si="9"/>
        <v>0</v>
      </c>
      <c r="O87" s="34">
        <f t="shared" si="9"/>
        <v>0</v>
      </c>
      <c r="P87" s="34">
        <f t="shared" si="9"/>
        <v>0</v>
      </c>
      <c r="Q87" s="34">
        <f t="shared" si="9"/>
        <v>0</v>
      </c>
      <c r="R87" s="34">
        <f t="shared" si="9"/>
        <v>0</v>
      </c>
      <c r="S87" s="34">
        <f t="shared" si="9"/>
        <v>0</v>
      </c>
    </row>
    <row r="88" spans="1:19" x14ac:dyDescent="0.2">
      <c r="A88" s="47"/>
      <c r="B88" s="47"/>
      <c r="C88" s="91"/>
      <c r="D88" s="91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</row>
    <row r="89" spans="1:19" x14ac:dyDescent="0.2">
      <c r="A89" s="47"/>
      <c r="B89" s="47"/>
      <c r="C89" s="91"/>
      <c r="D89" s="91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</row>
    <row r="90" spans="1:19" x14ac:dyDescent="0.2">
      <c r="A90" s="51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</row>
    <row r="91" spans="1:19" x14ac:dyDescent="0.2">
      <c r="A91" s="51"/>
      <c r="C91" s="105" t="s">
        <v>68</v>
      </c>
      <c r="D91" s="105"/>
      <c r="E91" s="106"/>
      <c r="F91" s="106"/>
      <c r="G91" s="106"/>
      <c r="H91" s="106"/>
      <c r="I91" s="106"/>
      <c r="J91" s="51"/>
      <c r="K91" s="51"/>
      <c r="L91" s="51"/>
      <c r="M91" s="51"/>
      <c r="N91" s="51"/>
      <c r="O91" s="51"/>
      <c r="P91" s="51"/>
      <c r="Q91" s="51"/>
      <c r="R91" s="51"/>
      <c r="S91" s="51"/>
    </row>
    <row r="92" spans="1:19" x14ac:dyDescent="0.2">
      <c r="A92" s="51"/>
      <c r="B92" s="97"/>
      <c r="C92" s="107"/>
      <c r="D92" s="107"/>
      <c r="E92" s="108"/>
      <c r="F92" s="109"/>
      <c r="G92" s="110" t="s">
        <v>102</v>
      </c>
      <c r="H92" s="101">
        <f>SUM(B4+B10+B21+B46+B49+B53+B59+B64+B84+B87)</f>
        <v>66</v>
      </c>
      <c r="I92" s="106"/>
      <c r="J92" s="51"/>
      <c r="K92" s="51"/>
      <c r="L92" s="51"/>
      <c r="M92" s="51"/>
      <c r="N92" s="51"/>
      <c r="O92" s="51"/>
      <c r="P92" s="51"/>
      <c r="Q92" s="51"/>
      <c r="R92" s="51"/>
      <c r="S92" s="51"/>
    </row>
    <row r="93" spans="1:19" x14ac:dyDescent="0.2">
      <c r="B93" s="96"/>
      <c r="C93" s="107"/>
      <c r="D93" s="107"/>
      <c r="E93" s="108"/>
      <c r="F93" s="108"/>
      <c r="G93" s="111" t="s">
        <v>105</v>
      </c>
      <c r="H93" s="101">
        <f>SUM(E4+E10+E21+E46+E49+E53+E59+E64+E84+E87)</f>
        <v>66</v>
      </c>
      <c r="I93" s="107"/>
    </row>
    <row r="94" spans="1:19" x14ac:dyDescent="0.2">
      <c r="B94" s="96"/>
      <c r="C94" s="107"/>
      <c r="D94" s="107"/>
      <c r="E94" s="108"/>
      <c r="F94" s="108"/>
      <c r="G94" s="111" t="s">
        <v>106</v>
      </c>
      <c r="H94" s="101">
        <f>SUM(F4+F10+F21+F46+F49+F53+F59+F64+F84+F87)</f>
        <v>0</v>
      </c>
      <c r="I94" s="107"/>
    </row>
    <row r="95" spans="1:19" x14ac:dyDescent="0.2">
      <c r="B95" s="96"/>
      <c r="C95" s="107"/>
      <c r="D95" s="107"/>
      <c r="E95" s="107"/>
      <c r="F95" s="107"/>
      <c r="G95" s="107"/>
      <c r="H95" s="107"/>
      <c r="I95" s="107"/>
    </row>
    <row r="96" spans="1:19" x14ac:dyDescent="0.2">
      <c r="B96" s="96"/>
      <c r="C96" s="105" t="s">
        <v>107</v>
      </c>
      <c r="D96" s="105"/>
      <c r="E96" s="107"/>
      <c r="F96" s="107"/>
      <c r="G96" s="107"/>
      <c r="H96" s="112" t="s">
        <v>98</v>
      </c>
      <c r="I96" s="112" t="s">
        <v>108</v>
      </c>
    </row>
    <row r="97" spans="2:9" x14ac:dyDescent="0.2">
      <c r="B97" s="96"/>
      <c r="C97" s="107"/>
      <c r="D97" s="107"/>
      <c r="E97" s="107"/>
      <c r="F97" s="107"/>
      <c r="G97" s="113" t="s">
        <v>116</v>
      </c>
      <c r="H97" s="101">
        <f>SUM(G4+G10+G21+G46+G49+G53+G59+G64+G84+G87)</f>
        <v>0</v>
      </c>
      <c r="I97" s="140" t="s">
        <v>42</v>
      </c>
    </row>
    <row r="98" spans="2:9" x14ac:dyDescent="0.2">
      <c r="B98" s="96"/>
      <c r="C98" s="107"/>
      <c r="D98" s="107"/>
      <c r="E98" s="107"/>
      <c r="F98" s="107"/>
      <c r="G98" s="113" t="s">
        <v>117</v>
      </c>
      <c r="H98" s="101">
        <f>SUM(H4+H10+H21+H46+H49+H53+H59+H64+H84+H87)</f>
        <v>0</v>
      </c>
      <c r="I98" s="140" t="s">
        <v>42</v>
      </c>
    </row>
    <row r="99" spans="2:9" x14ac:dyDescent="0.2">
      <c r="B99" s="96"/>
      <c r="C99" s="107"/>
      <c r="D99" s="107"/>
      <c r="E99" s="107"/>
      <c r="F99" s="107"/>
      <c r="G99" s="113" t="s">
        <v>118</v>
      </c>
      <c r="H99" s="101">
        <f>SUM(I4+I10+I21+I46+I49+I53+I59+I64+I84+I87)</f>
        <v>0</v>
      </c>
      <c r="I99" s="140" t="s">
        <v>42</v>
      </c>
    </row>
    <row r="100" spans="2:9" x14ac:dyDescent="0.2">
      <c r="B100" s="96"/>
      <c r="C100" s="107"/>
      <c r="D100" s="107"/>
      <c r="E100" s="107"/>
      <c r="F100" s="107"/>
      <c r="G100" s="113" t="s">
        <v>119</v>
      </c>
      <c r="H100" s="101">
        <f>SUM(J4+J10+J21+J46+J49+J53+J59+J64+J84+J87)</f>
        <v>0</v>
      </c>
      <c r="I100" s="140" t="s">
        <v>42</v>
      </c>
    </row>
    <row r="101" spans="2:9" x14ac:dyDescent="0.2">
      <c r="B101" s="96"/>
      <c r="C101" s="107"/>
      <c r="D101" s="107"/>
      <c r="E101" s="107"/>
      <c r="F101" s="107"/>
      <c r="G101" s="113" t="s">
        <v>120</v>
      </c>
      <c r="H101" s="101">
        <f>SUM(K4+K10+K21+K46+K49+K53+K59+K64+K84+K87)</f>
        <v>0</v>
      </c>
      <c r="I101" s="140" t="s">
        <v>42</v>
      </c>
    </row>
    <row r="102" spans="2:9" x14ac:dyDescent="0.2">
      <c r="B102" s="96"/>
      <c r="C102" s="107"/>
      <c r="D102" s="107"/>
      <c r="E102" s="107"/>
      <c r="F102" s="107"/>
      <c r="G102" s="113" t="s">
        <v>121</v>
      </c>
      <c r="H102" s="101">
        <f>SUM(L4+L10+L21+L46+L49+L53+L59+L64+L84+L87)</f>
        <v>0</v>
      </c>
      <c r="I102" s="140" t="s">
        <v>42</v>
      </c>
    </row>
    <row r="103" spans="2:9" x14ac:dyDescent="0.2">
      <c r="B103" s="96"/>
      <c r="C103" s="107"/>
      <c r="D103" s="107"/>
      <c r="E103" s="107"/>
      <c r="F103" s="107"/>
      <c r="G103" s="113" t="s">
        <v>122</v>
      </c>
      <c r="H103" s="101">
        <f>SUM(M4+M10+M21+M46+M49+M53+M59+M64+M84+M87)</f>
        <v>0</v>
      </c>
      <c r="I103" s="140" t="s">
        <v>42</v>
      </c>
    </row>
    <row r="104" spans="2:9" x14ac:dyDescent="0.2">
      <c r="B104" s="96"/>
      <c r="C104" s="107"/>
      <c r="D104" s="107"/>
      <c r="E104" s="107"/>
      <c r="F104" s="107"/>
      <c r="G104" s="113" t="s">
        <v>123</v>
      </c>
      <c r="H104" s="101">
        <f>SUM(N4+N10+N21+N46+N49+N53+N59+N64+N84+N87)</f>
        <v>0</v>
      </c>
      <c r="I104" s="140" t="s">
        <v>42</v>
      </c>
    </row>
    <row r="105" spans="2:9" x14ac:dyDescent="0.2">
      <c r="B105" s="96"/>
      <c r="C105" s="107"/>
      <c r="D105" s="107"/>
      <c r="E105" s="107"/>
      <c r="F105" s="107"/>
      <c r="G105" s="113" t="s">
        <v>124</v>
      </c>
      <c r="H105" s="101">
        <f>SUM(O4+O10+O21+O46+O49+O53+O59+O64+O84+O87)</f>
        <v>0</v>
      </c>
      <c r="I105" s="140" t="s">
        <v>42</v>
      </c>
    </row>
    <row r="106" spans="2:9" x14ac:dyDescent="0.2">
      <c r="B106" s="96"/>
      <c r="C106" s="107"/>
      <c r="D106" s="107"/>
      <c r="E106" s="107"/>
      <c r="F106" s="107"/>
      <c r="G106" s="113" t="s">
        <v>125</v>
      </c>
      <c r="H106" s="101">
        <f>SUM(P4+P10+P21+P46+P49+P53+P59+P64+P84+P87)</f>
        <v>0</v>
      </c>
      <c r="I106" s="140" t="s">
        <v>42</v>
      </c>
    </row>
    <row r="107" spans="2:9" x14ac:dyDescent="0.2">
      <c r="B107" s="96"/>
      <c r="C107" s="107"/>
      <c r="D107" s="107"/>
      <c r="E107" s="107"/>
      <c r="F107" s="107"/>
      <c r="G107" s="113" t="s">
        <v>126</v>
      </c>
      <c r="H107" s="101">
        <f>SUM(Q4+Q10+Q21+Q46+Q49+Q53+Q59+Q64+Q84+Q87)</f>
        <v>0</v>
      </c>
      <c r="I107" s="140" t="s">
        <v>42</v>
      </c>
    </row>
    <row r="108" spans="2:9" x14ac:dyDescent="0.2">
      <c r="B108" s="96"/>
      <c r="C108" s="107"/>
      <c r="D108" s="107"/>
      <c r="E108" s="107"/>
      <c r="F108" s="107"/>
      <c r="G108" s="113" t="s">
        <v>127</v>
      </c>
      <c r="H108" s="101">
        <f>SUM(R4+R10+R21+R46+R49+R53+R59+R64+R84+R87)</f>
        <v>0</v>
      </c>
      <c r="I108" s="140" t="s">
        <v>42</v>
      </c>
    </row>
    <row r="109" spans="2:9" x14ac:dyDescent="0.2">
      <c r="B109" s="96"/>
      <c r="C109" s="107"/>
      <c r="D109" s="107"/>
      <c r="E109" s="107"/>
      <c r="F109" s="107"/>
      <c r="G109" s="113" t="s">
        <v>128</v>
      </c>
      <c r="H109" s="126">
        <f>SUM(S4+S10+S21+S46+S49+S53+S59+S64+S84+S87)</f>
        <v>0</v>
      </c>
      <c r="I109" s="141" t="s">
        <v>42</v>
      </c>
    </row>
    <row r="110" spans="2:9" x14ac:dyDescent="0.2">
      <c r="B110" s="96"/>
      <c r="C110" s="107"/>
      <c r="D110" s="107"/>
      <c r="E110" s="107"/>
      <c r="F110" s="107"/>
      <c r="G110" s="113"/>
      <c r="H110" s="124">
        <f>SUM(H97:H109)</f>
        <v>0</v>
      </c>
      <c r="I110" s="116">
        <f>SUM(I97:I109)</f>
        <v>0</v>
      </c>
    </row>
  </sheetData>
  <mergeCells count="2">
    <mergeCell ref="B1:C1"/>
    <mergeCell ref="G1:S1"/>
  </mergeCells>
  <phoneticPr fontId="3" type="noConversion"/>
  <printOptions gridLines="1"/>
  <pageMargins left="0.5" right="0.5" top="1.5" bottom="0.75" header="0.5" footer="0.5"/>
  <pageSetup scale="75" orientation="landscape" r:id="rId1"/>
  <headerFooter alignWithMargins="0">
    <oddHeader>&amp;C&amp;"Arial,Bold"&amp;16 2011 Swimming Season
Possible Pollution Sources for Monitored Texas Beaches</oddHeader>
    <oddFooter>&amp;R&amp;P of &amp;N</oddFooter>
  </headerFooter>
  <rowBreaks count="1" manualBreakCount="1">
    <brk id="44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78"/>
  <sheetViews>
    <sheetView zoomScaleNormal="100" workbookViewId="0">
      <pane ySplit="1" topLeftCell="A2" activePane="bottomLeft" state="frozen"/>
      <selection pane="bottomLeft"/>
    </sheetView>
  </sheetViews>
  <sheetFormatPr defaultRowHeight="9" x14ac:dyDescent="0.15"/>
  <cols>
    <col min="1" max="1" width="12.7109375" style="1" customWidth="1"/>
    <col min="2" max="2" width="8.28515625" style="1" customWidth="1"/>
    <col min="3" max="3" width="39" style="21" customWidth="1"/>
    <col min="4" max="4" width="7.7109375" style="21" customWidth="1"/>
    <col min="5" max="5" width="16.7109375" style="1" customWidth="1"/>
    <col min="6" max="7" width="13" style="22" customWidth="1"/>
    <col min="8" max="8" width="9.28515625" style="23" customWidth="1"/>
    <col min="9" max="11" width="12.28515625" style="1" customWidth="1"/>
    <col min="12" max="16384" width="9.140625" style="1"/>
  </cols>
  <sheetData>
    <row r="1" spans="1:11" ht="37.5" customHeight="1" x14ac:dyDescent="0.15">
      <c r="A1" s="25" t="s">
        <v>13</v>
      </c>
      <c r="B1" s="25" t="s">
        <v>14</v>
      </c>
      <c r="C1" s="25" t="s">
        <v>69</v>
      </c>
      <c r="D1" s="3" t="s">
        <v>72</v>
      </c>
      <c r="E1" s="25" t="s">
        <v>88</v>
      </c>
      <c r="F1" s="26" t="s">
        <v>89</v>
      </c>
      <c r="G1" s="26" t="s">
        <v>90</v>
      </c>
      <c r="H1" s="27" t="s">
        <v>91</v>
      </c>
      <c r="I1" s="25" t="s">
        <v>92</v>
      </c>
      <c r="J1" s="25" t="s">
        <v>93</v>
      </c>
      <c r="K1" s="25" t="s">
        <v>94</v>
      </c>
    </row>
    <row r="2" spans="1:11" ht="12.75" customHeight="1" x14ac:dyDescent="0.15">
      <c r="A2" s="71" t="s">
        <v>151</v>
      </c>
      <c r="B2" s="71" t="s">
        <v>168</v>
      </c>
      <c r="C2" s="71" t="s">
        <v>169</v>
      </c>
      <c r="D2" s="71">
        <v>1</v>
      </c>
      <c r="E2" s="71" t="s">
        <v>36</v>
      </c>
      <c r="F2" s="73">
        <v>40553</v>
      </c>
      <c r="G2" s="73">
        <v>40554</v>
      </c>
      <c r="H2" s="71">
        <f>G2-F2</f>
        <v>1</v>
      </c>
      <c r="I2" s="71" t="s">
        <v>34</v>
      </c>
      <c r="J2" s="71" t="s">
        <v>35</v>
      </c>
      <c r="K2" s="71" t="s">
        <v>24</v>
      </c>
    </row>
    <row r="3" spans="1:11" ht="12.75" customHeight="1" x14ac:dyDescent="0.15">
      <c r="A3" s="71" t="s">
        <v>151</v>
      </c>
      <c r="B3" s="71" t="s">
        <v>168</v>
      </c>
      <c r="C3" s="71" t="s">
        <v>169</v>
      </c>
      <c r="D3" s="71">
        <v>1</v>
      </c>
      <c r="E3" s="71" t="s">
        <v>36</v>
      </c>
      <c r="F3" s="73">
        <v>40567</v>
      </c>
      <c r="G3" s="73">
        <v>40568</v>
      </c>
      <c r="H3" s="71">
        <f t="shared" ref="H3:H9" si="0">G3-F3</f>
        <v>1</v>
      </c>
      <c r="I3" s="71" t="s">
        <v>34</v>
      </c>
      <c r="J3" s="71" t="s">
        <v>35</v>
      </c>
      <c r="K3" s="71" t="s">
        <v>24</v>
      </c>
    </row>
    <row r="4" spans="1:11" ht="12.75" customHeight="1" x14ac:dyDescent="0.15">
      <c r="A4" s="71" t="s">
        <v>151</v>
      </c>
      <c r="B4" s="71" t="s">
        <v>168</v>
      </c>
      <c r="C4" s="71" t="s">
        <v>169</v>
      </c>
      <c r="D4" s="71">
        <v>1</v>
      </c>
      <c r="E4" s="71" t="s">
        <v>36</v>
      </c>
      <c r="F4" s="73">
        <v>40665</v>
      </c>
      <c r="G4" s="73">
        <v>40666</v>
      </c>
      <c r="H4" s="71">
        <f t="shared" si="0"/>
        <v>1</v>
      </c>
      <c r="I4" s="71" t="s">
        <v>34</v>
      </c>
      <c r="J4" s="71" t="s">
        <v>35</v>
      </c>
      <c r="K4" s="71" t="s">
        <v>24</v>
      </c>
    </row>
    <row r="5" spans="1:11" ht="12.75" customHeight="1" x14ac:dyDescent="0.15">
      <c r="A5" s="71" t="s">
        <v>151</v>
      </c>
      <c r="B5" s="71" t="s">
        <v>168</v>
      </c>
      <c r="C5" s="71" t="s">
        <v>169</v>
      </c>
      <c r="D5" s="71">
        <v>1</v>
      </c>
      <c r="E5" s="71" t="s">
        <v>36</v>
      </c>
      <c r="F5" s="73">
        <v>40666</v>
      </c>
      <c r="G5" s="73">
        <v>40667</v>
      </c>
      <c r="H5" s="71">
        <f t="shared" si="0"/>
        <v>1</v>
      </c>
      <c r="I5" s="71" t="s">
        <v>34</v>
      </c>
      <c r="J5" s="71" t="s">
        <v>35</v>
      </c>
      <c r="K5" s="71" t="s">
        <v>24</v>
      </c>
    </row>
    <row r="6" spans="1:11" ht="12.75" customHeight="1" x14ac:dyDescent="0.15">
      <c r="A6" s="71" t="s">
        <v>151</v>
      </c>
      <c r="B6" s="71" t="s">
        <v>168</v>
      </c>
      <c r="C6" s="71" t="s">
        <v>169</v>
      </c>
      <c r="D6" s="71">
        <v>1</v>
      </c>
      <c r="E6" s="71" t="s">
        <v>36</v>
      </c>
      <c r="F6" s="73">
        <v>40693</v>
      </c>
      <c r="G6" s="73">
        <v>40694</v>
      </c>
      <c r="H6" s="71">
        <f t="shared" si="0"/>
        <v>1</v>
      </c>
      <c r="I6" s="71" t="s">
        <v>34</v>
      </c>
      <c r="J6" s="71" t="s">
        <v>35</v>
      </c>
      <c r="K6" s="71" t="s">
        <v>24</v>
      </c>
    </row>
    <row r="7" spans="1:11" ht="12.75" customHeight="1" x14ac:dyDescent="0.15">
      <c r="A7" s="71" t="s">
        <v>151</v>
      </c>
      <c r="B7" s="71" t="s">
        <v>168</v>
      </c>
      <c r="C7" s="71" t="s">
        <v>169</v>
      </c>
      <c r="D7" s="71">
        <v>1</v>
      </c>
      <c r="E7" s="71" t="s">
        <v>36</v>
      </c>
      <c r="F7" s="73">
        <v>40707</v>
      </c>
      <c r="G7" s="73">
        <v>40708</v>
      </c>
      <c r="H7" s="71">
        <f t="shared" si="0"/>
        <v>1</v>
      </c>
      <c r="I7" s="71" t="s">
        <v>34</v>
      </c>
      <c r="J7" s="71" t="s">
        <v>35</v>
      </c>
      <c r="K7" s="71" t="s">
        <v>24</v>
      </c>
    </row>
    <row r="8" spans="1:11" ht="12.75" customHeight="1" x14ac:dyDescent="0.15">
      <c r="A8" s="71" t="s">
        <v>151</v>
      </c>
      <c r="B8" s="71" t="s">
        <v>168</v>
      </c>
      <c r="C8" s="71" t="s">
        <v>169</v>
      </c>
      <c r="D8" s="71">
        <v>1</v>
      </c>
      <c r="E8" s="71" t="s">
        <v>36</v>
      </c>
      <c r="F8" s="73">
        <v>40735</v>
      </c>
      <c r="G8" s="73">
        <v>40736</v>
      </c>
      <c r="H8" s="71">
        <f t="shared" si="0"/>
        <v>1</v>
      </c>
      <c r="I8" s="71" t="s">
        <v>34</v>
      </c>
      <c r="J8" s="71" t="s">
        <v>35</v>
      </c>
      <c r="K8" s="71" t="s">
        <v>24</v>
      </c>
    </row>
    <row r="9" spans="1:11" ht="12.75" customHeight="1" x14ac:dyDescent="0.15">
      <c r="A9" s="72" t="s">
        <v>151</v>
      </c>
      <c r="B9" s="72" t="s">
        <v>168</v>
      </c>
      <c r="C9" s="72" t="s">
        <v>169</v>
      </c>
      <c r="D9" s="72">
        <v>1</v>
      </c>
      <c r="E9" s="72" t="s">
        <v>36</v>
      </c>
      <c r="F9" s="74">
        <v>40792</v>
      </c>
      <c r="G9" s="74">
        <v>40794</v>
      </c>
      <c r="H9" s="72">
        <f t="shared" si="0"/>
        <v>2</v>
      </c>
      <c r="I9" s="72" t="s">
        <v>34</v>
      </c>
      <c r="J9" s="72" t="s">
        <v>35</v>
      </c>
      <c r="K9" s="72" t="s">
        <v>24</v>
      </c>
    </row>
    <row r="10" spans="1:11" ht="12.75" customHeight="1" x14ac:dyDescent="0.15">
      <c r="A10" s="33"/>
      <c r="B10" s="62">
        <f>SUM(IF(FREQUENCY(MATCH(B2:B9,B2:B9,0),MATCH(B2:B9,B2:B9,0))&gt;0,1))</f>
        <v>1</v>
      </c>
      <c r="C10" s="62"/>
      <c r="D10" s="62"/>
      <c r="E10" s="29">
        <f>COUNTA(E2:E9)</f>
        <v>8</v>
      </c>
      <c r="F10" s="29"/>
      <c r="G10" s="29"/>
      <c r="H10" s="29">
        <f>SUM(H2:H9)</f>
        <v>9</v>
      </c>
      <c r="I10" s="33"/>
      <c r="J10" s="33"/>
      <c r="K10" s="33"/>
    </row>
    <row r="11" spans="1:11" ht="12.75" customHeight="1" x14ac:dyDescent="0.1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2.75" customHeight="1" x14ac:dyDescent="0.15">
      <c r="A12" s="71" t="s">
        <v>170</v>
      </c>
      <c r="B12" s="71" t="s">
        <v>171</v>
      </c>
      <c r="C12" s="71" t="s">
        <v>172</v>
      </c>
      <c r="D12" s="71">
        <v>1</v>
      </c>
      <c r="E12" s="71" t="s">
        <v>36</v>
      </c>
      <c r="F12" s="73">
        <v>40554</v>
      </c>
      <c r="G12" s="73">
        <v>40555</v>
      </c>
      <c r="H12" s="71">
        <f>G12-F12</f>
        <v>1</v>
      </c>
      <c r="I12" s="71" t="s">
        <v>34</v>
      </c>
      <c r="J12" s="71" t="s">
        <v>35</v>
      </c>
      <c r="K12" s="71" t="s">
        <v>24</v>
      </c>
    </row>
    <row r="13" spans="1:11" ht="12.75" customHeight="1" x14ac:dyDescent="0.15">
      <c r="A13" s="71" t="s">
        <v>170</v>
      </c>
      <c r="B13" s="71" t="s">
        <v>171</v>
      </c>
      <c r="C13" s="71" t="s">
        <v>172</v>
      </c>
      <c r="D13" s="71">
        <v>1</v>
      </c>
      <c r="E13" s="71" t="s">
        <v>36</v>
      </c>
      <c r="F13" s="73">
        <v>40715</v>
      </c>
      <c r="G13" s="73">
        <v>40716</v>
      </c>
      <c r="H13" s="71">
        <f t="shared" ref="H13:H24" si="1">G13-F13</f>
        <v>1</v>
      </c>
      <c r="I13" s="71" t="s">
        <v>34</v>
      </c>
      <c r="J13" s="71" t="s">
        <v>35</v>
      </c>
      <c r="K13" s="71" t="s">
        <v>24</v>
      </c>
    </row>
    <row r="14" spans="1:11" ht="12.75" customHeight="1" x14ac:dyDescent="0.15">
      <c r="A14" s="71" t="s">
        <v>170</v>
      </c>
      <c r="B14" s="71" t="s">
        <v>175</v>
      </c>
      <c r="C14" s="71" t="s">
        <v>176</v>
      </c>
      <c r="D14" s="71">
        <v>1</v>
      </c>
      <c r="E14" s="71" t="s">
        <v>36</v>
      </c>
      <c r="F14" s="73">
        <v>40568</v>
      </c>
      <c r="G14" s="73">
        <v>40569</v>
      </c>
      <c r="H14" s="71">
        <f t="shared" si="1"/>
        <v>1</v>
      </c>
      <c r="I14" s="71" t="s">
        <v>34</v>
      </c>
      <c r="J14" s="71" t="s">
        <v>35</v>
      </c>
      <c r="K14" s="71" t="s">
        <v>24</v>
      </c>
    </row>
    <row r="15" spans="1:11" ht="12.75" customHeight="1" x14ac:dyDescent="0.15">
      <c r="A15" s="71" t="s">
        <v>170</v>
      </c>
      <c r="B15" s="71" t="s">
        <v>175</v>
      </c>
      <c r="C15" s="71" t="s">
        <v>176</v>
      </c>
      <c r="D15" s="71">
        <v>1</v>
      </c>
      <c r="E15" s="71" t="s">
        <v>36</v>
      </c>
      <c r="F15" s="73">
        <v>40750</v>
      </c>
      <c r="G15" s="73">
        <v>40751</v>
      </c>
      <c r="H15" s="71">
        <f t="shared" si="1"/>
        <v>1</v>
      </c>
      <c r="I15" s="71" t="s">
        <v>34</v>
      </c>
      <c r="J15" s="71" t="s">
        <v>35</v>
      </c>
      <c r="K15" s="71" t="s">
        <v>24</v>
      </c>
    </row>
    <row r="16" spans="1:11" ht="12.75" customHeight="1" x14ac:dyDescent="0.15">
      <c r="A16" s="71" t="s">
        <v>170</v>
      </c>
      <c r="B16" s="71" t="s">
        <v>175</v>
      </c>
      <c r="C16" s="71" t="s">
        <v>176</v>
      </c>
      <c r="D16" s="71">
        <v>1</v>
      </c>
      <c r="E16" s="71" t="s">
        <v>36</v>
      </c>
      <c r="F16" s="73">
        <v>40757</v>
      </c>
      <c r="G16" s="73">
        <v>40758</v>
      </c>
      <c r="H16" s="71">
        <f t="shared" si="1"/>
        <v>1</v>
      </c>
      <c r="I16" s="71" t="s">
        <v>34</v>
      </c>
      <c r="J16" s="71" t="s">
        <v>35</v>
      </c>
      <c r="K16" s="71" t="s">
        <v>24</v>
      </c>
    </row>
    <row r="17" spans="1:12" ht="12.75" customHeight="1" x14ac:dyDescent="0.15">
      <c r="A17" s="71" t="s">
        <v>170</v>
      </c>
      <c r="B17" s="71" t="s">
        <v>175</v>
      </c>
      <c r="C17" s="71" t="s">
        <v>176</v>
      </c>
      <c r="D17" s="71">
        <v>1</v>
      </c>
      <c r="E17" s="71" t="s">
        <v>36</v>
      </c>
      <c r="F17" s="73">
        <v>40764</v>
      </c>
      <c r="G17" s="73">
        <v>40765</v>
      </c>
      <c r="H17" s="71">
        <f t="shared" si="1"/>
        <v>1</v>
      </c>
      <c r="I17" s="71" t="s">
        <v>34</v>
      </c>
      <c r="J17" s="71" t="s">
        <v>35</v>
      </c>
      <c r="K17" s="71" t="s">
        <v>24</v>
      </c>
    </row>
    <row r="18" spans="1:12" ht="12.75" customHeight="1" x14ac:dyDescent="0.15">
      <c r="A18" s="71" t="s">
        <v>170</v>
      </c>
      <c r="B18" s="71" t="s">
        <v>175</v>
      </c>
      <c r="C18" s="71" t="s">
        <v>176</v>
      </c>
      <c r="D18" s="71">
        <v>1</v>
      </c>
      <c r="E18" s="71" t="s">
        <v>36</v>
      </c>
      <c r="F18" s="73">
        <v>40807</v>
      </c>
      <c r="G18" s="73">
        <v>40808</v>
      </c>
      <c r="H18" s="71">
        <f t="shared" si="1"/>
        <v>1</v>
      </c>
      <c r="I18" s="71" t="s">
        <v>34</v>
      </c>
      <c r="J18" s="71" t="s">
        <v>35</v>
      </c>
      <c r="K18" s="71" t="s">
        <v>24</v>
      </c>
    </row>
    <row r="19" spans="1:12" ht="12.75" customHeight="1" x14ac:dyDescent="0.15">
      <c r="A19" s="71" t="s">
        <v>170</v>
      </c>
      <c r="B19" s="71" t="s">
        <v>179</v>
      </c>
      <c r="C19" s="71" t="s">
        <v>180</v>
      </c>
      <c r="D19" s="71">
        <v>1</v>
      </c>
      <c r="E19" s="71" t="s">
        <v>36</v>
      </c>
      <c r="F19" s="73">
        <v>40554</v>
      </c>
      <c r="G19" s="73">
        <v>40555</v>
      </c>
      <c r="H19" s="71">
        <f t="shared" si="1"/>
        <v>1</v>
      </c>
      <c r="I19" s="71" t="s">
        <v>34</v>
      </c>
      <c r="J19" s="71" t="s">
        <v>35</v>
      </c>
      <c r="K19" s="71" t="s">
        <v>24</v>
      </c>
    </row>
    <row r="20" spans="1:12" ht="12.75" customHeight="1" x14ac:dyDescent="0.15">
      <c r="A20" s="71" t="s">
        <v>170</v>
      </c>
      <c r="B20" s="71" t="s">
        <v>179</v>
      </c>
      <c r="C20" s="71" t="s">
        <v>180</v>
      </c>
      <c r="D20" s="71">
        <v>1</v>
      </c>
      <c r="E20" s="71" t="s">
        <v>36</v>
      </c>
      <c r="F20" s="73">
        <v>40715</v>
      </c>
      <c r="G20" s="73">
        <v>40716</v>
      </c>
      <c r="H20" s="71">
        <f t="shared" si="1"/>
        <v>1</v>
      </c>
      <c r="I20" s="71" t="s">
        <v>34</v>
      </c>
      <c r="J20" s="71" t="s">
        <v>35</v>
      </c>
      <c r="K20" s="71" t="s">
        <v>24</v>
      </c>
    </row>
    <row r="21" spans="1:12" ht="12.75" customHeight="1" x14ac:dyDescent="0.15">
      <c r="A21" s="71" t="s">
        <v>170</v>
      </c>
      <c r="B21" s="71" t="s">
        <v>187</v>
      </c>
      <c r="C21" s="71" t="s">
        <v>188</v>
      </c>
      <c r="D21" s="71">
        <v>1</v>
      </c>
      <c r="E21" s="71" t="s">
        <v>36</v>
      </c>
      <c r="F21" s="73">
        <v>40582</v>
      </c>
      <c r="G21" s="73">
        <v>40584</v>
      </c>
      <c r="H21" s="71">
        <f t="shared" si="1"/>
        <v>2</v>
      </c>
      <c r="I21" s="71" t="s">
        <v>34</v>
      </c>
      <c r="J21" s="71" t="s">
        <v>35</v>
      </c>
      <c r="K21" s="71" t="s">
        <v>24</v>
      </c>
    </row>
    <row r="22" spans="1:12" ht="12.75" customHeight="1" x14ac:dyDescent="0.15">
      <c r="A22" s="71" t="s">
        <v>170</v>
      </c>
      <c r="B22" s="71" t="s">
        <v>187</v>
      </c>
      <c r="C22" s="71" t="s">
        <v>188</v>
      </c>
      <c r="D22" s="71">
        <v>1</v>
      </c>
      <c r="E22" s="71" t="s">
        <v>36</v>
      </c>
      <c r="F22" s="73">
        <v>40715</v>
      </c>
      <c r="G22" s="73">
        <v>40716</v>
      </c>
      <c r="H22" s="71">
        <f t="shared" si="1"/>
        <v>1</v>
      </c>
      <c r="I22" s="71" t="s">
        <v>34</v>
      </c>
      <c r="J22" s="71" t="s">
        <v>35</v>
      </c>
      <c r="K22" s="71" t="s">
        <v>24</v>
      </c>
    </row>
    <row r="23" spans="1:12" ht="12.75" customHeight="1" x14ac:dyDescent="0.15">
      <c r="A23" s="71" t="s">
        <v>170</v>
      </c>
      <c r="B23" s="71" t="s">
        <v>187</v>
      </c>
      <c r="C23" s="71" t="s">
        <v>188</v>
      </c>
      <c r="D23" s="71">
        <v>1</v>
      </c>
      <c r="E23" s="71" t="s">
        <v>36</v>
      </c>
      <c r="F23" s="73">
        <v>40807</v>
      </c>
      <c r="G23" s="73">
        <v>40808</v>
      </c>
      <c r="H23" s="71">
        <f t="shared" si="1"/>
        <v>1</v>
      </c>
      <c r="I23" s="71" t="s">
        <v>34</v>
      </c>
      <c r="J23" s="71" t="s">
        <v>35</v>
      </c>
      <c r="K23" s="71" t="s">
        <v>24</v>
      </c>
    </row>
    <row r="24" spans="1:12" ht="12.75" customHeight="1" x14ac:dyDescent="0.15">
      <c r="A24" s="72" t="s">
        <v>170</v>
      </c>
      <c r="B24" s="72" t="s">
        <v>187</v>
      </c>
      <c r="C24" s="72" t="s">
        <v>188</v>
      </c>
      <c r="D24" s="72">
        <v>1</v>
      </c>
      <c r="E24" s="72" t="s">
        <v>36</v>
      </c>
      <c r="F24" s="74">
        <v>40820</v>
      </c>
      <c r="G24" s="74">
        <v>40821</v>
      </c>
      <c r="H24" s="72">
        <f t="shared" si="1"/>
        <v>1</v>
      </c>
      <c r="I24" s="72" t="s">
        <v>34</v>
      </c>
      <c r="J24" s="72" t="s">
        <v>35</v>
      </c>
      <c r="K24" s="72" t="s">
        <v>24</v>
      </c>
    </row>
    <row r="25" spans="1:12" ht="12.75" customHeight="1" x14ac:dyDescent="0.15">
      <c r="A25" s="33"/>
      <c r="B25" s="62">
        <f>SUM(IF(FREQUENCY(MATCH(B12:B24,B12:B24,0),MATCH(B12:B24,B12:B24,0))&gt;0,1))</f>
        <v>4</v>
      </c>
      <c r="C25" s="62"/>
      <c r="D25" s="62"/>
      <c r="E25" s="29">
        <f>COUNTA(E12:E24)</f>
        <v>13</v>
      </c>
      <c r="F25" s="29"/>
      <c r="G25" s="29"/>
      <c r="H25" s="29">
        <f>SUM(H12:H24)</f>
        <v>14</v>
      </c>
      <c r="I25" s="33"/>
      <c r="J25" s="55"/>
      <c r="K25" s="55"/>
    </row>
    <row r="26" spans="1:12" ht="12.75" customHeight="1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55"/>
      <c r="K26" s="55"/>
    </row>
    <row r="27" spans="1:12" ht="12.75" customHeight="1" x14ac:dyDescent="0.15">
      <c r="A27" s="71" t="s">
        <v>228</v>
      </c>
      <c r="B27" s="71" t="s">
        <v>229</v>
      </c>
      <c r="C27" s="71" t="s">
        <v>230</v>
      </c>
      <c r="D27" s="71">
        <v>1</v>
      </c>
      <c r="E27" s="71" t="s">
        <v>36</v>
      </c>
      <c r="F27" s="73">
        <v>40723</v>
      </c>
      <c r="G27" s="73">
        <v>40725</v>
      </c>
      <c r="H27" s="71">
        <f>G27-F27</f>
        <v>2</v>
      </c>
      <c r="I27" s="71" t="s">
        <v>34</v>
      </c>
      <c r="J27" s="71" t="s">
        <v>35</v>
      </c>
      <c r="K27" s="71" t="s">
        <v>24</v>
      </c>
      <c r="L27" s="71"/>
    </row>
    <row r="28" spans="1:12" ht="12.75" customHeight="1" x14ac:dyDescent="0.15">
      <c r="A28" s="71" t="s">
        <v>228</v>
      </c>
      <c r="B28" s="71" t="s">
        <v>231</v>
      </c>
      <c r="C28" s="71" t="s">
        <v>232</v>
      </c>
      <c r="D28" s="71">
        <v>1</v>
      </c>
      <c r="E28" s="71" t="s">
        <v>36</v>
      </c>
      <c r="F28" s="73">
        <v>40723</v>
      </c>
      <c r="G28" s="73">
        <v>40725</v>
      </c>
      <c r="H28" s="71">
        <f t="shared" ref="H28:H36" si="2">G28-F28</f>
        <v>2</v>
      </c>
      <c r="I28" s="71" t="s">
        <v>34</v>
      </c>
      <c r="J28" s="71" t="s">
        <v>35</v>
      </c>
      <c r="K28" s="71" t="s">
        <v>24</v>
      </c>
      <c r="L28" s="71"/>
    </row>
    <row r="29" spans="1:12" ht="12.75" customHeight="1" x14ac:dyDescent="0.15">
      <c r="A29" s="71" t="s">
        <v>228</v>
      </c>
      <c r="B29" s="71" t="s">
        <v>233</v>
      </c>
      <c r="C29" s="71" t="s">
        <v>234</v>
      </c>
      <c r="D29" s="71">
        <v>1</v>
      </c>
      <c r="E29" s="71" t="s">
        <v>36</v>
      </c>
      <c r="F29" s="73">
        <v>40723</v>
      </c>
      <c r="G29" s="73">
        <v>40725</v>
      </c>
      <c r="H29" s="71">
        <f t="shared" si="2"/>
        <v>2</v>
      </c>
      <c r="I29" s="71" t="s">
        <v>34</v>
      </c>
      <c r="J29" s="71" t="s">
        <v>35</v>
      </c>
      <c r="K29" s="71" t="s">
        <v>24</v>
      </c>
      <c r="L29" s="71"/>
    </row>
    <row r="30" spans="1:12" ht="12.75" customHeight="1" x14ac:dyDescent="0.15">
      <c r="A30" s="71" t="s">
        <v>228</v>
      </c>
      <c r="B30" s="71" t="s">
        <v>235</v>
      </c>
      <c r="C30" s="71" t="s">
        <v>236</v>
      </c>
      <c r="D30" s="71">
        <v>1</v>
      </c>
      <c r="E30" s="71" t="s">
        <v>36</v>
      </c>
      <c r="F30" s="73">
        <v>40723</v>
      </c>
      <c r="G30" s="73">
        <v>40725</v>
      </c>
      <c r="H30" s="71">
        <f t="shared" si="2"/>
        <v>2</v>
      </c>
      <c r="I30" s="71" t="s">
        <v>34</v>
      </c>
      <c r="J30" s="71" t="s">
        <v>35</v>
      </c>
      <c r="K30" s="71" t="s">
        <v>24</v>
      </c>
      <c r="L30" s="71"/>
    </row>
    <row r="31" spans="1:12" ht="12.75" customHeight="1" x14ac:dyDescent="0.15">
      <c r="A31" s="71" t="s">
        <v>228</v>
      </c>
      <c r="B31" s="71" t="s">
        <v>237</v>
      </c>
      <c r="C31" s="71" t="s">
        <v>238</v>
      </c>
      <c r="D31" s="71">
        <v>1</v>
      </c>
      <c r="E31" s="71" t="s">
        <v>36</v>
      </c>
      <c r="F31" s="73">
        <v>40723</v>
      </c>
      <c r="G31" s="73">
        <v>40725</v>
      </c>
      <c r="H31" s="71">
        <f t="shared" si="2"/>
        <v>2</v>
      </c>
      <c r="I31" s="71" t="s">
        <v>34</v>
      </c>
      <c r="J31" s="71" t="s">
        <v>35</v>
      </c>
      <c r="K31" s="71" t="s">
        <v>24</v>
      </c>
      <c r="L31" s="71"/>
    </row>
    <row r="32" spans="1:12" ht="12.75" customHeight="1" x14ac:dyDescent="0.15">
      <c r="A32" s="71" t="s">
        <v>228</v>
      </c>
      <c r="B32" s="71" t="s">
        <v>239</v>
      </c>
      <c r="C32" s="71" t="s">
        <v>240</v>
      </c>
      <c r="D32" s="71">
        <v>1</v>
      </c>
      <c r="E32" s="71" t="s">
        <v>36</v>
      </c>
      <c r="F32" s="73">
        <v>40764</v>
      </c>
      <c r="G32" s="73">
        <v>40765</v>
      </c>
      <c r="H32" s="71">
        <f t="shared" si="2"/>
        <v>1</v>
      </c>
      <c r="I32" s="71" t="s">
        <v>34</v>
      </c>
      <c r="J32" s="71" t="s">
        <v>35</v>
      </c>
      <c r="K32" s="71" t="s">
        <v>24</v>
      </c>
      <c r="L32" s="71"/>
    </row>
    <row r="33" spans="1:12" ht="12.75" customHeight="1" x14ac:dyDescent="0.15">
      <c r="A33" s="71" t="s">
        <v>228</v>
      </c>
      <c r="B33" s="71" t="s">
        <v>241</v>
      </c>
      <c r="C33" s="71" t="s">
        <v>242</v>
      </c>
      <c r="D33" s="71">
        <v>1</v>
      </c>
      <c r="E33" s="71" t="s">
        <v>36</v>
      </c>
      <c r="F33" s="73">
        <v>40722</v>
      </c>
      <c r="G33" s="73">
        <v>40724</v>
      </c>
      <c r="H33" s="71">
        <f t="shared" si="2"/>
        <v>2</v>
      </c>
      <c r="I33" s="71" t="s">
        <v>34</v>
      </c>
      <c r="J33" s="71" t="s">
        <v>35</v>
      </c>
      <c r="K33" s="71" t="s">
        <v>24</v>
      </c>
      <c r="L33" s="71"/>
    </row>
    <row r="34" spans="1:12" ht="12.75" customHeight="1" x14ac:dyDescent="0.15">
      <c r="A34" s="71" t="s">
        <v>228</v>
      </c>
      <c r="B34" s="71" t="s">
        <v>241</v>
      </c>
      <c r="C34" s="71" t="s">
        <v>242</v>
      </c>
      <c r="D34" s="71">
        <v>1</v>
      </c>
      <c r="E34" s="71" t="s">
        <v>36</v>
      </c>
      <c r="F34" s="73">
        <v>40724</v>
      </c>
      <c r="G34" s="73">
        <v>40725</v>
      </c>
      <c r="H34" s="71">
        <f t="shared" si="2"/>
        <v>1</v>
      </c>
      <c r="I34" s="71" t="s">
        <v>34</v>
      </c>
      <c r="J34" s="71" t="s">
        <v>35</v>
      </c>
      <c r="K34" s="71" t="s">
        <v>24</v>
      </c>
      <c r="L34" s="71"/>
    </row>
    <row r="35" spans="1:12" ht="12.75" customHeight="1" x14ac:dyDescent="0.15">
      <c r="A35" s="71" t="s">
        <v>228</v>
      </c>
      <c r="B35" s="71" t="s">
        <v>247</v>
      </c>
      <c r="C35" s="71" t="s">
        <v>248</v>
      </c>
      <c r="D35" s="71">
        <v>1</v>
      </c>
      <c r="E35" s="71" t="s">
        <v>36</v>
      </c>
      <c r="F35" s="73">
        <v>40780</v>
      </c>
      <c r="G35" s="73">
        <v>40781</v>
      </c>
      <c r="H35" s="71">
        <f t="shared" si="2"/>
        <v>1</v>
      </c>
      <c r="I35" s="71" t="s">
        <v>34</v>
      </c>
      <c r="J35" s="71" t="s">
        <v>35</v>
      </c>
      <c r="K35" s="71" t="s">
        <v>149</v>
      </c>
      <c r="L35" s="71"/>
    </row>
    <row r="36" spans="1:12" ht="12.75" customHeight="1" x14ac:dyDescent="0.15">
      <c r="A36" s="72" t="s">
        <v>228</v>
      </c>
      <c r="B36" s="72" t="s">
        <v>251</v>
      </c>
      <c r="C36" s="72" t="s">
        <v>252</v>
      </c>
      <c r="D36" s="72">
        <v>1</v>
      </c>
      <c r="E36" s="72" t="s">
        <v>36</v>
      </c>
      <c r="F36" s="143">
        <v>40722</v>
      </c>
      <c r="G36" s="143">
        <v>40725</v>
      </c>
      <c r="H36" s="72">
        <f t="shared" si="2"/>
        <v>3</v>
      </c>
      <c r="I36" s="72" t="s">
        <v>34</v>
      </c>
      <c r="J36" s="72" t="s">
        <v>35</v>
      </c>
      <c r="K36" s="72" t="s">
        <v>24</v>
      </c>
      <c r="L36" s="71"/>
    </row>
    <row r="37" spans="1:12" ht="12.75" customHeight="1" x14ac:dyDescent="0.15">
      <c r="A37" s="33"/>
      <c r="B37" s="62">
        <f>SUM(IF(FREQUENCY(MATCH(B27:B36,B27:B36,0),MATCH(B27:B36,B27:B36,0))&gt;0,1))</f>
        <v>9</v>
      </c>
      <c r="C37" s="34"/>
      <c r="D37" s="34"/>
      <c r="E37" s="29">
        <f>COUNTA(E27:E36)</f>
        <v>10</v>
      </c>
      <c r="F37" s="29"/>
      <c r="G37" s="29"/>
      <c r="H37" s="29">
        <f>SUM(H27:H36)</f>
        <v>18</v>
      </c>
      <c r="I37" s="33"/>
      <c r="J37" s="33"/>
      <c r="K37" s="33"/>
    </row>
    <row r="38" spans="1:12" ht="12.75" customHeight="1" x14ac:dyDescent="0.15">
      <c r="A38" s="33"/>
      <c r="B38" s="62"/>
      <c r="C38" s="34"/>
      <c r="D38" s="34"/>
      <c r="E38" s="29"/>
      <c r="F38" s="29"/>
      <c r="G38" s="29"/>
      <c r="H38" s="29"/>
      <c r="I38" s="33"/>
      <c r="J38" s="33"/>
      <c r="K38" s="33"/>
    </row>
    <row r="39" spans="1:12" ht="12.75" customHeight="1" x14ac:dyDescent="0.15">
      <c r="A39" s="71" t="s">
        <v>258</v>
      </c>
      <c r="B39" s="71" t="s">
        <v>259</v>
      </c>
      <c r="C39" s="71" t="s">
        <v>260</v>
      </c>
      <c r="D39" s="71">
        <v>1</v>
      </c>
      <c r="E39" s="71" t="s">
        <v>36</v>
      </c>
      <c r="F39" s="73">
        <v>40715</v>
      </c>
      <c r="G39" s="73">
        <v>40716</v>
      </c>
      <c r="H39" s="71">
        <f>G39-F39</f>
        <v>1</v>
      </c>
      <c r="I39" s="71" t="s">
        <v>34</v>
      </c>
      <c r="J39" s="71" t="s">
        <v>35</v>
      </c>
      <c r="K39" s="71" t="s">
        <v>24</v>
      </c>
      <c r="L39" s="71"/>
    </row>
    <row r="40" spans="1:12" ht="12.75" customHeight="1" x14ac:dyDescent="0.15">
      <c r="A40" s="71" t="s">
        <v>258</v>
      </c>
      <c r="B40" s="71" t="s">
        <v>259</v>
      </c>
      <c r="C40" s="71" t="s">
        <v>260</v>
      </c>
      <c r="D40" s="71">
        <v>1</v>
      </c>
      <c r="E40" s="71" t="s">
        <v>36</v>
      </c>
      <c r="F40" s="73">
        <v>40716</v>
      </c>
      <c r="G40" s="73">
        <v>40717</v>
      </c>
      <c r="H40" s="71">
        <f t="shared" ref="H40:H83" si="3">G40-F40</f>
        <v>1</v>
      </c>
      <c r="I40" s="71" t="s">
        <v>34</v>
      </c>
      <c r="J40" s="71" t="s">
        <v>35</v>
      </c>
      <c r="K40" s="71" t="s">
        <v>24</v>
      </c>
      <c r="L40" s="71"/>
    </row>
    <row r="41" spans="1:12" ht="12.75" customHeight="1" x14ac:dyDescent="0.15">
      <c r="A41" s="71" t="s">
        <v>258</v>
      </c>
      <c r="B41" s="71" t="s">
        <v>259</v>
      </c>
      <c r="C41" s="71" t="s">
        <v>260</v>
      </c>
      <c r="D41" s="71">
        <v>1</v>
      </c>
      <c r="E41" s="71" t="s">
        <v>36</v>
      </c>
      <c r="F41" s="73">
        <v>40743</v>
      </c>
      <c r="G41" s="73">
        <v>40744</v>
      </c>
      <c r="H41" s="71">
        <f t="shared" si="3"/>
        <v>1</v>
      </c>
      <c r="I41" s="71" t="s">
        <v>34</v>
      </c>
      <c r="J41" s="71" t="s">
        <v>35</v>
      </c>
      <c r="K41" s="71" t="s">
        <v>33</v>
      </c>
      <c r="L41" s="71"/>
    </row>
    <row r="42" spans="1:12" ht="12.75" customHeight="1" x14ac:dyDescent="0.15">
      <c r="A42" s="71" t="s">
        <v>258</v>
      </c>
      <c r="B42" s="71" t="s">
        <v>261</v>
      </c>
      <c r="C42" s="71" t="s">
        <v>262</v>
      </c>
      <c r="D42" s="71">
        <v>1</v>
      </c>
      <c r="E42" s="71" t="s">
        <v>36</v>
      </c>
      <c r="F42" s="73">
        <v>40673</v>
      </c>
      <c r="G42" s="73">
        <v>40674</v>
      </c>
      <c r="H42" s="71">
        <f t="shared" si="3"/>
        <v>1</v>
      </c>
      <c r="I42" s="71" t="s">
        <v>34</v>
      </c>
      <c r="J42" s="71" t="s">
        <v>35</v>
      </c>
      <c r="K42" s="71" t="s">
        <v>24</v>
      </c>
      <c r="L42" s="71"/>
    </row>
    <row r="43" spans="1:12" ht="12.75" customHeight="1" x14ac:dyDescent="0.15">
      <c r="A43" s="71" t="s">
        <v>258</v>
      </c>
      <c r="B43" s="71" t="s">
        <v>261</v>
      </c>
      <c r="C43" s="71" t="s">
        <v>262</v>
      </c>
      <c r="D43" s="71">
        <v>1</v>
      </c>
      <c r="E43" s="71" t="s">
        <v>36</v>
      </c>
      <c r="F43" s="73">
        <v>40708</v>
      </c>
      <c r="G43" s="73">
        <v>40709</v>
      </c>
      <c r="H43" s="71">
        <f t="shared" si="3"/>
        <v>1</v>
      </c>
      <c r="I43" s="71" t="s">
        <v>34</v>
      </c>
      <c r="J43" s="71" t="s">
        <v>35</v>
      </c>
      <c r="K43" s="71" t="s">
        <v>24</v>
      </c>
      <c r="L43" s="71"/>
    </row>
    <row r="44" spans="1:12" ht="12.75" customHeight="1" x14ac:dyDescent="0.15">
      <c r="A44" s="71" t="s">
        <v>258</v>
      </c>
      <c r="B44" s="71" t="s">
        <v>261</v>
      </c>
      <c r="C44" s="71" t="s">
        <v>262</v>
      </c>
      <c r="D44" s="71">
        <v>1</v>
      </c>
      <c r="E44" s="71" t="s">
        <v>36</v>
      </c>
      <c r="F44" s="73">
        <v>40715</v>
      </c>
      <c r="G44" s="73">
        <v>40716</v>
      </c>
      <c r="H44" s="71">
        <f t="shared" si="3"/>
        <v>1</v>
      </c>
      <c r="I44" s="71" t="s">
        <v>34</v>
      </c>
      <c r="J44" s="71" t="s">
        <v>35</v>
      </c>
      <c r="K44" s="71" t="s">
        <v>24</v>
      </c>
      <c r="L44" s="71"/>
    </row>
    <row r="45" spans="1:12" ht="12.75" customHeight="1" x14ac:dyDescent="0.15">
      <c r="A45" s="71" t="s">
        <v>258</v>
      </c>
      <c r="B45" s="71" t="s">
        <v>261</v>
      </c>
      <c r="C45" s="71" t="s">
        <v>262</v>
      </c>
      <c r="D45" s="71">
        <v>1</v>
      </c>
      <c r="E45" s="71" t="s">
        <v>36</v>
      </c>
      <c r="F45" s="73">
        <v>40743</v>
      </c>
      <c r="G45" s="73">
        <v>40744</v>
      </c>
      <c r="H45" s="71">
        <f t="shared" si="3"/>
        <v>1</v>
      </c>
      <c r="I45" s="71" t="s">
        <v>34</v>
      </c>
      <c r="J45" s="71" t="s">
        <v>35</v>
      </c>
      <c r="K45" s="71" t="s">
        <v>33</v>
      </c>
      <c r="L45" s="71"/>
    </row>
    <row r="46" spans="1:12" ht="12.75" customHeight="1" x14ac:dyDescent="0.15">
      <c r="A46" s="71" t="s">
        <v>258</v>
      </c>
      <c r="B46" s="71" t="s">
        <v>263</v>
      </c>
      <c r="C46" s="71" t="s">
        <v>264</v>
      </c>
      <c r="D46" s="71">
        <v>1</v>
      </c>
      <c r="E46" s="71" t="s">
        <v>36</v>
      </c>
      <c r="F46" s="73">
        <v>40673</v>
      </c>
      <c r="G46" s="73">
        <v>40674</v>
      </c>
      <c r="H46" s="71">
        <f t="shared" si="3"/>
        <v>1</v>
      </c>
      <c r="I46" s="71" t="s">
        <v>34</v>
      </c>
      <c r="J46" s="71" t="s">
        <v>35</v>
      </c>
      <c r="K46" s="71" t="s">
        <v>24</v>
      </c>
      <c r="L46" s="71"/>
    </row>
    <row r="47" spans="1:12" ht="12.75" customHeight="1" x14ac:dyDescent="0.15">
      <c r="A47" s="71" t="s">
        <v>258</v>
      </c>
      <c r="B47" s="71" t="s">
        <v>263</v>
      </c>
      <c r="C47" s="71" t="s">
        <v>264</v>
      </c>
      <c r="D47" s="71">
        <v>1</v>
      </c>
      <c r="E47" s="71" t="s">
        <v>36</v>
      </c>
      <c r="F47" s="73">
        <v>40680</v>
      </c>
      <c r="G47" s="73">
        <v>40681</v>
      </c>
      <c r="H47" s="71">
        <f t="shared" si="3"/>
        <v>1</v>
      </c>
      <c r="I47" s="71" t="s">
        <v>34</v>
      </c>
      <c r="J47" s="71" t="s">
        <v>35</v>
      </c>
      <c r="K47" s="71" t="s">
        <v>24</v>
      </c>
      <c r="L47" s="71"/>
    </row>
    <row r="48" spans="1:12" ht="12.75" customHeight="1" x14ac:dyDescent="0.15">
      <c r="A48" s="71" t="s">
        <v>258</v>
      </c>
      <c r="B48" s="71" t="s">
        <v>263</v>
      </c>
      <c r="C48" s="71" t="s">
        <v>264</v>
      </c>
      <c r="D48" s="71">
        <v>1</v>
      </c>
      <c r="E48" s="71" t="s">
        <v>36</v>
      </c>
      <c r="F48" s="73">
        <v>40687</v>
      </c>
      <c r="G48" s="73">
        <v>40688</v>
      </c>
      <c r="H48" s="71">
        <f t="shared" si="3"/>
        <v>1</v>
      </c>
      <c r="I48" s="71" t="s">
        <v>34</v>
      </c>
      <c r="J48" s="71" t="s">
        <v>35</v>
      </c>
      <c r="K48" s="71" t="s">
        <v>24</v>
      </c>
      <c r="L48" s="71"/>
    </row>
    <row r="49" spans="1:12" ht="12.75" customHeight="1" x14ac:dyDescent="0.15">
      <c r="A49" s="71" t="s">
        <v>258</v>
      </c>
      <c r="B49" s="71" t="s">
        <v>263</v>
      </c>
      <c r="C49" s="71" t="s">
        <v>264</v>
      </c>
      <c r="D49" s="71">
        <v>1</v>
      </c>
      <c r="E49" s="71" t="s">
        <v>36</v>
      </c>
      <c r="F49" s="73">
        <v>40708</v>
      </c>
      <c r="G49" s="73">
        <v>40709</v>
      </c>
      <c r="H49" s="71">
        <f t="shared" si="3"/>
        <v>1</v>
      </c>
      <c r="I49" s="71" t="s">
        <v>34</v>
      </c>
      <c r="J49" s="71" t="s">
        <v>35</v>
      </c>
      <c r="K49" s="71" t="s">
        <v>24</v>
      </c>
      <c r="L49" s="71"/>
    </row>
    <row r="50" spans="1:12" ht="12.75" customHeight="1" x14ac:dyDescent="0.15">
      <c r="A50" s="71" t="s">
        <v>258</v>
      </c>
      <c r="B50" s="71" t="s">
        <v>263</v>
      </c>
      <c r="C50" s="71" t="s">
        <v>264</v>
      </c>
      <c r="D50" s="71">
        <v>1</v>
      </c>
      <c r="E50" s="71" t="s">
        <v>36</v>
      </c>
      <c r="F50" s="73">
        <v>40715</v>
      </c>
      <c r="G50" s="73">
        <v>40716</v>
      </c>
      <c r="H50" s="71">
        <f t="shared" si="3"/>
        <v>1</v>
      </c>
      <c r="I50" s="71" t="s">
        <v>34</v>
      </c>
      <c r="J50" s="71" t="s">
        <v>35</v>
      </c>
      <c r="K50" s="71" t="s">
        <v>24</v>
      </c>
      <c r="L50" s="71"/>
    </row>
    <row r="51" spans="1:12" ht="12.75" customHeight="1" x14ac:dyDescent="0.15">
      <c r="A51" s="71" t="s">
        <v>258</v>
      </c>
      <c r="B51" s="71" t="s">
        <v>271</v>
      </c>
      <c r="C51" s="71" t="s">
        <v>272</v>
      </c>
      <c r="D51" s="71">
        <v>1</v>
      </c>
      <c r="E51" s="71" t="s">
        <v>36</v>
      </c>
      <c r="F51" s="73">
        <v>40674</v>
      </c>
      <c r="G51" s="73">
        <v>40675</v>
      </c>
      <c r="H51" s="71">
        <f t="shared" si="3"/>
        <v>1</v>
      </c>
      <c r="I51" s="71" t="s">
        <v>34</v>
      </c>
      <c r="J51" s="71" t="s">
        <v>35</v>
      </c>
      <c r="K51" s="71" t="s">
        <v>24</v>
      </c>
      <c r="L51" s="71"/>
    </row>
    <row r="52" spans="1:12" ht="12.75" customHeight="1" x14ac:dyDescent="0.15">
      <c r="A52" s="71" t="s">
        <v>258</v>
      </c>
      <c r="B52" s="71" t="s">
        <v>271</v>
      </c>
      <c r="C52" s="71" t="s">
        <v>272</v>
      </c>
      <c r="D52" s="71">
        <v>1</v>
      </c>
      <c r="E52" s="71" t="s">
        <v>36</v>
      </c>
      <c r="F52" s="73">
        <v>40744</v>
      </c>
      <c r="G52" s="73">
        <v>40745</v>
      </c>
      <c r="H52" s="71">
        <f t="shared" si="3"/>
        <v>1</v>
      </c>
      <c r="I52" s="71" t="s">
        <v>34</v>
      </c>
      <c r="J52" s="71" t="s">
        <v>35</v>
      </c>
      <c r="K52" s="71" t="s">
        <v>503</v>
      </c>
      <c r="L52" s="71"/>
    </row>
    <row r="53" spans="1:12" ht="12.75" customHeight="1" x14ac:dyDescent="0.15">
      <c r="A53" s="71" t="s">
        <v>258</v>
      </c>
      <c r="B53" s="71" t="s">
        <v>273</v>
      </c>
      <c r="C53" s="71" t="s">
        <v>274</v>
      </c>
      <c r="D53" s="71">
        <v>1</v>
      </c>
      <c r="E53" s="71" t="s">
        <v>36</v>
      </c>
      <c r="F53" s="73">
        <v>40707</v>
      </c>
      <c r="G53" s="73">
        <v>40708</v>
      </c>
      <c r="H53" s="71">
        <f t="shared" si="3"/>
        <v>1</v>
      </c>
      <c r="I53" s="71" t="s">
        <v>34</v>
      </c>
      <c r="J53" s="71" t="s">
        <v>35</v>
      </c>
      <c r="K53" s="71" t="s">
        <v>24</v>
      </c>
      <c r="L53" s="71"/>
    </row>
    <row r="54" spans="1:12" ht="12.75" customHeight="1" x14ac:dyDescent="0.15">
      <c r="A54" s="71" t="s">
        <v>258</v>
      </c>
      <c r="B54" s="71" t="s">
        <v>273</v>
      </c>
      <c r="C54" s="71" t="s">
        <v>274</v>
      </c>
      <c r="D54" s="71">
        <v>1</v>
      </c>
      <c r="E54" s="71" t="s">
        <v>36</v>
      </c>
      <c r="F54" s="73">
        <v>40714</v>
      </c>
      <c r="G54" s="73">
        <v>40715</v>
      </c>
      <c r="H54" s="71">
        <f t="shared" si="3"/>
        <v>1</v>
      </c>
      <c r="I54" s="71" t="s">
        <v>34</v>
      </c>
      <c r="J54" s="71" t="s">
        <v>35</v>
      </c>
      <c r="K54" s="71" t="s">
        <v>24</v>
      </c>
      <c r="L54" s="71"/>
    </row>
    <row r="55" spans="1:12" ht="12.75" customHeight="1" x14ac:dyDescent="0.15">
      <c r="A55" s="71" t="s">
        <v>258</v>
      </c>
      <c r="B55" s="71" t="s">
        <v>273</v>
      </c>
      <c r="C55" s="71" t="s">
        <v>274</v>
      </c>
      <c r="D55" s="71">
        <v>1</v>
      </c>
      <c r="E55" s="71" t="s">
        <v>36</v>
      </c>
      <c r="F55" s="73">
        <v>40715</v>
      </c>
      <c r="G55" s="73">
        <v>40716</v>
      </c>
      <c r="H55" s="71">
        <f t="shared" si="3"/>
        <v>1</v>
      </c>
      <c r="I55" s="71" t="s">
        <v>34</v>
      </c>
      <c r="J55" s="71" t="s">
        <v>35</v>
      </c>
      <c r="K55" s="71" t="s">
        <v>24</v>
      </c>
      <c r="L55" s="71"/>
    </row>
    <row r="56" spans="1:12" ht="12.75" customHeight="1" x14ac:dyDescent="0.15">
      <c r="A56" s="71" t="s">
        <v>258</v>
      </c>
      <c r="B56" s="71" t="s">
        <v>281</v>
      </c>
      <c r="C56" s="71" t="s">
        <v>282</v>
      </c>
      <c r="D56" s="71">
        <v>1</v>
      </c>
      <c r="E56" s="71" t="s">
        <v>36</v>
      </c>
      <c r="F56" s="73">
        <v>40672</v>
      </c>
      <c r="G56" s="73">
        <v>40673</v>
      </c>
      <c r="H56" s="71">
        <f t="shared" si="3"/>
        <v>1</v>
      </c>
      <c r="I56" s="71" t="s">
        <v>34</v>
      </c>
      <c r="J56" s="71" t="s">
        <v>35</v>
      </c>
      <c r="K56" s="71" t="s">
        <v>24</v>
      </c>
      <c r="L56" s="71"/>
    </row>
    <row r="57" spans="1:12" ht="12.75" customHeight="1" x14ac:dyDescent="0.15">
      <c r="A57" s="71" t="s">
        <v>258</v>
      </c>
      <c r="B57" s="71" t="s">
        <v>281</v>
      </c>
      <c r="C57" s="71" t="s">
        <v>282</v>
      </c>
      <c r="D57" s="71">
        <v>1</v>
      </c>
      <c r="E57" s="71" t="s">
        <v>36</v>
      </c>
      <c r="F57" s="73">
        <v>40673</v>
      </c>
      <c r="G57" s="73">
        <v>40674</v>
      </c>
      <c r="H57" s="71">
        <f t="shared" si="3"/>
        <v>1</v>
      </c>
      <c r="I57" s="71" t="s">
        <v>34</v>
      </c>
      <c r="J57" s="71" t="s">
        <v>35</v>
      </c>
      <c r="K57" s="71" t="s">
        <v>24</v>
      </c>
      <c r="L57" s="71"/>
    </row>
    <row r="58" spans="1:12" ht="12.75" customHeight="1" x14ac:dyDescent="0.15">
      <c r="A58" s="71" t="s">
        <v>258</v>
      </c>
      <c r="B58" s="71" t="s">
        <v>281</v>
      </c>
      <c r="C58" s="71" t="s">
        <v>282</v>
      </c>
      <c r="D58" s="71">
        <v>1</v>
      </c>
      <c r="E58" s="71" t="s">
        <v>36</v>
      </c>
      <c r="F58" s="73">
        <v>40714</v>
      </c>
      <c r="G58" s="73">
        <v>40715</v>
      </c>
      <c r="H58" s="71">
        <f t="shared" si="3"/>
        <v>1</v>
      </c>
      <c r="I58" s="71" t="s">
        <v>34</v>
      </c>
      <c r="J58" s="71" t="s">
        <v>35</v>
      </c>
      <c r="K58" s="71" t="s">
        <v>24</v>
      </c>
      <c r="L58" s="71"/>
    </row>
    <row r="59" spans="1:12" ht="12.75" customHeight="1" x14ac:dyDescent="0.15">
      <c r="A59" s="71" t="s">
        <v>258</v>
      </c>
      <c r="B59" s="71" t="s">
        <v>283</v>
      </c>
      <c r="C59" s="71" t="s">
        <v>284</v>
      </c>
      <c r="D59" s="71">
        <v>1</v>
      </c>
      <c r="E59" s="71" t="s">
        <v>36</v>
      </c>
      <c r="F59" s="73">
        <v>40553</v>
      </c>
      <c r="G59" s="73">
        <v>40554</v>
      </c>
      <c r="H59" s="71">
        <f t="shared" si="3"/>
        <v>1</v>
      </c>
      <c r="I59" s="71" t="s">
        <v>34</v>
      </c>
      <c r="J59" s="71" t="s">
        <v>35</v>
      </c>
      <c r="K59" s="71" t="s">
        <v>503</v>
      </c>
      <c r="L59" s="71"/>
    </row>
    <row r="60" spans="1:12" ht="12.75" customHeight="1" x14ac:dyDescent="0.15">
      <c r="A60" s="71" t="s">
        <v>258</v>
      </c>
      <c r="B60" s="71" t="s">
        <v>283</v>
      </c>
      <c r="C60" s="71" t="s">
        <v>284</v>
      </c>
      <c r="D60" s="71">
        <v>1</v>
      </c>
      <c r="E60" s="71" t="s">
        <v>36</v>
      </c>
      <c r="F60" s="73">
        <v>40694</v>
      </c>
      <c r="G60" s="73">
        <v>40695</v>
      </c>
      <c r="H60" s="71">
        <f t="shared" si="3"/>
        <v>1</v>
      </c>
      <c r="I60" s="71" t="s">
        <v>34</v>
      </c>
      <c r="J60" s="71" t="s">
        <v>35</v>
      </c>
      <c r="K60" s="71" t="s">
        <v>24</v>
      </c>
      <c r="L60" s="71"/>
    </row>
    <row r="61" spans="1:12" ht="12.75" customHeight="1" x14ac:dyDescent="0.15">
      <c r="A61" s="71" t="s">
        <v>258</v>
      </c>
      <c r="B61" s="71" t="s">
        <v>283</v>
      </c>
      <c r="C61" s="71" t="s">
        <v>284</v>
      </c>
      <c r="D61" s="71">
        <v>1</v>
      </c>
      <c r="E61" s="71" t="s">
        <v>36</v>
      </c>
      <c r="F61" s="73">
        <v>40714</v>
      </c>
      <c r="G61" s="73">
        <v>40715</v>
      </c>
      <c r="H61" s="71">
        <f t="shared" si="3"/>
        <v>1</v>
      </c>
      <c r="I61" s="71" t="s">
        <v>34</v>
      </c>
      <c r="J61" s="71" t="s">
        <v>35</v>
      </c>
      <c r="K61" s="71" t="s">
        <v>24</v>
      </c>
      <c r="L61" s="71"/>
    </row>
    <row r="62" spans="1:12" ht="12.75" customHeight="1" x14ac:dyDescent="0.15">
      <c r="A62" s="71" t="s">
        <v>258</v>
      </c>
      <c r="B62" s="71" t="s">
        <v>289</v>
      </c>
      <c r="C62" s="71" t="s">
        <v>290</v>
      </c>
      <c r="D62" s="71">
        <v>1</v>
      </c>
      <c r="E62" s="71" t="s">
        <v>36</v>
      </c>
      <c r="F62" s="73">
        <v>40688</v>
      </c>
      <c r="G62" s="73">
        <v>40689</v>
      </c>
      <c r="H62" s="71">
        <f t="shared" si="3"/>
        <v>1</v>
      </c>
      <c r="I62" s="71" t="s">
        <v>34</v>
      </c>
      <c r="J62" s="71" t="s">
        <v>35</v>
      </c>
      <c r="K62" s="71" t="s">
        <v>24</v>
      </c>
      <c r="L62" s="71"/>
    </row>
    <row r="63" spans="1:12" ht="12.75" customHeight="1" x14ac:dyDescent="0.15">
      <c r="A63" s="71" t="s">
        <v>258</v>
      </c>
      <c r="B63" s="71" t="s">
        <v>301</v>
      </c>
      <c r="C63" s="71" t="s">
        <v>302</v>
      </c>
      <c r="D63" s="71">
        <v>1</v>
      </c>
      <c r="E63" s="71" t="s">
        <v>36</v>
      </c>
      <c r="F63" s="73">
        <v>40686</v>
      </c>
      <c r="G63" s="73">
        <v>40687</v>
      </c>
      <c r="H63" s="71">
        <f t="shared" si="3"/>
        <v>1</v>
      </c>
      <c r="I63" s="71" t="s">
        <v>34</v>
      </c>
      <c r="J63" s="71" t="s">
        <v>35</v>
      </c>
      <c r="K63" s="71" t="s">
        <v>24</v>
      </c>
      <c r="L63" s="71"/>
    </row>
    <row r="64" spans="1:12" ht="12.75" customHeight="1" x14ac:dyDescent="0.15">
      <c r="A64" s="71" t="s">
        <v>258</v>
      </c>
      <c r="B64" s="71" t="s">
        <v>301</v>
      </c>
      <c r="C64" s="71" t="s">
        <v>302</v>
      </c>
      <c r="D64" s="71">
        <v>1</v>
      </c>
      <c r="E64" s="71" t="s">
        <v>36</v>
      </c>
      <c r="F64" s="73">
        <v>40714</v>
      </c>
      <c r="G64" s="73">
        <v>40715</v>
      </c>
      <c r="H64" s="71">
        <f t="shared" si="3"/>
        <v>1</v>
      </c>
      <c r="I64" s="71" t="s">
        <v>34</v>
      </c>
      <c r="J64" s="71" t="s">
        <v>35</v>
      </c>
      <c r="K64" s="71" t="s">
        <v>24</v>
      </c>
      <c r="L64" s="71"/>
    </row>
    <row r="65" spans="1:12" ht="12.75" customHeight="1" x14ac:dyDescent="0.15">
      <c r="A65" s="71" t="s">
        <v>258</v>
      </c>
      <c r="B65" s="71" t="s">
        <v>305</v>
      </c>
      <c r="C65" s="71" t="s">
        <v>306</v>
      </c>
      <c r="D65" s="71">
        <v>1</v>
      </c>
      <c r="E65" s="71" t="s">
        <v>36</v>
      </c>
      <c r="F65" s="73">
        <v>40672</v>
      </c>
      <c r="G65" s="73">
        <v>40673</v>
      </c>
      <c r="H65" s="71">
        <f t="shared" si="3"/>
        <v>1</v>
      </c>
      <c r="I65" s="71" t="s">
        <v>34</v>
      </c>
      <c r="J65" s="71" t="s">
        <v>35</v>
      </c>
      <c r="K65" s="71" t="s">
        <v>24</v>
      </c>
      <c r="L65" s="71"/>
    </row>
    <row r="66" spans="1:12" ht="12.75" customHeight="1" x14ac:dyDescent="0.15">
      <c r="A66" s="71" t="s">
        <v>258</v>
      </c>
      <c r="B66" s="71" t="s">
        <v>309</v>
      </c>
      <c r="C66" s="71" t="s">
        <v>310</v>
      </c>
      <c r="D66" s="71">
        <v>1</v>
      </c>
      <c r="E66" s="71" t="s">
        <v>36</v>
      </c>
      <c r="F66" s="73">
        <v>40674</v>
      </c>
      <c r="G66" s="73">
        <v>40675</v>
      </c>
      <c r="H66" s="71">
        <f t="shared" si="3"/>
        <v>1</v>
      </c>
      <c r="I66" s="71" t="s">
        <v>34</v>
      </c>
      <c r="J66" s="71" t="s">
        <v>35</v>
      </c>
      <c r="K66" s="71" t="s">
        <v>24</v>
      </c>
      <c r="L66" s="71"/>
    </row>
    <row r="67" spans="1:12" ht="12.75" customHeight="1" x14ac:dyDescent="0.15">
      <c r="A67" s="71" t="s">
        <v>258</v>
      </c>
      <c r="B67" s="71" t="s">
        <v>309</v>
      </c>
      <c r="C67" s="71" t="s">
        <v>310</v>
      </c>
      <c r="D67" s="71">
        <v>1</v>
      </c>
      <c r="E67" s="71" t="s">
        <v>36</v>
      </c>
      <c r="F67" s="73">
        <v>40681</v>
      </c>
      <c r="G67" s="73">
        <v>40682</v>
      </c>
      <c r="H67" s="71">
        <f t="shared" si="3"/>
        <v>1</v>
      </c>
      <c r="I67" s="71" t="s">
        <v>34</v>
      </c>
      <c r="J67" s="71" t="s">
        <v>35</v>
      </c>
      <c r="K67" s="71" t="s">
        <v>24</v>
      </c>
      <c r="L67" s="71"/>
    </row>
    <row r="68" spans="1:12" ht="12.75" customHeight="1" x14ac:dyDescent="0.15">
      <c r="A68" s="71" t="s">
        <v>258</v>
      </c>
      <c r="B68" s="71" t="s">
        <v>309</v>
      </c>
      <c r="C68" s="71" t="s">
        <v>310</v>
      </c>
      <c r="D68" s="71">
        <v>1</v>
      </c>
      <c r="E68" s="71" t="s">
        <v>36</v>
      </c>
      <c r="F68" s="73">
        <v>40716</v>
      </c>
      <c r="G68" s="73">
        <v>40717</v>
      </c>
      <c r="H68" s="71">
        <f t="shared" si="3"/>
        <v>1</v>
      </c>
      <c r="I68" s="71" t="s">
        <v>34</v>
      </c>
      <c r="J68" s="71" t="s">
        <v>35</v>
      </c>
      <c r="K68" s="71" t="s">
        <v>24</v>
      </c>
      <c r="L68" s="71"/>
    </row>
    <row r="69" spans="1:12" ht="12.75" customHeight="1" x14ac:dyDescent="0.15">
      <c r="A69" s="71" t="s">
        <v>258</v>
      </c>
      <c r="B69" s="71" t="s">
        <v>311</v>
      </c>
      <c r="C69" s="71" t="s">
        <v>312</v>
      </c>
      <c r="D69" s="71">
        <v>1</v>
      </c>
      <c r="E69" s="71" t="s">
        <v>36</v>
      </c>
      <c r="F69" s="73">
        <v>40674</v>
      </c>
      <c r="G69" s="73">
        <v>40675</v>
      </c>
      <c r="H69" s="71">
        <f t="shared" si="3"/>
        <v>1</v>
      </c>
      <c r="I69" s="71" t="s">
        <v>34</v>
      </c>
      <c r="J69" s="71" t="s">
        <v>35</v>
      </c>
      <c r="K69" s="71" t="s">
        <v>24</v>
      </c>
      <c r="L69" s="71"/>
    </row>
    <row r="70" spans="1:12" ht="12.75" customHeight="1" x14ac:dyDescent="0.15">
      <c r="A70" s="71" t="s">
        <v>258</v>
      </c>
      <c r="B70" s="71" t="s">
        <v>311</v>
      </c>
      <c r="C70" s="71" t="s">
        <v>312</v>
      </c>
      <c r="D70" s="71">
        <v>1</v>
      </c>
      <c r="E70" s="71" t="s">
        <v>36</v>
      </c>
      <c r="F70" s="73">
        <v>40716</v>
      </c>
      <c r="G70" s="73">
        <v>40717</v>
      </c>
      <c r="H70" s="71">
        <f t="shared" si="3"/>
        <v>1</v>
      </c>
      <c r="I70" s="71" t="s">
        <v>34</v>
      </c>
      <c r="J70" s="71" t="s">
        <v>35</v>
      </c>
      <c r="K70" s="71" t="s">
        <v>24</v>
      </c>
      <c r="L70" s="71"/>
    </row>
    <row r="71" spans="1:12" ht="12.75" customHeight="1" x14ac:dyDescent="0.15">
      <c r="A71" s="71" t="s">
        <v>258</v>
      </c>
      <c r="B71" s="71" t="s">
        <v>313</v>
      </c>
      <c r="C71" s="71" t="s">
        <v>314</v>
      </c>
      <c r="D71" s="71">
        <v>1</v>
      </c>
      <c r="E71" s="71" t="s">
        <v>36</v>
      </c>
      <c r="F71" s="73">
        <v>40553</v>
      </c>
      <c r="G71" s="73">
        <v>40554</v>
      </c>
      <c r="H71" s="71">
        <f t="shared" si="3"/>
        <v>1</v>
      </c>
      <c r="I71" s="71" t="s">
        <v>34</v>
      </c>
      <c r="J71" s="71" t="s">
        <v>35</v>
      </c>
      <c r="K71" s="71" t="s">
        <v>503</v>
      </c>
      <c r="L71" s="71"/>
    </row>
    <row r="72" spans="1:12" ht="12.75" customHeight="1" x14ac:dyDescent="0.15">
      <c r="A72" s="71" t="s">
        <v>258</v>
      </c>
      <c r="B72" s="71" t="s">
        <v>313</v>
      </c>
      <c r="C72" s="71" t="s">
        <v>314</v>
      </c>
      <c r="D72" s="71">
        <v>1</v>
      </c>
      <c r="E72" s="71" t="s">
        <v>36</v>
      </c>
      <c r="F72" s="73">
        <v>40630</v>
      </c>
      <c r="G72" s="73">
        <v>40631</v>
      </c>
      <c r="H72" s="71">
        <f t="shared" si="3"/>
        <v>1</v>
      </c>
      <c r="I72" s="71" t="s">
        <v>34</v>
      </c>
      <c r="J72" s="71" t="s">
        <v>35</v>
      </c>
      <c r="K72" s="71" t="s">
        <v>24</v>
      </c>
      <c r="L72" s="71"/>
    </row>
    <row r="73" spans="1:12" ht="12.75" customHeight="1" x14ac:dyDescent="0.15">
      <c r="A73" s="71" t="s">
        <v>258</v>
      </c>
      <c r="B73" s="71" t="s">
        <v>313</v>
      </c>
      <c r="C73" s="71" t="s">
        <v>314</v>
      </c>
      <c r="D73" s="71">
        <v>1</v>
      </c>
      <c r="E73" s="71" t="s">
        <v>36</v>
      </c>
      <c r="F73" s="73">
        <v>40707</v>
      </c>
      <c r="G73" s="73">
        <v>40708</v>
      </c>
      <c r="H73" s="71">
        <f t="shared" si="3"/>
        <v>1</v>
      </c>
      <c r="I73" s="71" t="s">
        <v>34</v>
      </c>
      <c r="J73" s="71" t="s">
        <v>35</v>
      </c>
      <c r="K73" s="71" t="s">
        <v>24</v>
      </c>
      <c r="L73" s="71"/>
    </row>
    <row r="74" spans="1:12" ht="12.75" customHeight="1" x14ac:dyDescent="0.15">
      <c r="A74" s="71" t="s">
        <v>258</v>
      </c>
      <c r="B74" s="71" t="s">
        <v>315</v>
      </c>
      <c r="C74" s="71" t="s">
        <v>316</v>
      </c>
      <c r="D74" s="71">
        <v>1</v>
      </c>
      <c r="E74" s="71" t="s">
        <v>36</v>
      </c>
      <c r="F74" s="73">
        <v>40672</v>
      </c>
      <c r="G74" s="73">
        <v>40673</v>
      </c>
      <c r="H74" s="71">
        <f t="shared" si="3"/>
        <v>1</v>
      </c>
      <c r="I74" s="71" t="s">
        <v>34</v>
      </c>
      <c r="J74" s="71" t="s">
        <v>35</v>
      </c>
      <c r="K74" s="71" t="s">
        <v>24</v>
      </c>
      <c r="L74" s="71"/>
    </row>
    <row r="75" spans="1:12" ht="12.75" customHeight="1" x14ac:dyDescent="0.15">
      <c r="A75" s="71" t="s">
        <v>258</v>
      </c>
      <c r="B75" s="71" t="s">
        <v>315</v>
      </c>
      <c r="C75" s="71" t="s">
        <v>316</v>
      </c>
      <c r="D75" s="71">
        <v>1</v>
      </c>
      <c r="E75" s="71" t="s">
        <v>36</v>
      </c>
      <c r="F75" s="73">
        <v>40686</v>
      </c>
      <c r="G75" s="73">
        <v>40687</v>
      </c>
      <c r="H75" s="71">
        <f t="shared" si="3"/>
        <v>1</v>
      </c>
      <c r="I75" s="71" t="s">
        <v>34</v>
      </c>
      <c r="J75" s="71" t="s">
        <v>35</v>
      </c>
      <c r="K75" s="71" t="s">
        <v>24</v>
      </c>
      <c r="L75" s="71"/>
    </row>
    <row r="76" spans="1:12" ht="12.75" customHeight="1" x14ac:dyDescent="0.15">
      <c r="A76" s="71" t="s">
        <v>258</v>
      </c>
      <c r="B76" s="71" t="s">
        <v>315</v>
      </c>
      <c r="C76" s="71" t="s">
        <v>316</v>
      </c>
      <c r="D76" s="71">
        <v>1</v>
      </c>
      <c r="E76" s="71" t="s">
        <v>36</v>
      </c>
      <c r="F76" s="73">
        <v>40707</v>
      </c>
      <c r="G76" s="73">
        <v>40708</v>
      </c>
      <c r="H76" s="71">
        <f t="shared" si="3"/>
        <v>1</v>
      </c>
      <c r="I76" s="71" t="s">
        <v>34</v>
      </c>
      <c r="J76" s="71" t="s">
        <v>35</v>
      </c>
      <c r="K76" s="71" t="s">
        <v>24</v>
      </c>
      <c r="L76" s="71"/>
    </row>
    <row r="77" spans="1:12" ht="12.75" customHeight="1" x14ac:dyDescent="0.15">
      <c r="A77" s="71" t="s">
        <v>258</v>
      </c>
      <c r="B77" s="71" t="s">
        <v>323</v>
      </c>
      <c r="C77" s="71" t="s">
        <v>324</v>
      </c>
      <c r="D77" s="71">
        <v>1</v>
      </c>
      <c r="E77" s="71" t="s">
        <v>36</v>
      </c>
      <c r="F77" s="73">
        <v>40623</v>
      </c>
      <c r="G77" s="73">
        <v>40624</v>
      </c>
      <c r="H77" s="71">
        <f t="shared" si="3"/>
        <v>1</v>
      </c>
      <c r="I77" s="71" t="s">
        <v>34</v>
      </c>
      <c r="J77" s="71" t="s">
        <v>35</v>
      </c>
      <c r="K77" s="71" t="s">
        <v>24</v>
      </c>
      <c r="L77" s="71"/>
    </row>
    <row r="78" spans="1:12" ht="12.75" customHeight="1" x14ac:dyDescent="0.15">
      <c r="A78" s="71" t="s">
        <v>258</v>
      </c>
      <c r="B78" s="71" t="s">
        <v>323</v>
      </c>
      <c r="C78" s="71" t="s">
        <v>324</v>
      </c>
      <c r="D78" s="71">
        <v>1</v>
      </c>
      <c r="E78" s="71" t="s">
        <v>36</v>
      </c>
      <c r="F78" s="73">
        <v>40672</v>
      </c>
      <c r="G78" s="73">
        <v>40673</v>
      </c>
      <c r="H78" s="71">
        <f t="shared" si="3"/>
        <v>1</v>
      </c>
      <c r="I78" s="71" t="s">
        <v>34</v>
      </c>
      <c r="J78" s="71" t="s">
        <v>35</v>
      </c>
      <c r="K78" s="71" t="s">
        <v>24</v>
      </c>
      <c r="L78" s="71"/>
    </row>
    <row r="79" spans="1:12" ht="12.75" customHeight="1" x14ac:dyDescent="0.15">
      <c r="A79" s="71" t="s">
        <v>258</v>
      </c>
      <c r="B79" s="71" t="s">
        <v>323</v>
      </c>
      <c r="C79" s="71" t="s">
        <v>324</v>
      </c>
      <c r="D79" s="71">
        <v>1</v>
      </c>
      <c r="E79" s="71" t="s">
        <v>36</v>
      </c>
      <c r="F79" s="73">
        <v>40673</v>
      </c>
      <c r="G79" s="73">
        <v>40674</v>
      </c>
      <c r="H79" s="71">
        <f t="shared" si="3"/>
        <v>1</v>
      </c>
      <c r="I79" s="71" t="s">
        <v>34</v>
      </c>
      <c r="J79" s="71" t="s">
        <v>35</v>
      </c>
      <c r="K79" s="71" t="s">
        <v>24</v>
      </c>
      <c r="L79" s="71"/>
    </row>
    <row r="80" spans="1:12" ht="12.75" customHeight="1" x14ac:dyDescent="0.15">
      <c r="A80" s="71" t="s">
        <v>258</v>
      </c>
      <c r="B80" s="71" t="s">
        <v>325</v>
      </c>
      <c r="C80" s="71" t="s">
        <v>326</v>
      </c>
      <c r="D80" s="71">
        <v>1</v>
      </c>
      <c r="E80" s="71" t="s">
        <v>36</v>
      </c>
      <c r="F80" s="73">
        <v>40715</v>
      </c>
      <c r="G80" s="73">
        <v>40716</v>
      </c>
      <c r="H80" s="71">
        <f t="shared" si="3"/>
        <v>1</v>
      </c>
      <c r="I80" s="71" t="s">
        <v>34</v>
      </c>
      <c r="J80" s="71" t="s">
        <v>35</v>
      </c>
      <c r="K80" s="71" t="s">
        <v>24</v>
      </c>
      <c r="L80" s="71"/>
    </row>
    <row r="81" spans="1:12" ht="12.75" customHeight="1" x14ac:dyDescent="0.15">
      <c r="A81" s="71" t="s">
        <v>258</v>
      </c>
      <c r="B81" s="71" t="s">
        <v>325</v>
      </c>
      <c r="C81" s="71" t="s">
        <v>326</v>
      </c>
      <c r="D81" s="71">
        <v>1</v>
      </c>
      <c r="E81" s="71" t="s">
        <v>36</v>
      </c>
      <c r="F81" s="73">
        <v>40743</v>
      </c>
      <c r="G81" s="73">
        <v>40744</v>
      </c>
      <c r="H81" s="71">
        <f t="shared" si="3"/>
        <v>1</v>
      </c>
      <c r="I81" s="71" t="s">
        <v>34</v>
      </c>
      <c r="J81" s="71" t="s">
        <v>35</v>
      </c>
      <c r="K81" s="71" t="s">
        <v>33</v>
      </c>
      <c r="L81" s="71"/>
    </row>
    <row r="82" spans="1:12" ht="12.75" customHeight="1" x14ac:dyDescent="0.15">
      <c r="A82" s="71" t="s">
        <v>258</v>
      </c>
      <c r="B82" s="71" t="s">
        <v>327</v>
      </c>
      <c r="C82" s="71" t="s">
        <v>328</v>
      </c>
      <c r="D82" s="71">
        <v>1</v>
      </c>
      <c r="E82" s="71" t="s">
        <v>36</v>
      </c>
      <c r="F82" s="73">
        <v>40673</v>
      </c>
      <c r="G82" s="73">
        <v>40674</v>
      </c>
      <c r="H82" s="71">
        <f t="shared" si="3"/>
        <v>1</v>
      </c>
      <c r="I82" s="71" t="s">
        <v>34</v>
      </c>
      <c r="J82" s="71" t="s">
        <v>35</v>
      </c>
      <c r="K82" s="71" t="s">
        <v>24</v>
      </c>
      <c r="L82" s="71"/>
    </row>
    <row r="83" spans="1:12" ht="12.75" customHeight="1" x14ac:dyDescent="0.15">
      <c r="A83" s="72" t="s">
        <v>258</v>
      </c>
      <c r="B83" s="72" t="s">
        <v>327</v>
      </c>
      <c r="C83" s="72" t="s">
        <v>328</v>
      </c>
      <c r="D83" s="72">
        <v>1</v>
      </c>
      <c r="E83" s="72" t="s">
        <v>36</v>
      </c>
      <c r="F83" s="74">
        <v>40743</v>
      </c>
      <c r="G83" s="74">
        <v>40744</v>
      </c>
      <c r="H83" s="72">
        <f t="shared" si="3"/>
        <v>1</v>
      </c>
      <c r="I83" s="72" t="s">
        <v>34</v>
      </c>
      <c r="J83" s="72" t="s">
        <v>35</v>
      </c>
      <c r="K83" s="72" t="s">
        <v>33</v>
      </c>
      <c r="L83" s="71"/>
    </row>
    <row r="84" spans="1:12" ht="12.75" customHeight="1" x14ac:dyDescent="0.15">
      <c r="A84" s="33"/>
      <c r="B84" s="62">
        <f>SUM(IF(FREQUENCY(MATCH(B39:B83,B39:B83,0),MATCH(B39:B83,B39:B83,0))&gt;0,1))</f>
        <v>17</v>
      </c>
      <c r="C84" s="34"/>
      <c r="D84" s="34"/>
      <c r="E84" s="29">
        <f>COUNTA(E39:E83)</f>
        <v>45</v>
      </c>
      <c r="F84" s="29"/>
      <c r="G84" s="29"/>
      <c r="H84" s="29">
        <f>SUM(H39:H83)</f>
        <v>45</v>
      </c>
      <c r="I84" s="33"/>
      <c r="J84" s="33"/>
      <c r="K84" s="33"/>
    </row>
    <row r="85" spans="1:12" ht="12.75" customHeight="1" x14ac:dyDescent="0.15">
      <c r="A85" s="33"/>
      <c r="B85" s="62"/>
      <c r="C85" s="34"/>
      <c r="D85" s="34"/>
      <c r="E85" s="29"/>
      <c r="F85" s="29"/>
      <c r="G85" s="29"/>
      <c r="H85" s="29"/>
      <c r="I85" s="33"/>
      <c r="J85" s="33"/>
      <c r="K85" s="33"/>
    </row>
    <row r="86" spans="1:12" ht="12.75" customHeight="1" x14ac:dyDescent="0.15">
      <c r="A86" s="71" t="s">
        <v>331</v>
      </c>
      <c r="B86" s="71" t="s">
        <v>346</v>
      </c>
      <c r="C86" s="71" t="s">
        <v>347</v>
      </c>
      <c r="D86" s="71">
        <v>1</v>
      </c>
      <c r="E86" s="71" t="s">
        <v>36</v>
      </c>
      <c r="F86" s="73">
        <v>40555</v>
      </c>
      <c r="G86" s="73">
        <v>40556</v>
      </c>
      <c r="H86" s="71">
        <f>G86-F86</f>
        <v>1</v>
      </c>
      <c r="I86" s="71" t="s">
        <v>34</v>
      </c>
      <c r="J86" s="71" t="s">
        <v>35</v>
      </c>
      <c r="K86" s="71" t="s">
        <v>24</v>
      </c>
      <c r="L86" s="71"/>
    </row>
    <row r="87" spans="1:12" ht="12.75" customHeight="1" x14ac:dyDescent="0.15">
      <c r="A87" s="71" t="s">
        <v>331</v>
      </c>
      <c r="B87" s="71" t="s">
        <v>346</v>
      </c>
      <c r="C87" s="71" t="s">
        <v>347</v>
      </c>
      <c r="D87" s="71">
        <v>1</v>
      </c>
      <c r="E87" s="71" t="s">
        <v>36</v>
      </c>
      <c r="F87" s="73">
        <v>40569</v>
      </c>
      <c r="G87" s="73">
        <v>40570</v>
      </c>
      <c r="H87" s="71">
        <f t="shared" ref="H87:H92" si="4">G87-F87</f>
        <v>1</v>
      </c>
      <c r="I87" s="71" t="s">
        <v>34</v>
      </c>
      <c r="J87" s="71" t="s">
        <v>35</v>
      </c>
      <c r="K87" s="71" t="s">
        <v>24</v>
      </c>
      <c r="L87" s="71"/>
    </row>
    <row r="88" spans="1:12" ht="12.75" customHeight="1" x14ac:dyDescent="0.15">
      <c r="A88" s="71" t="s">
        <v>331</v>
      </c>
      <c r="B88" s="71" t="s">
        <v>346</v>
      </c>
      <c r="C88" s="71" t="s">
        <v>347</v>
      </c>
      <c r="D88" s="71">
        <v>1</v>
      </c>
      <c r="E88" s="71" t="s">
        <v>36</v>
      </c>
      <c r="F88" s="73">
        <v>40744</v>
      </c>
      <c r="G88" s="73">
        <v>40745</v>
      </c>
      <c r="H88" s="71">
        <f t="shared" si="4"/>
        <v>1</v>
      </c>
      <c r="I88" s="71" t="s">
        <v>34</v>
      </c>
      <c r="J88" s="71" t="s">
        <v>35</v>
      </c>
      <c r="K88" s="71" t="s">
        <v>24</v>
      </c>
      <c r="L88" s="71"/>
    </row>
    <row r="89" spans="1:12" ht="12.75" customHeight="1" x14ac:dyDescent="0.15">
      <c r="A89" s="71" t="s">
        <v>331</v>
      </c>
      <c r="B89" s="71" t="s">
        <v>346</v>
      </c>
      <c r="C89" s="71" t="s">
        <v>347</v>
      </c>
      <c r="D89" s="71">
        <v>1</v>
      </c>
      <c r="E89" s="71" t="s">
        <v>36</v>
      </c>
      <c r="F89" s="73">
        <v>40751</v>
      </c>
      <c r="G89" s="73">
        <v>40752</v>
      </c>
      <c r="H89" s="71">
        <f t="shared" si="4"/>
        <v>1</v>
      </c>
      <c r="I89" s="71" t="s">
        <v>34</v>
      </c>
      <c r="J89" s="71" t="s">
        <v>35</v>
      </c>
      <c r="K89" s="71" t="s">
        <v>24</v>
      </c>
      <c r="L89" s="71"/>
    </row>
    <row r="90" spans="1:12" ht="12.75" customHeight="1" x14ac:dyDescent="0.15">
      <c r="A90" s="71" t="s">
        <v>331</v>
      </c>
      <c r="B90" s="71" t="s">
        <v>346</v>
      </c>
      <c r="C90" s="71" t="s">
        <v>347</v>
      </c>
      <c r="D90" s="71">
        <v>1</v>
      </c>
      <c r="E90" s="71" t="s">
        <v>36</v>
      </c>
      <c r="F90" s="73">
        <v>40779</v>
      </c>
      <c r="G90" s="73">
        <v>40780</v>
      </c>
      <c r="H90" s="71">
        <f t="shared" si="4"/>
        <v>1</v>
      </c>
      <c r="I90" s="71" t="s">
        <v>34</v>
      </c>
      <c r="J90" s="71" t="s">
        <v>35</v>
      </c>
      <c r="K90" s="71" t="s">
        <v>24</v>
      </c>
      <c r="L90" s="71"/>
    </row>
    <row r="91" spans="1:12" ht="12.75" customHeight="1" x14ac:dyDescent="0.15">
      <c r="A91" s="71" t="s">
        <v>331</v>
      </c>
      <c r="B91" s="71" t="s">
        <v>346</v>
      </c>
      <c r="C91" s="71" t="s">
        <v>347</v>
      </c>
      <c r="D91" s="71">
        <v>1</v>
      </c>
      <c r="E91" s="71" t="s">
        <v>36</v>
      </c>
      <c r="F91" s="73">
        <v>40780</v>
      </c>
      <c r="G91" s="73">
        <v>40781</v>
      </c>
      <c r="H91" s="71">
        <f t="shared" si="4"/>
        <v>1</v>
      </c>
      <c r="I91" s="71" t="s">
        <v>34</v>
      </c>
      <c r="J91" s="71" t="s">
        <v>35</v>
      </c>
      <c r="K91" s="71" t="s">
        <v>24</v>
      </c>
      <c r="L91" s="71"/>
    </row>
    <row r="92" spans="1:12" ht="12.75" customHeight="1" x14ac:dyDescent="0.15">
      <c r="A92" s="72" t="s">
        <v>331</v>
      </c>
      <c r="B92" s="72" t="s">
        <v>346</v>
      </c>
      <c r="C92" s="72" t="s">
        <v>347</v>
      </c>
      <c r="D92" s="72">
        <v>1</v>
      </c>
      <c r="E92" s="72" t="s">
        <v>36</v>
      </c>
      <c r="F92" s="74">
        <v>40792</v>
      </c>
      <c r="G92" s="74">
        <v>40793</v>
      </c>
      <c r="H92" s="72">
        <f t="shared" si="4"/>
        <v>1</v>
      </c>
      <c r="I92" s="72" t="s">
        <v>34</v>
      </c>
      <c r="J92" s="72" t="s">
        <v>35</v>
      </c>
      <c r="K92" s="72" t="s">
        <v>24</v>
      </c>
      <c r="L92" s="71"/>
    </row>
    <row r="93" spans="1:12" ht="12.75" customHeight="1" x14ac:dyDescent="0.15">
      <c r="A93" s="33"/>
      <c r="B93" s="62">
        <f>SUM(IF(FREQUENCY(MATCH(B86:B92,B86:B92,0),MATCH(B86:B92,B86:B92,0))&gt;0,1))</f>
        <v>1</v>
      </c>
      <c r="C93" s="34"/>
      <c r="D93" s="34"/>
      <c r="E93" s="29">
        <f>COUNTA(E86:E92)</f>
        <v>7</v>
      </c>
      <c r="F93" s="29"/>
      <c r="G93" s="29"/>
      <c r="H93" s="29">
        <f>SUM(H86:H92)</f>
        <v>7</v>
      </c>
      <c r="I93" s="33"/>
      <c r="J93" s="33"/>
      <c r="K93" s="33"/>
    </row>
    <row r="94" spans="1:12" ht="12.75" customHeight="1" x14ac:dyDescent="0.15">
      <c r="A94" s="33"/>
      <c r="B94" s="62"/>
      <c r="C94" s="34"/>
      <c r="D94" s="34"/>
      <c r="E94" s="29"/>
      <c r="F94" s="29"/>
      <c r="G94" s="29"/>
      <c r="H94" s="29"/>
      <c r="I94" s="33"/>
      <c r="J94" s="33"/>
      <c r="K94" s="33"/>
    </row>
    <row r="95" spans="1:12" ht="12.75" customHeight="1" x14ac:dyDescent="0.15">
      <c r="A95" s="71" t="s">
        <v>352</v>
      </c>
      <c r="B95" s="71" t="s">
        <v>357</v>
      </c>
      <c r="C95" s="71" t="s">
        <v>358</v>
      </c>
      <c r="D95" s="71">
        <v>2</v>
      </c>
      <c r="E95" s="71" t="s">
        <v>36</v>
      </c>
      <c r="F95" s="73">
        <v>40556</v>
      </c>
      <c r="G95" s="73">
        <v>40557</v>
      </c>
      <c r="H95" s="71">
        <f>G95-F95</f>
        <v>1</v>
      </c>
      <c r="I95" s="71" t="s">
        <v>34</v>
      </c>
      <c r="J95" s="71" t="s">
        <v>35</v>
      </c>
      <c r="K95" s="71" t="s">
        <v>24</v>
      </c>
      <c r="L95" s="71"/>
    </row>
    <row r="96" spans="1:12" ht="12.75" customHeight="1" x14ac:dyDescent="0.15">
      <c r="A96" s="71" t="s">
        <v>352</v>
      </c>
      <c r="B96" s="71" t="s">
        <v>357</v>
      </c>
      <c r="C96" s="71" t="s">
        <v>358</v>
      </c>
      <c r="D96" s="71">
        <v>2</v>
      </c>
      <c r="E96" s="71" t="s">
        <v>36</v>
      </c>
      <c r="F96" s="73">
        <v>40570</v>
      </c>
      <c r="G96" s="73">
        <v>40571</v>
      </c>
      <c r="H96" s="71">
        <f t="shared" ref="H96:H104" si="5">G96-F96</f>
        <v>1</v>
      </c>
      <c r="I96" s="71" t="s">
        <v>34</v>
      </c>
      <c r="J96" s="71" t="s">
        <v>35</v>
      </c>
      <c r="K96" s="71" t="s">
        <v>24</v>
      </c>
      <c r="L96" s="71"/>
    </row>
    <row r="97" spans="1:12" ht="12.75" customHeight="1" x14ac:dyDescent="0.15">
      <c r="A97" s="71" t="s">
        <v>352</v>
      </c>
      <c r="B97" s="71" t="s">
        <v>357</v>
      </c>
      <c r="C97" s="71" t="s">
        <v>358</v>
      </c>
      <c r="D97" s="71">
        <v>2</v>
      </c>
      <c r="E97" s="71" t="s">
        <v>36</v>
      </c>
      <c r="F97" s="73">
        <v>40584</v>
      </c>
      <c r="G97" s="73">
        <v>40585</v>
      </c>
      <c r="H97" s="71">
        <f t="shared" si="5"/>
        <v>1</v>
      </c>
      <c r="I97" s="71" t="s">
        <v>34</v>
      </c>
      <c r="J97" s="71" t="s">
        <v>35</v>
      </c>
      <c r="K97" s="71" t="s">
        <v>24</v>
      </c>
      <c r="L97" s="71"/>
    </row>
    <row r="98" spans="1:12" ht="12.75" customHeight="1" x14ac:dyDescent="0.15">
      <c r="A98" s="71" t="s">
        <v>352</v>
      </c>
      <c r="B98" s="71" t="s">
        <v>359</v>
      </c>
      <c r="C98" s="71" t="s">
        <v>360</v>
      </c>
      <c r="D98" s="71">
        <v>2</v>
      </c>
      <c r="E98" s="71" t="s">
        <v>36</v>
      </c>
      <c r="F98" s="73">
        <v>40556</v>
      </c>
      <c r="G98" s="73">
        <v>40557</v>
      </c>
      <c r="H98" s="71">
        <f t="shared" si="5"/>
        <v>1</v>
      </c>
      <c r="I98" s="71" t="s">
        <v>34</v>
      </c>
      <c r="J98" s="71" t="s">
        <v>35</v>
      </c>
      <c r="K98" s="71" t="s">
        <v>24</v>
      </c>
      <c r="L98" s="71"/>
    </row>
    <row r="99" spans="1:12" ht="12.75" customHeight="1" x14ac:dyDescent="0.15">
      <c r="A99" s="71" t="s">
        <v>352</v>
      </c>
      <c r="B99" s="71" t="s">
        <v>359</v>
      </c>
      <c r="C99" s="71" t="s">
        <v>360</v>
      </c>
      <c r="D99" s="71">
        <v>2</v>
      </c>
      <c r="E99" s="71" t="s">
        <v>36</v>
      </c>
      <c r="F99" s="73">
        <v>40584</v>
      </c>
      <c r="G99" s="73">
        <v>40585</v>
      </c>
      <c r="H99" s="71">
        <f t="shared" si="5"/>
        <v>1</v>
      </c>
      <c r="I99" s="71" t="s">
        <v>34</v>
      </c>
      <c r="J99" s="71" t="s">
        <v>35</v>
      </c>
      <c r="K99" s="71" t="s">
        <v>24</v>
      </c>
      <c r="L99" s="71"/>
    </row>
    <row r="100" spans="1:12" ht="12.75" customHeight="1" x14ac:dyDescent="0.15">
      <c r="A100" s="71" t="s">
        <v>352</v>
      </c>
      <c r="B100" s="71" t="s">
        <v>359</v>
      </c>
      <c r="C100" s="71" t="s">
        <v>360</v>
      </c>
      <c r="D100" s="71">
        <v>2</v>
      </c>
      <c r="E100" s="71" t="s">
        <v>36</v>
      </c>
      <c r="F100" s="73">
        <v>40598</v>
      </c>
      <c r="G100" s="73">
        <v>40599</v>
      </c>
      <c r="H100" s="71">
        <f t="shared" si="5"/>
        <v>1</v>
      </c>
      <c r="I100" s="71" t="s">
        <v>34</v>
      </c>
      <c r="J100" s="71" t="s">
        <v>35</v>
      </c>
      <c r="K100" s="71" t="s">
        <v>24</v>
      </c>
      <c r="L100" s="71"/>
    </row>
    <row r="101" spans="1:12" ht="12.75" customHeight="1" x14ac:dyDescent="0.15">
      <c r="A101" s="71" t="s">
        <v>352</v>
      </c>
      <c r="B101" s="71" t="s">
        <v>361</v>
      </c>
      <c r="C101" s="71" t="s">
        <v>362</v>
      </c>
      <c r="D101" s="71">
        <v>2</v>
      </c>
      <c r="E101" s="71" t="s">
        <v>36</v>
      </c>
      <c r="F101" s="73">
        <v>40556</v>
      </c>
      <c r="G101" s="73">
        <v>40557</v>
      </c>
      <c r="H101" s="71">
        <f t="shared" si="5"/>
        <v>1</v>
      </c>
      <c r="I101" s="71" t="s">
        <v>34</v>
      </c>
      <c r="J101" s="71" t="s">
        <v>35</v>
      </c>
      <c r="K101" s="71" t="s">
        <v>24</v>
      </c>
      <c r="L101" s="71"/>
    </row>
    <row r="102" spans="1:12" ht="12.75" customHeight="1" x14ac:dyDescent="0.15">
      <c r="A102" s="71" t="s">
        <v>352</v>
      </c>
      <c r="B102" s="71" t="s">
        <v>361</v>
      </c>
      <c r="C102" s="71" t="s">
        <v>362</v>
      </c>
      <c r="D102" s="71">
        <v>2</v>
      </c>
      <c r="E102" s="71" t="s">
        <v>36</v>
      </c>
      <c r="F102" s="73">
        <v>40584</v>
      </c>
      <c r="G102" s="73">
        <v>40585</v>
      </c>
      <c r="H102" s="71">
        <f t="shared" si="5"/>
        <v>1</v>
      </c>
      <c r="I102" s="71" t="s">
        <v>34</v>
      </c>
      <c r="J102" s="71" t="s">
        <v>35</v>
      </c>
      <c r="K102" s="71" t="s">
        <v>24</v>
      </c>
      <c r="L102" s="71"/>
    </row>
    <row r="103" spans="1:12" ht="12.75" customHeight="1" x14ac:dyDescent="0.15">
      <c r="A103" s="71" t="s">
        <v>352</v>
      </c>
      <c r="B103" s="71" t="s">
        <v>365</v>
      </c>
      <c r="C103" s="71" t="s">
        <v>366</v>
      </c>
      <c r="D103" s="71">
        <v>3</v>
      </c>
      <c r="E103" s="71" t="s">
        <v>36</v>
      </c>
      <c r="F103" s="73">
        <v>40556</v>
      </c>
      <c r="G103" s="73">
        <v>40557</v>
      </c>
      <c r="H103" s="71">
        <f t="shared" si="5"/>
        <v>1</v>
      </c>
      <c r="I103" s="71" t="s">
        <v>34</v>
      </c>
      <c r="J103" s="71" t="s">
        <v>35</v>
      </c>
      <c r="K103" s="71" t="s">
        <v>24</v>
      </c>
      <c r="L103" s="71"/>
    </row>
    <row r="104" spans="1:12" ht="12.75" customHeight="1" x14ac:dyDescent="0.15">
      <c r="A104" s="72" t="s">
        <v>352</v>
      </c>
      <c r="B104" s="72" t="s">
        <v>365</v>
      </c>
      <c r="C104" s="72" t="s">
        <v>366</v>
      </c>
      <c r="D104" s="72">
        <v>3</v>
      </c>
      <c r="E104" s="72" t="s">
        <v>36</v>
      </c>
      <c r="F104" s="74">
        <v>40584</v>
      </c>
      <c r="G104" s="74">
        <v>40585</v>
      </c>
      <c r="H104" s="72">
        <f t="shared" si="5"/>
        <v>1</v>
      </c>
      <c r="I104" s="72" t="s">
        <v>34</v>
      </c>
      <c r="J104" s="72" t="s">
        <v>35</v>
      </c>
      <c r="K104" s="72" t="s">
        <v>24</v>
      </c>
      <c r="L104" s="71"/>
    </row>
    <row r="105" spans="1:12" ht="12.75" customHeight="1" x14ac:dyDescent="0.15">
      <c r="A105" s="33"/>
      <c r="B105" s="62">
        <f>SUM(IF(FREQUENCY(MATCH(B95:B104,B95:B104,0),MATCH(B95:B104,B95:B104,0))&gt;0,1))</f>
        <v>4</v>
      </c>
      <c r="C105" s="34"/>
      <c r="D105" s="34"/>
      <c r="E105" s="29">
        <f>COUNTA(E95:E104)</f>
        <v>10</v>
      </c>
      <c r="F105" s="29"/>
      <c r="G105" s="29"/>
      <c r="H105" s="29">
        <f>SUM(H95:H104)</f>
        <v>10</v>
      </c>
      <c r="I105" s="33"/>
      <c r="J105" s="33"/>
      <c r="K105" s="33"/>
    </row>
    <row r="106" spans="1:12" ht="12.75" customHeight="1" x14ac:dyDescent="0.15">
      <c r="A106" s="33"/>
      <c r="B106" s="62"/>
      <c r="C106" s="34"/>
      <c r="D106" s="34"/>
      <c r="E106" s="29"/>
      <c r="F106" s="29"/>
      <c r="G106" s="29"/>
      <c r="H106" s="29"/>
      <c r="I106" s="33"/>
      <c r="J106" s="33"/>
      <c r="K106" s="33"/>
    </row>
    <row r="107" spans="1:12" ht="12.75" customHeight="1" x14ac:dyDescent="0.15">
      <c r="A107" s="71" t="s">
        <v>367</v>
      </c>
      <c r="B107" s="71" t="s">
        <v>380</v>
      </c>
      <c r="C107" s="71" t="s">
        <v>381</v>
      </c>
      <c r="D107" s="71">
        <v>1</v>
      </c>
      <c r="E107" s="71" t="s">
        <v>36</v>
      </c>
      <c r="F107" s="73">
        <v>40680</v>
      </c>
      <c r="G107" s="73">
        <v>40681</v>
      </c>
      <c r="H107" s="71">
        <f>G107-F107</f>
        <v>1</v>
      </c>
      <c r="I107" s="71" t="s">
        <v>34</v>
      </c>
      <c r="J107" s="71" t="s">
        <v>35</v>
      </c>
      <c r="K107" s="71" t="s">
        <v>24</v>
      </c>
      <c r="L107" s="71"/>
    </row>
    <row r="108" spans="1:12" ht="12.75" customHeight="1" x14ac:dyDescent="0.15">
      <c r="A108" s="71" t="s">
        <v>367</v>
      </c>
      <c r="B108" s="71" t="s">
        <v>380</v>
      </c>
      <c r="C108" s="71" t="s">
        <v>381</v>
      </c>
      <c r="D108" s="71">
        <v>1</v>
      </c>
      <c r="E108" s="71" t="s">
        <v>36</v>
      </c>
      <c r="F108" s="73">
        <v>40681</v>
      </c>
      <c r="G108" s="73">
        <v>40682</v>
      </c>
      <c r="H108" s="71">
        <f t="shared" ref="H108:H135" si="6">G108-F108</f>
        <v>1</v>
      </c>
      <c r="I108" s="71" t="s">
        <v>34</v>
      </c>
      <c r="J108" s="71" t="s">
        <v>35</v>
      </c>
      <c r="K108" s="71" t="s">
        <v>24</v>
      </c>
      <c r="L108" s="71"/>
    </row>
    <row r="109" spans="1:12" ht="12.75" customHeight="1" x14ac:dyDescent="0.15">
      <c r="A109" s="71" t="s">
        <v>367</v>
      </c>
      <c r="B109" s="71" t="s">
        <v>386</v>
      </c>
      <c r="C109" s="71" t="s">
        <v>387</v>
      </c>
      <c r="D109" s="71">
        <v>1</v>
      </c>
      <c r="E109" s="71" t="s">
        <v>36</v>
      </c>
      <c r="F109" s="73">
        <v>40568</v>
      </c>
      <c r="G109" s="73">
        <v>40569</v>
      </c>
      <c r="H109" s="71">
        <f t="shared" si="6"/>
        <v>1</v>
      </c>
      <c r="I109" s="71" t="s">
        <v>34</v>
      </c>
      <c r="J109" s="71" t="s">
        <v>35</v>
      </c>
      <c r="K109" s="71" t="s">
        <v>24</v>
      </c>
      <c r="L109" s="71"/>
    </row>
    <row r="110" spans="1:12" ht="12.75" customHeight="1" x14ac:dyDescent="0.15">
      <c r="A110" s="71" t="s">
        <v>367</v>
      </c>
      <c r="B110" s="71" t="s">
        <v>386</v>
      </c>
      <c r="C110" s="71" t="s">
        <v>387</v>
      </c>
      <c r="D110" s="71">
        <v>1</v>
      </c>
      <c r="E110" s="71" t="s">
        <v>36</v>
      </c>
      <c r="F110" s="73">
        <v>40610</v>
      </c>
      <c r="G110" s="73">
        <v>40618</v>
      </c>
      <c r="H110" s="71">
        <f t="shared" si="6"/>
        <v>8</v>
      </c>
      <c r="I110" s="71" t="s">
        <v>32</v>
      </c>
      <c r="J110" s="71" t="s">
        <v>35</v>
      </c>
      <c r="K110" s="71" t="s">
        <v>33</v>
      </c>
      <c r="L110" s="71"/>
    </row>
    <row r="111" spans="1:12" ht="12.75" customHeight="1" x14ac:dyDescent="0.15">
      <c r="A111" s="71" t="s">
        <v>367</v>
      </c>
      <c r="B111" s="71" t="s">
        <v>386</v>
      </c>
      <c r="C111" s="71" t="s">
        <v>387</v>
      </c>
      <c r="D111" s="71">
        <v>1</v>
      </c>
      <c r="E111" s="71" t="s">
        <v>36</v>
      </c>
      <c r="F111" s="73">
        <v>40618</v>
      </c>
      <c r="G111" s="73">
        <v>40619</v>
      </c>
      <c r="H111" s="71">
        <f t="shared" si="6"/>
        <v>1</v>
      </c>
      <c r="I111" s="71" t="s">
        <v>34</v>
      </c>
      <c r="J111" s="71" t="s">
        <v>35</v>
      </c>
      <c r="K111" s="71" t="s">
        <v>24</v>
      </c>
      <c r="L111" s="71"/>
    </row>
    <row r="112" spans="1:12" ht="12.75" customHeight="1" x14ac:dyDescent="0.15">
      <c r="A112" s="71" t="s">
        <v>367</v>
      </c>
      <c r="B112" s="71" t="s">
        <v>386</v>
      </c>
      <c r="C112" s="71" t="s">
        <v>387</v>
      </c>
      <c r="D112" s="71">
        <v>1</v>
      </c>
      <c r="E112" s="71" t="s">
        <v>36</v>
      </c>
      <c r="F112" s="73">
        <v>40624</v>
      </c>
      <c r="G112" s="73">
        <v>40625</v>
      </c>
      <c r="H112" s="71">
        <f t="shared" si="6"/>
        <v>1</v>
      </c>
      <c r="I112" s="71" t="s">
        <v>34</v>
      </c>
      <c r="J112" s="71" t="s">
        <v>35</v>
      </c>
      <c r="K112" s="71" t="s">
        <v>24</v>
      </c>
      <c r="L112" s="71"/>
    </row>
    <row r="113" spans="1:12" ht="12.75" customHeight="1" x14ac:dyDescent="0.15">
      <c r="A113" s="71" t="s">
        <v>367</v>
      </c>
      <c r="B113" s="71" t="s">
        <v>386</v>
      </c>
      <c r="C113" s="71" t="s">
        <v>387</v>
      </c>
      <c r="D113" s="71">
        <v>1</v>
      </c>
      <c r="E113" s="71" t="s">
        <v>36</v>
      </c>
      <c r="F113" s="73">
        <v>40625</v>
      </c>
      <c r="G113" s="73">
        <v>40626</v>
      </c>
      <c r="H113" s="71">
        <f t="shared" si="6"/>
        <v>1</v>
      </c>
      <c r="I113" s="71" t="s">
        <v>34</v>
      </c>
      <c r="J113" s="71" t="s">
        <v>35</v>
      </c>
      <c r="K113" s="71" t="s">
        <v>24</v>
      </c>
      <c r="L113" s="71"/>
    </row>
    <row r="114" spans="1:12" ht="12.75" customHeight="1" x14ac:dyDescent="0.15">
      <c r="A114" s="71" t="s">
        <v>367</v>
      </c>
      <c r="B114" s="71" t="s">
        <v>386</v>
      </c>
      <c r="C114" s="71" t="s">
        <v>387</v>
      </c>
      <c r="D114" s="71">
        <v>1</v>
      </c>
      <c r="E114" s="71" t="s">
        <v>36</v>
      </c>
      <c r="F114" s="73">
        <v>40652</v>
      </c>
      <c r="G114" s="73">
        <v>40653</v>
      </c>
      <c r="H114" s="71">
        <f t="shared" si="6"/>
        <v>1</v>
      </c>
      <c r="I114" s="71" t="s">
        <v>34</v>
      </c>
      <c r="J114" s="71" t="s">
        <v>35</v>
      </c>
      <c r="K114" s="71" t="s">
        <v>24</v>
      </c>
      <c r="L114" s="71"/>
    </row>
    <row r="115" spans="1:12" ht="12.75" customHeight="1" x14ac:dyDescent="0.15">
      <c r="A115" s="71" t="s">
        <v>367</v>
      </c>
      <c r="B115" s="71" t="s">
        <v>386</v>
      </c>
      <c r="C115" s="71" t="s">
        <v>387</v>
      </c>
      <c r="D115" s="71">
        <v>1</v>
      </c>
      <c r="E115" s="71" t="s">
        <v>36</v>
      </c>
      <c r="F115" s="73">
        <v>40673</v>
      </c>
      <c r="G115" s="73">
        <v>40674</v>
      </c>
      <c r="H115" s="71">
        <f t="shared" si="6"/>
        <v>1</v>
      </c>
      <c r="I115" s="71" t="s">
        <v>34</v>
      </c>
      <c r="J115" s="71" t="s">
        <v>35</v>
      </c>
      <c r="K115" s="71" t="s">
        <v>24</v>
      </c>
      <c r="L115" s="71"/>
    </row>
    <row r="116" spans="1:12" ht="12.75" customHeight="1" x14ac:dyDescent="0.15">
      <c r="A116" s="71" t="s">
        <v>367</v>
      </c>
      <c r="B116" s="71" t="s">
        <v>386</v>
      </c>
      <c r="C116" s="71" t="s">
        <v>387</v>
      </c>
      <c r="D116" s="71">
        <v>1</v>
      </c>
      <c r="E116" s="71" t="s">
        <v>36</v>
      </c>
      <c r="F116" s="73">
        <v>40680</v>
      </c>
      <c r="G116" s="73">
        <v>40681</v>
      </c>
      <c r="H116" s="71">
        <f t="shared" si="6"/>
        <v>1</v>
      </c>
      <c r="I116" s="71" t="s">
        <v>34</v>
      </c>
      <c r="J116" s="71" t="s">
        <v>35</v>
      </c>
      <c r="K116" s="71" t="s">
        <v>24</v>
      </c>
      <c r="L116" s="71"/>
    </row>
    <row r="117" spans="1:12" ht="12.75" customHeight="1" x14ac:dyDescent="0.15">
      <c r="A117" s="71" t="s">
        <v>367</v>
      </c>
      <c r="B117" s="71" t="s">
        <v>386</v>
      </c>
      <c r="C117" s="71" t="s">
        <v>387</v>
      </c>
      <c r="D117" s="71">
        <v>1</v>
      </c>
      <c r="E117" s="71" t="s">
        <v>36</v>
      </c>
      <c r="F117" s="73">
        <v>40687</v>
      </c>
      <c r="G117" s="73">
        <v>40688</v>
      </c>
      <c r="H117" s="71">
        <f t="shared" si="6"/>
        <v>1</v>
      </c>
      <c r="I117" s="71" t="s">
        <v>34</v>
      </c>
      <c r="J117" s="71" t="s">
        <v>35</v>
      </c>
      <c r="K117" s="71" t="s">
        <v>24</v>
      </c>
      <c r="L117" s="71"/>
    </row>
    <row r="118" spans="1:12" ht="12.75" customHeight="1" x14ac:dyDescent="0.15">
      <c r="A118" s="71" t="s">
        <v>367</v>
      </c>
      <c r="B118" s="71" t="s">
        <v>386</v>
      </c>
      <c r="C118" s="71" t="s">
        <v>387</v>
      </c>
      <c r="D118" s="71">
        <v>1</v>
      </c>
      <c r="E118" s="71" t="s">
        <v>36</v>
      </c>
      <c r="F118" s="73">
        <v>40694</v>
      </c>
      <c r="G118" s="73">
        <v>40695</v>
      </c>
      <c r="H118" s="71">
        <f t="shared" si="6"/>
        <v>1</v>
      </c>
      <c r="I118" s="71" t="s">
        <v>34</v>
      </c>
      <c r="J118" s="71" t="s">
        <v>35</v>
      </c>
      <c r="K118" s="71" t="s">
        <v>24</v>
      </c>
      <c r="L118" s="71"/>
    </row>
    <row r="119" spans="1:12" ht="12.75" customHeight="1" x14ac:dyDescent="0.15">
      <c r="A119" s="71" t="s">
        <v>367</v>
      </c>
      <c r="B119" s="71" t="s">
        <v>386</v>
      </c>
      <c r="C119" s="71" t="s">
        <v>387</v>
      </c>
      <c r="D119" s="71">
        <v>1</v>
      </c>
      <c r="E119" s="71" t="s">
        <v>36</v>
      </c>
      <c r="F119" s="73">
        <v>40701</v>
      </c>
      <c r="G119" s="73">
        <v>40702</v>
      </c>
      <c r="H119" s="71">
        <f t="shared" si="6"/>
        <v>1</v>
      </c>
      <c r="I119" s="71" t="s">
        <v>34</v>
      </c>
      <c r="J119" s="71" t="s">
        <v>35</v>
      </c>
      <c r="K119" s="71" t="s">
        <v>24</v>
      </c>
      <c r="L119" s="71"/>
    </row>
    <row r="120" spans="1:12" ht="12.75" customHeight="1" x14ac:dyDescent="0.15">
      <c r="A120" s="71" t="s">
        <v>367</v>
      </c>
      <c r="B120" s="71" t="s">
        <v>386</v>
      </c>
      <c r="C120" s="71" t="s">
        <v>387</v>
      </c>
      <c r="D120" s="71">
        <v>1</v>
      </c>
      <c r="E120" s="71" t="s">
        <v>36</v>
      </c>
      <c r="F120" s="73">
        <v>40715</v>
      </c>
      <c r="G120" s="73">
        <v>40716</v>
      </c>
      <c r="H120" s="71">
        <f t="shared" si="6"/>
        <v>1</v>
      </c>
      <c r="I120" s="71" t="s">
        <v>34</v>
      </c>
      <c r="J120" s="71" t="s">
        <v>35</v>
      </c>
      <c r="K120" s="71" t="s">
        <v>24</v>
      </c>
      <c r="L120" s="71"/>
    </row>
    <row r="121" spans="1:12" ht="12.75" customHeight="1" x14ac:dyDescent="0.15">
      <c r="A121" s="71" t="s">
        <v>367</v>
      </c>
      <c r="B121" s="71" t="s">
        <v>386</v>
      </c>
      <c r="C121" s="71" t="s">
        <v>387</v>
      </c>
      <c r="D121" s="71">
        <v>1</v>
      </c>
      <c r="E121" s="71" t="s">
        <v>36</v>
      </c>
      <c r="F121" s="73">
        <v>40716</v>
      </c>
      <c r="G121" s="73">
        <v>40717</v>
      </c>
      <c r="H121" s="71">
        <f t="shared" si="6"/>
        <v>1</v>
      </c>
      <c r="I121" s="71" t="s">
        <v>34</v>
      </c>
      <c r="J121" s="71" t="s">
        <v>35</v>
      </c>
      <c r="K121" s="71" t="s">
        <v>24</v>
      </c>
      <c r="L121" s="71"/>
    </row>
    <row r="122" spans="1:12" ht="12.75" customHeight="1" x14ac:dyDescent="0.15">
      <c r="A122" s="71" t="s">
        <v>367</v>
      </c>
      <c r="B122" s="71" t="s">
        <v>386</v>
      </c>
      <c r="C122" s="71" t="s">
        <v>387</v>
      </c>
      <c r="D122" s="71">
        <v>1</v>
      </c>
      <c r="E122" s="71" t="s">
        <v>36</v>
      </c>
      <c r="F122" s="73">
        <v>40717</v>
      </c>
      <c r="G122" s="73">
        <v>40718</v>
      </c>
      <c r="H122" s="71">
        <f t="shared" si="6"/>
        <v>1</v>
      </c>
      <c r="I122" s="71" t="s">
        <v>34</v>
      </c>
      <c r="J122" s="71" t="s">
        <v>35</v>
      </c>
      <c r="K122" s="71" t="s">
        <v>24</v>
      </c>
      <c r="L122" s="71"/>
    </row>
    <row r="123" spans="1:12" ht="12.75" customHeight="1" x14ac:dyDescent="0.15">
      <c r="A123" s="71" t="s">
        <v>367</v>
      </c>
      <c r="B123" s="71" t="s">
        <v>386</v>
      </c>
      <c r="C123" s="71" t="s">
        <v>387</v>
      </c>
      <c r="D123" s="71">
        <v>1</v>
      </c>
      <c r="E123" s="71" t="s">
        <v>36</v>
      </c>
      <c r="F123" s="73">
        <v>40729</v>
      </c>
      <c r="G123" s="73">
        <v>40730</v>
      </c>
      <c r="H123" s="71">
        <f t="shared" si="6"/>
        <v>1</v>
      </c>
      <c r="I123" s="71" t="s">
        <v>34</v>
      </c>
      <c r="J123" s="71" t="s">
        <v>35</v>
      </c>
      <c r="K123" s="71" t="s">
        <v>24</v>
      </c>
      <c r="L123" s="71"/>
    </row>
    <row r="124" spans="1:12" ht="12.75" customHeight="1" x14ac:dyDescent="0.15">
      <c r="A124" s="71" t="s">
        <v>367</v>
      </c>
      <c r="B124" s="71" t="s">
        <v>386</v>
      </c>
      <c r="C124" s="71" t="s">
        <v>387</v>
      </c>
      <c r="D124" s="71">
        <v>1</v>
      </c>
      <c r="E124" s="71" t="s">
        <v>36</v>
      </c>
      <c r="F124" s="73">
        <v>40736</v>
      </c>
      <c r="G124" s="73">
        <v>40737</v>
      </c>
      <c r="H124" s="71">
        <f t="shared" si="6"/>
        <v>1</v>
      </c>
      <c r="I124" s="71" t="s">
        <v>34</v>
      </c>
      <c r="J124" s="71" t="s">
        <v>35</v>
      </c>
      <c r="K124" s="71" t="s">
        <v>24</v>
      </c>
      <c r="L124" s="71"/>
    </row>
    <row r="125" spans="1:12" ht="12.75" customHeight="1" x14ac:dyDescent="0.15">
      <c r="A125" s="71" t="s">
        <v>367</v>
      </c>
      <c r="B125" s="71" t="s">
        <v>386</v>
      </c>
      <c r="C125" s="71" t="s">
        <v>387</v>
      </c>
      <c r="D125" s="71">
        <v>1</v>
      </c>
      <c r="E125" s="71" t="s">
        <v>36</v>
      </c>
      <c r="F125" s="73">
        <v>40750</v>
      </c>
      <c r="G125" s="73">
        <v>40751</v>
      </c>
      <c r="H125" s="71">
        <f t="shared" si="6"/>
        <v>1</v>
      </c>
      <c r="I125" s="71" t="s">
        <v>34</v>
      </c>
      <c r="J125" s="71" t="s">
        <v>35</v>
      </c>
      <c r="K125" s="71" t="s">
        <v>24</v>
      </c>
      <c r="L125" s="71"/>
    </row>
    <row r="126" spans="1:12" ht="12.75" customHeight="1" x14ac:dyDescent="0.15">
      <c r="A126" s="71" t="s">
        <v>367</v>
      </c>
      <c r="B126" s="71" t="s">
        <v>386</v>
      </c>
      <c r="C126" s="71" t="s">
        <v>387</v>
      </c>
      <c r="D126" s="71">
        <v>1</v>
      </c>
      <c r="E126" s="71" t="s">
        <v>36</v>
      </c>
      <c r="F126" s="73">
        <v>40757</v>
      </c>
      <c r="G126" s="73">
        <v>40764</v>
      </c>
      <c r="H126" s="71">
        <f t="shared" si="6"/>
        <v>7</v>
      </c>
      <c r="I126" s="71" t="s">
        <v>34</v>
      </c>
      <c r="J126" s="71" t="s">
        <v>35</v>
      </c>
      <c r="K126" s="71" t="s">
        <v>24</v>
      </c>
      <c r="L126" s="71"/>
    </row>
    <row r="127" spans="1:12" ht="12.75" customHeight="1" x14ac:dyDescent="0.15">
      <c r="A127" s="71" t="s">
        <v>367</v>
      </c>
      <c r="B127" s="71" t="s">
        <v>386</v>
      </c>
      <c r="C127" s="71" t="s">
        <v>387</v>
      </c>
      <c r="D127" s="71">
        <v>1</v>
      </c>
      <c r="E127" s="71" t="s">
        <v>36</v>
      </c>
      <c r="F127" s="73">
        <v>40785</v>
      </c>
      <c r="G127" s="73">
        <v>40786</v>
      </c>
      <c r="H127" s="71">
        <f t="shared" si="6"/>
        <v>1</v>
      </c>
      <c r="I127" s="71" t="s">
        <v>34</v>
      </c>
      <c r="J127" s="71" t="s">
        <v>35</v>
      </c>
      <c r="K127" s="71" t="s">
        <v>24</v>
      </c>
      <c r="L127" s="71"/>
    </row>
    <row r="128" spans="1:12" ht="12.75" customHeight="1" x14ac:dyDescent="0.15">
      <c r="A128" s="71" t="s">
        <v>367</v>
      </c>
      <c r="B128" s="71" t="s">
        <v>386</v>
      </c>
      <c r="C128" s="71" t="s">
        <v>387</v>
      </c>
      <c r="D128" s="71">
        <v>1</v>
      </c>
      <c r="E128" s="71" t="s">
        <v>36</v>
      </c>
      <c r="F128" s="73">
        <v>40800</v>
      </c>
      <c r="G128" s="73">
        <v>40801</v>
      </c>
      <c r="H128" s="71">
        <f t="shared" si="6"/>
        <v>1</v>
      </c>
      <c r="I128" s="71" t="s">
        <v>34</v>
      </c>
      <c r="J128" s="71" t="s">
        <v>35</v>
      </c>
      <c r="K128" s="71" t="s">
        <v>24</v>
      </c>
      <c r="L128" s="71"/>
    </row>
    <row r="129" spans="1:12" ht="12.75" customHeight="1" x14ac:dyDescent="0.15">
      <c r="A129" s="71" t="s">
        <v>367</v>
      </c>
      <c r="B129" s="71" t="s">
        <v>386</v>
      </c>
      <c r="C129" s="71" t="s">
        <v>387</v>
      </c>
      <c r="D129" s="71">
        <v>1</v>
      </c>
      <c r="E129" s="71" t="s">
        <v>36</v>
      </c>
      <c r="F129" s="73">
        <v>40807</v>
      </c>
      <c r="G129" s="73">
        <v>40808</v>
      </c>
      <c r="H129" s="71">
        <f t="shared" si="6"/>
        <v>1</v>
      </c>
      <c r="I129" s="71" t="s">
        <v>34</v>
      </c>
      <c r="J129" s="71" t="s">
        <v>35</v>
      </c>
      <c r="K129" s="71" t="s">
        <v>24</v>
      </c>
      <c r="L129" s="71"/>
    </row>
    <row r="130" spans="1:12" ht="12.75" customHeight="1" x14ac:dyDescent="0.15">
      <c r="A130" s="71" t="s">
        <v>367</v>
      </c>
      <c r="B130" s="71" t="s">
        <v>386</v>
      </c>
      <c r="C130" s="71" t="s">
        <v>387</v>
      </c>
      <c r="D130" s="71">
        <v>1</v>
      </c>
      <c r="E130" s="71" t="s">
        <v>36</v>
      </c>
      <c r="F130" s="73">
        <v>40808</v>
      </c>
      <c r="G130" s="73">
        <v>40809</v>
      </c>
      <c r="H130" s="71">
        <f t="shared" si="6"/>
        <v>1</v>
      </c>
      <c r="I130" s="71" t="s">
        <v>34</v>
      </c>
      <c r="J130" s="71" t="s">
        <v>35</v>
      </c>
      <c r="K130" s="71" t="s">
        <v>24</v>
      </c>
      <c r="L130" s="71"/>
    </row>
    <row r="131" spans="1:12" ht="12.75" customHeight="1" x14ac:dyDescent="0.15">
      <c r="A131" s="71" t="s">
        <v>367</v>
      </c>
      <c r="B131" s="71" t="s">
        <v>386</v>
      </c>
      <c r="C131" s="71" t="s">
        <v>387</v>
      </c>
      <c r="D131" s="71">
        <v>1</v>
      </c>
      <c r="E131" s="71" t="s">
        <v>36</v>
      </c>
      <c r="F131" s="73">
        <v>40821</v>
      </c>
      <c r="G131" s="73">
        <v>40822</v>
      </c>
      <c r="H131" s="71">
        <f t="shared" si="6"/>
        <v>1</v>
      </c>
      <c r="I131" s="71" t="s">
        <v>34</v>
      </c>
      <c r="J131" s="71" t="s">
        <v>35</v>
      </c>
      <c r="K131" s="71" t="s">
        <v>24</v>
      </c>
      <c r="L131" s="71"/>
    </row>
    <row r="132" spans="1:12" ht="12.75" customHeight="1" x14ac:dyDescent="0.15">
      <c r="A132" s="71" t="s">
        <v>367</v>
      </c>
      <c r="B132" s="71" t="s">
        <v>388</v>
      </c>
      <c r="C132" s="71" t="s">
        <v>389</v>
      </c>
      <c r="D132" s="71">
        <v>1</v>
      </c>
      <c r="E132" s="71" t="s">
        <v>36</v>
      </c>
      <c r="F132" s="73">
        <v>40673</v>
      </c>
      <c r="G132" s="73">
        <v>40674</v>
      </c>
      <c r="H132" s="71">
        <f t="shared" si="6"/>
        <v>1</v>
      </c>
      <c r="I132" s="71" t="s">
        <v>34</v>
      </c>
      <c r="J132" s="71" t="s">
        <v>35</v>
      </c>
      <c r="K132" s="71" t="s">
        <v>24</v>
      </c>
      <c r="L132" s="71"/>
    </row>
    <row r="133" spans="1:12" ht="12.75" customHeight="1" x14ac:dyDescent="0.15">
      <c r="A133" s="71" t="s">
        <v>367</v>
      </c>
      <c r="B133" s="71" t="s">
        <v>388</v>
      </c>
      <c r="C133" s="71" t="s">
        <v>389</v>
      </c>
      <c r="D133" s="71">
        <v>1</v>
      </c>
      <c r="E133" s="71" t="s">
        <v>36</v>
      </c>
      <c r="F133" s="73">
        <v>40694</v>
      </c>
      <c r="G133" s="73">
        <v>40695</v>
      </c>
      <c r="H133" s="71">
        <f t="shared" si="6"/>
        <v>1</v>
      </c>
      <c r="I133" s="71" t="s">
        <v>34</v>
      </c>
      <c r="J133" s="71" t="s">
        <v>35</v>
      </c>
      <c r="K133" s="71" t="s">
        <v>24</v>
      </c>
      <c r="L133" s="71"/>
    </row>
    <row r="134" spans="1:12" ht="12.75" customHeight="1" x14ac:dyDescent="0.15">
      <c r="A134" s="71" t="s">
        <v>367</v>
      </c>
      <c r="B134" s="71" t="s">
        <v>388</v>
      </c>
      <c r="C134" s="71" t="s">
        <v>389</v>
      </c>
      <c r="D134" s="71">
        <v>1</v>
      </c>
      <c r="E134" s="71" t="s">
        <v>36</v>
      </c>
      <c r="F134" s="73">
        <v>40715</v>
      </c>
      <c r="G134" s="73">
        <v>40716</v>
      </c>
      <c r="H134" s="71">
        <f t="shared" si="6"/>
        <v>1</v>
      </c>
      <c r="I134" s="71" t="s">
        <v>34</v>
      </c>
      <c r="J134" s="71" t="s">
        <v>35</v>
      </c>
      <c r="K134" s="71" t="s">
        <v>24</v>
      </c>
      <c r="L134" s="71"/>
    </row>
    <row r="135" spans="1:12" ht="12.75" customHeight="1" x14ac:dyDescent="0.15">
      <c r="A135" s="72" t="s">
        <v>367</v>
      </c>
      <c r="B135" s="72" t="s">
        <v>388</v>
      </c>
      <c r="C135" s="72" t="s">
        <v>389</v>
      </c>
      <c r="D135" s="72">
        <v>1</v>
      </c>
      <c r="E135" s="72" t="s">
        <v>36</v>
      </c>
      <c r="F135" s="74">
        <v>40716</v>
      </c>
      <c r="G135" s="74">
        <v>40717</v>
      </c>
      <c r="H135" s="72">
        <f t="shared" si="6"/>
        <v>1</v>
      </c>
      <c r="I135" s="72" t="s">
        <v>34</v>
      </c>
      <c r="J135" s="72" t="s">
        <v>35</v>
      </c>
      <c r="K135" s="72" t="s">
        <v>24</v>
      </c>
      <c r="L135" s="71"/>
    </row>
    <row r="136" spans="1:12" ht="12.75" customHeight="1" x14ac:dyDescent="0.15">
      <c r="A136" s="33"/>
      <c r="B136" s="62">
        <f>SUM(IF(FREQUENCY(MATCH(B107:B135,B107:B135,0),MATCH(B107:B135,B107:B135,0))&gt;0,1))</f>
        <v>3</v>
      </c>
      <c r="C136" s="34"/>
      <c r="D136" s="34"/>
      <c r="E136" s="29">
        <f>COUNTA(E107:E135)</f>
        <v>29</v>
      </c>
      <c r="F136" s="29"/>
      <c r="G136" s="29"/>
      <c r="H136" s="29">
        <f>SUM(H107:H135)</f>
        <v>42</v>
      </c>
      <c r="I136" s="33"/>
      <c r="J136" s="33"/>
      <c r="K136" s="33"/>
    </row>
    <row r="137" spans="1:12" ht="12.75" customHeight="1" x14ac:dyDescent="0.15">
      <c r="A137" s="33"/>
      <c r="B137" s="62"/>
      <c r="C137" s="34"/>
      <c r="D137" s="34"/>
      <c r="E137" s="29"/>
      <c r="F137" s="29"/>
      <c r="G137" s="29"/>
      <c r="H137" s="29"/>
      <c r="I137" s="33"/>
      <c r="J137" s="33"/>
      <c r="K137" s="33"/>
    </row>
    <row r="138" spans="1:12" ht="12.75" customHeight="1" x14ac:dyDescent="0.15">
      <c r="A138" s="71" t="s">
        <v>392</v>
      </c>
      <c r="B138" s="71" t="s">
        <v>393</v>
      </c>
      <c r="C138" s="71" t="s">
        <v>394</v>
      </c>
      <c r="D138" s="71">
        <v>1</v>
      </c>
      <c r="E138" s="71" t="s">
        <v>36</v>
      </c>
      <c r="F138" s="73">
        <v>40554</v>
      </c>
      <c r="G138" s="73">
        <v>40555</v>
      </c>
      <c r="H138" s="71">
        <f>G138-F138</f>
        <v>1</v>
      </c>
      <c r="I138" s="71" t="s">
        <v>34</v>
      </c>
      <c r="J138" s="71" t="s">
        <v>35</v>
      </c>
      <c r="K138" s="71" t="s">
        <v>24</v>
      </c>
      <c r="L138" s="71"/>
    </row>
    <row r="139" spans="1:12" ht="12.75" customHeight="1" x14ac:dyDescent="0.15">
      <c r="A139" s="71" t="s">
        <v>392</v>
      </c>
      <c r="B139" s="71" t="s">
        <v>393</v>
      </c>
      <c r="C139" s="71" t="s">
        <v>394</v>
      </c>
      <c r="D139" s="71">
        <v>1</v>
      </c>
      <c r="E139" s="71" t="s">
        <v>36</v>
      </c>
      <c r="F139" s="73">
        <v>40555</v>
      </c>
      <c r="G139" s="73">
        <v>40556</v>
      </c>
      <c r="H139" s="71">
        <f t="shared" ref="H139:H202" si="7">G139-F139</f>
        <v>1</v>
      </c>
      <c r="I139" s="71" t="s">
        <v>34</v>
      </c>
      <c r="J139" s="71" t="s">
        <v>35</v>
      </c>
      <c r="K139" s="71" t="s">
        <v>24</v>
      </c>
      <c r="L139" s="71"/>
    </row>
    <row r="140" spans="1:12" ht="12.75" customHeight="1" x14ac:dyDescent="0.15">
      <c r="A140" s="71" t="s">
        <v>392</v>
      </c>
      <c r="B140" s="71" t="s">
        <v>393</v>
      </c>
      <c r="C140" s="71" t="s">
        <v>394</v>
      </c>
      <c r="D140" s="71">
        <v>1</v>
      </c>
      <c r="E140" s="71" t="s">
        <v>36</v>
      </c>
      <c r="F140" s="73">
        <v>40556</v>
      </c>
      <c r="G140" s="73">
        <v>40557</v>
      </c>
      <c r="H140" s="71">
        <f t="shared" si="7"/>
        <v>1</v>
      </c>
      <c r="I140" s="71" t="s">
        <v>34</v>
      </c>
      <c r="J140" s="71" t="s">
        <v>35</v>
      </c>
      <c r="K140" s="71" t="s">
        <v>24</v>
      </c>
      <c r="L140" s="71"/>
    </row>
    <row r="141" spans="1:12" ht="12.75" customHeight="1" x14ac:dyDescent="0.15">
      <c r="A141" s="71" t="s">
        <v>392</v>
      </c>
      <c r="B141" s="71" t="s">
        <v>393</v>
      </c>
      <c r="C141" s="71" t="s">
        <v>394</v>
      </c>
      <c r="D141" s="71">
        <v>1</v>
      </c>
      <c r="E141" s="71" t="s">
        <v>36</v>
      </c>
      <c r="F141" s="73">
        <v>40557</v>
      </c>
      <c r="G141" s="73">
        <v>40558</v>
      </c>
      <c r="H141" s="71">
        <f t="shared" si="7"/>
        <v>1</v>
      </c>
      <c r="I141" s="71" t="s">
        <v>34</v>
      </c>
      <c r="J141" s="71" t="s">
        <v>35</v>
      </c>
      <c r="K141" s="71" t="s">
        <v>24</v>
      </c>
      <c r="L141" s="71"/>
    </row>
    <row r="142" spans="1:12" ht="12.75" customHeight="1" x14ac:dyDescent="0.15">
      <c r="A142" s="71" t="s">
        <v>392</v>
      </c>
      <c r="B142" s="71" t="s">
        <v>393</v>
      </c>
      <c r="C142" s="71" t="s">
        <v>394</v>
      </c>
      <c r="D142" s="71">
        <v>1</v>
      </c>
      <c r="E142" s="71" t="s">
        <v>36</v>
      </c>
      <c r="F142" s="73">
        <v>40558</v>
      </c>
      <c r="G142" s="73">
        <v>40559</v>
      </c>
      <c r="H142" s="71">
        <f t="shared" si="7"/>
        <v>1</v>
      </c>
      <c r="I142" s="71" t="s">
        <v>34</v>
      </c>
      <c r="J142" s="71" t="s">
        <v>35</v>
      </c>
      <c r="K142" s="71" t="s">
        <v>24</v>
      </c>
      <c r="L142" s="71"/>
    </row>
    <row r="143" spans="1:12" ht="12.75" customHeight="1" x14ac:dyDescent="0.15">
      <c r="A143" s="71" t="s">
        <v>392</v>
      </c>
      <c r="B143" s="71" t="s">
        <v>393</v>
      </c>
      <c r="C143" s="71" t="s">
        <v>394</v>
      </c>
      <c r="D143" s="71">
        <v>1</v>
      </c>
      <c r="E143" s="71" t="s">
        <v>36</v>
      </c>
      <c r="F143" s="73">
        <v>40559</v>
      </c>
      <c r="G143" s="73">
        <v>40560</v>
      </c>
      <c r="H143" s="71">
        <f t="shared" si="7"/>
        <v>1</v>
      </c>
      <c r="I143" s="71" t="s">
        <v>34</v>
      </c>
      <c r="J143" s="71" t="s">
        <v>35</v>
      </c>
      <c r="K143" s="71" t="s">
        <v>24</v>
      </c>
      <c r="L143" s="71"/>
    </row>
    <row r="144" spans="1:12" ht="12.75" customHeight="1" x14ac:dyDescent="0.15">
      <c r="A144" s="71" t="s">
        <v>392</v>
      </c>
      <c r="B144" s="71" t="s">
        <v>393</v>
      </c>
      <c r="C144" s="71" t="s">
        <v>394</v>
      </c>
      <c r="D144" s="71">
        <v>1</v>
      </c>
      <c r="E144" s="71" t="s">
        <v>36</v>
      </c>
      <c r="F144" s="73">
        <v>40560</v>
      </c>
      <c r="G144" s="73">
        <v>40561</v>
      </c>
      <c r="H144" s="71">
        <f t="shared" si="7"/>
        <v>1</v>
      </c>
      <c r="I144" s="71" t="s">
        <v>34</v>
      </c>
      <c r="J144" s="71" t="s">
        <v>35</v>
      </c>
      <c r="K144" s="71" t="s">
        <v>24</v>
      </c>
      <c r="L144" s="71"/>
    </row>
    <row r="145" spans="1:12" ht="12.75" customHeight="1" x14ac:dyDescent="0.15">
      <c r="A145" s="71" t="s">
        <v>392</v>
      </c>
      <c r="B145" s="71" t="s">
        <v>393</v>
      </c>
      <c r="C145" s="71" t="s">
        <v>394</v>
      </c>
      <c r="D145" s="71">
        <v>1</v>
      </c>
      <c r="E145" s="71" t="s">
        <v>36</v>
      </c>
      <c r="F145" s="73">
        <v>40561</v>
      </c>
      <c r="G145" s="73">
        <v>40562</v>
      </c>
      <c r="H145" s="71">
        <f t="shared" si="7"/>
        <v>1</v>
      </c>
      <c r="I145" s="71" t="s">
        <v>34</v>
      </c>
      <c r="J145" s="71" t="s">
        <v>35</v>
      </c>
      <c r="K145" s="71" t="s">
        <v>24</v>
      </c>
      <c r="L145" s="71"/>
    </row>
    <row r="146" spans="1:12" ht="12.75" customHeight="1" x14ac:dyDescent="0.15">
      <c r="A146" s="71" t="s">
        <v>392</v>
      </c>
      <c r="B146" s="71" t="s">
        <v>393</v>
      </c>
      <c r="C146" s="71" t="s">
        <v>394</v>
      </c>
      <c r="D146" s="71">
        <v>1</v>
      </c>
      <c r="E146" s="71" t="s">
        <v>36</v>
      </c>
      <c r="F146" s="73">
        <v>40562</v>
      </c>
      <c r="G146" s="73">
        <v>40563</v>
      </c>
      <c r="H146" s="71">
        <f t="shared" si="7"/>
        <v>1</v>
      </c>
      <c r="I146" s="71" t="s">
        <v>34</v>
      </c>
      <c r="J146" s="71" t="s">
        <v>35</v>
      </c>
      <c r="K146" s="71" t="s">
        <v>24</v>
      </c>
      <c r="L146" s="71"/>
    </row>
    <row r="147" spans="1:12" ht="12.75" customHeight="1" x14ac:dyDescent="0.15">
      <c r="A147" s="71" t="s">
        <v>392</v>
      </c>
      <c r="B147" s="71" t="s">
        <v>393</v>
      </c>
      <c r="C147" s="71" t="s">
        <v>394</v>
      </c>
      <c r="D147" s="71">
        <v>1</v>
      </c>
      <c r="E147" s="71" t="s">
        <v>36</v>
      </c>
      <c r="F147" s="73">
        <v>40568</v>
      </c>
      <c r="G147" s="73">
        <v>40569</v>
      </c>
      <c r="H147" s="71">
        <f t="shared" si="7"/>
        <v>1</v>
      </c>
      <c r="I147" s="71" t="s">
        <v>34</v>
      </c>
      <c r="J147" s="71" t="s">
        <v>35</v>
      </c>
      <c r="K147" s="71" t="s">
        <v>24</v>
      </c>
      <c r="L147" s="71"/>
    </row>
    <row r="148" spans="1:12" ht="12.75" customHeight="1" x14ac:dyDescent="0.15">
      <c r="A148" s="71" t="s">
        <v>392</v>
      </c>
      <c r="B148" s="71" t="s">
        <v>393</v>
      </c>
      <c r="C148" s="71" t="s">
        <v>394</v>
      </c>
      <c r="D148" s="71">
        <v>1</v>
      </c>
      <c r="E148" s="71" t="s">
        <v>36</v>
      </c>
      <c r="F148" s="73">
        <v>40569</v>
      </c>
      <c r="G148" s="73">
        <v>40570</v>
      </c>
      <c r="H148" s="71">
        <f t="shared" si="7"/>
        <v>1</v>
      </c>
      <c r="I148" s="71" t="s">
        <v>34</v>
      </c>
      <c r="J148" s="71" t="s">
        <v>35</v>
      </c>
      <c r="K148" s="71" t="s">
        <v>24</v>
      </c>
      <c r="L148" s="71"/>
    </row>
    <row r="149" spans="1:12" ht="12.75" customHeight="1" x14ac:dyDescent="0.15">
      <c r="A149" s="71" t="s">
        <v>392</v>
      </c>
      <c r="B149" s="71" t="s">
        <v>393</v>
      </c>
      <c r="C149" s="71" t="s">
        <v>394</v>
      </c>
      <c r="D149" s="71">
        <v>1</v>
      </c>
      <c r="E149" s="71" t="s">
        <v>36</v>
      </c>
      <c r="F149" s="73">
        <v>40596</v>
      </c>
      <c r="G149" s="73">
        <v>40597</v>
      </c>
      <c r="H149" s="71">
        <f t="shared" si="7"/>
        <v>1</v>
      </c>
      <c r="I149" s="71" t="s">
        <v>34</v>
      </c>
      <c r="J149" s="71" t="s">
        <v>35</v>
      </c>
      <c r="K149" s="71" t="s">
        <v>24</v>
      </c>
      <c r="L149" s="71"/>
    </row>
    <row r="150" spans="1:12" ht="12.75" customHeight="1" x14ac:dyDescent="0.15">
      <c r="A150" s="71" t="s">
        <v>392</v>
      </c>
      <c r="B150" s="71" t="s">
        <v>393</v>
      </c>
      <c r="C150" s="71" t="s">
        <v>394</v>
      </c>
      <c r="D150" s="71">
        <v>1</v>
      </c>
      <c r="E150" s="71" t="s">
        <v>36</v>
      </c>
      <c r="F150" s="73">
        <v>40597</v>
      </c>
      <c r="G150" s="73">
        <v>40598</v>
      </c>
      <c r="H150" s="71">
        <f t="shared" si="7"/>
        <v>1</v>
      </c>
      <c r="I150" s="71" t="s">
        <v>34</v>
      </c>
      <c r="J150" s="71" t="s">
        <v>35</v>
      </c>
      <c r="K150" s="71" t="s">
        <v>24</v>
      </c>
      <c r="L150" s="71"/>
    </row>
    <row r="151" spans="1:12" ht="12.75" customHeight="1" x14ac:dyDescent="0.15">
      <c r="A151" s="71" t="s">
        <v>392</v>
      </c>
      <c r="B151" s="71" t="s">
        <v>393</v>
      </c>
      <c r="C151" s="71" t="s">
        <v>394</v>
      </c>
      <c r="D151" s="71">
        <v>1</v>
      </c>
      <c r="E151" s="71" t="s">
        <v>36</v>
      </c>
      <c r="F151" s="73">
        <v>40598</v>
      </c>
      <c r="G151" s="73">
        <v>40599</v>
      </c>
      <c r="H151" s="71">
        <f t="shared" si="7"/>
        <v>1</v>
      </c>
      <c r="I151" s="71" t="s">
        <v>34</v>
      </c>
      <c r="J151" s="71" t="s">
        <v>35</v>
      </c>
      <c r="K151" s="71" t="s">
        <v>24</v>
      </c>
      <c r="L151" s="71"/>
    </row>
    <row r="152" spans="1:12" ht="12.75" customHeight="1" x14ac:dyDescent="0.15">
      <c r="A152" s="71" t="s">
        <v>392</v>
      </c>
      <c r="B152" s="71" t="s">
        <v>393</v>
      </c>
      <c r="C152" s="71" t="s">
        <v>394</v>
      </c>
      <c r="D152" s="71">
        <v>1</v>
      </c>
      <c r="E152" s="71" t="s">
        <v>36</v>
      </c>
      <c r="F152" s="73">
        <v>40599</v>
      </c>
      <c r="G152" s="73">
        <v>40600</v>
      </c>
      <c r="H152" s="71">
        <f t="shared" si="7"/>
        <v>1</v>
      </c>
      <c r="I152" s="71" t="s">
        <v>34</v>
      </c>
      <c r="J152" s="71" t="s">
        <v>35</v>
      </c>
      <c r="K152" s="71" t="s">
        <v>24</v>
      </c>
      <c r="L152" s="71"/>
    </row>
    <row r="153" spans="1:12" ht="12.75" customHeight="1" x14ac:dyDescent="0.15">
      <c r="A153" s="71" t="s">
        <v>392</v>
      </c>
      <c r="B153" s="71" t="s">
        <v>393</v>
      </c>
      <c r="C153" s="71" t="s">
        <v>394</v>
      </c>
      <c r="D153" s="71">
        <v>1</v>
      </c>
      <c r="E153" s="71" t="s">
        <v>36</v>
      </c>
      <c r="F153" s="73">
        <v>40600</v>
      </c>
      <c r="G153" s="73">
        <v>40601</v>
      </c>
      <c r="H153" s="71">
        <f t="shared" si="7"/>
        <v>1</v>
      </c>
      <c r="I153" s="71" t="s">
        <v>34</v>
      </c>
      <c r="J153" s="71" t="s">
        <v>35</v>
      </c>
      <c r="K153" s="71" t="s">
        <v>24</v>
      </c>
      <c r="L153" s="71"/>
    </row>
    <row r="154" spans="1:12" ht="12.75" customHeight="1" x14ac:dyDescent="0.15">
      <c r="A154" s="71" t="s">
        <v>392</v>
      </c>
      <c r="B154" s="71" t="s">
        <v>393</v>
      </c>
      <c r="C154" s="71" t="s">
        <v>394</v>
      </c>
      <c r="D154" s="71">
        <v>1</v>
      </c>
      <c r="E154" s="71" t="s">
        <v>36</v>
      </c>
      <c r="F154" s="73">
        <v>40601</v>
      </c>
      <c r="G154" s="73">
        <v>40602</v>
      </c>
      <c r="H154" s="71">
        <f t="shared" si="7"/>
        <v>1</v>
      </c>
      <c r="I154" s="71" t="s">
        <v>34</v>
      </c>
      <c r="J154" s="71" t="s">
        <v>35</v>
      </c>
      <c r="K154" s="71" t="s">
        <v>24</v>
      </c>
      <c r="L154" s="71"/>
    </row>
    <row r="155" spans="1:12" ht="12.75" customHeight="1" x14ac:dyDescent="0.15">
      <c r="A155" s="71" t="s">
        <v>392</v>
      </c>
      <c r="B155" s="71" t="s">
        <v>393</v>
      </c>
      <c r="C155" s="71" t="s">
        <v>394</v>
      </c>
      <c r="D155" s="71">
        <v>1</v>
      </c>
      <c r="E155" s="71" t="s">
        <v>36</v>
      </c>
      <c r="F155" s="73">
        <v>40610</v>
      </c>
      <c r="G155" s="73">
        <v>40611</v>
      </c>
      <c r="H155" s="71">
        <f t="shared" si="7"/>
        <v>1</v>
      </c>
      <c r="I155" s="71" t="s">
        <v>34</v>
      </c>
      <c r="J155" s="71" t="s">
        <v>35</v>
      </c>
      <c r="K155" s="71" t="s">
        <v>24</v>
      </c>
      <c r="L155" s="71"/>
    </row>
    <row r="156" spans="1:12" ht="12.75" customHeight="1" x14ac:dyDescent="0.15">
      <c r="A156" s="71" t="s">
        <v>392</v>
      </c>
      <c r="B156" s="71" t="s">
        <v>393</v>
      </c>
      <c r="C156" s="71" t="s">
        <v>394</v>
      </c>
      <c r="D156" s="71">
        <v>1</v>
      </c>
      <c r="E156" s="71" t="s">
        <v>36</v>
      </c>
      <c r="F156" s="73">
        <v>40611</v>
      </c>
      <c r="G156" s="73">
        <v>40612</v>
      </c>
      <c r="H156" s="71">
        <f t="shared" si="7"/>
        <v>1</v>
      </c>
      <c r="I156" s="71" t="s">
        <v>34</v>
      </c>
      <c r="J156" s="71" t="s">
        <v>35</v>
      </c>
      <c r="K156" s="71" t="s">
        <v>24</v>
      </c>
      <c r="L156" s="71"/>
    </row>
    <row r="157" spans="1:12" ht="12.75" customHeight="1" x14ac:dyDescent="0.15">
      <c r="A157" s="71" t="s">
        <v>392</v>
      </c>
      <c r="B157" s="71" t="s">
        <v>393</v>
      </c>
      <c r="C157" s="71" t="s">
        <v>394</v>
      </c>
      <c r="D157" s="71">
        <v>1</v>
      </c>
      <c r="E157" s="71" t="s">
        <v>36</v>
      </c>
      <c r="F157" s="73">
        <v>40680</v>
      </c>
      <c r="G157" s="73">
        <v>40681</v>
      </c>
      <c r="H157" s="71">
        <f t="shared" si="7"/>
        <v>1</v>
      </c>
      <c r="I157" s="71" t="s">
        <v>34</v>
      </c>
      <c r="J157" s="71" t="s">
        <v>35</v>
      </c>
      <c r="K157" s="71" t="s">
        <v>24</v>
      </c>
      <c r="L157" s="71"/>
    </row>
    <row r="158" spans="1:12" ht="12.75" customHeight="1" x14ac:dyDescent="0.15">
      <c r="A158" s="71" t="s">
        <v>392</v>
      </c>
      <c r="B158" s="71" t="s">
        <v>393</v>
      </c>
      <c r="C158" s="71" t="s">
        <v>394</v>
      </c>
      <c r="D158" s="71">
        <v>1</v>
      </c>
      <c r="E158" s="71" t="s">
        <v>36</v>
      </c>
      <c r="F158" s="73">
        <v>40708</v>
      </c>
      <c r="G158" s="73">
        <v>40709</v>
      </c>
      <c r="H158" s="71">
        <f t="shared" si="7"/>
        <v>1</v>
      </c>
      <c r="I158" s="71" t="s">
        <v>34</v>
      </c>
      <c r="J158" s="71" t="s">
        <v>35</v>
      </c>
      <c r="K158" s="71" t="s">
        <v>24</v>
      </c>
      <c r="L158" s="71"/>
    </row>
    <row r="159" spans="1:12" ht="12.75" customHeight="1" x14ac:dyDescent="0.15">
      <c r="A159" s="71" t="s">
        <v>392</v>
      </c>
      <c r="B159" s="71" t="s">
        <v>393</v>
      </c>
      <c r="C159" s="71" t="s">
        <v>394</v>
      </c>
      <c r="D159" s="71">
        <v>1</v>
      </c>
      <c r="E159" s="71" t="s">
        <v>36</v>
      </c>
      <c r="F159" s="73">
        <v>40709</v>
      </c>
      <c r="G159" s="73">
        <v>40710</v>
      </c>
      <c r="H159" s="71">
        <f t="shared" si="7"/>
        <v>1</v>
      </c>
      <c r="I159" s="71" t="s">
        <v>34</v>
      </c>
      <c r="J159" s="71" t="s">
        <v>35</v>
      </c>
      <c r="K159" s="71" t="s">
        <v>24</v>
      </c>
      <c r="L159" s="71"/>
    </row>
    <row r="160" spans="1:12" ht="12.75" customHeight="1" x14ac:dyDescent="0.15">
      <c r="A160" s="71" t="s">
        <v>392</v>
      </c>
      <c r="B160" s="71" t="s">
        <v>393</v>
      </c>
      <c r="C160" s="71" t="s">
        <v>394</v>
      </c>
      <c r="D160" s="71">
        <v>1</v>
      </c>
      <c r="E160" s="71" t="s">
        <v>36</v>
      </c>
      <c r="F160" s="73">
        <v>40834</v>
      </c>
      <c r="G160" s="73">
        <v>40835</v>
      </c>
      <c r="H160" s="71">
        <f t="shared" si="7"/>
        <v>1</v>
      </c>
      <c r="I160" s="71" t="s">
        <v>34</v>
      </c>
      <c r="J160" s="71" t="s">
        <v>35</v>
      </c>
      <c r="K160" s="71" t="s">
        <v>24</v>
      </c>
      <c r="L160" s="71"/>
    </row>
    <row r="161" spans="1:12" ht="12.75" customHeight="1" x14ac:dyDescent="0.15">
      <c r="A161" s="71" t="s">
        <v>392</v>
      </c>
      <c r="B161" s="71" t="s">
        <v>393</v>
      </c>
      <c r="C161" s="71" t="s">
        <v>394</v>
      </c>
      <c r="D161" s="71">
        <v>1</v>
      </c>
      <c r="E161" s="71" t="s">
        <v>36</v>
      </c>
      <c r="F161" s="73">
        <v>40890</v>
      </c>
      <c r="G161" s="73">
        <v>40891</v>
      </c>
      <c r="H161" s="71">
        <f t="shared" si="7"/>
        <v>1</v>
      </c>
      <c r="I161" s="71" t="s">
        <v>34</v>
      </c>
      <c r="J161" s="71" t="s">
        <v>35</v>
      </c>
      <c r="K161" s="71" t="s">
        <v>24</v>
      </c>
      <c r="L161" s="71"/>
    </row>
    <row r="162" spans="1:12" ht="12.75" customHeight="1" x14ac:dyDescent="0.15">
      <c r="A162" s="71" t="s">
        <v>392</v>
      </c>
      <c r="B162" s="71" t="s">
        <v>393</v>
      </c>
      <c r="C162" s="71" t="s">
        <v>394</v>
      </c>
      <c r="D162" s="71">
        <v>1</v>
      </c>
      <c r="E162" s="71" t="s">
        <v>36</v>
      </c>
      <c r="F162" s="73">
        <v>40891</v>
      </c>
      <c r="G162" s="142">
        <v>40898</v>
      </c>
      <c r="H162" s="71">
        <f t="shared" si="7"/>
        <v>7</v>
      </c>
      <c r="I162" s="71" t="s">
        <v>34</v>
      </c>
      <c r="J162" s="71" t="s">
        <v>35</v>
      </c>
      <c r="K162" s="71" t="s">
        <v>24</v>
      </c>
      <c r="L162" s="71"/>
    </row>
    <row r="163" spans="1:12" ht="12.75" customHeight="1" x14ac:dyDescent="0.15">
      <c r="A163" s="71" t="s">
        <v>392</v>
      </c>
      <c r="B163" s="71" t="s">
        <v>395</v>
      </c>
      <c r="C163" s="71" t="s">
        <v>396</v>
      </c>
      <c r="D163" s="71">
        <v>1</v>
      </c>
      <c r="E163" s="71" t="s">
        <v>36</v>
      </c>
      <c r="F163" s="73">
        <v>40554</v>
      </c>
      <c r="G163" s="73">
        <v>40555</v>
      </c>
      <c r="H163" s="71">
        <f t="shared" si="7"/>
        <v>1</v>
      </c>
      <c r="I163" s="71" t="s">
        <v>34</v>
      </c>
      <c r="J163" s="71" t="s">
        <v>35</v>
      </c>
      <c r="K163" s="71" t="s">
        <v>24</v>
      </c>
      <c r="L163" s="71"/>
    </row>
    <row r="164" spans="1:12" ht="12.75" customHeight="1" x14ac:dyDescent="0.15">
      <c r="A164" s="71" t="s">
        <v>392</v>
      </c>
      <c r="B164" s="71" t="s">
        <v>395</v>
      </c>
      <c r="C164" s="71" t="s">
        <v>396</v>
      </c>
      <c r="D164" s="71">
        <v>1</v>
      </c>
      <c r="E164" s="71" t="s">
        <v>36</v>
      </c>
      <c r="F164" s="73">
        <v>40555</v>
      </c>
      <c r="G164" s="73">
        <v>40556</v>
      </c>
      <c r="H164" s="71">
        <f t="shared" si="7"/>
        <v>1</v>
      </c>
      <c r="I164" s="71" t="s">
        <v>34</v>
      </c>
      <c r="J164" s="71" t="s">
        <v>35</v>
      </c>
      <c r="K164" s="71" t="s">
        <v>24</v>
      </c>
      <c r="L164" s="71"/>
    </row>
    <row r="165" spans="1:12" ht="12.75" customHeight="1" x14ac:dyDescent="0.15">
      <c r="A165" s="71" t="s">
        <v>392</v>
      </c>
      <c r="B165" s="71" t="s">
        <v>401</v>
      </c>
      <c r="C165" s="71" t="s">
        <v>402</v>
      </c>
      <c r="D165" s="71">
        <v>1</v>
      </c>
      <c r="E165" s="71" t="s">
        <v>36</v>
      </c>
      <c r="F165" s="73">
        <v>40554</v>
      </c>
      <c r="G165" s="73">
        <v>40555</v>
      </c>
      <c r="H165" s="71">
        <f t="shared" si="7"/>
        <v>1</v>
      </c>
      <c r="I165" s="71" t="s">
        <v>34</v>
      </c>
      <c r="J165" s="71" t="s">
        <v>35</v>
      </c>
      <c r="K165" s="71" t="s">
        <v>24</v>
      </c>
      <c r="L165" s="71"/>
    </row>
    <row r="166" spans="1:12" ht="12.75" customHeight="1" x14ac:dyDescent="0.15">
      <c r="A166" s="71" t="s">
        <v>392</v>
      </c>
      <c r="B166" s="71" t="s">
        <v>401</v>
      </c>
      <c r="C166" s="71" t="s">
        <v>402</v>
      </c>
      <c r="D166" s="71">
        <v>1</v>
      </c>
      <c r="E166" s="71" t="s">
        <v>36</v>
      </c>
      <c r="F166" s="73">
        <v>40555</v>
      </c>
      <c r="G166" s="73">
        <v>40556</v>
      </c>
      <c r="H166" s="71">
        <f t="shared" si="7"/>
        <v>1</v>
      </c>
      <c r="I166" s="71" t="s">
        <v>34</v>
      </c>
      <c r="J166" s="71" t="s">
        <v>35</v>
      </c>
      <c r="K166" s="71" t="s">
        <v>24</v>
      </c>
      <c r="L166" s="71"/>
    </row>
    <row r="167" spans="1:12" ht="12.75" customHeight="1" x14ac:dyDescent="0.15">
      <c r="A167" s="71" t="s">
        <v>392</v>
      </c>
      <c r="B167" s="71" t="s">
        <v>401</v>
      </c>
      <c r="C167" s="71" t="s">
        <v>402</v>
      </c>
      <c r="D167" s="71">
        <v>1</v>
      </c>
      <c r="E167" s="71" t="s">
        <v>36</v>
      </c>
      <c r="F167" s="73">
        <v>40556</v>
      </c>
      <c r="G167" s="73">
        <v>40557</v>
      </c>
      <c r="H167" s="71">
        <f t="shared" si="7"/>
        <v>1</v>
      </c>
      <c r="I167" s="71" t="s">
        <v>34</v>
      </c>
      <c r="J167" s="71" t="s">
        <v>35</v>
      </c>
      <c r="K167" s="71" t="s">
        <v>24</v>
      </c>
      <c r="L167" s="71"/>
    </row>
    <row r="168" spans="1:12" ht="12.75" customHeight="1" x14ac:dyDescent="0.15">
      <c r="A168" s="71" t="s">
        <v>392</v>
      </c>
      <c r="B168" s="71" t="s">
        <v>401</v>
      </c>
      <c r="C168" s="71" t="s">
        <v>402</v>
      </c>
      <c r="D168" s="71">
        <v>1</v>
      </c>
      <c r="E168" s="71" t="s">
        <v>36</v>
      </c>
      <c r="F168" s="73">
        <v>40557</v>
      </c>
      <c r="G168" s="73">
        <v>40558</v>
      </c>
      <c r="H168" s="71">
        <f t="shared" si="7"/>
        <v>1</v>
      </c>
      <c r="I168" s="71" t="s">
        <v>34</v>
      </c>
      <c r="J168" s="71" t="s">
        <v>35</v>
      </c>
      <c r="K168" s="71" t="s">
        <v>24</v>
      </c>
      <c r="L168" s="71"/>
    </row>
    <row r="169" spans="1:12" ht="12.75" customHeight="1" x14ac:dyDescent="0.15">
      <c r="A169" s="71" t="s">
        <v>392</v>
      </c>
      <c r="B169" s="71" t="s">
        <v>401</v>
      </c>
      <c r="C169" s="71" t="s">
        <v>402</v>
      </c>
      <c r="D169" s="71">
        <v>1</v>
      </c>
      <c r="E169" s="71" t="s">
        <v>36</v>
      </c>
      <c r="F169" s="73">
        <v>40558</v>
      </c>
      <c r="G169" s="73">
        <v>40559</v>
      </c>
      <c r="H169" s="71">
        <f t="shared" si="7"/>
        <v>1</v>
      </c>
      <c r="I169" s="71" t="s">
        <v>34</v>
      </c>
      <c r="J169" s="71" t="s">
        <v>35</v>
      </c>
      <c r="K169" s="71" t="s">
        <v>24</v>
      </c>
      <c r="L169" s="71"/>
    </row>
    <row r="170" spans="1:12" ht="12.75" customHeight="1" x14ac:dyDescent="0.15">
      <c r="A170" s="71" t="s">
        <v>392</v>
      </c>
      <c r="B170" s="71" t="s">
        <v>401</v>
      </c>
      <c r="C170" s="71" t="s">
        <v>402</v>
      </c>
      <c r="D170" s="71">
        <v>1</v>
      </c>
      <c r="E170" s="71" t="s">
        <v>36</v>
      </c>
      <c r="F170" s="73">
        <v>40559</v>
      </c>
      <c r="G170" s="73">
        <v>40560</v>
      </c>
      <c r="H170" s="71">
        <f t="shared" si="7"/>
        <v>1</v>
      </c>
      <c r="I170" s="71" t="s">
        <v>34</v>
      </c>
      <c r="J170" s="71" t="s">
        <v>35</v>
      </c>
      <c r="K170" s="71" t="s">
        <v>24</v>
      </c>
      <c r="L170" s="71"/>
    </row>
    <row r="171" spans="1:12" ht="12.75" customHeight="1" x14ac:dyDescent="0.15">
      <c r="A171" s="71" t="s">
        <v>392</v>
      </c>
      <c r="B171" s="71" t="s">
        <v>401</v>
      </c>
      <c r="C171" s="71" t="s">
        <v>402</v>
      </c>
      <c r="D171" s="71">
        <v>1</v>
      </c>
      <c r="E171" s="71" t="s">
        <v>36</v>
      </c>
      <c r="F171" s="73">
        <v>40560</v>
      </c>
      <c r="G171" s="73">
        <v>40561</v>
      </c>
      <c r="H171" s="71">
        <f t="shared" si="7"/>
        <v>1</v>
      </c>
      <c r="I171" s="71" t="s">
        <v>34</v>
      </c>
      <c r="J171" s="71" t="s">
        <v>35</v>
      </c>
      <c r="K171" s="71" t="s">
        <v>24</v>
      </c>
      <c r="L171" s="71"/>
    </row>
    <row r="172" spans="1:12" ht="12.75" customHeight="1" x14ac:dyDescent="0.15">
      <c r="A172" s="71" t="s">
        <v>392</v>
      </c>
      <c r="B172" s="71" t="s">
        <v>401</v>
      </c>
      <c r="C172" s="71" t="s">
        <v>402</v>
      </c>
      <c r="D172" s="71">
        <v>1</v>
      </c>
      <c r="E172" s="71" t="s">
        <v>36</v>
      </c>
      <c r="F172" s="73">
        <v>40561</v>
      </c>
      <c r="G172" s="73">
        <v>40562</v>
      </c>
      <c r="H172" s="71">
        <f t="shared" si="7"/>
        <v>1</v>
      </c>
      <c r="I172" s="71" t="s">
        <v>34</v>
      </c>
      <c r="J172" s="71" t="s">
        <v>35</v>
      </c>
      <c r="K172" s="71" t="s">
        <v>24</v>
      </c>
      <c r="L172" s="71"/>
    </row>
    <row r="173" spans="1:12" ht="12.75" customHeight="1" x14ac:dyDescent="0.15">
      <c r="A173" s="71" t="s">
        <v>392</v>
      </c>
      <c r="B173" s="71" t="s">
        <v>401</v>
      </c>
      <c r="C173" s="71" t="s">
        <v>402</v>
      </c>
      <c r="D173" s="71">
        <v>1</v>
      </c>
      <c r="E173" s="71" t="s">
        <v>36</v>
      </c>
      <c r="F173" s="73">
        <v>40562</v>
      </c>
      <c r="G173" s="73">
        <v>40563</v>
      </c>
      <c r="H173" s="71">
        <f t="shared" si="7"/>
        <v>1</v>
      </c>
      <c r="I173" s="71" t="s">
        <v>34</v>
      </c>
      <c r="J173" s="71" t="s">
        <v>35</v>
      </c>
      <c r="K173" s="71" t="s">
        <v>24</v>
      </c>
      <c r="L173" s="71"/>
    </row>
    <row r="174" spans="1:12" ht="12.75" customHeight="1" x14ac:dyDescent="0.15">
      <c r="A174" s="71" t="s">
        <v>392</v>
      </c>
      <c r="B174" s="71" t="s">
        <v>401</v>
      </c>
      <c r="C174" s="71" t="s">
        <v>402</v>
      </c>
      <c r="D174" s="71">
        <v>1</v>
      </c>
      <c r="E174" s="71" t="s">
        <v>36</v>
      </c>
      <c r="F174" s="73">
        <v>40563</v>
      </c>
      <c r="G174" s="73">
        <v>40564</v>
      </c>
      <c r="H174" s="71">
        <f t="shared" si="7"/>
        <v>1</v>
      </c>
      <c r="I174" s="71" t="s">
        <v>34</v>
      </c>
      <c r="J174" s="71" t="s">
        <v>35</v>
      </c>
      <c r="K174" s="71" t="s">
        <v>24</v>
      </c>
      <c r="L174" s="71"/>
    </row>
    <row r="175" spans="1:12" ht="12.75" customHeight="1" x14ac:dyDescent="0.15">
      <c r="A175" s="71" t="s">
        <v>392</v>
      </c>
      <c r="B175" s="71" t="s">
        <v>401</v>
      </c>
      <c r="C175" s="71" t="s">
        <v>402</v>
      </c>
      <c r="D175" s="71">
        <v>1</v>
      </c>
      <c r="E175" s="71" t="s">
        <v>36</v>
      </c>
      <c r="F175" s="73">
        <v>40568</v>
      </c>
      <c r="G175" s="73">
        <v>40569</v>
      </c>
      <c r="H175" s="71">
        <f t="shared" si="7"/>
        <v>1</v>
      </c>
      <c r="I175" s="71" t="s">
        <v>34</v>
      </c>
      <c r="J175" s="71" t="s">
        <v>35</v>
      </c>
      <c r="K175" s="71" t="s">
        <v>24</v>
      </c>
      <c r="L175" s="71"/>
    </row>
    <row r="176" spans="1:12" ht="12.75" customHeight="1" x14ac:dyDescent="0.15">
      <c r="A176" s="71" t="s">
        <v>392</v>
      </c>
      <c r="B176" s="71" t="s">
        <v>401</v>
      </c>
      <c r="C176" s="71" t="s">
        <v>402</v>
      </c>
      <c r="D176" s="71">
        <v>1</v>
      </c>
      <c r="E176" s="71" t="s">
        <v>36</v>
      </c>
      <c r="F176" s="73">
        <v>40890</v>
      </c>
      <c r="G176" s="73">
        <v>40891</v>
      </c>
      <c r="H176" s="71">
        <f t="shared" si="7"/>
        <v>1</v>
      </c>
      <c r="I176" s="71" t="s">
        <v>34</v>
      </c>
      <c r="J176" s="71" t="s">
        <v>35</v>
      </c>
      <c r="K176" s="71" t="s">
        <v>24</v>
      </c>
      <c r="L176" s="71"/>
    </row>
    <row r="177" spans="1:12" ht="12.75" customHeight="1" x14ac:dyDescent="0.15">
      <c r="A177" s="71" t="s">
        <v>392</v>
      </c>
      <c r="B177" s="71" t="s">
        <v>405</v>
      </c>
      <c r="C177" s="71" t="s">
        <v>406</v>
      </c>
      <c r="D177" s="71">
        <v>1</v>
      </c>
      <c r="E177" s="71" t="s">
        <v>36</v>
      </c>
      <c r="F177" s="73">
        <v>40610</v>
      </c>
      <c r="G177" s="73">
        <v>40611</v>
      </c>
      <c r="H177" s="71">
        <f t="shared" si="7"/>
        <v>1</v>
      </c>
      <c r="I177" s="71" t="s">
        <v>34</v>
      </c>
      <c r="J177" s="71" t="s">
        <v>35</v>
      </c>
      <c r="K177" s="71" t="s">
        <v>24</v>
      </c>
      <c r="L177" s="71"/>
    </row>
    <row r="178" spans="1:12" ht="12.75" customHeight="1" x14ac:dyDescent="0.15">
      <c r="A178" s="71" t="s">
        <v>392</v>
      </c>
      <c r="B178" s="71" t="s">
        <v>405</v>
      </c>
      <c r="C178" s="71" t="s">
        <v>406</v>
      </c>
      <c r="D178" s="71">
        <v>1</v>
      </c>
      <c r="E178" s="71" t="s">
        <v>36</v>
      </c>
      <c r="F178" s="73">
        <v>40611</v>
      </c>
      <c r="G178" s="73">
        <v>40612</v>
      </c>
      <c r="H178" s="71">
        <f t="shared" si="7"/>
        <v>1</v>
      </c>
      <c r="I178" s="71" t="s">
        <v>34</v>
      </c>
      <c r="J178" s="71" t="s">
        <v>35</v>
      </c>
      <c r="K178" s="71" t="s">
        <v>24</v>
      </c>
      <c r="L178" s="71"/>
    </row>
    <row r="179" spans="1:12" ht="12.75" customHeight="1" x14ac:dyDescent="0.15">
      <c r="A179" s="71" t="s">
        <v>392</v>
      </c>
      <c r="B179" s="71" t="s">
        <v>405</v>
      </c>
      <c r="C179" s="71" t="s">
        <v>406</v>
      </c>
      <c r="D179" s="71">
        <v>1</v>
      </c>
      <c r="E179" s="71" t="s">
        <v>36</v>
      </c>
      <c r="F179" s="73">
        <v>40666</v>
      </c>
      <c r="G179" s="73">
        <v>40667</v>
      </c>
      <c r="H179" s="71">
        <f t="shared" si="7"/>
        <v>1</v>
      </c>
      <c r="I179" s="71" t="s">
        <v>34</v>
      </c>
      <c r="J179" s="71" t="s">
        <v>35</v>
      </c>
      <c r="K179" s="71" t="s">
        <v>24</v>
      </c>
      <c r="L179" s="71"/>
    </row>
    <row r="180" spans="1:12" ht="12.75" customHeight="1" x14ac:dyDescent="0.15">
      <c r="A180" s="71" t="s">
        <v>392</v>
      </c>
      <c r="B180" s="71" t="s">
        <v>405</v>
      </c>
      <c r="C180" s="71" t="s">
        <v>406</v>
      </c>
      <c r="D180" s="71">
        <v>1</v>
      </c>
      <c r="E180" s="71" t="s">
        <v>36</v>
      </c>
      <c r="F180" s="73">
        <v>40834</v>
      </c>
      <c r="G180" s="73">
        <v>40835</v>
      </c>
      <c r="H180" s="71">
        <f t="shared" si="7"/>
        <v>1</v>
      </c>
      <c r="I180" s="71" t="s">
        <v>34</v>
      </c>
      <c r="J180" s="71" t="s">
        <v>35</v>
      </c>
      <c r="K180" s="71" t="s">
        <v>24</v>
      </c>
      <c r="L180" s="71"/>
    </row>
    <row r="181" spans="1:12" ht="12.75" customHeight="1" x14ac:dyDescent="0.15">
      <c r="A181" s="71" t="s">
        <v>392</v>
      </c>
      <c r="B181" s="71" t="s">
        <v>405</v>
      </c>
      <c r="C181" s="71" t="s">
        <v>406</v>
      </c>
      <c r="D181" s="71">
        <v>1</v>
      </c>
      <c r="E181" s="71" t="s">
        <v>36</v>
      </c>
      <c r="F181" s="73">
        <v>40890</v>
      </c>
      <c r="G181" s="73">
        <v>40891</v>
      </c>
      <c r="H181" s="71">
        <f t="shared" si="7"/>
        <v>1</v>
      </c>
      <c r="I181" s="71" t="s">
        <v>34</v>
      </c>
      <c r="J181" s="71" t="s">
        <v>35</v>
      </c>
      <c r="K181" s="71" t="s">
        <v>24</v>
      </c>
      <c r="L181" s="71"/>
    </row>
    <row r="182" spans="1:12" ht="12.75" customHeight="1" x14ac:dyDescent="0.15">
      <c r="A182" s="71" t="s">
        <v>392</v>
      </c>
      <c r="B182" s="71" t="s">
        <v>405</v>
      </c>
      <c r="C182" s="71" t="s">
        <v>406</v>
      </c>
      <c r="D182" s="71">
        <v>1</v>
      </c>
      <c r="E182" s="71" t="s">
        <v>36</v>
      </c>
      <c r="F182" s="73">
        <v>40891</v>
      </c>
      <c r="G182" s="73">
        <v>40892</v>
      </c>
      <c r="H182" s="71">
        <f t="shared" si="7"/>
        <v>1</v>
      </c>
      <c r="I182" s="71" t="s">
        <v>34</v>
      </c>
      <c r="J182" s="71" t="s">
        <v>35</v>
      </c>
      <c r="K182" s="71" t="s">
        <v>24</v>
      </c>
      <c r="L182" s="71"/>
    </row>
    <row r="183" spans="1:12" ht="12.75" customHeight="1" x14ac:dyDescent="0.15">
      <c r="A183" s="71" t="s">
        <v>392</v>
      </c>
      <c r="B183" s="71" t="s">
        <v>415</v>
      </c>
      <c r="C183" s="71" t="s">
        <v>416</v>
      </c>
      <c r="D183" s="71">
        <v>1</v>
      </c>
      <c r="E183" s="71" t="s">
        <v>36</v>
      </c>
      <c r="F183" s="73">
        <v>40555</v>
      </c>
      <c r="G183" s="73">
        <v>40556</v>
      </c>
      <c r="H183" s="71">
        <f t="shared" si="7"/>
        <v>1</v>
      </c>
      <c r="I183" s="71" t="s">
        <v>34</v>
      </c>
      <c r="J183" s="71" t="s">
        <v>35</v>
      </c>
      <c r="K183" s="71" t="s">
        <v>24</v>
      </c>
      <c r="L183" s="71"/>
    </row>
    <row r="184" spans="1:12" ht="12.75" customHeight="1" x14ac:dyDescent="0.15">
      <c r="A184" s="71" t="s">
        <v>392</v>
      </c>
      <c r="B184" s="71" t="s">
        <v>415</v>
      </c>
      <c r="C184" s="71" t="s">
        <v>416</v>
      </c>
      <c r="D184" s="71">
        <v>1</v>
      </c>
      <c r="E184" s="71" t="s">
        <v>36</v>
      </c>
      <c r="F184" s="73">
        <v>40611</v>
      </c>
      <c r="G184" s="73">
        <v>40612</v>
      </c>
      <c r="H184" s="71">
        <f t="shared" si="7"/>
        <v>1</v>
      </c>
      <c r="I184" s="71" t="s">
        <v>34</v>
      </c>
      <c r="J184" s="71" t="s">
        <v>35</v>
      </c>
      <c r="K184" s="71" t="s">
        <v>24</v>
      </c>
      <c r="L184" s="71"/>
    </row>
    <row r="185" spans="1:12" ht="12.75" customHeight="1" x14ac:dyDescent="0.15">
      <c r="A185" s="71" t="s">
        <v>392</v>
      </c>
      <c r="B185" s="71" t="s">
        <v>415</v>
      </c>
      <c r="C185" s="71" t="s">
        <v>416</v>
      </c>
      <c r="D185" s="71">
        <v>1</v>
      </c>
      <c r="E185" s="71" t="s">
        <v>36</v>
      </c>
      <c r="F185" s="73">
        <v>40688</v>
      </c>
      <c r="G185" s="73">
        <v>40689</v>
      </c>
      <c r="H185" s="71">
        <f t="shared" si="7"/>
        <v>1</v>
      </c>
      <c r="I185" s="71" t="s">
        <v>34</v>
      </c>
      <c r="J185" s="71" t="s">
        <v>35</v>
      </c>
      <c r="K185" s="71" t="s">
        <v>24</v>
      </c>
      <c r="L185" s="71"/>
    </row>
    <row r="186" spans="1:12" ht="12.75" customHeight="1" x14ac:dyDescent="0.15">
      <c r="A186" s="71" t="s">
        <v>392</v>
      </c>
      <c r="B186" s="71" t="s">
        <v>415</v>
      </c>
      <c r="C186" s="71" t="s">
        <v>416</v>
      </c>
      <c r="D186" s="71">
        <v>1</v>
      </c>
      <c r="E186" s="71" t="s">
        <v>36</v>
      </c>
      <c r="F186" s="73">
        <v>40723</v>
      </c>
      <c r="G186" s="73">
        <v>40724</v>
      </c>
      <c r="H186" s="71">
        <f t="shared" si="7"/>
        <v>1</v>
      </c>
      <c r="I186" s="71" t="s">
        <v>34</v>
      </c>
      <c r="J186" s="71" t="s">
        <v>35</v>
      </c>
      <c r="K186" s="71" t="s">
        <v>24</v>
      </c>
      <c r="L186" s="71"/>
    </row>
    <row r="187" spans="1:12" ht="12.75" customHeight="1" x14ac:dyDescent="0.15">
      <c r="A187" s="71" t="s">
        <v>392</v>
      </c>
      <c r="B187" s="71" t="s">
        <v>415</v>
      </c>
      <c r="C187" s="71" t="s">
        <v>416</v>
      </c>
      <c r="D187" s="71">
        <v>1</v>
      </c>
      <c r="E187" s="71" t="s">
        <v>36</v>
      </c>
      <c r="F187" s="73">
        <v>40724</v>
      </c>
      <c r="G187" s="73">
        <v>40725</v>
      </c>
      <c r="H187" s="71">
        <f t="shared" si="7"/>
        <v>1</v>
      </c>
      <c r="I187" s="71" t="s">
        <v>34</v>
      </c>
      <c r="J187" s="71" t="s">
        <v>35</v>
      </c>
      <c r="K187" s="71" t="s">
        <v>24</v>
      </c>
      <c r="L187" s="71"/>
    </row>
    <row r="188" spans="1:12" ht="12.75" customHeight="1" x14ac:dyDescent="0.15">
      <c r="A188" s="71" t="s">
        <v>392</v>
      </c>
      <c r="B188" s="71" t="s">
        <v>415</v>
      </c>
      <c r="C188" s="71" t="s">
        <v>416</v>
      </c>
      <c r="D188" s="71">
        <v>1</v>
      </c>
      <c r="E188" s="71" t="s">
        <v>36</v>
      </c>
      <c r="F188" s="73">
        <v>40725</v>
      </c>
      <c r="G188" s="73">
        <v>40726</v>
      </c>
      <c r="H188" s="71">
        <f t="shared" si="7"/>
        <v>1</v>
      </c>
      <c r="I188" s="71" t="s">
        <v>34</v>
      </c>
      <c r="J188" s="71" t="s">
        <v>35</v>
      </c>
      <c r="K188" s="71" t="s">
        <v>24</v>
      </c>
      <c r="L188" s="71"/>
    </row>
    <row r="189" spans="1:12" ht="12.75" customHeight="1" x14ac:dyDescent="0.15">
      <c r="A189" s="71" t="s">
        <v>392</v>
      </c>
      <c r="B189" s="71" t="s">
        <v>415</v>
      </c>
      <c r="C189" s="71" t="s">
        <v>416</v>
      </c>
      <c r="D189" s="71">
        <v>1</v>
      </c>
      <c r="E189" s="71" t="s">
        <v>36</v>
      </c>
      <c r="F189" s="73">
        <v>40726</v>
      </c>
      <c r="G189" s="73">
        <v>40727</v>
      </c>
      <c r="H189" s="71">
        <f t="shared" si="7"/>
        <v>1</v>
      </c>
      <c r="I189" s="71" t="s">
        <v>34</v>
      </c>
      <c r="J189" s="71" t="s">
        <v>35</v>
      </c>
      <c r="K189" s="71" t="s">
        <v>24</v>
      </c>
      <c r="L189" s="71"/>
    </row>
    <row r="190" spans="1:12" ht="12.75" customHeight="1" x14ac:dyDescent="0.15">
      <c r="A190" s="71" t="s">
        <v>392</v>
      </c>
      <c r="B190" s="71" t="s">
        <v>415</v>
      </c>
      <c r="C190" s="71" t="s">
        <v>416</v>
      </c>
      <c r="D190" s="71">
        <v>1</v>
      </c>
      <c r="E190" s="71" t="s">
        <v>36</v>
      </c>
      <c r="F190" s="73">
        <v>40758</v>
      </c>
      <c r="G190" s="73">
        <v>40759</v>
      </c>
      <c r="H190" s="71">
        <f t="shared" si="7"/>
        <v>1</v>
      </c>
      <c r="I190" s="71" t="s">
        <v>34</v>
      </c>
      <c r="J190" s="71" t="s">
        <v>35</v>
      </c>
      <c r="K190" s="71" t="s">
        <v>24</v>
      </c>
      <c r="L190" s="71"/>
    </row>
    <row r="191" spans="1:12" ht="12.75" customHeight="1" x14ac:dyDescent="0.15">
      <c r="A191" s="71" t="s">
        <v>392</v>
      </c>
      <c r="B191" s="71" t="s">
        <v>415</v>
      </c>
      <c r="C191" s="71" t="s">
        <v>416</v>
      </c>
      <c r="D191" s="71">
        <v>1</v>
      </c>
      <c r="E191" s="71" t="s">
        <v>36</v>
      </c>
      <c r="F191" s="73">
        <v>40759</v>
      </c>
      <c r="G191" s="73">
        <v>40760</v>
      </c>
      <c r="H191" s="71">
        <f t="shared" si="7"/>
        <v>1</v>
      </c>
      <c r="I191" s="71" t="s">
        <v>34</v>
      </c>
      <c r="J191" s="71" t="s">
        <v>35</v>
      </c>
      <c r="K191" s="71" t="s">
        <v>24</v>
      </c>
      <c r="L191" s="71"/>
    </row>
    <row r="192" spans="1:12" ht="12.75" customHeight="1" x14ac:dyDescent="0.15">
      <c r="A192" s="71" t="s">
        <v>392</v>
      </c>
      <c r="B192" s="71" t="s">
        <v>415</v>
      </c>
      <c r="C192" s="71" t="s">
        <v>416</v>
      </c>
      <c r="D192" s="71">
        <v>1</v>
      </c>
      <c r="E192" s="71" t="s">
        <v>36</v>
      </c>
      <c r="F192" s="73">
        <v>40765</v>
      </c>
      <c r="G192" s="73">
        <v>40766</v>
      </c>
      <c r="H192" s="71">
        <f t="shared" si="7"/>
        <v>1</v>
      </c>
      <c r="I192" s="71" t="s">
        <v>34</v>
      </c>
      <c r="J192" s="71" t="s">
        <v>35</v>
      </c>
      <c r="K192" s="71" t="s">
        <v>24</v>
      </c>
      <c r="L192" s="71"/>
    </row>
    <row r="193" spans="1:12" ht="12.75" customHeight="1" x14ac:dyDescent="0.15">
      <c r="A193" s="71" t="s">
        <v>392</v>
      </c>
      <c r="B193" s="71" t="s">
        <v>417</v>
      </c>
      <c r="C193" s="71" t="s">
        <v>418</v>
      </c>
      <c r="D193" s="71">
        <v>1</v>
      </c>
      <c r="E193" s="71" t="s">
        <v>36</v>
      </c>
      <c r="F193" s="73">
        <v>40555</v>
      </c>
      <c r="G193" s="73">
        <v>40556</v>
      </c>
      <c r="H193" s="71">
        <f t="shared" si="7"/>
        <v>1</v>
      </c>
      <c r="I193" s="71" t="s">
        <v>34</v>
      </c>
      <c r="J193" s="71" t="s">
        <v>35</v>
      </c>
      <c r="K193" s="71" t="s">
        <v>24</v>
      </c>
      <c r="L193" s="71"/>
    </row>
    <row r="194" spans="1:12" ht="12.75" customHeight="1" x14ac:dyDescent="0.15">
      <c r="A194" s="71" t="s">
        <v>392</v>
      </c>
      <c r="B194" s="71" t="s">
        <v>417</v>
      </c>
      <c r="C194" s="71" t="s">
        <v>418</v>
      </c>
      <c r="D194" s="71">
        <v>1</v>
      </c>
      <c r="E194" s="71" t="s">
        <v>36</v>
      </c>
      <c r="F194" s="73">
        <v>40625</v>
      </c>
      <c r="G194" s="73">
        <v>40626</v>
      </c>
      <c r="H194" s="71">
        <f t="shared" si="7"/>
        <v>1</v>
      </c>
      <c r="I194" s="71" t="s">
        <v>34</v>
      </c>
      <c r="J194" s="71" t="s">
        <v>35</v>
      </c>
      <c r="K194" s="71" t="s">
        <v>24</v>
      </c>
      <c r="L194" s="71"/>
    </row>
    <row r="195" spans="1:12" ht="12.75" customHeight="1" x14ac:dyDescent="0.15">
      <c r="A195" s="71" t="s">
        <v>392</v>
      </c>
      <c r="B195" s="71" t="s">
        <v>417</v>
      </c>
      <c r="C195" s="71" t="s">
        <v>418</v>
      </c>
      <c r="D195" s="71">
        <v>1</v>
      </c>
      <c r="E195" s="71" t="s">
        <v>36</v>
      </c>
      <c r="F195" s="73">
        <v>40681</v>
      </c>
      <c r="G195" s="73">
        <v>40682</v>
      </c>
      <c r="H195" s="71">
        <f t="shared" si="7"/>
        <v>1</v>
      </c>
      <c r="I195" s="71" t="s">
        <v>34</v>
      </c>
      <c r="J195" s="71" t="s">
        <v>35</v>
      </c>
      <c r="K195" s="71" t="s">
        <v>24</v>
      </c>
      <c r="L195" s="71"/>
    </row>
    <row r="196" spans="1:12" ht="12.75" customHeight="1" x14ac:dyDescent="0.15">
      <c r="A196" s="71" t="s">
        <v>392</v>
      </c>
      <c r="B196" s="71" t="s">
        <v>417</v>
      </c>
      <c r="C196" s="71" t="s">
        <v>418</v>
      </c>
      <c r="D196" s="71">
        <v>1</v>
      </c>
      <c r="E196" s="71" t="s">
        <v>36</v>
      </c>
      <c r="F196" s="73">
        <v>40723</v>
      </c>
      <c r="G196" s="73">
        <v>40724</v>
      </c>
      <c r="H196" s="71">
        <f t="shared" si="7"/>
        <v>1</v>
      </c>
      <c r="I196" s="71" t="s">
        <v>34</v>
      </c>
      <c r="J196" s="71" t="s">
        <v>35</v>
      </c>
      <c r="K196" s="71" t="s">
        <v>24</v>
      </c>
      <c r="L196" s="71"/>
    </row>
    <row r="197" spans="1:12" ht="12.75" customHeight="1" x14ac:dyDescent="0.15">
      <c r="A197" s="71" t="s">
        <v>392</v>
      </c>
      <c r="B197" s="71" t="s">
        <v>417</v>
      </c>
      <c r="C197" s="71" t="s">
        <v>418</v>
      </c>
      <c r="D197" s="71">
        <v>1</v>
      </c>
      <c r="E197" s="71" t="s">
        <v>36</v>
      </c>
      <c r="F197" s="73">
        <v>40724</v>
      </c>
      <c r="G197" s="73">
        <v>40725</v>
      </c>
      <c r="H197" s="71">
        <f t="shared" si="7"/>
        <v>1</v>
      </c>
      <c r="I197" s="71" t="s">
        <v>34</v>
      </c>
      <c r="J197" s="71" t="s">
        <v>35</v>
      </c>
      <c r="K197" s="71" t="s">
        <v>24</v>
      </c>
      <c r="L197" s="71"/>
    </row>
    <row r="198" spans="1:12" ht="12.75" customHeight="1" x14ac:dyDescent="0.15">
      <c r="A198" s="71" t="s">
        <v>392</v>
      </c>
      <c r="B198" s="71" t="s">
        <v>419</v>
      </c>
      <c r="C198" s="71" t="s">
        <v>420</v>
      </c>
      <c r="D198" s="71">
        <v>1</v>
      </c>
      <c r="E198" s="71" t="s">
        <v>36</v>
      </c>
      <c r="F198" s="73">
        <v>40625</v>
      </c>
      <c r="G198" s="73">
        <v>40626</v>
      </c>
      <c r="H198" s="71">
        <f t="shared" si="7"/>
        <v>1</v>
      </c>
      <c r="I198" s="71" t="s">
        <v>34</v>
      </c>
      <c r="J198" s="71" t="s">
        <v>35</v>
      </c>
      <c r="K198" s="71" t="s">
        <v>24</v>
      </c>
      <c r="L198" s="71"/>
    </row>
    <row r="199" spans="1:12" ht="12.75" customHeight="1" x14ac:dyDescent="0.15">
      <c r="A199" s="71" t="s">
        <v>392</v>
      </c>
      <c r="B199" s="71" t="s">
        <v>419</v>
      </c>
      <c r="C199" s="71" t="s">
        <v>420</v>
      </c>
      <c r="D199" s="71">
        <v>1</v>
      </c>
      <c r="E199" s="71" t="s">
        <v>36</v>
      </c>
      <c r="F199" s="73">
        <v>40681</v>
      </c>
      <c r="G199" s="73">
        <v>40682</v>
      </c>
      <c r="H199" s="71">
        <f t="shared" si="7"/>
        <v>1</v>
      </c>
      <c r="I199" s="71" t="s">
        <v>34</v>
      </c>
      <c r="J199" s="71" t="s">
        <v>35</v>
      </c>
      <c r="K199" s="71" t="s">
        <v>24</v>
      </c>
      <c r="L199" s="71"/>
    </row>
    <row r="200" spans="1:12" ht="12.75" customHeight="1" x14ac:dyDescent="0.15">
      <c r="A200" s="71" t="s">
        <v>392</v>
      </c>
      <c r="B200" s="71" t="s">
        <v>419</v>
      </c>
      <c r="C200" s="71" t="s">
        <v>420</v>
      </c>
      <c r="D200" s="71">
        <v>1</v>
      </c>
      <c r="E200" s="71" t="s">
        <v>36</v>
      </c>
      <c r="F200" s="73">
        <v>40737</v>
      </c>
      <c r="G200" s="73">
        <v>40738</v>
      </c>
      <c r="H200" s="71">
        <f t="shared" si="7"/>
        <v>1</v>
      </c>
      <c r="I200" s="71" t="s">
        <v>34</v>
      </c>
      <c r="J200" s="71" t="s">
        <v>35</v>
      </c>
      <c r="K200" s="71" t="s">
        <v>24</v>
      </c>
      <c r="L200" s="71"/>
    </row>
    <row r="201" spans="1:12" ht="12.75" customHeight="1" x14ac:dyDescent="0.15">
      <c r="A201" s="71" t="s">
        <v>392</v>
      </c>
      <c r="B201" s="71" t="s">
        <v>419</v>
      </c>
      <c r="C201" s="71" t="s">
        <v>420</v>
      </c>
      <c r="D201" s="71">
        <v>1</v>
      </c>
      <c r="E201" s="71" t="s">
        <v>36</v>
      </c>
      <c r="F201" s="73">
        <v>40758</v>
      </c>
      <c r="G201" s="73">
        <v>40759</v>
      </c>
      <c r="H201" s="71">
        <f t="shared" si="7"/>
        <v>1</v>
      </c>
      <c r="I201" s="71" t="s">
        <v>34</v>
      </c>
      <c r="J201" s="71" t="s">
        <v>35</v>
      </c>
      <c r="K201" s="71" t="s">
        <v>24</v>
      </c>
      <c r="L201" s="71"/>
    </row>
    <row r="202" spans="1:12" ht="12.75" customHeight="1" x14ac:dyDescent="0.15">
      <c r="A202" s="71" t="s">
        <v>392</v>
      </c>
      <c r="B202" s="71" t="s">
        <v>421</v>
      </c>
      <c r="C202" s="71" t="s">
        <v>422</v>
      </c>
      <c r="D202" s="71">
        <v>1</v>
      </c>
      <c r="E202" s="71" t="s">
        <v>36</v>
      </c>
      <c r="F202" s="73">
        <v>40679</v>
      </c>
      <c r="G202" s="73">
        <v>40680</v>
      </c>
      <c r="H202" s="71">
        <f t="shared" si="7"/>
        <v>1</v>
      </c>
      <c r="I202" s="71" t="s">
        <v>34</v>
      </c>
      <c r="J202" s="71" t="s">
        <v>35</v>
      </c>
      <c r="K202" s="71" t="s">
        <v>24</v>
      </c>
      <c r="L202" s="71"/>
    </row>
    <row r="203" spans="1:12" ht="12.75" customHeight="1" x14ac:dyDescent="0.15">
      <c r="A203" s="71" t="s">
        <v>392</v>
      </c>
      <c r="B203" s="71" t="s">
        <v>423</v>
      </c>
      <c r="C203" s="71" t="s">
        <v>424</v>
      </c>
      <c r="D203" s="71">
        <v>1</v>
      </c>
      <c r="E203" s="71" t="s">
        <v>36</v>
      </c>
      <c r="F203" s="73">
        <v>40862</v>
      </c>
      <c r="G203" s="73">
        <v>40863</v>
      </c>
      <c r="H203" s="71">
        <f t="shared" ref="H203:H250" si="8">G203-F203</f>
        <v>1</v>
      </c>
      <c r="I203" s="71" t="s">
        <v>34</v>
      </c>
      <c r="J203" s="71" t="s">
        <v>35</v>
      </c>
      <c r="K203" s="71" t="s">
        <v>12</v>
      </c>
      <c r="L203" s="71"/>
    </row>
    <row r="204" spans="1:12" ht="12.75" customHeight="1" x14ac:dyDescent="0.15">
      <c r="A204" s="71" t="s">
        <v>392</v>
      </c>
      <c r="B204" s="71" t="s">
        <v>423</v>
      </c>
      <c r="C204" s="71" t="s">
        <v>424</v>
      </c>
      <c r="D204" s="71">
        <v>1</v>
      </c>
      <c r="E204" s="71" t="s">
        <v>36</v>
      </c>
      <c r="F204" s="73">
        <v>40890</v>
      </c>
      <c r="G204" s="73">
        <v>40891</v>
      </c>
      <c r="H204" s="71">
        <f t="shared" si="8"/>
        <v>1</v>
      </c>
      <c r="I204" s="71" t="s">
        <v>34</v>
      </c>
      <c r="J204" s="71" t="s">
        <v>35</v>
      </c>
      <c r="K204" s="71" t="s">
        <v>24</v>
      </c>
      <c r="L204" s="71"/>
    </row>
    <row r="205" spans="1:12" ht="12.75" customHeight="1" x14ac:dyDescent="0.15">
      <c r="A205" s="71" t="s">
        <v>392</v>
      </c>
      <c r="B205" s="71" t="s">
        <v>423</v>
      </c>
      <c r="C205" s="71" t="s">
        <v>424</v>
      </c>
      <c r="D205" s="71">
        <v>1</v>
      </c>
      <c r="E205" s="71" t="s">
        <v>36</v>
      </c>
      <c r="F205" s="73">
        <v>40892</v>
      </c>
      <c r="G205" s="73">
        <v>40893</v>
      </c>
      <c r="H205" s="71">
        <f t="shared" si="8"/>
        <v>1</v>
      </c>
      <c r="I205" s="71" t="s">
        <v>34</v>
      </c>
      <c r="J205" s="71" t="s">
        <v>35</v>
      </c>
      <c r="K205" s="71" t="s">
        <v>24</v>
      </c>
      <c r="L205" s="71"/>
    </row>
    <row r="206" spans="1:12" ht="12.75" customHeight="1" x14ac:dyDescent="0.15">
      <c r="A206" s="71" t="s">
        <v>392</v>
      </c>
      <c r="B206" s="71" t="s">
        <v>423</v>
      </c>
      <c r="C206" s="71" t="s">
        <v>424</v>
      </c>
      <c r="D206" s="71">
        <v>1</v>
      </c>
      <c r="E206" s="71" t="s">
        <v>36</v>
      </c>
      <c r="F206" s="73">
        <v>40893</v>
      </c>
      <c r="G206" s="73">
        <v>40895</v>
      </c>
      <c r="H206" s="71">
        <f t="shared" si="8"/>
        <v>2</v>
      </c>
      <c r="I206" s="71" t="s">
        <v>34</v>
      </c>
      <c r="J206" s="71" t="s">
        <v>35</v>
      </c>
      <c r="K206" s="71" t="s">
        <v>24</v>
      </c>
      <c r="L206" s="71"/>
    </row>
    <row r="207" spans="1:12" ht="12.75" customHeight="1" x14ac:dyDescent="0.15">
      <c r="A207" s="71" t="s">
        <v>392</v>
      </c>
      <c r="B207" s="71" t="s">
        <v>427</v>
      </c>
      <c r="C207" s="71" t="s">
        <v>428</v>
      </c>
      <c r="D207" s="71">
        <v>1</v>
      </c>
      <c r="E207" s="71" t="s">
        <v>36</v>
      </c>
      <c r="F207" s="73">
        <v>40644</v>
      </c>
      <c r="G207" s="73">
        <v>40645</v>
      </c>
      <c r="H207" s="71">
        <f t="shared" si="8"/>
        <v>1</v>
      </c>
      <c r="I207" s="71" t="s">
        <v>34</v>
      </c>
      <c r="J207" s="71" t="s">
        <v>35</v>
      </c>
      <c r="K207" s="71" t="s">
        <v>24</v>
      </c>
      <c r="L207" s="71"/>
    </row>
    <row r="208" spans="1:12" ht="12.75" customHeight="1" x14ac:dyDescent="0.15">
      <c r="A208" s="71" t="s">
        <v>392</v>
      </c>
      <c r="B208" s="71" t="s">
        <v>427</v>
      </c>
      <c r="C208" s="71" t="s">
        <v>428</v>
      </c>
      <c r="D208" s="71">
        <v>1</v>
      </c>
      <c r="E208" s="71" t="s">
        <v>36</v>
      </c>
      <c r="F208" s="73">
        <v>40658</v>
      </c>
      <c r="G208" s="73">
        <v>40659</v>
      </c>
      <c r="H208" s="71">
        <f t="shared" si="8"/>
        <v>1</v>
      </c>
      <c r="I208" s="71" t="s">
        <v>34</v>
      </c>
      <c r="J208" s="71" t="s">
        <v>35</v>
      </c>
      <c r="K208" s="71" t="s">
        <v>24</v>
      </c>
      <c r="L208" s="71"/>
    </row>
    <row r="209" spans="1:12" ht="12.75" customHeight="1" x14ac:dyDescent="0.15">
      <c r="A209" s="71" t="s">
        <v>392</v>
      </c>
      <c r="B209" s="71" t="s">
        <v>427</v>
      </c>
      <c r="C209" s="71" t="s">
        <v>428</v>
      </c>
      <c r="D209" s="71">
        <v>1</v>
      </c>
      <c r="E209" s="71" t="s">
        <v>36</v>
      </c>
      <c r="F209" s="73">
        <v>40875</v>
      </c>
      <c r="G209" s="73">
        <v>40876</v>
      </c>
      <c r="H209" s="71">
        <f t="shared" si="8"/>
        <v>1</v>
      </c>
      <c r="I209" s="71" t="s">
        <v>34</v>
      </c>
      <c r="J209" s="71" t="s">
        <v>35</v>
      </c>
      <c r="K209" s="71" t="s">
        <v>24</v>
      </c>
      <c r="L209" s="71"/>
    </row>
    <row r="210" spans="1:12" ht="12.75" customHeight="1" x14ac:dyDescent="0.15">
      <c r="A210" s="71" t="s">
        <v>392</v>
      </c>
      <c r="B210" s="71" t="s">
        <v>437</v>
      </c>
      <c r="C210" s="71" t="s">
        <v>438</v>
      </c>
      <c r="D210" s="71">
        <v>1</v>
      </c>
      <c r="E210" s="71" t="s">
        <v>36</v>
      </c>
      <c r="F210" s="73">
        <v>40583</v>
      </c>
      <c r="G210" s="73">
        <v>40584</v>
      </c>
      <c r="H210" s="71">
        <f t="shared" si="8"/>
        <v>1</v>
      </c>
      <c r="I210" s="71" t="s">
        <v>34</v>
      </c>
      <c r="J210" s="71" t="s">
        <v>35</v>
      </c>
      <c r="K210" s="71" t="s">
        <v>24</v>
      </c>
      <c r="L210" s="71"/>
    </row>
    <row r="211" spans="1:12" ht="12.75" customHeight="1" x14ac:dyDescent="0.15">
      <c r="A211" s="71" t="s">
        <v>392</v>
      </c>
      <c r="B211" s="71" t="s">
        <v>437</v>
      </c>
      <c r="C211" s="71" t="s">
        <v>438</v>
      </c>
      <c r="D211" s="71">
        <v>1</v>
      </c>
      <c r="E211" s="71" t="s">
        <v>36</v>
      </c>
      <c r="F211" s="73">
        <v>40625</v>
      </c>
      <c r="G211" s="73">
        <v>40626</v>
      </c>
      <c r="H211" s="71">
        <f t="shared" si="8"/>
        <v>1</v>
      </c>
      <c r="I211" s="71" t="s">
        <v>34</v>
      </c>
      <c r="J211" s="71" t="s">
        <v>35</v>
      </c>
      <c r="K211" s="71" t="s">
        <v>24</v>
      </c>
      <c r="L211" s="71"/>
    </row>
    <row r="212" spans="1:12" ht="12.75" customHeight="1" x14ac:dyDescent="0.15">
      <c r="A212" s="71" t="s">
        <v>392</v>
      </c>
      <c r="B212" s="71" t="s">
        <v>437</v>
      </c>
      <c r="C212" s="71" t="s">
        <v>438</v>
      </c>
      <c r="D212" s="71">
        <v>1</v>
      </c>
      <c r="E212" s="71" t="s">
        <v>36</v>
      </c>
      <c r="F212" s="73">
        <v>40674</v>
      </c>
      <c r="G212" s="73">
        <v>40675</v>
      </c>
      <c r="H212" s="71">
        <f t="shared" si="8"/>
        <v>1</v>
      </c>
      <c r="I212" s="71" t="s">
        <v>34</v>
      </c>
      <c r="J212" s="71" t="s">
        <v>35</v>
      </c>
      <c r="K212" s="71" t="s">
        <v>24</v>
      </c>
      <c r="L212" s="71"/>
    </row>
    <row r="213" spans="1:12" ht="12.75" customHeight="1" x14ac:dyDescent="0.15">
      <c r="A213" s="71" t="s">
        <v>392</v>
      </c>
      <c r="B213" s="71" t="s">
        <v>437</v>
      </c>
      <c r="C213" s="71" t="s">
        <v>438</v>
      </c>
      <c r="D213" s="71">
        <v>1</v>
      </c>
      <c r="E213" s="71" t="s">
        <v>36</v>
      </c>
      <c r="F213" s="73">
        <v>40695</v>
      </c>
      <c r="G213" s="73">
        <v>40696</v>
      </c>
      <c r="H213" s="71">
        <f t="shared" si="8"/>
        <v>1</v>
      </c>
      <c r="I213" s="71" t="s">
        <v>34</v>
      </c>
      <c r="J213" s="71" t="s">
        <v>35</v>
      </c>
      <c r="K213" s="71" t="s">
        <v>24</v>
      </c>
      <c r="L213" s="71"/>
    </row>
    <row r="214" spans="1:12" ht="12.75" customHeight="1" x14ac:dyDescent="0.15">
      <c r="A214" s="71" t="s">
        <v>392</v>
      </c>
      <c r="B214" s="71" t="s">
        <v>437</v>
      </c>
      <c r="C214" s="71" t="s">
        <v>438</v>
      </c>
      <c r="D214" s="71">
        <v>1</v>
      </c>
      <c r="E214" s="71" t="s">
        <v>36</v>
      </c>
      <c r="F214" s="73">
        <v>40723</v>
      </c>
      <c r="G214" s="73">
        <v>40724</v>
      </c>
      <c r="H214" s="71">
        <f t="shared" si="8"/>
        <v>1</v>
      </c>
      <c r="I214" s="71" t="s">
        <v>34</v>
      </c>
      <c r="J214" s="71" t="s">
        <v>35</v>
      </c>
      <c r="K214" s="71" t="s">
        <v>24</v>
      </c>
      <c r="L214" s="71"/>
    </row>
    <row r="215" spans="1:12" ht="12.75" customHeight="1" x14ac:dyDescent="0.15">
      <c r="A215" s="71" t="s">
        <v>392</v>
      </c>
      <c r="B215" s="71" t="s">
        <v>437</v>
      </c>
      <c r="C215" s="71" t="s">
        <v>438</v>
      </c>
      <c r="D215" s="71">
        <v>1</v>
      </c>
      <c r="E215" s="71" t="s">
        <v>36</v>
      </c>
      <c r="F215" s="73">
        <v>40724</v>
      </c>
      <c r="G215" s="73">
        <v>40725</v>
      </c>
      <c r="H215" s="71">
        <f t="shared" si="8"/>
        <v>1</v>
      </c>
      <c r="I215" s="71" t="s">
        <v>34</v>
      </c>
      <c r="J215" s="71" t="s">
        <v>35</v>
      </c>
      <c r="K215" s="71" t="s">
        <v>24</v>
      </c>
      <c r="L215" s="71"/>
    </row>
    <row r="216" spans="1:12" ht="12.75" customHeight="1" x14ac:dyDescent="0.15">
      <c r="A216" s="71" t="s">
        <v>392</v>
      </c>
      <c r="B216" s="71" t="s">
        <v>437</v>
      </c>
      <c r="C216" s="71" t="s">
        <v>438</v>
      </c>
      <c r="D216" s="71">
        <v>1</v>
      </c>
      <c r="E216" s="71" t="s">
        <v>36</v>
      </c>
      <c r="F216" s="73">
        <v>40849</v>
      </c>
      <c r="G216" s="73">
        <v>40850</v>
      </c>
      <c r="H216" s="71">
        <f t="shared" si="8"/>
        <v>1</v>
      </c>
      <c r="I216" s="71" t="s">
        <v>34</v>
      </c>
      <c r="J216" s="71" t="s">
        <v>35</v>
      </c>
      <c r="K216" s="71" t="s">
        <v>24</v>
      </c>
      <c r="L216" s="71"/>
    </row>
    <row r="217" spans="1:12" ht="12.75" customHeight="1" x14ac:dyDescent="0.15">
      <c r="A217" s="71" t="s">
        <v>392</v>
      </c>
      <c r="B217" s="71" t="s">
        <v>443</v>
      </c>
      <c r="C217" s="71" t="s">
        <v>444</v>
      </c>
      <c r="D217" s="71">
        <v>1</v>
      </c>
      <c r="E217" s="71" t="s">
        <v>36</v>
      </c>
      <c r="F217" s="73">
        <v>40554</v>
      </c>
      <c r="G217" s="73">
        <v>40555</v>
      </c>
      <c r="H217" s="71">
        <f t="shared" si="8"/>
        <v>1</v>
      </c>
      <c r="I217" s="71" t="s">
        <v>34</v>
      </c>
      <c r="J217" s="71" t="s">
        <v>35</v>
      </c>
      <c r="K217" s="71" t="s">
        <v>24</v>
      </c>
      <c r="L217" s="71"/>
    </row>
    <row r="218" spans="1:12" ht="12.75" customHeight="1" x14ac:dyDescent="0.15">
      <c r="A218" s="71" t="s">
        <v>392</v>
      </c>
      <c r="B218" s="71" t="s">
        <v>443</v>
      </c>
      <c r="C218" s="71" t="s">
        <v>444</v>
      </c>
      <c r="D218" s="71">
        <v>1</v>
      </c>
      <c r="E218" s="71" t="s">
        <v>36</v>
      </c>
      <c r="F218" s="73">
        <v>40555</v>
      </c>
      <c r="G218" s="73">
        <v>40556</v>
      </c>
      <c r="H218" s="71">
        <f t="shared" si="8"/>
        <v>1</v>
      </c>
      <c r="I218" s="71" t="s">
        <v>34</v>
      </c>
      <c r="J218" s="71" t="s">
        <v>35</v>
      </c>
      <c r="K218" s="71" t="s">
        <v>24</v>
      </c>
      <c r="L218" s="71"/>
    </row>
    <row r="219" spans="1:12" ht="12.75" customHeight="1" x14ac:dyDescent="0.15">
      <c r="A219" s="71" t="s">
        <v>392</v>
      </c>
      <c r="B219" s="71" t="s">
        <v>443</v>
      </c>
      <c r="C219" s="71" t="s">
        <v>444</v>
      </c>
      <c r="D219" s="71">
        <v>1</v>
      </c>
      <c r="E219" s="71" t="s">
        <v>36</v>
      </c>
      <c r="F219" s="73">
        <v>40556</v>
      </c>
      <c r="G219" s="73">
        <v>40557</v>
      </c>
      <c r="H219" s="71">
        <f t="shared" si="8"/>
        <v>1</v>
      </c>
      <c r="I219" s="71" t="s">
        <v>34</v>
      </c>
      <c r="J219" s="71" t="s">
        <v>35</v>
      </c>
      <c r="K219" s="71" t="s">
        <v>24</v>
      </c>
      <c r="L219" s="71"/>
    </row>
    <row r="220" spans="1:12" ht="12.75" customHeight="1" x14ac:dyDescent="0.15">
      <c r="A220" s="71" t="s">
        <v>392</v>
      </c>
      <c r="B220" s="71" t="s">
        <v>443</v>
      </c>
      <c r="C220" s="71" t="s">
        <v>444</v>
      </c>
      <c r="D220" s="71">
        <v>1</v>
      </c>
      <c r="E220" s="71" t="s">
        <v>36</v>
      </c>
      <c r="F220" s="73">
        <v>40557</v>
      </c>
      <c r="G220" s="73">
        <v>40558</v>
      </c>
      <c r="H220" s="71">
        <f t="shared" si="8"/>
        <v>1</v>
      </c>
      <c r="I220" s="71" t="s">
        <v>34</v>
      </c>
      <c r="J220" s="71" t="s">
        <v>35</v>
      </c>
      <c r="K220" s="71" t="s">
        <v>24</v>
      </c>
      <c r="L220" s="71"/>
    </row>
    <row r="221" spans="1:12" ht="12.75" customHeight="1" x14ac:dyDescent="0.15">
      <c r="A221" s="71" t="s">
        <v>392</v>
      </c>
      <c r="B221" s="71" t="s">
        <v>443</v>
      </c>
      <c r="C221" s="71" t="s">
        <v>444</v>
      </c>
      <c r="D221" s="71">
        <v>1</v>
      </c>
      <c r="E221" s="71" t="s">
        <v>36</v>
      </c>
      <c r="F221" s="73">
        <v>40558</v>
      </c>
      <c r="G221" s="73">
        <v>40559</v>
      </c>
      <c r="H221" s="71">
        <f t="shared" si="8"/>
        <v>1</v>
      </c>
      <c r="I221" s="71" t="s">
        <v>34</v>
      </c>
      <c r="J221" s="71" t="s">
        <v>35</v>
      </c>
      <c r="K221" s="71" t="s">
        <v>24</v>
      </c>
      <c r="L221" s="71"/>
    </row>
    <row r="222" spans="1:12" ht="12.75" customHeight="1" x14ac:dyDescent="0.15">
      <c r="A222" s="71" t="s">
        <v>392</v>
      </c>
      <c r="B222" s="71" t="s">
        <v>443</v>
      </c>
      <c r="C222" s="71" t="s">
        <v>444</v>
      </c>
      <c r="D222" s="71">
        <v>1</v>
      </c>
      <c r="E222" s="71" t="s">
        <v>36</v>
      </c>
      <c r="F222" s="73">
        <v>40559</v>
      </c>
      <c r="G222" s="73">
        <v>40560</v>
      </c>
      <c r="H222" s="71">
        <f t="shared" si="8"/>
        <v>1</v>
      </c>
      <c r="I222" s="71" t="s">
        <v>34</v>
      </c>
      <c r="J222" s="71" t="s">
        <v>35</v>
      </c>
      <c r="K222" s="71" t="s">
        <v>24</v>
      </c>
      <c r="L222" s="71"/>
    </row>
    <row r="223" spans="1:12" ht="12.75" customHeight="1" x14ac:dyDescent="0.15">
      <c r="A223" s="71" t="s">
        <v>392</v>
      </c>
      <c r="B223" s="71" t="s">
        <v>443</v>
      </c>
      <c r="C223" s="71" t="s">
        <v>444</v>
      </c>
      <c r="D223" s="71">
        <v>1</v>
      </c>
      <c r="E223" s="71" t="s">
        <v>36</v>
      </c>
      <c r="F223" s="73">
        <v>40560</v>
      </c>
      <c r="G223" s="73">
        <v>40561</v>
      </c>
      <c r="H223" s="71">
        <f t="shared" si="8"/>
        <v>1</v>
      </c>
      <c r="I223" s="71" t="s">
        <v>34</v>
      </c>
      <c r="J223" s="71" t="s">
        <v>35</v>
      </c>
      <c r="K223" s="71" t="s">
        <v>24</v>
      </c>
      <c r="L223" s="71"/>
    </row>
    <row r="224" spans="1:12" ht="12.75" customHeight="1" x14ac:dyDescent="0.15">
      <c r="A224" s="71" t="s">
        <v>392</v>
      </c>
      <c r="B224" s="71" t="s">
        <v>443</v>
      </c>
      <c r="C224" s="71" t="s">
        <v>444</v>
      </c>
      <c r="D224" s="71">
        <v>1</v>
      </c>
      <c r="E224" s="71" t="s">
        <v>36</v>
      </c>
      <c r="F224" s="73">
        <v>40561</v>
      </c>
      <c r="G224" s="73">
        <v>40562</v>
      </c>
      <c r="H224" s="71">
        <f t="shared" si="8"/>
        <v>1</v>
      </c>
      <c r="I224" s="71" t="s">
        <v>34</v>
      </c>
      <c r="J224" s="71" t="s">
        <v>35</v>
      </c>
      <c r="K224" s="71" t="s">
        <v>24</v>
      </c>
      <c r="L224" s="71"/>
    </row>
    <row r="225" spans="1:12" ht="12.75" customHeight="1" x14ac:dyDescent="0.15">
      <c r="A225" s="71" t="s">
        <v>392</v>
      </c>
      <c r="B225" s="71" t="s">
        <v>443</v>
      </c>
      <c r="C225" s="71" t="s">
        <v>444</v>
      </c>
      <c r="D225" s="71">
        <v>1</v>
      </c>
      <c r="E225" s="71" t="s">
        <v>36</v>
      </c>
      <c r="F225" s="73">
        <v>40562</v>
      </c>
      <c r="G225" s="73">
        <v>40563</v>
      </c>
      <c r="H225" s="71">
        <f t="shared" si="8"/>
        <v>1</v>
      </c>
      <c r="I225" s="71" t="s">
        <v>34</v>
      </c>
      <c r="J225" s="71" t="s">
        <v>35</v>
      </c>
      <c r="K225" s="71" t="s">
        <v>24</v>
      </c>
      <c r="L225" s="71"/>
    </row>
    <row r="226" spans="1:12" ht="12.75" customHeight="1" x14ac:dyDescent="0.15">
      <c r="A226" s="71" t="s">
        <v>392</v>
      </c>
      <c r="B226" s="71" t="s">
        <v>443</v>
      </c>
      <c r="C226" s="71" t="s">
        <v>444</v>
      </c>
      <c r="D226" s="71">
        <v>1</v>
      </c>
      <c r="E226" s="71" t="s">
        <v>36</v>
      </c>
      <c r="F226" s="73">
        <v>40563</v>
      </c>
      <c r="G226" s="73">
        <v>40564</v>
      </c>
      <c r="H226" s="71">
        <f t="shared" si="8"/>
        <v>1</v>
      </c>
      <c r="I226" s="71" t="s">
        <v>34</v>
      </c>
      <c r="J226" s="71" t="s">
        <v>35</v>
      </c>
      <c r="K226" s="71" t="s">
        <v>24</v>
      </c>
      <c r="L226" s="71"/>
    </row>
    <row r="227" spans="1:12" ht="12.75" customHeight="1" x14ac:dyDescent="0.15">
      <c r="A227" s="71" t="s">
        <v>392</v>
      </c>
      <c r="B227" s="71" t="s">
        <v>443</v>
      </c>
      <c r="C227" s="71" t="s">
        <v>444</v>
      </c>
      <c r="D227" s="71">
        <v>1</v>
      </c>
      <c r="E227" s="71" t="s">
        <v>36</v>
      </c>
      <c r="F227" s="73">
        <v>40564</v>
      </c>
      <c r="G227" s="73">
        <v>40565</v>
      </c>
      <c r="H227" s="71">
        <f t="shared" si="8"/>
        <v>1</v>
      </c>
      <c r="I227" s="71" t="s">
        <v>34</v>
      </c>
      <c r="J227" s="71" t="s">
        <v>35</v>
      </c>
      <c r="K227" s="71" t="s">
        <v>24</v>
      </c>
      <c r="L227" s="71"/>
    </row>
    <row r="228" spans="1:12" ht="12.75" customHeight="1" x14ac:dyDescent="0.15">
      <c r="A228" s="71" t="s">
        <v>392</v>
      </c>
      <c r="B228" s="71" t="s">
        <v>443</v>
      </c>
      <c r="C228" s="71" t="s">
        <v>444</v>
      </c>
      <c r="D228" s="71">
        <v>1</v>
      </c>
      <c r="E228" s="71" t="s">
        <v>36</v>
      </c>
      <c r="F228" s="73">
        <v>40568</v>
      </c>
      <c r="G228" s="73">
        <v>40569</v>
      </c>
      <c r="H228" s="71">
        <f t="shared" si="8"/>
        <v>1</v>
      </c>
      <c r="I228" s="71" t="s">
        <v>34</v>
      </c>
      <c r="J228" s="71" t="s">
        <v>35</v>
      </c>
      <c r="K228" s="71" t="s">
        <v>24</v>
      </c>
      <c r="L228" s="71"/>
    </row>
    <row r="229" spans="1:12" ht="12.75" customHeight="1" x14ac:dyDescent="0.15">
      <c r="A229" s="71" t="s">
        <v>392</v>
      </c>
      <c r="B229" s="71" t="s">
        <v>443</v>
      </c>
      <c r="C229" s="71" t="s">
        <v>444</v>
      </c>
      <c r="D229" s="71">
        <v>1</v>
      </c>
      <c r="E229" s="71" t="s">
        <v>36</v>
      </c>
      <c r="F229" s="73">
        <v>40596</v>
      </c>
      <c r="G229" s="73">
        <v>40597</v>
      </c>
      <c r="H229" s="71">
        <f t="shared" si="8"/>
        <v>1</v>
      </c>
      <c r="I229" s="71" t="s">
        <v>34</v>
      </c>
      <c r="J229" s="71" t="s">
        <v>35</v>
      </c>
      <c r="K229" s="71" t="s">
        <v>24</v>
      </c>
      <c r="L229" s="71"/>
    </row>
    <row r="230" spans="1:12" ht="12.75" customHeight="1" x14ac:dyDescent="0.15">
      <c r="A230" s="71" t="s">
        <v>392</v>
      </c>
      <c r="B230" s="71" t="s">
        <v>443</v>
      </c>
      <c r="C230" s="71" t="s">
        <v>444</v>
      </c>
      <c r="D230" s="71">
        <v>1</v>
      </c>
      <c r="E230" s="71" t="s">
        <v>36</v>
      </c>
      <c r="F230" s="73">
        <v>40645</v>
      </c>
      <c r="G230" s="73">
        <v>40646</v>
      </c>
      <c r="H230" s="71">
        <f t="shared" si="8"/>
        <v>1</v>
      </c>
      <c r="I230" s="71" t="s">
        <v>34</v>
      </c>
      <c r="J230" s="71" t="s">
        <v>35</v>
      </c>
      <c r="K230" s="71" t="s">
        <v>24</v>
      </c>
      <c r="L230" s="71"/>
    </row>
    <row r="231" spans="1:12" ht="12.75" customHeight="1" x14ac:dyDescent="0.15">
      <c r="A231" s="71" t="s">
        <v>392</v>
      </c>
      <c r="B231" s="71" t="s">
        <v>443</v>
      </c>
      <c r="C231" s="71" t="s">
        <v>444</v>
      </c>
      <c r="D231" s="71">
        <v>1</v>
      </c>
      <c r="E231" s="71" t="s">
        <v>36</v>
      </c>
      <c r="F231" s="73">
        <v>40834</v>
      </c>
      <c r="G231" s="73">
        <v>40835</v>
      </c>
      <c r="H231" s="71">
        <f t="shared" si="8"/>
        <v>1</v>
      </c>
      <c r="I231" s="71" t="s">
        <v>34</v>
      </c>
      <c r="J231" s="71" t="s">
        <v>35</v>
      </c>
      <c r="K231" s="71" t="s">
        <v>24</v>
      </c>
      <c r="L231" s="71"/>
    </row>
    <row r="232" spans="1:12" ht="12.75" customHeight="1" x14ac:dyDescent="0.15">
      <c r="A232" s="71" t="s">
        <v>392</v>
      </c>
      <c r="B232" s="71" t="s">
        <v>443</v>
      </c>
      <c r="C232" s="71" t="s">
        <v>444</v>
      </c>
      <c r="D232" s="71">
        <v>1</v>
      </c>
      <c r="E232" s="71" t="s">
        <v>36</v>
      </c>
      <c r="F232" s="73">
        <v>40835</v>
      </c>
      <c r="G232" s="73">
        <v>40848</v>
      </c>
      <c r="H232" s="71">
        <f t="shared" si="8"/>
        <v>13</v>
      </c>
      <c r="I232" s="71" t="s">
        <v>34</v>
      </c>
      <c r="J232" s="71" t="s">
        <v>35</v>
      </c>
      <c r="K232" s="71" t="s">
        <v>24</v>
      </c>
      <c r="L232" s="71"/>
    </row>
    <row r="233" spans="1:12" ht="12.75" customHeight="1" x14ac:dyDescent="0.15">
      <c r="A233" s="71" t="s">
        <v>392</v>
      </c>
      <c r="B233" s="71" t="s">
        <v>443</v>
      </c>
      <c r="C233" s="71" t="s">
        <v>444</v>
      </c>
      <c r="D233" s="71">
        <v>1</v>
      </c>
      <c r="E233" s="71" t="s">
        <v>36</v>
      </c>
      <c r="F233" s="73">
        <v>40890</v>
      </c>
      <c r="G233" s="73">
        <v>40891</v>
      </c>
      <c r="H233" s="71">
        <f t="shared" si="8"/>
        <v>1</v>
      </c>
      <c r="I233" s="71" t="s">
        <v>34</v>
      </c>
      <c r="J233" s="71" t="s">
        <v>35</v>
      </c>
      <c r="K233" s="71" t="s">
        <v>24</v>
      </c>
      <c r="L233" s="71"/>
    </row>
    <row r="234" spans="1:12" ht="12.75" customHeight="1" x14ac:dyDescent="0.15">
      <c r="A234" s="71" t="s">
        <v>392</v>
      </c>
      <c r="B234" s="71" t="s">
        <v>447</v>
      </c>
      <c r="C234" s="71" t="s">
        <v>448</v>
      </c>
      <c r="D234" s="71">
        <v>1</v>
      </c>
      <c r="E234" s="71" t="s">
        <v>36</v>
      </c>
      <c r="F234" s="73">
        <v>40658</v>
      </c>
      <c r="G234" s="73">
        <v>40659</v>
      </c>
      <c r="H234" s="71">
        <f t="shared" si="8"/>
        <v>1</v>
      </c>
      <c r="I234" s="71" t="s">
        <v>34</v>
      </c>
      <c r="J234" s="71" t="s">
        <v>35</v>
      </c>
      <c r="K234" s="71" t="s">
        <v>24</v>
      </c>
      <c r="L234" s="71"/>
    </row>
    <row r="235" spans="1:12" ht="12.75" customHeight="1" x14ac:dyDescent="0.15">
      <c r="A235" s="71" t="s">
        <v>392</v>
      </c>
      <c r="B235" s="71" t="s">
        <v>447</v>
      </c>
      <c r="C235" s="71" t="s">
        <v>448</v>
      </c>
      <c r="D235" s="71">
        <v>1</v>
      </c>
      <c r="E235" s="71" t="s">
        <v>36</v>
      </c>
      <c r="F235" s="73">
        <v>40659</v>
      </c>
      <c r="G235" s="73">
        <v>40660</v>
      </c>
      <c r="H235" s="71">
        <f t="shared" si="8"/>
        <v>1</v>
      </c>
      <c r="I235" s="71" t="s">
        <v>34</v>
      </c>
      <c r="J235" s="71" t="s">
        <v>35</v>
      </c>
      <c r="K235" s="71" t="s">
        <v>24</v>
      </c>
      <c r="L235" s="71"/>
    </row>
    <row r="236" spans="1:12" ht="12.75" customHeight="1" x14ac:dyDescent="0.15">
      <c r="A236" s="71" t="s">
        <v>392</v>
      </c>
      <c r="B236" s="71" t="s">
        <v>447</v>
      </c>
      <c r="C236" s="71" t="s">
        <v>448</v>
      </c>
      <c r="D236" s="71">
        <v>1</v>
      </c>
      <c r="E236" s="71" t="s">
        <v>36</v>
      </c>
      <c r="F236" s="73">
        <v>40805</v>
      </c>
      <c r="G236" s="73">
        <v>40806</v>
      </c>
      <c r="H236" s="71">
        <f t="shared" si="8"/>
        <v>1</v>
      </c>
      <c r="I236" s="71" t="s">
        <v>34</v>
      </c>
      <c r="J236" s="71" t="s">
        <v>35</v>
      </c>
      <c r="K236" s="71" t="s">
        <v>24</v>
      </c>
      <c r="L236" s="71"/>
    </row>
    <row r="237" spans="1:12" ht="12.75" customHeight="1" x14ac:dyDescent="0.15">
      <c r="A237" s="71" t="s">
        <v>392</v>
      </c>
      <c r="B237" s="71" t="s">
        <v>449</v>
      </c>
      <c r="C237" s="71" t="s">
        <v>450</v>
      </c>
      <c r="D237" s="71">
        <v>1</v>
      </c>
      <c r="E237" s="71" t="s">
        <v>36</v>
      </c>
      <c r="F237" s="73">
        <v>40672</v>
      </c>
      <c r="G237" s="73">
        <v>40679</v>
      </c>
      <c r="H237" s="71">
        <f t="shared" si="8"/>
        <v>7</v>
      </c>
      <c r="I237" s="71" t="s">
        <v>34</v>
      </c>
      <c r="J237" s="71" t="s">
        <v>35</v>
      </c>
      <c r="K237" s="71" t="s">
        <v>24</v>
      </c>
      <c r="L237" s="71"/>
    </row>
    <row r="238" spans="1:12" ht="12.75" customHeight="1" x14ac:dyDescent="0.15">
      <c r="A238" s="71" t="s">
        <v>392</v>
      </c>
      <c r="B238" s="71" t="s">
        <v>457</v>
      </c>
      <c r="C238" s="71" t="s">
        <v>458</v>
      </c>
      <c r="D238" s="71">
        <v>1</v>
      </c>
      <c r="E238" s="71" t="s">
        <v>36</v>
      </c>
      <c r="F238" s="73">
        <v>40554</v>
      </c>
      <c r="G238" s="73">
        <v>40555</v>
      </c>
      <c r="H238" s="71">
        <f t="shared" si="8"/>
        <v>1</v>
      </c>
      <c r="I238" s="71" t="s">
        <v>34</v>
      </c>
      <c r="J238" s="71" t="s">
        <v>35</v>
      </c>
      <c r="K238" s="71" t="s">
        <v>24</v>
      </c>
      <c r="L238" s="71"/>
    </row>
    <row r="239" spans="1:12" ht="12.75" customHeight="1" x14ac:dyDescent="0.15">
      <c r="A239" s="71" t="s">
        <v>392</v>
      </c>
      <c r="B239" s="71" t="s">
        <v>457</v>
      </c>
      <c r="C239" s="71" t="s">
        <v>458</v>
      </c>
      <c r="D239" s="71">
        <v>1</v>
      </c>
      <c r="E239" s="71" t="s">
        <v>36</v>
      </c>
      <c r="F239" s="73">
        <v>40555</v>
      </c>
      <c r="G239" s="73">
        <v>40556</v>
      </c>
      <c r="H239" s="71">
        <f t="shared" si="8"/>
        <v>1</v>
      </c>
      <c r="I239" s="71" t="s">
        <v>34</v>
      </c>
      <c r="J239" s="71" t="s">
        <v>35</v>
      </c>
      <c r="K239" s="71" t="s">
        <v>24</v>
      </c>
      <c r="L239" s="71"/>
    </row>
    <row r="240" spans="1:12" ht="12.75" customHeight="1" x14ac:dyDescent="0.15">
      <c r="A240" s="71" t="s">
        <v>392</v>
      </c>
      <c r="B240" s="71" t="s">
        <v>457</v>
      </c>
      <c r="C240" s="71" t="s">
        <v>458</v>
      </c>
      <c r="D240" s="71">
        <v>1</v>
      </c>
      <c r="E240" s="71" t="s">
        <v>36</v>
      </c>
      <c r="F240" s="73">
        <v>40568</v>
      </c>
      <c r="G240" s="73">
        <v>40569</v>
      </c>
      <c r="H240" s="71">
        <f t="shared" si="8"/>
        <v>1</v>
      </c>
      <c r="I240" s="71" t="s">
        <v>34</v>
      </c>
      <c r="J240" s="71" t="s">
        <v>35</v>
      </c>
      <c r="K240" s="71" t="s">
        <v>24</v>
      </c>
      <c r="L240" s="71"/>
    </row>
    <row r="241" spans="1:12" ht="12.75" customHeight="1" x14ac:dyDescent="0.15">
      <c r="A241" s="71" t="s">
        <v>392</v>
      </c>
      <c r="B241" s="71" t="s">
        <v>457</v>
      </c>
      <c r="C241" s="71" t="s">
        <v>458</v>
      </c>
      <c r="D241" s="71">
        <v>1</v>
      </c>
      <c r="E241" s="71" t="s">
        <v>36</v>
      </c>
      <c r="F241" s="73">
        <v>40610</v>
      </c>
      <c r="G241" s="73">
        <v>40611</v>
      </c>
      <c r="H241" s="71">
        <f t="shared" si="8"/>
        <v>1</v>
      </c>
      <c r="I241" s="71" t="s">
        <v>34</v>
      </c>
      <c r="J241" s="71" t="s">
        <v>35</v>
      </c>
      <c r="K241" s="71" t="s">
        <v>24</v>
      </c>
      <c r="L241" s="71"/>
    </row>
    <row r="242" spans="1:12" ht="12.75" customHeight="1" x14ac:dyDescent="0.15">
      <c r="A242" s="71" t="s">
        <v>392</v>
      </c>
      <c r="B242" s="71" t="s">
        <v>457</v>
      </c>
      <c r="C242" s="71" t="s">
        <v>458</v>
      </c>
      <c r="D242" s="71">
        <v>1</v>
      </c>
      <c r="E242" s="71" t="s">
        <v>36</v>
      </c>
      <c r="F242" s="73">
        <v>40611</v>
      </c>
      <c r="G242" s="73">
        <v>40612</v>
      </c>
      <c r="H242" s="71">
        <f t="shared" si="8"/>
        <v>1</v>
      </c>
      <c r="I242" s="71" t="s">
        <v>34</v>
      </c>
      <c r="J242" s="71" t="s">
        <v>35</v>
      </c>
      <c r="K242" s="71" t="s">
        <v>24</v>
      </c>
      <c r="L242" s="71"/>
    </row>
    <row r="243" spans="1:12" ht="12.75" customHeight="1" x14ac:dyDescent="0.15">
      <c r="A243" s="71" t="s">
        <v>392</v>
      </c>
      <c r="B243" s="71" t="s">
        <v>457</v>
      </c>
      <c r="C243" s="71" t="s">
        <v>458</v>
      </c>
      <c r="D243" s="71">
        <v>1</v>
      </c>
      <c r="E243" s="71" t="s">
        <v>36</v>
      </c>
      <c r="F243" s="73">
        <v>40624</v>
      </c>
      <c r="G243" s="73">
        <v>40625</v>
      </c>
      <c r="H243" s="71">
        <f t="shared" si="8"/>
        <v>1</v>
      </c>
      <c r="I243" s="71" t="s">
        <v>34</v>
      </c>
      <c r="J243" s="71" t="s">
        <v>35</v>
      </c>
      <c r="K243" s="71" t="s">
        <v>24</v>
      </c>
      <c r="L243" s="71"/>
    </row>
    <row r="244" spans="1:12" ht="12.75" customHeight="1" x14ac:dyDescent="0.15">
      <c r="A244" s="71" t="s">
        <v>392</v>
      </c>
      <c r="B244" s="71" t="s">
        <v>457</v>
      </c>
      <c r="C244" s="71" t="s">
        <v>458</v>
      </c>
      <c r="D244" s="71">
        <v>1</v>
      </c>
      <c r="E244" s="71" t="s">
        <v>36</v>
      </c>
      <c r="F244" s="73">
        <v>40625</v>
      </c>
      <c r="G244" s="73">
        <v>40626</v>
      </c>
      <c r="H244" s="71">
        <f t="shared" si="8"/>
        <v>1</v>
      </c>
      <c r="I244" s="71" t="s">
        <v>34</v>
      </c>
      <c r="J244" s="71" t="s">
        <v>35</v>
      </c>
      <c r="K244" s="71" t="s">
        <v>24</v>
      </c>
      <c r="L244" s="71"/>
    </row>
    <row r="245" spans="1:12" ht="12.75" customHeight="1" x14ac:dyDescent="0.15">
      <c r="A245" s="71" t="s">
        <v>392</v>
      </c>
      <c r="B245" s="71" t="s">
        <v>457</v>
      </c>
      <c r="C245" s="71" t="s">
        <v>458</v>
      </c>
      <c r="D245" s="71">
        <v>1</v>
      </c>
      <c r="E245" s="71" t="s">
        <v>36</v>
      </c>
      <c r="F245" s="73">
        <v>40806</v>
      </c>
      <c r="G245" s="73">
        <v>40807</v>
      </c>
      <c r="H245" s="71">
        <f t="shared" si="8"/>
        <v>1</v>
      </c>
      <c r="I245" s="71" t="s">
        <v>34</v>
      </c>
      <c r="J245" s="71" t="s">
        <v>35</v>
      </c>
      <c r="K245" s="71" t="s">
        <v>24</v>
      </c>
      <c r="L245" s="71"/>
    </row>
    <row r="246" spans="1:12" ht="12.75" customHeight="1" x14ac:dyDescent="0.15">
      <c r="A246" s="71" t="s">
        <v>392</v>
      </c>
      <c r="B246" s="71" t="s">
        <v>457</v>
      </c>
      <c r="C246" s="71" t="s">
        <v>458</v>
      </c>
      <c r="D246" s="71">
        <v>1</v>
      </c>
      <c r="E246" s="71" t="s">
        <v>36</v>
      </c>
      <c r="F246" s="73">
        <v>40807</v>
      </c>
      <c r="G246" s="73">
        <v>40808</v>
      </c>
      <c r="H246" s="71">
        <f t="shared" si="8"/>
        <v>1</v>
      </c>
      <c r="I246" s="71" t="s">
        <v>34</v>
      </c>
      <c r="J246" s="71" t="s">
        <v>35</v>
      </c>
      <c r="K246" s="71" t="s">
        <v>24</v>
      </c>
      <c r="L246" s="71"/>
    </row>
    <row r="247" spans="1:12" ht="12.75" customHeight="1" x14ac:dyDescent="0.15">
      <c r="A247" s="71" t="s">
        <v>392</v>
      </c>
      <c r="B247" s="71" t="s">
        <v>457</v>
      </c>
      <c r="C247" s="71" t="s">
        <v>458</v>
      </c>
      <c r="D247" s="71">
        <v>1</v>
      </c>
      <c r="E247" s="71" t="s">
        <v>36</v>
      </c>
      <c r="F247" s="73">
        <v>40834</v>
      </c>
      <c r="G247" s="73">
        <v>40835</v>
      </c>
      <c r="H247" s="71">
        <f t="shared" si="8"/>
        <v>1</v>
      </c>
      <c r="I247" s="71" t="s">
        <v>34</v>
      </c>
      <c r="J247" s="71" t="s">
        <v>35</v>
      </c>
      <c r="K247" s="71" t="s">
        <v>24</v>
      </c>
      <c r="L247" s="71"/>
    </row>
    <row r="248" spans="1:12" ht="12.75" customHeight="1" x14ac:dyDescent="0.15">
      <c r="A248" s="71" t="s">
        <v>392</v>
      </c>
      <c r="B248" s="71" t="s">
        <v>457</v>
      </c>
      <c r="C248" s="71" t="s">
        <v>458</v>
      </c>
      <c r="D248" s="71">
        <v>1</v>
      </c>
      <c r="E248" s="71" t="s">
        <v>36</v>
      </c>
      <c r="F248" s="73">
        <v>40890</v>
      </c>
      <c r="G248" s="73">
        <v>40891</v>
      </c>
      <c r="H248" s="71">
        <f t="shared" si="8"/>
        <v>1</v>
      </c>
      <c r="I248" s="71" t="s">
        <v>34</v>
      </c>
      <c r="J248" s="71" t="s">
        <v>35</v>
      </c>
      <c r="K248" s="71" t="s">
        <v>24</v>
      </c>
      <c r="L248" s="71"/>
    </row>
    <row r="249" spans="1:12" ht="12.75" customHeight="1" x14ac:dyDescent="0.15">
      <c r="A249" s="71" t="s">
        <v>392</v>
      </c>
      <c r="B249" s="71" t="s">
        <v>477</v>
      </c>
      <c r="C249" s="71" t="s">
        <v>478</v>
      </c>
      <c r="D249" s="71">
        <v>1</v>
      </c>
      <c r="E249" s="71" t="s">
        <v>36</v>
      </c>
      <c r="F249" s="73">
        <v>40568</v>
      </c>
      <c r="G249" s="73">
        <v>40569</v>
      </c>
      <c r="H249" s="71">
        <f t="shared" si="8"/>
        <v>1</v>
      </c>
      <c r="I249" s="71" t="s">
        <v>34</v>
      </c>
      <c r="J249" s="71" t="s">
        <v>35</v>
      </c>
      <c r="K249" s="71" t="s">
        <v>24</v>
      </c>
      <c r="L249" s="71"/>
    </row>
    <row r="250" spans="1:12" ht="12.75" customHeight="1" x14ac:dyDescent="0.15">
      <c r="A250" s="72" t="s">
        <v>392</v>
      </c>
      <c r="B250" s="72" t="s">
        <v>477</v>
      </c>
      <c r="C250" s="72" t="s">
        <v>478</v>
      </c>
      <c r="D250" s="72">
        <v>1</v>
      </c>
      <c r="E250" s="72" t="s">
        <v>36</v>
      </c>
      <c r="F250" s="74">
        <v>40834</v>
      </c>
      <c r="G250" s="74">
        <v>40835</v>
      </c>
      <c r="H250" s="72">
        <f t="shared" si="8"/>
        <v>1</v>
      </c>
      <c r="I250" s="72" t="s">
        <v>34</v>
      </c>
      <c r="J250" s="72" t="s">
        <v>35</v>
      </c>
      <c r="K250" s="72" t="s">
        <v>24</v>
      </c>
      <c r="L250" s="71"/>
    </row>
    <row r="251" spans="1:12" ht="12.75" customHeight="1" x14ac:dyDescent="0.15">
      <c r="A251" s="33"/>
      <c r="B251" s="62">
        <f>SUM(IF(FREQUENCY(MATCH(B138:B250,B138:B250,0),MATCH(B138:B250,B138:B250,0))&gt;0,1))</f>
        <v>16</v>
      </c>
      <c r="C251" s="34"/>
      <c r="D251" s="34"/>
      <c r="E251" s="29">
        <f>COUNTA(E138:E250)</f>
        <v>113</v>
      </c>
      <c r="F251" s="29"/>
      <c r="G251" s="29"/>
      <c r="H251" s="29">
        <f>SUM(H138:H250)</f>
        <v>138</v>
      </c>
      <c r="I251" s="33"/>
      <c r="J251" s="33"/>
      <c r="K251" s="33"/>
    </row>
    <row r="252" spans="1:12" ht="12.75" customHeight="1" x14ac:dyDescent="0.15">
      <c r="A252" s="33"/>
      <c r="B252" s="62"/>
      <c r="C252" s="34"/>
      <c r="D252" s="34"/>
      <c r="E252" s="29"/>
      <c r="F252" s="29"/>
      <c r="G252" s="29"/>
      <c r="H252" s="29"/>
      <c r="I252" s="33"/>
      <c r="J252" s="33"/>
      <c r="K252" s="33"/>
    </row>
    <row r="253" spans="1:12" ht="12.75" customHeight="1" x14ac:dyDescent="0.15">
      <c r="A253" s="33"/>
      <c r="B253" s="62"/>
      <c r="C253" s="34"/>
      <c r="D253" s="34"/>
      <c r="E253" s="29"/>
      <c r="F253" s="29"/>
      <c r="G253" s="29"/>
      <c r="H253" s="29"/>
      <c r="I253" s="33"/>
      <c r="J253" s="33"/>
      <c r="K253" s="33"/>
    </row>
    <row r="254" spans="1:12" ht="12.75" customHeight="1" x14ac:dyDescent="0.2">
      <c r="A254" s="33"/>
      <c r="B254" s="102"/>
      <c r="C254" s="118"/>
      <c r="D254" s="122" t="s">
        <v>524</v>
      </c>
      <c r="E254" s="119"/>
      <c r="F254" s="119"/>
      <c r="G254" s="29"/>
      <c r="H254" s="29"/>
      <c r="I254" s="33"/>
      <c r="J254" s="33"/>
      <c r="K254" s="33"/>
    </row>
    <row r="255" spans="1:12" ht="12.75" customHeight="1" x14ac:dyDescent="0.2">
      <c r="A255" s="33"/>
      <c r="B255" s="120"/>
      <c r="C255" s="121"/>
      <c r="D255" s="121" t="s">
        <v>132</v>
      </c>
      <c r="E255" s="101">
        <f>SUM(B10+B25+B37+B84+B93+B105+B136+B251)</f>
        <v>55</v>
      </c>
      <c r="F255" s="119"/>
      <c r="G255" s="29"/>
      <c r="H255" s="29"/>
      <c r="I255" s="33"/>
      <c r="J255" s="33"/>
      <c r="K255" s="33"/>
    </row>
    <row r="256" spans="1:12" ht="12.75" customHeight="1" x14ac:dyDescent="0.2">
      <c r="A256" s="33"/>
      <c r="B256" s="120"/>
      <c r="C256" s="121"/>
      <c r="D256" s="121" t="s">
        <v>133</v>
      </c>
      <c r="E256" s="101">
        <f>SUM(E10+E25+E37+E84+E93+E105+E136+E251)</f>
        <v>235</v>
      </c>
      <c r="F256" s="119"/>
      <c r="G256" s="29"/>
      <c r="H256" s="29"/>
      <c r="I256" s="33"/>
      <c r="J256" s="33"/>
      <c r="K256" s="33"/>
    </row>
    <row r="257" spans="1:12" ht="12.75" customHeight="1" x14ac:dyDescent="0.2">
      <c r="A257" s="33"/>
      <c r="B257" s="120"/>
      <c r="C257" s="121"/>
      <c r="D257" s="121" t="s">
        <v>134</v>
      </c>
      <c r="E257" s="100">
        <f>SUM(H10+H25+H37+H84+H93+H105+H136+H251)</f>
        <v>283</v>
      </c>
      <c r="F257" s="119"/>
      <c r="G257" s="29"/>
      <c r="H257" s="29"/>
      <c r="I257" s="33"/>
      <c r="J257" s="33"/>
      <c r="K257" s="33"/>
    </row>
    <row r="258" spans="1:12" ht="12.75" customHeight="1" x14ac:dyDescent="0.2">
      <c r="A258" s="33"/>
      <c r="B258" s="120"/>
      <c r="C258" s="118"/>
      <c r="D258" s="118"/>
      <c r="E258" s="119"/>
      <c r="F258" s="119"/>
      <c r="G258" s="29"/>
      <c r="H258" s="29"/>
      <c r="I258" s="33"/>
      <c r="J258" s="33"/>
      <c r="K258" s="33"/>
    </row>
    <row r="259" spans="1:12" ht="12.75" customHeight="1" x14ac:dyDescent="0.2">
      <c r="A259" s="33"/>
      <c r="B259" s="107"/>
      <c r="C259" s="1"/>
      <c r="D259" s="122" t="s">
        <v>111</v>
      </c>
      <c r="E259" s="119"/>
      <c r="F259" s="119"/>
      <c r="G259" s="29"/>
      <c r="H259" s="29"/>
      <c r="I259" s="33"/>
      <c r="J259" s="33"/>
      <c r="K259" s="33"/>
    </row>
    <row r="260" spans="1:12" ht="12.75" customHeight="1" x14ac:dyDescent="0.2">
      <c r="A260" s="33"/>
      <c r="B260" s="120"/>
      <c r="C260" s="103"/>
      <c r="D260" s="103"/>
      <c r="E260" s="112" t="s">
        <v>98</v>
      </c>
      <c r="F260" s="112" t="s">
        <v>99</v>
      </c>
      <c r="G260" s="29"/>
      <c r="H260" s="29"/>
      <c r="I260" s="33"/>
      <c r="J260" s="33"/>
      <c r="K260" s="33"/>
    </row>
    <row r="261" spans="1:12" ht="12.75" customHeight="1" x14ac:dyDescent="0.2">
      <c r="A261" s="86"/>
      <c r="B261" s="107"/>
      <c r="C261" s="123" t="s">
        <v>129</v>
      </c>
      <c r="D261" s="123"/>
      <c r="E261" s="103"/>
      <c r="F261" s="103"/>
      <c r="G261" s="30"/>
      <c r="H261" s="87"/>
      <c r="I261" s="33"/>
      <c r="J261" s="33"/>
      <c r="K261" s="55"/>
    </row>
    <row r="262" spans="1:12" ht="12.75" customHeight="1" x14ac:dyDescent="0.15">
      <c r="A262" s="29"/>
      <c r="B262" s="114"/>
      <c r="C262" s="1"/>
      <c r="D262" s="175" t="s">
        <v>95</v>
      </c>
      <c r="E262" s="124">
        <f>COUNTIF(I2:I252, "*ELEV_BACT*")</f>
        <v>234</v>
      </c>
      <c r="F262" s="115">
        <f>E262/E265</f>
        <v>0.99574468085106382</v>
      </c>
      <c r="G262" s="33"/>
      <c r="H262" s="47"/>
      <c r="I262" s="33"/>
      <c r="J262" s="33"/>
      <c r="K262" s="33"/>
    </row>
    <row r="263" spans="1:12" ht="12.75" customHeight="1" x14ac:dyDescent="0.15">
      <c r="A263" s="29"/>
      <c r="B263" s="114"/>
      <c r="C263" s="1"/>
      <c r="D263" s="175" t="s">
        <v>114</v>
      </c>
      <c r="E263" s="124">
        <f>COUNTIF(I2:I252, "*OTHER*")</f>
        <v>0</v>
      </c>
      <c r="F263" s="115">
        <f>E263/E265</f>
        <v>0</v>
      </c>
      <c r="G263" s="33"/>
      <c r="H263" s="47"/>
      <c r="I263" s="33"/>
      <c r="J263" s="33"/>
      <c r="K263" s="33"/>
    </row>
    <row r="264" spans="1:12" ht="12.75" customHeight="1" x14ac:dyDescent="0.15">
      <c r="A264" s="29"/>
      <c r="B264" s="114"/>
      <c r="C264" s="1"/>
      <c r="D264" s="125" t="s">
        <v>96</v>
      </c>
      <c r="E264" s="126">
        <f>COUNTIF(I2:I252, "*RAINFALL*")</f>
        <v>1</v>
      </c>
      <c r="F264" s="117">
        <f>E264/E265</f>
        <v>4.2553191489361703E-3</v>
      </c>
      <c r="G264" s="33"/>
      <c r="H264" s="47"/>
      <c r="I264" s="33"/>
      <c r="J264" s="20"/>
      <c r="K264" s="20"/>
    </row>
    <row r="265" spans="1:12" ht="12.75" customHeight="1" x14ac:dyDescent="0.2">
      <c r="B265" s="107"/>
      <c r="C265" s="1"/>
      <c r="D265" s="127"/>
      <c r="E265" s="128">
        <f>SUM(E262:E264)</f>
        <v>235</v>
      </c>
      <c r="F265" s="115">
        <f>SUM(F262:F264)</f>
        <v>1</v>
      </c>
      <c r="G265" s="33"/>
      <c r="I265" s="85"/>
      <c r="J265" s="33"/>
      <c r="K265" s="33"/>
    </row>
    <row r="266" spans="1:12" ht="12.75" customHeight="1" x14ac:dyDescent="0.2">
      <c r="B266" s="107"/>
      <c r="C266" s="1"/>
      <c r="D266" s="123" t="s">
        <v>130</v>
      </c>
      <c r="E266" s="103"/>
      <c r="F266" s="124"/>
      <c r="H266" s="83"/>
      <c r="I266" s="84"/>
      <c r="J266" s="46"/>
      <c r="K266" s="92"/>
    </row>
    <row r="267" spans="1:12" ht="12.75" customHeight="1" x14ac:dyDescent="0.2">
      <c r="B267" s="107"/>
      <c r="C267" s="1"/>
      <c r="D267" s="175" t="s">
        <v>97</v>
      </c>
      <c r="E267" s="126">
        <f>COUNTIF(J2:J252, "*ENTERO*")</f>
        <v>235</v>
      </c>
      <c r="F267" s="117">
        <f>E267/E268</f>
        <v>1</v>
      </c>
      <c r="I267" s="93"/>
      <c r="J267" s="46"/>
      <c r="K267" s="92"/>
      <c r="L267" s="71"/>
    </row>
    <row r="268" spans="1:12" ht="12.75" customHeight="1" x14ac:dyDescent="0.2">
      <c r="B268" s="107"/>
      <c r="C268" s="1"/>
      <c r="D268" s="127"/>
      <c r="E268" s="128">
        <f>SUM(E267:E267)</f>
        <v>235</v>
      </c>
      <c r="F268" s="115">
        <f>SUM(F267:F267)</f>
        <v>1</v>
      </c>
      <c r="I268" s="85"/>
      <c r="J268" s="33"/>
      <c r="K268" s="46"/>
      <c r="L268" s="71"/>
    </row>
    <row r="269" spans="1:12" ht="12.75" customHeight="1" x14ac:dyDescent="0.2">
      <c r="B269" s="107"/>
      <c r="C269" s="1"/>
      <c r="D269" s="123" t="s">
        <v>131</v>
      </c>
      <c r="E269" s="103"/>
      <c r="F269" s="124"/>
      <c r="I269" s="84"/>
      <c r="J269" s="46"/>
      <c r="K269" s="92"/>
      <c r="L269" s="71"/>
    </row>
    <row r="270" spans="1:12" ht="12.75" customHeight="1" x14ac:dyDescent="0.2">
      <c r="B270" s="107"/>
      <c r="C270" s="1"/>
      <c r="D270" s="175" t="s">
        <v>112</v>
      </c>
      <c r="E270" s="124">
        <f>COUNTIF(K2:K252, "*STORM*")</f>
        <v>5</v>
      </c>
      <c r="F270" s="115">
        <f>E270/E275</f>
        <v>2.1276595744680851E-2</v>
      </c>
      <c r="I270" s="94"/>
      <c r="J270" s="95"/>
      <c r="K270" s="92"/>
    </row>
    <row r="271" spans="1:12" ht="12.75" customHeight="1" x14ac:dyDescent="0.2">
      <c r="B271" s="107"/>
      <c r="C271" s="1"/>
      <c r="D271" s="175" t="s">
        <v>504</v>
      </c>
      <c r="E271" s="124">
        <f>COUNTIF(K1:K252, "*RUNOFF*")</f>
        <v>3</v>
      </c>
      <c r="F271" s="115">
        <f>E271/E275</f>
        <v>1.276595744680851E-2</v>
      </c>
      <c r="I271" s="94"/>
      <c r="J271" s="95"/>
      <c r="K271" s="92"/>
    </row>
    <row r="272" spans="1:12" ht="12.75" customHeight="1" x14ac:dyDescent="0.2">
      <c r="B272" s="107"/>
      <c r="C272" s="1"/>
      <c r="D272" s="175" t="s">
        <v>113</v>
      </c>
      <c r="E272" s="124">
        <f>COUNTIF(K2:K252, "*WILDLIFE*")</f>
        <v>1</v>
      </c>
      <c r="F272" s="115">
        <f>E272/E275</f>
        <v>4.2553191489361703E-3</v>
      </c>
      <c r="I272" s="85"/>
      <c r="J272" s="33"/>
      <c r="K272" s="46"/>
    </row>
    <row r="273" spans="2:11" ht="12.75" customHeight="1" x14ac:dyDescent="0.2">
      <c r="B273" s="107"/>
      <c r="C273" s="1"/>
      <c r="D273" s="175" t="s">
        <v>114</v>
      </c>
      <c r="E273" s="124">
        <f>COUNTIF(K2:K252, "*OTHER*")</f>
        <v>1</v>
      </c>
      <c r="F273" s="115">
        <f>E273/E275</f>
        <v>4.2553191489361703E-3</v>
      </c>
      <c r="I273" s="71"/>
      <c r="J273" s="46"/>
      <c r="K273" s="92"/>
    </row>
    <row r="274" spans="2:11" ht="12.75" customHeight="1" x14ac:dyDescent="0.2">
      <c r="B274" s="107"/>
      <c r="C274" s="1"/>
      <c r="D274" s="175" t="s">
        <v>115</v>
      </c>
      <c r="E274" s="126">
        <f>COUNTIF(K2:K252, "*UNKNOWN*")</f>
        <v>225</v>
      </c>
      <c r="F274" s="117">
        <f>E274/E275</f>
        <v>0.95744680851063835</v>
      </c>
      <c r="I274" s="71"/>
      <c r="J274" s="46"/>
      <c r="K274" s="92"/>
    </row>
    <row r="275" spans="2:11" ht="12.75" customHeight="1" x14ac:dyDescent="0.2">
      <c r="B275" s="107"/>
      <c r="C275" s="107"/>
      <c r="D275" s="107"/>
      <c r="E275" s="128">
        <f>SUM(E270:E274)</f>
        <v>235</v>
      </c>
      <c r="F275" s="115">
        <f>SUM(F270:F274)</f>
        <v>1</v>
      </c>
      <c r="I275" s="71"/>
      <c r="J275" s="46"/>
      <c r="K275" s="92"/>
    </row>
    <row r="276" spans="2:11" ht="12.75" customHeight="1" x14ac:dyDescent="0.15">
      <c r="I276" s="71"/>
      <c r="J276" s="46"/>
      <c r="K276" s="92"/>
    </row>
    <row r="277" spans="2:11" ht="12.75" customHeight="1" x14ac:dyDescent="0.15">
      <c r="I277" s="71"/>
      <c r="J277" s="46"/>
      <c r="K277" s="92"/>
    </row>
    <row r="278" spans="2:11" ht="12" customHeight="1" x14ac:dyDescent="0.15">
      <c r="I278" s="24"/>
      <c r="J278" s="95"/>
      <c r="K278" s="24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Texas Beach Actions</oddHeader>
    <oddFooter>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R86"/>
  <sheetViews>
    <sheetView zoomScaleNormal="100" workbookViewId="0">
      <pane ySplit="2" topLeftCell="A3" activePane="bottomLeft" state="frozen"/>
      <selection pane="bottomLeft"/>
    </sheetView>
  </sheetViews>
  <sheetFormatPr defaultRowHeight="9" customHeight="1" x14ac:dyDescent="0.2"/>
  <cols>
    <col min="1" max="1" width="10.85546875" style="5" customWidth="1"/>
    <col min="2" max="2" width="9.140625" style="5"/>
    <col min="3" max="3" width="39.28515625" style="35" customWidth="1"/>
    <col min="4" max="4" width="7.5703125" style="35" customWidth="1"/>
    <col min="5" max="6" width="9.140625" style="6"/>
    <col min="7" max="7" width="0.5703125" style="6" customWidth="1"/>
    <col min="8" max="12" width="9.140625" style="6"/>
    <col min="13" max="16384" width="9.140625" style="5"/>
  </cols>
  <sheetData>
    <row r="1" spans="1:148" s="2" customFormat="1" ht="12" customHeight="1" x14ac:dyDescent="0.2">
      <c r="A1" s="9"/>
      <c r="B1" s="193" t="s">
        <v>26</v>
      </c>
      <c r="C1" s="194"/>
      <c r="D1" s="194"/>
      <c r="E1" s="194"/>
      <c r="F1" s="194"/>
      <c r="G1" s="32"/>
      <c r="H1" s="191" t="s">
        <v>25</v>
      </c>
      <c r="I1" s="192"/>
      <c r="J1" s="192"/>
      <c r="K1" s="192"/>
      <c r="L1" s="192"/>
    </row>
    <row r="2" spans="1:148" s="8" customFormat="1" ht="48" customHeight="1" x14ac:dyDescent="0.2">
      <c r="A2" s="4" t="s">
        <v>13</v>
      </c>
      <c r="B2" s="3" t="s">
        <v>14</v>
      </c>
      <c r="C2" s="3" t="s">
        <v>11</v>
      </c>
      <c r="D2" s="3" t="s">
        <v>72</v>
      </c>
      <c r="E2" s="3" t="s">
        <v>3</v>
      </c>
      <c r="F2" s="3" t="s">
        <v>19</v>
      </c>
      <c r="G2" s="32"/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</row>
    <row r="3" spans="1:148" ht="12.75" customHeight="1" x14ac:dyDescent="0.2">
      <c r="A3" s="72" t="s">
        <v>151</v>
      </c>
      <c r="B3" s="72" t="s">
        <v>168</v>
      </c>
      <c r="C3" s="72" t="s">
        <v>169</v>
      </c>
      <c r="D3" s="72">
        <v>1</v>
      </c>
      <c r="E3" s="67">
        <v>8</v>
      </c>
      <c r="F3" s="67">
        <v>9</v>
      </c>
      <c r="G3" s="67"/>
      <c r="H3" s="67">
        <v>7</v>
      </c>
      <c r="I3" s="67">
        <v>1</v>
      </c>
      <c r="J3" s="67"/>
      <c r="K3" s="67"/>
      <c r="L3" s="67"/>
    </row>
    <row r="4" spans="1:148" ht="12.75" customHeight="1" x14ac:dyDescent="0.2">
      <c r="A4" s="33"/>
      <c r="B4" s="34">
        <f>COUNTA(B3:B3)</f>
        <v>1</v>
      </c>
      <c r="C4" s="34"/>
      <c r="D4" s="34"/>
      <c r="E4" s="183">
        <f>SUM(E3:E3)</f>
        <v>8</v>
      </c>
      <c r="F4" s="183">
        <f>SUM(F3:F3)</f>
        <v>9</v>
      </c>
      <c r="G4" s="183"/>
      <c r="H4" s="183">
        <f>SUM(H3:H3)</f>
        <v>7</v>
      </c>
      <c r="I4" s="183">
        <f>SUM(I3:I3)</f>
        <v>1</v>
      </c>
      <c r="J4" s="183">
        <f>SUM(J3:J3)</f>
        <v>0</v>
      </c>
      <c r="K4" s="183">
        <f>SUM(K3:K3)</f>
        <v>0</v>
      </c>
      <c r="L4" s="183">
        <f>SUM(L3:L3)</f>
        <v>0</v>
      </c>
    </row>
    <row r="5" spans="1:148" ht="12.75" customHeight="1" x14ac:dyDescent="0.2">
      <c r="A5" s="33"/>
      <c r="B5" s="33"/>
      <c r="C5" s="33"/>
      <c r="D5" s="33"/>
      <c r="E5" s="36"/>
      <c r="F5" s="36"/>
      <c r="G5" s="36"/>
      <c r="H5" s="36"/>
      <c r="I5" s="36"/>
      <c r="J5" s="36"/>
      <c r="K5" s="36"/>
      <c r="L5" s="36"/>
    </row>
    <row r="6" spans="1:148" ht="12.75" customHeight="1" x14ac:dyDescent="0.2">
      <c r="A6" s="71" t="s">
        <v>170</v>
      </c>
      <c r="B6" s="71" t="s">
        <v>171</v>
      </c>
      <c r="C6" s="71" t="s">
        <v>172</v>
      </c>
      <c r="D6" s="71">
        <v>1</v>
      </c>
      <c r="E6" s="184">
        <v>2</v>
      </c>
      <c r="F6" s="184">
        <v>2</v>
      </c>
      <c r="G6" s="184"/>
      <c r="H6" s="184">
        <v>2</v>
      </c>
      <c r="I6" s="184"/>
      <c r="J6" s="184"/>
      <c r="K6" s="184"/>
      <c r="L6" s="184"/>
    </row>
    <row r="7" spans="1:148" ht="12.75" customHeight="1" x14ac:dyDescent="0.2">
      <c r="A7" s="71" t="s">
        <v>170</v>
      </c>
      <c r="B7" s="71" t="s">
        <v>175</v>
      </c>
      <c r="C7" s="71" t="s">
        <v>176</v>
      </c>
      <c r="D7" s="71">
        <v>1</v>
      </c>
      <c r="E7" s="184">
        <v>5</v>
      </c>
      <c r="F7" s="184">
        <v>5</v>
      </c>
      <c r="G7" s="184"/>
      <c r="H7" s="184">
        <v>5</v>
      </c>
      <c r="I7" s="184"/>
      <c r="J7" s="184"/>
      <c r="K7" s="184"/>
      <c r="L7" s="184"/>
    </row>
    <row r="8" spans="1:148" ht="12.75" customHeight="1" x14ac:dyDescent="0.2">
      <c r="A8" s="71" t="s">
        <v>170</v>
      </c>
      <c r="B8" s="71" t="s">
        <v>179</v>
      </c>
      <c r="C8" s="71" t="s">
        <v>180</v>
      </c>
      <c r="D8" s="71">
        <v>1</v>
      </c>
      <c r="E8" s="184">
        <v>2</v>
      </c>
      <c r="F8" s="184">
        <v>2</v>
      </c>
      <c r="G8" s="184"/>
      <c r="H8" s="184">
        <v>2</v>
      </c>
      <c r="I8" s="184"/>
      <c r="J8" s="184"/>
      <c r="K8" s="184"/>
      <c r="L8" s="184"/>
    </row>
    <row r="9" spans="1:148" ht="12.75" customHeight="1" x14ac:dyDescent="0.2">
      <c r="A9" s="72" t="s">
        <v>170</v>
      </c>
      <c r="B9" s="72" t="s">
        <v>187</v>
      </c>
      <c r="C9" s="72" t="s">
        <v>188</v>
      </c>
      <c r="D9" s="72">
        <v>1</v>
      </c>
      <c r="E9" s="67">
        <v>4</v>
      </c>
      <c r="F9" s="67">
        <v>5</v>
      </c>
      <c r="G9" s="67"/>
      <c r="H9" s="67">
        <v>3</v>
      </c>
      <c r="I9" s="67">
        <v>1</v>
      </c>
      <c r="J9" s="67"/>
      <c r="K9" s="67"/>
      <c r="L9" s="67"/>
    </row>
    <row r="10" spans="1:148" ht="12.75" customHeight="1" x14ac:dyDescent="0.2">
      <c r="A10" s="33"/>
      <c r="B10" s="34">
        <f>COUNTA(B6:B9)</f>
        <v>4</v>
      </c>
      <c r="C10" s="34"/>
      <c r="D10" s="34"/>
      <c r="E10" s="29">
        <f>SUM(E6:E9)</f>
        <v>13</v>
      </c>
      <c r="F10" s="29">
        <f>SUM(F6:F9)</f>
        <v>14</v>
      </c>
      <c r="G10" s="184"/>
      <c r="H10" s="29">
        <f>SUM(H6:H9)</f>
        <v>12</v>
      </c>
      <c r="I10" s="29">
        <f>SUM(I6:I9)</f>
        <v>1</v>
      </c>
      <c r="J10" s="29">
        <f>SUM(J6:J9)</f>
        <v>0</v>
      </c>
      <c r="K10" s="29">
        <f>SUM(K6:K9)</f>
        <v>0</v>
      </c>
      <c r="L10" s="29">
        <f>SUM(L6:L9)</f>
        <v>0</v>
      </c>
    </row>
    <row r="11" spans="1:148" ht="12.75" customHeight="1" x14ac:dyDescent="0.2">
      <c r="A11" s="33"/>
      <c r="B11" s="33"/>
      <c r="C11" s="33"/>
      <c r="D11" s="33"/>
      <c r="E11" s="36"/>
      <c r="F11" s="36"/>
      <c r="G11" s="36"/>
      <c r="H11" s="36"/>
      <c r="I11" s="36"/>
      <c r="J11" s="36"/>
      <c r="K11" s="36"/>
      <c r="L11" s="36"/>
    </row>
    <row r="12" spans="1:148" ht="12.75" customHeight="1" x14ac:dyDescent="0.2">
      <c r="A12" s="71" t="s">
        <v>228</v>
      </c>
      <c r="B12" s="71" t="s">
        <v>229</v>
      </c>
      <c r="C12" s="71" t="s">
        <v>230</v>
      </c>
      <c r="D12" s="71">
        <v>1</v>
      </c>
      <c r="E12" s="184">
        <v>1</v>
      </c>
      <c r="F12" s="184">
        <v>2</v>
      </c>
      <c r="G12" s="184"/>
      <c r="H12" s="184"/>
      <c r="I12" s="184">
        <v>1</v>
      </c>
      <c r="J12" s="184"/>
      <c r="K12" s="184"/>
      <c r="L12" s="184"/>
    </row>
    <row r="13" spans="1:148" ht="12.75" customHeight="1" x14ac:dyDescent="0.2">
      <c r="A13" s="71" t="s">
        <v>228</v>
      </c>
      <c r="B13" s="71" t="s">
        <v>231</v>
      </c>
      <c r="C13" s="71" t="s">
        <v>232</v>
      </c>
      <c r="D13" s="71">
        <v>1</v>
      </c>
      <c r="E13" s="184">
        <v>1</v>
      </c>
      <c r="F13" s="184">
        <v>2</v>
      </c>
      <c r="G13" s="184"/>
      <c r="H13" s="184"/>
      <c r="I13" s="184">
        <v>1</v>
      </c>
      <c r="J13" s="184"/>
      <c r="K13" s="184"/>
      <c r="L13" s="184"/>
    </row>
    <row r="14" spans="1:148" ht="12.75" customHeight="1" x14ac:dyDescent="0.2">
      <c r="A14" s="71" t="s">
        <v>228</v>
      </c>
      <c r="B14" s="71" t="s">
        <v>233</v>
      </c>
      <c r="C14" s="71" t="s">
        <v>234</v>
      </c>
      <c r="D14" s="71">
        <v>1</v>
      </c>
      <c r="E14" s="184">
        <v>1</v>
      </c>
      <c r="F14" s="184">
        <v>2</v>
      </c>
      <c r="G14" s="184"/>
      <c r="H14" s="184"/>
      <c r="I14" s="184">
        <v>1</v>
      </c>
      <c r="J14" s="184"/>
      <c r="K14" s="184"/>
      <c r="L14" s="184"/>
    </row>
    <row r="15" spans="1:148" ht="12.75" customHeight="1" x14ac:dyDescent="0.2">
      <c r="A15" s="71" t="s">
        <v>228</v>
      </c>
      <c r="B15" s="71" t="s">
        <v>235</v>
      </c>
      <c r="C15" s="71" t="s">
        <v>236</v>
      </c>
      <c r="D15" s="71">
        <v>1</v>
      </c>
      <c r="E15" s="184">
        <v>1</v>
      </c>
      <c r="F15" s="184">
        <v>2</v>
      </c>
      <c r="G15" s="184"/>
      <c r="H15" s="184"/>
      <c r="I15" s="184">
        <v>1</v>
      </c>
      <c r="J15" s="184"/>
      <c r="K15" s="184"/>
      <c r="L15" s="184"/>
    </row>
    <row r="16" spans="1:148" ht="12.75" customHeight="1" x14ac:dyDescent="0.2">
      <c r="A16" s="71" t="s">
        <v>228</v>
      </c>
      <c r="B16" s="71" t="s">
        <v>237</v>
      </c>
      <c r="C16" s="71" t="s">
        <v>238</v>
      </c>
      <c r="D16" s="71">
        <v>1</v>
      </c>
      <c r="E16" s="184">
        <v>1</v>
      </c>
      <c r="F16" s="184">
        <v>2</v>
      </c>
      <c r="G16" s="184"/>
      <c r="H16" s="184"/>
      <c r="I16" s="184">
        <v>1</v>
      </c>
      <c r="J16" s="184"/>
      <c r="K16" s="184"/>
      <c r="L16" s="184"/>
    </row>
    <row r="17" spans="1:12" ht="12.75" customHeight="1" x14ac:dyDescent="0.2">
      <c r="A17" s="71" t="s">
        <v>228</v>
      </c>
      <c r="B17" s="71" t="s">
        <v>239</v>
      </c>
      <c r="C17" s="71" t="s">
        <v>240</v>
      </c>
      <c r="D17" s="71">
        <v>1</v>
      </c>
      <c r="E17" s="184">
        <v>1</v>
      </c>
      <c r="F17" s="184">
        <v>1</v>
      </c>
      <c r="G17" s="184"/>
      <c r="H17" s="184">
        <v>1</v>
      </c>
      <c r="I17" s="184"/>
      <c r="J17" s="184"/>
      <c r="K17" s="184"/>
      <c r="L17" s="184"/>
    </row>
    <row r="18" spans="1:12" ht="12.75" customHeight="1" x14ac:dyDescent="0.2">
      <c r="A18" s="71" t="s">
        <v>228</v>
      </c>
      <c r="B18" s="71" t="s">
        <v>241</v>
      </c>
      <c r="C18" s="71" t="s">
        <v>242</v>
      </c>
      <c r="D18" s="71">
        <v>1</v>
      </c>
      <c r="E18" s="184">
        <v>2</v>
      </c>
      <c r="F18" s="184">
        <v>3</v>
      </c>
      <c r="G18" s="184"/>
      <c r="H18" s="184">
        <v>1</v>
      </c>
      <c r="I18" s="184">
        <v>1</v>
      </c>
      <c r="J18" s="184"/>
      <c r="K18" s="184"/>
      <c r="L18" s="184"/>
    </row>
    <row r="19" spans="1:12" ht="12.75" customHeight="1" x14ac:dyDescent="0.2">
      <c r="A19" s="71" t="s">
        <v>228</v>
      </c>
      <c r="B19" s="71" t="s">
        <v>247</v>
      </c>
      <c r="C19" s="71" t="s">
        <v>248</v>
      </c>
      <c r="D19" s="71">
        <v>1</v>
      </c>
      <c r="E19" s="184">
        <v>1</v>
      </c>
      <c r="F19" s="184">
        <v>1</v>
      </c>
      <c r="G19" s="184"/>
      <c r="H19" s="184">
        <v>1</v>
      </c>
      <c r="I19" s="184"/>
      <c r="J19" s="184"/>
      <c r="K19" s="184"/>
      <c r="L19" s="184"/>
    </row>
    <row r="20" spans="1:12" ht="12.75" customHeight="1" x14ac:dyDescent="0.2">
      <c r="A20" s="72" t="s">
        <v>228</v>
      </c>
      <c r="B20" s="72" t="s">
        <v>251</v>
      </c>
      <c r="C20" s="72" t="s">
        <v>252</v>
      </c>
      <c r="D20" s="72">
        <v>1</v>
      </c>
      <c r="E20" s="67">
        <v>1</v>
      </c>
      <c r="F20" s="67">
        <v>3</v>
      </c>
      <c r="G20" s="67"/>
      <c r="H20" s="67"/>
      <c r="I20" s="67"/>
      <c r="J20" s="67">
        <v>1</v>
      </c>
      <c r="K20" s="67"/>
      <c r="L20" s="67"/>
    </row>
    <row r="21" spans="1:12" ht="12.75" customHeight="1" x14ac:dyDescent="0.2">
      <c r="A21" s="33"/>
      <c r="B21" s="34">
        <f>COUNTA(B12:B20)</f>
        <v>9</v>
      </c>
      <c r="C21" s="34"/>
      <c r="D21" s="34"/>
      <c r="E21" s="29">
        <f>SUM(E12:E20)</f>
        <v>10</v>
      </c>
      <c r="F21" s="29">
        <f>SUM(F12:F20)</f>
        <v>18</v>
      </c>
      <c r="G21" s="184"/>
      <c r="H21" s="29">
        <f>SUM(H12:H20)</f>
        <v>3</v>
      </c>
      <c r="I21" s="29">
        <f>SUM(I12:I20)</f>
        <v>6</v>
      </c>
      <c r="J21" s="29">
        <f>SUM(J12:J20)</f>
        <v>1</v>
      </c>
      <c r="K21" s="29">
        <f>SUM(K12:K20)</f>
        <v>0</v>
      </c>
      <c r="L21" s="29">
        <f>SUM(L12:L20)</f>
        <v>0</v>
      </c>
    </row>
    <row r="22" spans="1:12" ht="12.75" customHeight="1" x14ac:dyDescent="0.2">
      <c r="A22" s="33"/>
      <c r="B22" s="34"/>
      <c r="C22" s="34"/>
      <c r="D22" s="34"/>
      <c r="E22" s="29"/>
      <c r="F22" s="29"/>
      <c r="G22" s="36"/>
      <c r="H22" s="29"/>
      <c r="I22" s="29"/>
      <c r="J22" s="29"/>
      <c r="K22" s="29"/>
      <c r="L22" s="29"/>
    </row>
    <row r="23" spans="1:12" ht="12.75" customHeight="1" x14ac:dyDescent="0.2">
      <c r="A23" s="71" t="s">
        <v>258</v>
      </c>
      <c r="B23" s="71" t="s">
        <v>259</v>
      </c>
      <c r="C23" s="71" t="s">
        <v>260</v>
      </c>
      <c r="D23" s="71">
        <v>1</v>
      </c>
      <c r="E23" s="184">
        <v>3</v>
      </c>
      <c r="F23" s="184">
        <f>1*H23</f>
        <v>3</v>
      </c>
      <c r="G23" s="184"/>
      <c r="H23" s="184">
        <v>3</v>
      </c>
      <c r="I23" s="184"/>
      <c r="J23" s="184"/>
      <c r="K23" s="131"/>
      <c r="L23" s="131"/>
    </row>
    <row r="24" spans="1:12" ht="12.75" customHeight="1" x14ac:dyDescent="0.2">
      <c r="A24" s="71" t="s">
        <v>258</v>
      </c>
      <c r="B24" s="71" t="s">
        <v>261</v>
      </c>
      <c r="C24" s="71" t="s">
        <v>262</v>
      </c>
      <c r="D24" s="71">
        <v>1</v>
      </c>
      <c r="E24" s="184">
        <v>4</v>
      </c>
      <c r="F24" s="184">
        <f t="shared" ref="F24:F39" si="0">1*H24</f>
        <v>4</v>
      </c>
      <c r="G24" s="184"/>
      <c r="H24" s="184">
        <v>4</v>
      </c>
      <c r="I24" s="184"/>
      <c r="J24" s="184"/>
      <c r="K24" s="144"/>
      <c r="L24" s="144"/>
    </row>
    <row r="25" spans="1:12" ht="12.75" customHeight="1" x14ac:dyDescent="0.2">
      <c r="A25" s="71" t="s">
        <v>258</v>
      </c>
      <c r="B25" s="71" t="s">
        <v>263</v>
      </c>
      <c r="C25" s="71" t="s">
        <v>264</v>
      </c>
      <c r="D25" s="71">
        <v>1</v>
      </c>
      <c r="E25" s="184">
        <v>5</v>
      </c>
      <c r="F25" s="184">
        <f t="shared" si="0"/>
        <v>5</v>
      </c>
      <c r="G25" s="184"/>
      <c r="H25" s="184">
        <v>5</v>
      </c>
      <c r="I25" s="184"/>
      <c r="J25" s="184"/>
      <c r="K25" s="144"/>
      <c r="L25" s="144"/>
    </row>
    <row r="26" spans="1:12" ht="12.75" customHeight="1" x14ac:dyDescent="0.2">
      <c r="A26" s="71" t="s">
        <v>258</v>
      </c>
      <c r="B26" s="71" t="s">
        <v>271</v>
      </c>
      <c r="C26" s="71" t="s">
        <v>272</v>
      </c>
      <c r="D26" s="71">
        <v>1</v>
      </c>
      <c r="E26" s="184">
        <v>2</v>
      </c>
      <c r="F26" s="184">
        <f t="shared" si="0"/>
        <v>2</v>
      </c>
      <c r="G26" s="184"/>
      <c r="H26" s="184">
        <v>2</v>
      </c>
      <c r="I26" s="184"/>
      <c r="J26" s="184"/>
      <c r="K26" s="144"/>
      <c r="L26" s="144"/>
    </row>
    <row r="27" spans="1:12" ht="12.75" customHeight="1" x14ac:dyDescent="0.2">
      <c r="A27" s="71" t="s">
        <v>258</v>
      </c>
      <c r="B27" s="71" t="s">
        <v>273</v>
      </c>
      <c r="C27" s="71" t="s">
        <v>274</v>
      </c>
      <c r="D27" s="71">
        <v>1</v>
      </c>
      <c r="E27" s="184">
        <v>3</v>
      </c>
      <c r="F27" s="184">
        <f t="shared" si="0"/>
        <v>3</v>
      </c>
      <c r="G27" s="184"/>
      <c r="H27" s="184">
        <v>3</v>
      </c>
      <c r="I27" s="184"/>
      <c r="J27" s="184"/>
      <c r="K27" s="167"/>
      <c r="L27" s="167"/>
    </row>
    <row r="28" spans="1:12" ht="12.75" customHeight="1" x14ac:dyDescent="0.2">
      <c r="A28" s="71" t="s">
        <v>258</v>
      </c>
      <c r="B28" s="71" t="s">
        <v>281</v>
      </c>
      <c r="C28" s="71" t="s">
        <v>282</v>
      </c>
      <c r="D28" s="71">
        <v>1</v>
      </c>
      <c r="E28" s="184">
        <v>3</v>
      </c>
      <c r="F28" s="184">
        <f t="shared" si="0"/>
        <v>3</v>
      </c>
      <c r="G28" s="184"/>
      <c r="H28" s="184">
        <v>3</v>
      </c>
      <c r="I28" s="184"/>
      <c r="J28" s="184"/>
      <c r="K28" s="167"/>
      <c r="L28" s="167"/>
    </row>
    <row r="29" spans="1:12" ht="12.75" customHeight="1" x14ac:dyDescent="0.2">
      <c r="A29" s="71" t="s">
        <v>258</v>
      </c>
      <c r="B29" s="71" t="s">
        <v>283</v>
      </c>
      <c r="C29" s="71" t="s">
        <v>284</v>
      </c>
      <c r="D29" s="71">
        <v>1</v>
      </c>
      <c r="E29" s="184">
        <v>3</v>
      </c>
      <c r="F29" s="184">
        <f t="shared" si="0"/>
        <v>3</v>
      </c>
      <c r="G29" s="184"/>
      <c r="H29" s="184">
        <v>3</v>
      </c>
      <c r="I29" s="184"/>
      <c r="J29" s="184"/>
      <c r="K29" s="144"/>
      <c r="L29" s="144"/>
    </row>
    <row r="30" spans="1:12" ht="12.75" customHeight="1" x14ac:dyDescent="0.2">
      <c r="A30" s="71" t="s">
        <v>258</v>
      </c>
      <c r="B30" s="71" t="s">
        <v>289</v>
      </c>
      <c r="C30" s="71" t="s">
        <v>290</v>
      </c>
      <c r="D30" s="71">
        <v>1</v>
      </c>
      <c r="E30" s="184">
        <v>1</v>
      </c>
      <c r="F30" s="184">
        <f t="shared" si="0"/>
        <v>1</v>
      </c>
      <c r="G30" s="184"/>
      <c r="H30" s="184">
        <v>1</v>
      </c>
      <c r="I30" s="184"/>
      <c r="J30" s="184"/>
      <c r="K30" s="144"/>
      <c r="L30" s="144"/>
    </row>
    <row r="31" spans="1:12" ht="12.75" customHeight="1" x14ac:dyDescent="0.2">
      <c r="A31" s="71" t="s">
        <v>258</v>
      </c>
      <c r="B31" s="71" t="s">
        <v>301</v>
      </c>
      <c r="C31" s="71" t="s">
        <v>302</v>
      </c>
      <c r="D31" s="71">
        <v>1</v>
      </c>
      <c r="E31" s="184">
        <v>2</v>
      </c>
      <c r="F31" s="184">
        <f t="shared" si="0"/>
        <v>2</v>
      </c>
      <c r="G31" s="184"/>
      <c r="H31" s="184">
        <v>2</v>
      </c>
      <c r="I31" s="184"/>
      <c r="J31" s="184"/>
      <c r="K31" s="144"/>
      <c r="L31" s="144"/>
    </row>
    <row r="32" spans="1:12" ht="12.75" customHeight="1" x14ac:dyDescent="0.2">
      <c r="A32" s="71" t="s">
        <v>258</v>
      </c>
      <c r="B32" s="71" t="s">
        <v>305</v>
      </c>
      <c r="C32" s="71" t="s">
        <v>306</v>
      </c>
      <c r="D32" s="71">
        <v>1</v>
      </c>
      <c r="E32" s="184">
        <v>1</v>
      </c>
      <c r="F32" s="184">
        <f t="shared" si="0"/>
        <v>1</v>
      </c>
      <c r="G32" s="184"/>
      <c r="H32" s="184">
        <v>1</v>
      </c>
      <c r="I32" s="184"/>
      <c r="J32" s="184"/>
      <c r="K32" s="144"/>
      <c r="L32" s="144"/>
    </row>
    <row r="33" spans="1:16" ht="12.75" customHeight="1" x14ac:dyDescent="0.2">
      <c r="A33" s="71" t="s">
        <v>258</v>
      </c>
      <c r="B33" s="71" t="s">
        <v>307</v>
      </c>
      <c r="C33" s="71" t="s">
        <v>308</v>
      </c>
      <c r="D33" s="71">
        <v>1</v>
      </c>
      <c r="E33" s="184">
        <v>3</v>
      </c>
      <c r="F33" s="184">
        <f t="shared" si="0"/>
        <v>3</v>
      </c>
      <c r="G33" s="184"/>
      <c r="H33" s="184">
        <v>3</v>
      </c>
      <c r="I33" s="184"/>
      <c r="J33" s="184"/>
      <c r="K33" s="144"/>
      <c r="L33" s="144"/>
    </row>
    <row r="34" spans="1:16" ht="12.75" customHeight="1" x14ac:dyDescent="0.2">
      <c r="A34" s="71" t="s">
        <v>258</v>
      </c>
      <c r="B34" s="71" t="s">
        <v>311</v>
      </c>
      <c r="C34" s="71" t="s">
        <v>312</v>
      </c>
      <c r="D34" s="71">
        <v>1</v>
      </c>
      <c r="E34" s="184">
        <v>2</v>
      </c>
      <c r="F34" s="184">
        <f t="shared" si="0"/>
        <v>2</v>
      </c>
      <c r="G34" s="184"/>
      <c r="H34" s="184">
        <v>2</v>
      </c>
      <c r="I34" s="184"/>
      <c r="J34" s="184"/>
      <c r="K34" s="144"/>
      <c r="L34" s="144"/>
    </row>
    <row r="35" spans="1:16" ht="12.75" customHeight="1" x14ac:dyDescent="0.2">
      <c r="A35" s="71" t="s">
        <v>258</v>
      </c>
      <c r="B35" s="71" t="s">
        <v>313</v>
      </c>
      <c r="C35" s="71" t="s">
        <v>314</v>
      </c>
      <c r="D35" s="71">
        <v>1</v>
      </c>
      <c r="E35" s="184">
        <v>3</v>
      </c>
      <c r="F35" s="184">
        <f t="shared" si="0"/>
        <v>3</v>
      </c>
      <c r="G35" s="184"/>
      <c r="H35" s="184">
        <v>3</v>
      </c>
      <c r="I35" s="184"/>
      <c r="J35" s="184"/>
      <c r="K35" s="144"/>
      <c r="L35" s="144"/>
    </row>
    <row r="36" spans="1:16" ht="12.75" customHeight="1" x14ac:dyDescent="0.2">
      <c r="A36" s="71" t="s">
        <v>258</v>
      </c>
      <c r="B36" s="71" t="s">
        <v>315</v>
      </c>
      <c r="C36" s="71" t="s">
        <v>316</v>
      </c>
      <c r="D36" s="71">
        <v>1</v>
      </c>
      <c r="E36" s="184">
        <v>3</v>
      </c>
      <c r="F36" s="184">
        <f t="shared" si="0"/>
        <v>3</v>
      </c>
      <c r="G36" s="184"/>
      <c r="H36" s="184">
        <v>3</v>
      </c>
      <c r="I36" s="184"/>
      <c r="J36" s="184"/>
      <c r="K36" s="144"/>
      <c r="L36" s="144"/>
    </row>
    <row r="37" spans="1:16" ht="12.75" customHeight="1" x14ac:dyDescent="0.2">
      <c r="A37" s="71" t="s">
        <v>258</v>
      </c>
      <c r="B37" s="71" t="s">
        <v>323</v>
      </c>
      <c r="C37" s="71" t="s">
        <v>324</v>
      </c>
      <c r="D37" s="71">
        <v>1</v>
      </c>
      <c r="E37" s="184">
        <v>3</v>
      </c>
      <c r="F37" s="184">
        <f t="shared" si="0"/>
        <v>3</v>
      </c>
      <c r="G37" s="184"/>
      <c r="H37" s="184">
        <v>3</v>
      </c>
      <c r="I37" s="184"/>
      <c r="J37" s="184"/>
      <c r="K37" s="144"/>
      <c r="L37" s="144"/>
    </row>
    <row r="38" spans="1:16" ht="12.75" customHeight="1" x14ac:dyDescent="0.2">
      <c r="A38" s="71" t="s">
        <v>258</v>
      </c>
      <c r="B38" s="71" t="s">
        <v>325</v>
      </c>
      <c r="C38" s="71" t="s">
        <v>326</v>
      </c>
      <c r="D38" s="71">
        <v>1</v>
      </c>
      <c r="E38" s="184">
        <v>2</v>
      </c>
      <c r="F38" s="184">
        <f t="shared" si="0"/>
        <v>2</v>
      </c>
      <c r="G38" s="184"/>
      <c r="H38" s="184">
        <v>2</v>
      </c>
      <c r="I38" s="184"/>
      <c r="J38" s="184"/>
      <c r="K38" s="131"/>
      <c r="L38" s="131"/>
    </row>
    <row r="39" spans="1:16" ht="12.75" customHeight="1" x14ac:dyDescent="0.2">
      <c r="A39" s="72" t="s">
        <v>258</v>
      </c>
      <c r="B39" s="72" t="s">
        <v>327</v>
      </c>
      <c r="C39" s="72" t="s">
        <v>328</v>
      </c>
      <c r="D39" s="72">
        <v>1</v>
      </c>
      <c r="E39" s="67">
        <v>2</v>
      </c>
      <c r="F39" s="67">
        <f t="shared" si="0"/>
        <v>2</v>
      </c>
      <c r="G39" s="67"/>
      <c r="H39" s="67">
        <v>2</v>
      </c>
      <c r="I39" s="67"/>
      <c r="J39" s="67"/>
      <c r="K39" s="67"/>
      <c r="L39" s="67"/>
    </row>
    <row r="40" spans="1:16" ht="12.75" customHeight="1" x14ac:dyDescent="0.2">
      <c r="A40" s="33"/>
      <c r="B40" s="34">
        <f>COUNTA(B23:B39)</f>
        <v>17</v>
      </c>
      <c r="C40" s="34"/>
      <c r="D40" s="34"/>
      <c r="E40" s="29">
        <f>SUM(E23:E39)</f>
        <v>45</v>
      </c>
      <c r="F40" s="29">
        <f>SUM(F23:F39)</f>
        <v>45</v>
      </c>
      <c r="G40" s="36"/>
      <c r="H40" s="29">
        <f>SUM(H23:H39)</f>
        <v>45</v>
      </c>
      <c r="I40" s="29">
        <f>SUM(I23:I39)</f>
        <v>0</v>
      </c>
      <c r="J40" s="29">
        <f>SUM(J23:J39)</f>
        <v>0</v>
      </c>
      <c r="K40" s="29">
        <f>SUM(K23:K39)</f>
        <v>0</v>
      </c>
      <c r="L40" s="29">
        <f>SUM(L23:L39)</f>
        <v>0</v>
      </c>
      <c r="O40" s="71"/>
      <c r="P40" s="71"/>
    </row>
    <row r="41" spans="1:16" ht="12.75" customHeight="1" x14ac:dyDescent="0.2">
      <c r="A41" s="33"/>
      <c r="B41" s="34"/>
      <c r="C41" s="34"/>
      <c r="D41" s="34"/>
      <c r="E41" s="29"/>
      <c r="F41" s="29"/>
      <c r="G41" s="36"/>
      <c r="H41" s="29"/>
      <c r="I41" s="29"/>
      <c r="J41" s="29"/>
      <c r="K41" s="29"/>
      <c r="L41" s="29"/>
      <c r="O41" s="71"/>
      <c r="P41" s="71"/>
    </row>
    <row r="42" spans="1:16" ht="12.75" customHeight="1" x14ac:dyDescent="0.2">
      <c r="A42" s="72" t="s">
        <v>331</v>
      </c>
      <c r="B42" s="72" t="s">
        <v>346</v>
      </c>
      <c r="C42" s="72" t="s">
        <v>347</v>
      </c>
      <c r="D42" s="72">
        <v>1</v>
      </c>
      <c r="E42" s="67">
        <v>7</v>
      </c>
      <c r="F42" s="67">
        <v>7</v>
      </c>
      <c r="G42" s="67"/>
      <c r="H42" s="67">
        <v>7</v>
      </c>
      <c r="I42" s="67"/>
      <c r="J42" s="67"/>
      <c r="K42" s="67"/>
      <c r="L42" s="67"/>
      <c r="O42" s="71"/>
      <c r="P42" s="71"/>
    </row>
    <row r="43" spans="1:16" ht="12.75" customHeight="1" x14ac:dyDescent="0.2">
      <c r="A43" s="33"/>
      <c r="B43" s="34">
        <f>COUNTA(B42:B42)</f>
        <v>1</v>
      </c>
      <c r="C43" s="34"/>
      <c r="D43" s="34"/>
      <c r="E43" s="29">
        <f>SUM(E42:E42)</f>
        <v>7</v>
      </c>
      <c r="F43" s="29">
        <f>SUM(F42:F42)</f>
        <v>7</v>
      </c>
      <c r="G43" s="36"/>
      <c r="H43" s="29">
        <f>SUM(H42:H42)</f>
        <v>7</v>
      </c>
      <c r="I43" s="29">
        <f>SUM(I42:I42)</f>
        <v>0</v>
      </c>
      <c r="J43" s="29">
        <f>SUM(J42:J42)</f>
        <v>0</v>
      </c>
      <c r="K43" s="29">
        <f>SUM(K42:K42)</f>
        <v>0</v>
      </c>
      <c r="L43" s="29">
        <f>SUM(L42:L42)</f>
        <v>0</v>
      </c>
    </row>
    <row r="44" spans="1:16" ht="12.75" customHeight="1" x14ac:dyDescent="0.2">
      <c r="A44" s="33"/>
      <c r="B44" s="34"/>
      <c r="C44" s="34"/>
      <c r="D44" s="34"/>
      <c r="E44" s="29"/>
      <c r="F44" s="29"/>
      <c r="G44" s="36"/>
      <c r="H44" s="29"/>
      <c r="I44" s="29"/>
      <c r="J44" s="29"/>
      <c r="K44" s="29"/>
      <c r="L44" s="29"/>
    </row>
    <row r="45" spans="1:16" ht="12.75" customHeight="1" x14ac:dyDescent="0.2">
      <c r="A45" s="71" t="s">
        <v>352</v>
      </c>
      <c r="B45" s="71" t="s">
        <v>357</v>
      </c>
      <c r="C45" s="71" t="s">
        <v>358</v>
      </c>
      <c r="D45" s="71">
        <v>2</v>
      </c>
      <c r="E45" s="184">
        <v>3</v>
      </c>
      <c r="F45" s="184">
        <v>3</v>
      </c>
      <c r="G45" s="184"/>
      <c r="H45" s="184">
        <v>3</v>
      </c>
      <c r="I45" s="184"/>
      <c r="J45" s="184"/>
      <c r="K45" s="184"/>
      <c r="L45" s="184"/>
    </row>
    <row r="46" spans="1:16" ht="12.75" customHeight="1" x14ac:dyDescent="0.2">
      <c r="A46" s="71" t="s">
        <v>352</v>
      </c>
      <c r="B46" s="71" t="s">
        <v>359</v>
      </c>
      <c r="C46" s="71" t="s">
        <v>360</v>
      </c>
      <c r="D46" s="71">
        <v>2</v>
      </c>
      <c r="E46" s="184">
        <v>3</v>
      </c>
      <c r="F46" s="184">
        <v>3</v>
      </c>
      <c r="G46" s="184"/>
      <c r="H46" s="184">
        <v>3</v>
      </c>
      <c r="I46" s="184"/>
      <c r="J46" s="184"/>
      <c r="K46" s="184"/>
      <c r="L46" s="184"/>
    </row>
    <row r="47" spans="1:16" ht="12.75" customHeight="1" x14ac:dyDescent="0.2">
      <c r="A47" s="71" t="s">
        <v>352</v>
      </c>
      <c r="B47" s="71" t="s">
        <v>361</v>
      </c>
      <c r="C47" s="71" t="s">
        <v>362</v>
      </c>
      <c r="D47" s="71">
        <v>2</v>
      </c>
      <c r="E47" s="184">
        <v>2</v>
      </c>
      <c r="F47" s="184">
        <v>2</v>
      </c>
      <c r="G47" s="184"/>
      <c r="H47" s="184">
        <v>2</v>
      </c>
      <c r="I47" s="184"/>
      <c r="J47" s="184"/>
      <c r="K47" s="184"/>
      <c r="L47" s="184"/>
    </row>
    <row r="48" spans="1:16" ht="12.75" customHeight="1" x14ac:dyDescent="0.2">
      <c r="A48" s="72" t="s">
        <v>352</v>
      </c>
      <c r="B48" s="72" t="s">
        <v>365</v>
      </c>
      <c r="C48" s="72" t="s">
        <v>366</v>
      </c>
      <c r="D48" s="72">
        <v>3</v>
      </c>
      <c r="E48" s="67">
        <v>2</v>
      </c>
      <c r="F48" s="67">
        <v>2</v>
      </c>
      <c r="G48" s="67"/>
      <c r="H48" s="67">
        <v>2</v>
      </c>
      <c r="I48" s="67"/>
      <c r="J48" s="67"/>
      <c r="K48" s="67"/>
      <c r="L48" s="67"/>
    </row>
    <row r="49" spans="1:12" ht="12.75" customHeight="1" x14ac:dyDescent="0.2">
      <c r="A49" s="33"/>
      <c r="B49" s="34">
        <f>COUNTA(B45:B48)</f>
        <v>4</v>
      </c>
      <c r="C49" s="34"/>
      <c r="D49" s="34"/>
      <c r="E49" s="29">
        <f>SUM(E45:E48)</f>
        <v>10</v>
      </c>
      <c r="F49" s="29">
        <f>SUM(F45:F48)</f>
        <v>10</v>
      </c>
      <c r="G49" s="36"/>
      <c r="H49" s="29">
        <f>SUM(H45:H48)</f>
        <v>10</v>
      </c>
      <c r="I49" s="29">
        <f>SUM(I45:I48)</f>
        <v>0</v>
      </c>
      <c r="J49" s="29">
        <f>SUM(J45:J48)</f>
        <v>0</v>
      </c>
      <c r="K49" s="29">
        <f>SUM(K45:K48)</f>
        <v>0</v>
      </c>
      <c r="L49" s="29">
        <f>SUM(L45:L48)</f>
        <v>0</v>
      </c>
    </row>
    <row r="50" spans="1:12" ht="12.75" customHeight="1" x14ac:dyDescent="0.2">
      <c r="A50" s="33"/>
      <c r="B50" s="34"/>
      <c r="C50" s="34"/>
      <c r="D50" s="34"/>
      <c r="E50" s="29"/>
      <c r="F50" s="29"/>
      <c r="G50" s="36"/>
      <c r="H50" s="29"/>
      <c r="I50" s="29"/>
      <c r="J50" s="29"/>
      <c r="K50" s="29"/>
      <c r="L50" s="29"/>
    </row>
    <row r="51" spans="1:12" ht="12.75" customHeight="1" x14ac:dyDescent="0.2">
      <c r="A51" s="71" t="s">
        <v>367</v>
      </c>
      <c r="B51" s="71" t="s">
        <v>380</v>
      </c>
      <c r="C51" s="71" t="s">
        <v>381</v>
      </c>
      <c r="D51" s="71">
        <v>1</v>
      </c>
      <c r="E51" s="184">
        <v>2</v>
      </c>
      <c r="F51" s="184">
        <f>1*H51</f>
        <v>2</v>
      </c>
      <c r="G51" s="184"/>
      <c r="H51" s="184">
        <v>2</v>
      </c>
      <c r="I51" s="184"/>
      <c r="J51" s="184"/>
      <c r="K51" s="184"/>
      <c r="L51" s="184"/>
    </row>
    <row r="52" spans="1:12" ht="12.75" customHeight="1" x14ac:dyDescent="0.2">
      <c r="A52" s="71" t="s">
        <v>367</v>
      </c>
      <c r="B52" s="71" t="s">
        <v>386</v>
      </c>
      <c r="C52" s="71" t="s">
        <v>387</v>
      </c>
      <c r="D52" s="71">
        <v>1</v>
      </c>
      <c r="E52" s="184">
        <v>23</v>
      </c>
      <c r="F52" s="184">
        <f>1*H52+7+8</f>
        <v>36</v>
      </c>
      <c r="G52" s="184"/>
      <c r="H52" s="184">
        <v>21</v>
      </c>
      <c r="I52" s="184">
        <v>0</v>
      </c>
      <c r="J52" s="184">
        <v>1</v>
      </c>
      <c r="K52" s="184">
        <v>1</v>
      </c>
      <c r="L52" s="184"/>
    </row>
    <row r="53" spans="1:12" ht="12.75" customHeight="1" x14ac:dyDescent="0.2">
      <c r="A53" s="72" t="s">
        <v>367</v>
      </c>
      <c r="B53" s="72" t="s">
        <v>388</v>
      </c>
      <c r="C53" s="72" t="s">
        <v>389</v>
      </c>
      <c r="D53" s="72">
        <v>1</v>
      </c>
      <c r="E53" s="67">
        <v>4</v>
      </c>
      <c r="F53" s="67">
        <v>4</v>
      </c>
      <c r="G53" s="67"/>
      <c r="H53" s="67">
        <v>4</v>
      </c>
      <c r="I53" s="67"/>
      <c r="J53" s="67"/>
      <c r="K53" s="67"/>
      <c r="L53" s="67"/>
    </row>
    <row r="54" spans="1:12" ht="12.75" customHeight="1" x14ac:dyDescent="0.2">
      <c r="A54" s="33"/>
      <c r="B54" s="34">
        <f>COUNTA(B51:B53)</f>
        <v>3</v>
      </c>
      <c r="C54" s="34"/>
      <c r="D54" s="34"/>
      <c r="E54" s="29">
        <f>SUM(E51:E53)</f>
        <v>29</v>
      </c>
      <c r="F54" s="29">
        <f>SUM(F51:F53)</f>
        <v>42</v>
      </c>
      <c r="G54" s="36"/>
      <c r="H54" s="29">
        <f>SUM(H51:H53)</f>
        <v>27</v>
      </c>
      <c r="I54" s="29">
        <f>SUM(I51:I53)</f>
        <v>0</v>
      </c>
      <c r="J54" s="29">
        <f>SUM(J51:J53)</f>
        <v>1</v>
      </c>
      <c r="K54" s="29">
        <f>SUM(K51:K53)</f>
        <v>1</v>
      </c>
      <c r="L54" s="29">
        <f>SUM(L51:L53)</f>
        <v>0</v>
      </c>
    </row>
    <row r="55" spans="1:12" ht="12.75" customHeight="1" x14ac:dyDescent="0.2">
      <c r="A55" s="33"/>
      <c r="B55" s="34"/>
      <c r="C55" s="34"/>
      <c r="D55" s="34"/>
      <c r="E55" s="29"/>
      <c r="F55" s="29"/>
      <c r="G55" s="36"/>
      <c r="H55" s="29"/>
      <c r="I55" s="29"/>
      <c r="J55" s="29"/>
      <c r="K55" s="29"/>
      <c r="L55" s="29"/>
    </row>
    <row r="56" spans="1:12" ht="12.75" customHeight="1" x14ac:dyDescent="0.2">
      <c r="A56" s="71" t="s">
        <v>392</v>
      </c>
      <c r="B56" s="71" t="s">
        <v>393</v>
      </c>
      <c r="C56" s="71" t="s">
        <v>394</v>
      </c>
      <c r="D56" s="71">
        <v>1</v>
      </c>
      <c r="E56" s="184">
        <v>25</v>
      </c>
      <c r="F56" s="184">
        <f>1*H56+7</f>
        <v>31</v>
      </c>
      <c r="G56" s="184"/>
      <c r="H56" s="184">
        <v>24</v>
      </c>
      <c r="I56" s="184"/>
      <c r="J56" s="184">
        <v>1</v>
      </c>
      <c r="K56" s="184"/>
      <c r="L56" s="184"/>
    </row>
    <row r="57" spans="1:12" ht="12.75" customHeight="1" x14ac:dyDescent="0.2">
      <c r="A57" s="71" t="s">
        <v>392</v>
      </c>
      <c r="B57" s="71" t="s">
        <v>395</v>
      </c>
      <c r="C57" s="71" t="s">
        <v>396</v>
      </c>
      <c r="D57" s="71">
        <v>1</v>
      </c>
      <c r="E57" s="184">
        <v>2</v>
      </c>
      <c r="F57" s="184">
        <f t="shared" ref="F57:F71" si="1">1*H57</f>
        <v>2</v>
      </c>
      <c r="G57" s="184"/>
      <c r="H57" s="184">
        <v>2</v>
      </c>
      <c r="I57" s="184"/>
      <c r="J57" s="184"/>
      <c r="K57" s="184"/>
      <c r="L57" s="184"/>
    </row>
    <row r="58" spans="1:12" ht="12.75" customHeight="1" x14ac:dyDescent="0.2">
      <c r="A58" s="71" t="s">
        <v>392</v>
      </c>
      <c r="B58" s="71" t="s">
        <v>401</v>
      </c>
      <c r="C58" s="71" t="s">
        <v>402</v>
      </c>
      <c r="D58" s="71">
        <v>1</v>
      </c>
      <c r="E58" s="184">
        <v>12</v>
      </c>
      <c r="F58" s="184">
        <f t="shared" si="1"/>
        <v>12</v>
      </c>
      <c r="G58" s="184"/>
      <c r="H58" s="184">
        <v>12</v>
      </c>
      <c r="I58" s="184"/>
      <c r="J58" s="184"/>
      <c r="K58" s="184"/>
      <c r="L58" s="184"/>
    </row>
    <row r="59" spans="1:12" ht="12.75" customHeight="1" x14ac:dyDescent="0.2">
      <c r="A59" s="71" t="s">
        <v>392</v>
      </c>
      <c r="B59" s="71" t="s">
        <v>405</v>
      </c>
      <c r="C59" s="71" t="s">
        <v>406</v>
      </c>
      <c r="D59" s="71">
        <v>1</v>
      </c>
      <c r="E59" s="184">
        <v>6</v>
      </c>
      <c r="F59" s="184">
        <f t="shared" si="1"/>
        <v>6</v>
      </c>
      <c r="G59" s="5"/>
      <c r="H59" s="184">
        <v>6</v>
      </c>
      <c r="I59" s="184"/>
      <c r="J59" s="5"/>
      <c r="K59" s="184"/>
      <c r="L59" s="184"/>
    </row>
    <row r="60" spans="1:12" ht="12.75" customHeight="1" x14ac:dyDescent="0.2">
      <c r="A60" s="71" t="s">
        <v>392</v>
      </c>
      <c r="B60" s="71" t="s">
        <v>415</v>
      </c>
      <c r="C60" s="71" t="s">
        <v>416</v>
      </c>
      <c r="D60" s="71">
        <v>1</v>
      </c>
      <c r="E60" s="184">
        <v>10</v>
      </c>
      <c r="F60" s="184">
        <f t="shared" si="1"/>
        <v>10</v>
      </c>
      <c r="G60" s="5"/>
      <c r="H60" s="184">
        <v>10</v>
      </c>
      <c r="I60" s="184"/>
      <c r="J60" s="5"/>
      <c r="K60" s="184"/>
      <c r="L60" s="184"/>
    </row>
    <row r="61" spans="1:12" ht="12.75" customHeight="1" x14ac:dyDescent="0.2">
      <c r="A61" s="71" t="s">
        <v>392</v>
      </c>
      <c r="B61" s="71" t="s">
        <v>417</v>
      </c>
      <c r="C61" s="71" t="s">
        <v>418</v>
      </c>
      <c r="D61" s="71">
        <v>1</v>
      </c>
      <c r="E61" s="184">
        <v>5</v>
      </c>
      <c r="F61" s="184">
        <f t="shared" si="1"/>
        <v>5</v>
      </c>
      <c r="G61" s="184"/>
      <c r="H61" s="184">
        <v>5</v>
      </c>
      <c r="I61" s="184"/>
      <c r="J61" s="184"/>
      <c r="K61" s="184"/>
      <c r="L61" s="184"/>
    </row>
    <row r="62" spans="1:12" ht="12.75" customHeight="1" x14ac:dyDescent="0.2">
      <c r="A62" s="71" t="s">
        <v>392</v>
      </c>
      <c r="B62" s="71" t="s">
        <v>419</v>
      </c>
      <c r="C62" s="71" t="s">
        <v>420</v>
      </c>
      <c r="D62" s="71">
        <v>1</v>
      </c>
      <c r="E62" s="184">
        <v>4</v>
      </c>
      <c r="F62" s="184">
        <f t="shared" si="1"/>
        <v>4</v>
      </c>
      <c r="G62" s="184"/>
      <c r="H62" s="184">
        <v>4</v>
      </c>
      <c r="I62" s="184"/>
      <c r="J62" s="184"/>
      <c r="K62" s="184"/>
      <c r="L62" s="184"/>
    </row>
    <row r="63" spans="1:12" ht="12.75" customHeight="1" x14ac:dyDescent="0.2">
      <c r="A63" s="71" t="s">
        <v>392</v>
      </c>
      <c r="B63" s="71" t="s">
        <v>421</v>
      </c>
      <c r="C63" s="71" t="s">
        <v>422</v>
      </c>
      <c r="D63" s="71">
        <v>1</v>
      </c>
      <c r="E63" s="184">
        <v>1</v>
      </c>
      <c r="F63" s="184">
        <f t="shared" si="1"/>
        <v>1</v>
      </c>
      <c r="G63" s="184"/>
      <c r="H63" s="184">
        <v>1</v>
      </c>
      <c r="I63" s="184"/>
      <c r="J63" s="184"/>
      <c r="K63" s="184"/>
      <c r="L63" s="184"/>
    </row>
    <row r="64" spans="1:12" ht="12.75" customHeight="1" x14ac:dyDescent="0.2">
      <c r="A64" s="71" t="s">
        <v>392</v>
      </c>
      <c r="B64" s="71" t="s">
        <v>423</v>
      </c>
      <c r="C64" s="71" t="s">
        <v>424</v>
      </c>
      <c r="D64" s="71">
        <v>1</v>
      </c>
      <c r="E64" s="184">
        <v>4</v>
      </c>
      <c r="F64" s="184">
        <v>5</v>
      </c>
      <c r="G64" s="184"/>
      <c r="H64" s="184">
        <v>3</v>
      </c>
      <c r="I64" s="184">
        <v>1</v>
      </c>
      <c r="J64" s="184"/>
      <c r="K64" s="184"/>
      <c r="L64" s="184"/>
    </row>
    <row r="65" spans="1:12" ht="12.75" customHeight="1" x14ac:dyDescent="0.2">
      <c r="A65" s="71" t="s">
        <v>392</v>
      </c>
      <c r="B65" s="71" t="s">
        <v>427</v>
      </c>
      <c r="C65" s="71" t="s">
        <v>428</v>
      </c>
      <c r="D65" s="71">
        <v>1</v>
      </c>
      <c r="E65" s="184">
        <v>3</v>
      </c>
      <c r="F65" s="184">
        <f t="shared" si="1"/>
        <v>3</v>
      </c>
      <c r="G65" s="184"/>
      <c r="H65" s="184">
        <v>3</v>
      </c>
      <c r="I65" s="184"/>
      <c r="J65" s="184"/>
      <c r="K65" s="184"/>
      <c r="L65" s="184"/>
    </row>
    <row r="66" spans="1:12" ht="12.75" customHeight="1" x14ac:dyDescent="0.2">
      <c r="A66" s="71" t="s">
        <v>392</v>
      </c>
      <c r="B66" s="71" t="s">
        <v>437</v>
      </c>
      <c r="C66" s="71" t="s">
        <v>438</v>
      </c>
      <c r="D66" s="71">
        <v>1</v>
      </c>
      <c r="E66" s="184">
        <v>7</v>
      </c>
      <c r="F66" s="184">
        <f t="shared" si="1"/>
        <v>7</v>
      </c>
      <c r="G66" s="184"/>
      <c r="H66" s="184">
        <v>7</v>
      </c>
      <c r="I66" s="184"/>
      <c r="J66" s="184"/>
      <c r="K66" s="184"/>
      <c r="L66" s="184"/>
    </row>
    <row r="67" spans="1:12" ht="12.75" customHeight="1" x14ac:dyDescent="0.2">
      <c r="A67" s="71" t="s">
        <v>392</v>
      </c>
      <c r="B67" s="71" t="s">
        <v>443</v>
      </c>
      <c r="C67" s="71" t="s">
        <v>444</v>
      </c>
      <c r="D67" s="71">
        <v>1</v>
      </c>
      <c r="E67" s="184">
        <v>17</v>
      </c>
      <c r="F67" s="184">
        <v>29</v>
      </c>
      <c r="G67" s="184"/>
      <c r="H67" s="184">
        <v>16</v>
      </c>
      <c r="I67" s="184"/>
      <c r="J67" s="184"/>
      <c r="K67" s="184">
        <v>1</v>
      </c>
      <c r="L67" s="184"/>
    </row>
    <row r="68" spans="1:12" ht="12.75" customHeight="1" x14ac:dyDescent="0.2">
      <c r="A68" s="71" t="s">
        <v>392</v>
      </c>
      <c r="B68" s="71" t="s">
        <v>447</v>
      </c>
      <c r="C68" s="71" t="s">
        <v>448</v>
      </c>
      <c r="D68" s="71">
        <v>1</v>
      </c>
      <c r="E68" s="184">
        <v>3</v>
      </c>
      <c r="F68" s="184">
        <f t="shared" si="1"/>
        <v>3</v>
      </c>
      <c r="G68" s="184"/>
      <c r="H68" s="184">
        <v>3</v>
      </c>
      <c r="I68" s="184"/>
      <c r="J68" s="184"/>
      <c r="K68" s="184"/>
      <c r="L68" s="184"/>
    </row>
    <row r="69" spans="1:12" ht="12.75" customHeight="1" x14ac:dyDescent="0.2">
      <c r="A69" s="71" t="s">
        <v>392</v>
      </c>
      <c r="B69" s="71" t="s">
        <v>449</v>
      </c>
      <c r="C69" s="71" t="s">
        <v>450</v>
      </c>
      <c r="D69" s="71">
        <v>1</v>
      </c>
      <c r="E69" s="184">
        <v>1</v>
      </c>
      <c r="F69" s="184">
        <v>7</v>
      </c>
      <c r="G69" s="184"/>
      <c r="H69" s="184"/>
      <c r="I69" s="184"/>
      <c r="J69" s="184">
        <v>1</v>
      </c>
      <c r="K69" s="184"/>
      <c r="L69" s="184"/>
    </row>
    <row r="70" spans="1:12" ht="12.75" customHeight="1" x14ac:dyDescent="0.2">
      <c r="A70" s="71" t="s">
        <v>392</v>
      </c>
      <c r="B70" s="71" t="s">
        <v>457</v>
      </c>
      <c r="C70" s="71" t="s">
        <v>458</v>
      </c>
      <c r="D70" s="71">
        <v>1</v>
      </c>
      <c r="E70" s="184">
        <v>11</v>
      </c>
      <c r="F70" s="184">
        <f t="shared" si="1"/>
        <v>11</v>
      </c>
      <c r="G70" s="184"/>
      <c r="H70" s="184">
        <v>11</v>
      </c>
      <c r="I70" s="184"/>
      <c r="J70" s="184"/>
      <c r="K70" s="184"/>
      <c r="L70" s="184"/>
    </row>
    <row r="71" spans="1:12" ht="12.75" customHeight="1" x14ac:dyDescent="0.2">
      <c r="A71" s="72" t="s">
        <v>392</v>
      </c>
      <c r="B71" s="72" t="s">
        <v>477</v>
      </c>
      <c r="C71" s="72" t="s">
        <v>478</v>
      </c>
      <c r="D71" s="72">
        <v>1</v>
      </c>
      <c r="E71" s="67">
        <v>2</v>
      </c>
      <c r="F71" s="67">
        <f t="shared" si="1"/>
        <v>2</v>
      </c>
      <c r="G71" s="67"/>
      <c r="H71" s="67">
        <v>2</v>
      </c>
      <c r="I71" s="67"/>
      <c r="J71" s="67"/>
      <c r="K71" s="67"/>
      <c r="L71" s="67"/>
    </row>
    <row r="72" spans="1:12" ht="12.75" customHeight="1" x14ac:dyDescent="0.2">
      <c r="A72" s="33"/>
      <c r="B72" s="34">
        <f>COUNTA(B56:B71)</f>
        <v>16</v>
      </c>
      <c r="C72" s="34"/>
      <c r="D72" s="34"/>
      <c r="E72" s="29">
        <f>SUM(E56:E71)</f>
        <v>113</v>
      </c>
      <c r="F72" s="29">
        <f>SUM(F56:F71)</f>
        <v>138</v>
      </c>
      <c r="G72" s="36"/>
      <c r="H72" s="29">
        <f>SUM(H56:H71)</f>
        <v>109</v>
      </c>
      <c r="I72" s="29">
        <f>SUM(I56:I71)</f>
        <v>1</v>
      </c>
      <c r="J72" s="29">
        <f>SUM(J56:J71)</f>
        <v>2</v>
      </c>
      <c r="K72" s="29">
        <f>SUM(K56:K71)</f>
        <v>1</v>
      </c>
      <c r="L72" s="29">
        <f>SUM(L56:L71)</f>
        <v>0</v>
      </c>
    </row>
    <row r="73" spans="1:12" ht="12.75" customHeight="1" x14ac:dyDescent="0.2">
      <c r="A73" s="33"/>
      <c r="B73" s="34"/>
      <c r="C73" s="34"/>
      <c r="D73" s="34"/>
      <c r="E73" s="29"/>
      <c r="F73" s="29"/>
      <c r="G73" s="36"/>
      <c r="H73" s="29"/>
      <c r="I73" s="29"/>
      <c r="J73" s="29"/>
      <c r="K73" s="29"/>
      <c r="L73" s="29"/>
    </row>
    <row r="74" spans="1:12" ht="12.75" customHeight="1" x14ac:dyDescent="0.2">
      <c r="A74" s="33"/>
      <c r="B74" s="34"/>
      <c r="C74" s="34"/>
      <c r="D74" s="34"/>
      <c r="E74" s="29"/>
      <c r="F74" s="29"/>
      <c r="G74" s="36"/>
      <c r="H74" s="29"/>
      <c r="I74" s="29"/>
      <c r="J74" s="29"/>
      <c r="K74" s="29"/>
      <c r="L74" s="29"/>
    </row>
    <row r="75" spans="1:12" ht="12.75" customHeight="1" x14ac:dyDescent="0.2">
      <c r="C75" s="114"/>
      <c r="D75" s="122" t="s">
        <v>525</v>
      </c>
      <c r="E75" s="178"/>
    </row>
    <row r="76" spans="1:12" ht="12.75" customHeight="1" x14ac:dyDescent="0.2">
      <c r="B76" s="120"/>
      <c r="D76" s="121" t="s">
        <v>132</v>
      </c>
      <c r="E76" s="101">
        <f>SUM(B4+B10+B21+B40+B43+B49+B54+B72)</f>
        <v>55</v>
      </c>
    </row>
    <row r="77" spans="1:12" ht="12.75" customHeight="1" x14ac:dyDescent="0.2">
      <c r="B77" s="120"/>
      <c r="D77" s="121" t="s">
        <v>109</v>
      </c>
      <c r="E77" s="101">
        <f>SUM(E4+E10+E21+E40+E43+E49+E54+E72)</f>
        <v>235</v>
      </c>
    </row>
    <row r="78" spans="1:12" ht="12.75" customHeight="1" x14ac:dyDescent="0.2">
      <c r="B78" s="120"/>
      <c r="D78" s="121" t="s">
        <v>110</v>
      </c>
      <c r="E78" s="100">
        <f>SUM(F4+F10+F21+F40+F43+F49+F54+F72)</f>
        <v>283</v>
      </c>
    </row>
    <row r="79" spans="1:12" ht="12.75" customHeight="1" x14ac:dyDescent="0.2"/>
    <row r="80" spans="1:12" ht="12.75" customHeight="1" x14ac:dyDescent="0.2">
      <c r="D80" s="105"/>
      <c r="E80" s="107"/>
      <c r="F80" s="122" t="s">
        <v>140</v>
      </c>
      <c r="G80" s="107"/>
      <c r="H80" s="112" t="s">
        <v>98</v>
      </c>
      <c r="I80" s="112" t="s">
        <v>108</v>
      </c>
    </row>
    <row r="81" spans="3:9" ht="12.75" customHeight="1" x14ac:dyDescent="0.2">
      <c r="C81" s="127"/>
      <c r="D81" s="127"/>
      <c r="E81" s="127"/>
      <c r="F81" s="110" t="s">
        <v>135</v>
      </c>
      <c r="H81" s="101">
        <f>SUM(H4+H10+H21+H40+H43+H49+H54+H72)</f>
        <v>220</v>
      </c>
      <c r="I81" s="115">
        <f>H81/(H86)</f>
        <v>0.93617021276595747</v>
      </c>
    </row>
    <row r="82" spans="3:9" ht="12.75" customHeight="1" x14ac:dyDescent="0.2">
      <c r="C82" s="127"/>
      <c r="D82" s="127"/>
      <c r="E82" s="127"/>
      <c r="F82" s="110" t="s">
        <v>136</v>
      </c>
      <c r="H82" s="101">
        <f>SUM(I4+I10+I21+I40+I43+I49+I54+I72)</f>
        <v>9</v>
      </c>
      <c r="I82" s="115">
        <f>H82/H86</f>
        <v>3.8297872340425532E-2</v>
      </c>
    </row>
    <row r="83" spans="3:9" ht="12.75" customHeight="1" x14ac:dyDescent="0.2">
      <c r="C83" s="127"/>
      <c r="D83" s="127"/>
      <c r="E83" s="127"/>
      <c r="F83" s="110" t="s">
        <v>137</v>
      </c>
      <c r="H83" s="101">
        <f>SUM(J4+J10+J21+J40+J43+J49+J54+J72)</f>
        <v>4</v>
      </c>
      <c r="I83" s="115">
        <f>H83/H86</f>
        <v>1.7021276595744681E-2</v>
      </c>
    </row>
    <row r="84" spans="3:9" ht="12.75" customHeight="1" x14ac:dyDescent="0.2">
      <c r="C84" s="127"/>
      <c r="D84" s="127"/>
      <c r="E84" s="127"/>
      <c r="F84" s="110" t="s">
        <v>138</v>
      </c>
      <c r="H84" s="101">
        <f>SUM(K4+K10+K21+K40+K43+K49+K54+K72)</f>
        <v>2</v>
      </c>
      <c r="I84" s="115">
        <f>H84/H86</f>
        <v>8.5106382978723406E-3</v>
      </c>
    </row>
    <row r="85" spans="3:9" ht="12.75" customHeight="1" x14ac:dyDescent="0.2">
      <c r="C85" s="127"/>
      <c r="D85" s="127"/>
      <c r="E85" s="127"/>
      <c r="F85" s="110" t="s">
        <v>139</v>
      </c>
      <c r="H85" s="126">
        <f>SUM(L4+L10+L21+L40+L43+L49+L54+L72)</f>
        <v>0</v>
      </c>
      <c r="I85" s="117">
        <f>H85/H86</f>
        <v>0</v>
      </c>
    </row>
    <row r="86" spans="3:9" ht="12.75" customHeight="1" x14ac:dyDescent="0.2">
      <c r="C86" s="127"/>
      <c r="D86" s="127"/>
      <c r="E86" s="127"/>
      <c r="F86" s="127"/>
      <c r="G86" s="110"/>
      <c r="H86" s="124">
        <f>SUM(H81:H85)</f>
        <v>235</v>
      </c>
      <c r="I86" s="115">
        <f>SUM(I81:I85)</f>
        <v>1</v>
      </c>
    </row>
  </sheetData>
  <mergeCells count="2">
    <mergeCell ref="H1:L1"/>
    <mergeCell ref="B1:F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2011 Swimming Season
Texas Beach Action Durations</oddHeader>
    <oddFooter>&amp;R&amp;P of &amp;N</oddFooter>
  </headerFooter>
  <rowBreaks count="1" manualBreakCount="1">
    <brk id="7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2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42578125" style="6" customWidth="1"/>
    <col min="2" max="2" width="9" style="6" customWidth="1"/>
    <col min="3" max="3" width="41" style="6" customWidth="1"/>
    <col min="4" max="4" width="7.7109375" style="6" customWidth="1"/>
    <col min="5" max="5" width="9.140625" style="58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4" customFormat="1" ht="12" customHeight="1" x14ac:dyDescent="0.2">
      <c r="B1" s="196" t="s">
        <v>27</v>
      </c>
      <c r="C1" s="196"/>
      <c r="D1" s="69"/>
      <c r="E1" s="70"/>
      <c r="F1" s="69"/>
      <c r="G1" s="195" t="s">
        <v>29</v>
      </c>
      <c r="H1" s="195"/>
      <c r="I1" s="195"/>
      <c r="J1" s="69"/>
      <c r="K1" s="196" t="s">
        <v>37</v>
      </c>
      <c r="L1" s="196"/>
    </row>
    <row r="2" spans="1:12" s="57" customFormat="1" ht="48.75" customHeight="1" x14ac:dyDescent="0.15">
      <c r="A2" s="3" t="s">
        <v>13</v>
      </c>
      <c r="B2" s="3" t="s">
        <v>14</v>
      </c>
      <c r="C2" s="3" t="s">
        <v>11</v>
      </c>
      <c r="D2" s="3" t="s">
        <v>72</v>
      </c>
      <c r="E2" s="15" t="s">
        <v>28</v>
      </c>
      <c r="F2" s="3"/>
      <c r="G2" s="3" t="s">
        <v>526</v>
      </c>
      <c r="H2" s="3" t="s">
        <v>15</v>
      </c>
      <c r="I2" s="3" t="s">
        <v>16</v>
      </c>
      <c r="J2" s="3"/>
      <c r="K2" s="3" t="s">
        <v>17</v>
      </c>
      <c r="L2" s="3" t="s">
        <v>18</v>
      </c>
    </row>
    <row r="3" spans="1:12" ht="12" customHeight="1" x14ac:dyDescent="0.2">
      <c r="A3" s="72" t="s">
        <v>151</v>
      </c>
      <c r="B3" s="72" t="s">
        <v>168</v>
      </c>
      <c r="C3" s="145" t="s">
        <v>169</v>
      </c>
      <c r="D3" s="149">
        <v>1</v>
      </c>
      <c r="E3" s="147">
        <v>365</v>
      </c>
      <c r="F3" s="146"/>
      <c r="G3" s="148" t="s">
        <v>30</v>
      </c>
      <c r="H3" s="149">
        <v>9</v>
      </c>
      <c r="I3" s="150">
        <f t="shared" ref="I3" si="0">H3/E3</f>
        <v>2.4657534246575342E-2</v>
      </c>
      <c r="J3" s="151"/>
      <c r="K3" s="152">
        <f t="shared" ref="K3" si="1">E3-H3</f>
        <v>356</v>
      </c>
      <c r="L3" s="150">
        <f t="shared" ref="L3" si="2">K3/E3</f>
        <v>0.97534246575342465</v>
      </c>
    </row>
    <row r="4" spans="1:12" ht="12" customHeight="1" x14ac:dyDescent="0.2">
      <c r="A4" s="33"/>
      <c r="B4" s="34">
        <f>COUNTA(B3:B3)</f>
        <v>1</v>
      </c>
      <c r="C4" s="33"/>
      <c r="E4" s="37">
        <f>SUM(E3:E3)</f>
        <v>365</v>
      </c>
      <c r="F4" s="43"/>
      <c r="G4" s="34">
        <f>COUNTA(G3:G3)</f>
        <v>1</v>
      </c>
      <c r="H4" s="37">
        <f>SUM(H3:H3)</f>
        <v>9</v>
      </c>
      <c r="I4" s="44">
        <f>H4/E4</f>
        <v>2.4657534246575342E-2</v>
      </c>
      <c r="J4" s="45"/>
      <c r="K4" s="37">
        <f>SUM(K3:K3)</f>
        <v>356</v>
      </c>
      <c r="L4" s="44">
        <f>K4/E4</f>
        <v>0.97534246575342465</v>
      </c>
    </row>
    <row r="5" spans="1:12" ht="12" customHeight="1" x14ac:dyDescent="0.2">
      <c r="A5" s="33"/>
      <c r="B5" s="34"/>
      <c r="C5" s="33"/>
      <c r="E5" s="37"/>
      <c r="F5" s="43"/>
      <c r="G5" s="34"/>
      <c r="H5" s="37"/>
      <c r="I5" s="44"/>
      <c r="J5" s="45"/>
      <c r="K5" s="37"/>
      <c r="L5" s="44"/>
    </row>
    <row r="6" spans="1:12" ht="12" customHeight="1" x14ac:dyDescent="0.2">
      <c r="A6" s="71" t="s">
        <v>170</v>
      </c>
      <c r="B6" s="71" t="s">
        <v>171</v>
      </c>
      <c r="C6" s="71" t="s">
        <v>172</v>
      </c>
      <c r="D6" s="179">
        <v>1</v>
      </c>
      <c r="E6" s="30">
        <v>365</v>
      </c>
      <c r="F6" s="5"/>
      <c r="G6" s="13" t="s">
        <v>30</v>
      </c>
      <c r="H6" s="184">
        <v>2</v>
      </c>
      <c r="I6" s="39">
        <f t="shared" ref="I6:I9" si="3">H6/E6</f>
        <v>5.4794520547945206E-3</v>
      </c>
      <c r="J6" s="63"/>
      <c r="K6" s="40">
        <f t="shared" ref="K6:K9" si="4">E6-H6</f>
        <v>363</v>
      </c>
      <c r="L6" s="39">
        <f t="shared" ref="L6:L9" si="5">K6/E6</f>
        <v>0.9945205479452055</v>
      </c>
    </row>
    <row r="7" spans="1:12" ht="12" customHeight="1" x14ac:dyDescent="0.2">
      <c r="A7" s="71" t="s">
        <v>170</v>
      </c>
      <c r="B7" s="71" t="s">
        <v>175</v>
      </c>
      <c r="C7" s="71" t="s">
        <v>176</v>
      </c>
      <c r="D7" s="179">
        <v>1</v>
      </c>
      <c r="E7" s="30">
        <v>365</v>
      </c>
      <c r="F7" s="5"/>
      <c r="G7" s="13" t="s">
        <v>30</v>
      </c>
      <c r="H7" s="184">
        <v>5</v>
      </c>
      <c r="I7" s="39">
        <f t="shared" si="3"/>
        <v>1.3698630136986301E-2</v>
      </c>
      <c r="J7" s="63"/>
      <c r="K7" s="40">
        <f t="shared" si="4"/>
        <v>360</v>
      </c>
      <c r="L7" s="39">
        <f t="shared" si="5"/>
        <v>0.98630136986301364</v>
      </c>
    </row>
    <row r="8" spans="1:12" ht="12" customHeight="1" x14ac:dyDescent="0.2">
      <c r="A8" s="71" t="s">
        <v>170</v>
      </c>
      <c r="B8" s="71" t="s">
        <v>179</v>
      </c>
      <c r="C8" s="71" t="s">
        <v>180</v>
      </c>
      <c r="D8" s="179">
        <v>1</v>
      </c>
      <c r="E8" s="30">
        <v>365</v>
      </c>
      <c r="F8" s="5"/>
      <c r="G8" s="13" t="s">
        <v>30</v>
      </c>
      <c r="H8" s="184">
        <v>2</v>
      </c>
      <c r="I8" s="39">
        <f t="shared" si="3"/>
        <v>5.4794520547945206E-3</v>
      </c>
      <c r="J8" s="63"/>
      <c r="K8" s="40">
        <f t="shared" si="4"/>
        <v>363</v>
      </c>
      <c r="L8" s="39">
        <f t="shared" si="5"/>
        <v>0.9945205479452055</v>
      </c>
    </row>
    <row r="9" spans="1:12" ht="12" customHeight="1" x14ac:dyDescent="0.2">
      <c r="A9" s="72" t="s">
        <v>170</v>
      </c>
      <c r="B9" s="72" t="s">
        <v>187</v>
      </c>
      <c r="C9" s="72" t="s">
        <v>188</v>
      </c>
      <c r="D9" s="67">
        <v>1</v>
      </c>
      <c r="E9" s="31">
        <v>365</v>
      </c>
      <c r="F9" s="64"/>
      <c r="G9" s="66" t="s">
        <v>30</v>
      </c>
      <c r="H9" s="67">
        <v>5</v>
      </c>
      <c r="I9" s="41">
        <f t="shared" si="3"/>
        <v>1.3698630136986301E-2</v>
      </c>
      <c r="J9" s="65"/>
      <c r="K9" s="42">
        <f t="shared" si="4"/>
        <v>360</v>
      </c>
      <c r="L9" s="41">
        <f t="shared" si="5"/>
        <v>0.98630136986301364</v>
      </c>
    </row>
    <row r="10" spans="1:12" ht="12" customHeight="1" x14ac:dyDescent="0.2">
      <c r="A10" s="33"/>
      <c r="B10" s="34">
        <f>COUNTA(B6:B9)</f>
        <v>4</v>
      </c>
      <c r="C10" s="33"/>
      <c r="E10" s="37">
        <f>SUM(E6:E9)</f>
        <v>1460</v>
      </c>
      <c r="F10" s="43"/>
      <c r="G10" s="34">
        <f>COUNTA(G6:G9)</f>
        <v>4</v>
      </c>
      <c r="H10" s="37">
        <f>SUM(H6:H9)</f>
        <v>14</v>
      </c>
      <c r="I10" s="44">
        <f>H10/E10</f>
        <v>9.5890410958904115E-3</v>
      </c>
      <c r="J10" s="45"/>
      <c r="K10" s="53">
        <f>E10-H10</f>
        <v>1446</v>
      </c>
      <c r="L10" s="44">
        <f>K10/E10</f>
        <v>0.99041095890410957</v>
      </c>
    </row>
    <row r="11" spans="1:12" ht="12" customHeight="1" x14ac:dyDescent="0.2">
      <c r="A11" s="33"/>
      <c r="B11" s="33"/>
      <c r="C11" s="33"/>
      <c r="H11" s="38"/>
      <c r="I11" s="38"/>
      <c r="J11" s="38"/>
      <c r="K11" s="38"/>
      <c r="L11" s="38"/>
    </row>
    <row r="12" spans="1:12" ht="12" customHeight="1" x14ac:dyDescent="0.2">
      <c r="A12" s="71" t="s">
        <v>228</v>
      </c>
      <c r="B12" s="71" t="s">
        <v>229</v>
      </c>
      <c r="C12" s="71" t="s">
        <v>230</v>
      </c>
      <c r="D12" s="179">
        <v>1</v>
      </c>
      <c r="E12" s="30">
        <v>365</v>
      </c>
      <c r="F12" s="5"/>
      <c r="G12" s="13" t="s">
        <v>30</v>
      </c>
      <c r="H12" s="184">
        <v>2</v>
      </c>
      <c r="I12" s="39">
        <f t="shared" ref="I12:I20" si="6">H12/E12</f>
        <v>5.4794520547945206E-3</v>
      </c>
      <c r="J12" s="63"/>
      <c r="K12" s="40">
        <f t="shared" ref="K12:K20" si="7">E12-H12</f>
        <v>363</v>
      </c>
      <c r="L12" s="39">
        <f t="shared" ref="L12:L20" si="8">K12/E12</f>
        <v>0.9945205479452055</v>
      </c>
    </row>
    <row r="13" spans="1:12" ht="12" customHeight="1" x14ac:dyDescent="0.2">
      <c r="A13" s="71" t="s">
        <v>228</v>
      </c>
      <c r="B13" s="71" t="s">
        <v>231</v>
      </c>
      <c r="C13" s="71" t="s">
        <v>232</v>
      </c>
      <c r="D13" s="179">
        <v>1</v>
      </c>
      <c r="E13" s="30">
        <v>365</v>
      </c>
      <c r="F13" s="5"/>
      <c r="G13" s="13" t="s">
        <v>30</v>
      </c>
      <c r="H13" s="184">
        <v>2</v>
      </c>
      <c r="I13" s="39">
        <f t="shared" si="6"/>
        <v>5.4794520547945206E-3</v>
      </c>
      <c r="J13" s="63"/>
      <c r="K13" s="40">
        <f t="shared" si="7"/>
        <v>363</v>
      </c>
      <c r="L13" s="39">
        <f t="shared" si="8"/>
        <v>0.9945205479452055</v>
      </c>
    </row>
    <row r="14" spans="1:12" ht="12" customHeight="1" x14ac:dyDescent="0.2">
      <c r="A14" s="71" t="s">
        <v>228</v>
      </c>
      <c r="B14" s="71" t="s">
        <v>233</v>
      </c>
      <c r="C14" s="71" t="s">
        <v>234</v>
      </c>
      <c r="D14" s="179">
        <v>1</v>
      </c>
      <c r="E14" s="30">
        <v>365</v>
      </c>
      <c r="F14" s="5"/>
      <c r="G14" s="13" t="s">
        <v>30</v>
      </c>
      <c r="H14" s="184">
        <v>2</v>
      </c>
      <c r="I14" s="39">
        <f t="shared" si="6"/>
        <v>5.4794520547945206E-3</v>
      </c>
      <c r="J14" s="63"/>
      <c r="K14" s="40">
        <f t="shared" si="7"/>
        <v>363</v>
      </c>
      <c r="L14" s="39">
        <f t="shared" si="8"/>
        <v>0.9945205479452055</v>
      </c>
    </row>
    <row r="15" spans="1:12" ht="12" customHeight="1" x14ac:dyDescent="0.2">
      <c r="A15" s="71" t="s">
        <v>228</v>
      </c>
      <c r="B15" s="71" t="s">
        <v>235</v>
      </c>
      <c r="C15" s="71" t="s">
        <v>236</v>
      </c>
      <c r="D15" s="179">
        <v>1</v>
      </c>
      <c r="E15" s="30">
        <v>365</v>
      </c>
      <c r="F15" s="5"/>
      <c r="G15" s="13" t="s">
        <v>30</v>
      </c>
      <c r="H15" s="184">
        <v>2</v>
      </c>
      <c r="I15" s="39">
        <f t="shared" si="6"/>
        <v>5.4794520547945206E-3</v>
      </c>
      <c r="J15" s="63"/>
      <c r="K15" s="40">
        <f t="shared" si="7"/>
        <v>363</v>
      </c>
      <c r="L15" s="39">
        <f t="shared" si="8"/>
        <v>0.9945205479452055</v>
      </c>
    </row>
    <row r="16" spans="1:12" ht="12" customHeight="1" x14ac:dyDescent="0.2">
      <c r="A16" s="71" t="s">
        <v>228</v>
      </c>
      <c r="B16" s="71" t="s">
        <v>237</v>
      </c>
      <c r="C16" s="71" t="s">
        <v>238</v>
      </c>
      <c r="D16" s="179">
        <v>1</v>
      </c>
      <c r="E16" s="30">
        <v>365</v>
      </c>
      <c r="F16" s="5"/>
      <c r="G16" s="13" t="s">
        <v>30</v>
      </c>
      <c r="H16" s="184">
        <v>2</v>
      </c>
      <c r="I16" s="39">
        <f t="shared" si="6"/>
        <v>5.4794520547945206E-3</v>
      </c>
      <c r="J16" s="63"/>
      <c r="K16" s="40">
        <f t="shared" si="7"/>
        <v>363</v>
      </c>
      <c r="L16" s="39">
        <f t="shared" si="8"/>
        <v>0.9945205479452055</v>
      </c>
    </row>
    <row r="17" spans="1:12" ht="12" customHeight="1" x14ac:dyDescent="0.2">
      <c r="A17" s="71" t="s">
        <v>228</v>
      </c>
      <c r="B17" s="71" t="s">
        <v>239</v>
      </c>
      <c r="C17" s="71" t="s">
        <v>240</v>
      </c>
      <c r="D17" s="179">
        <v>1</v>
      </c>
      <c r="E17" s="30">
        <v>365</v>
      </c>
      <c r="F17" s="5"/>
      <c r="G17" s="13" t="s">
        <v>30</v>
      </c>
      <c r="H17" s="184">
        <v>1</v>
      </c>
      <c r="I17" s="39">
        <f t="shared" si="6"/>
        <v>2.7397260273972603E-3</v>
      </c>
      <c r="J17" s="63"/>
      <c r="K17" s="40">
        <f t="shared" si="7"/>
        <v>364</v>
      </c>
      <c r="L17" s="39">
        <f t="shared" si="8"/>
        <v>0.99726027397260275</v>
      </c>
    </row>
    <row r="18" spans="1:12" ht="12" customHeight="1" x14ac:dyDescent="0.2">
      <c r="A18" s="71" t="s">
        <v>228</v>
      </c>
      <c r="B18" s="71" t="s">
        <v>241</v>
      </c>
      <c r="C18" s="71" t="s">
        <v>242</v>
      </c>
      <c r="D18" s="179">
        <v>1</v>
      </c>
      <c r="E18" s="30">
        <v>365</v>
      </c>
      <c r="F18" s="5"/>
      <c r="G18" s="13" t="s">
        <v>30</v>
      </c>
      <c r="H18" s="184">
        <v>3</v>
      </c>
      <c r="I18" s="39">
        <f t="shared" si="6"/>
        <v>8.21917808219178E-3</v>
      </c>
      <c r="J18" s="63"/>
      <c r="K18" s="40">
        <f t="shared" si="7"/>
        <v>362</v>
      </c>
      <c r="L18" s="39">
        <f t="shared" si="8"/>
        <v>0.99178082191780825</v>
      </c>
    </row>
    <row r="19" spans="1:12" ht="12" customHeight="1" x14ac:dyDescent="0.2">
      <c r="A19" s="71" t="s">
        <v>228</v>
      </c>
      <c r="B19" s="71" t="s">
        <v>247</v>
      </c>
      <c r="C19" s="71" t="s">
        <v>248</v>
      </c>
      <c r="D19" s="179">
        <v>1</v>
      </c>
      <c r="E19" s="30">
        <v>365</v>
      </c>
      <c r="F19" s="5"/>
      <c r="G19" s="13" t="s">
        <v>30</v>
      </c>
      <c r="H19" s="184">
        <v>1</v>
      </c>
      <c r="I19" s="39">
        <f t="shared" si="6"/>
        <v>2.7397260273972603E-3</v>
      </c>
      <c r="J19" s="63"/>
      <c r="K19" s="40">
        <f t="shared" si="7"/>
        <v>364</v>
      </c>
      <c r="L19" s="39">
        <f t="shared" si="8"/>
        <v>0.99726027397260275</v>
      </c>
    </row>
    <row r="20" spans="1:12" ht="12" customHeight="1" x14ac:dyDescent="0.2">
      <c r="A20" s="72" t="s">
        <v>228</v>
      </c>
      <c r="B20" s="72" t="s">
        <v>251</v>
      </c>
      <c r="C20" s="72" t="s">
        <v>252</v>
      </c>
      <c r="D20" s="67">
        <v>1</v>
      </c>
      <c r="E20" s="31">
        <v>365</v>
      </c>
      <c r="F20" s="64"/>
      <c r="G20" s="66" t="s">
        <v>30</v>
      </c>
      <c r="H20" s="67">
        <v>3</v>
      </c>
      <c r="I20" s="41">
        <f t="shared" si="6"/>
        <v>8.21917808219178E-3</v>
      </c>
      <c r="J20" s="65"/>
      <c r="K20" s="42">
        <f t="shared" si="7"/>
        <v>362</v>
      </c>
      <c r="L20" s="41">
        <f t="shared" si="8"/>
        <v>0.99178082191780825</v>
      </c>
    </row>
    <row r="21" spans="1:12" ht="12" customHeight="1" x14ac:dyDescent="0.2">
      <c r="A21" s="33"/>
      <c r="B21" s="34">
        <f>COUNTA(B12:B20)</f>
        <v>9</v>
      </c>
      <c r="C21" s="33"/>
      <c r="E21" s="37">
        <f>SUM(E12:E20)</f>
        <v>3285</v>
      </c>
      <c r="F21" s="43"/>
      <c r="G21" s="34">
        <f>COUNTA(G12:G20)</f>
        <v>9</v>
      </c>
      <c r="H21" s="37">
        <f>SUM(H12:H20)</f>
        <v>18</v>
      </c>
      <c r="I21" s="44">
        <f>H21/E21</f>
        <v>5.4794520547945206E-3</v>
      </c>
      <c r="J21" s="45"/>
      <c r="K21" s="53">
        <f>E21-H21</f>
        <v>3267</v>
      </c>
      <c r="L21" s="44">
        <f>K21/E21</f>
        <v>0.9945205479452055</v>
      </c>
    </row>
    <row r="22" spans="1:12" ht="12" customHeight="1" x14ac:dyDescent="0.2">
      <c r="A22" s="33"/>
      <c r="B22" s="34"/>
      <c r="C22" s="33"/>
      <c r="E22" s="37"/>
      <c r="F22" s="43"/>
      <c r="G22" s="34"/>
      <c r="H22" s="37"/>
      <c r="I22" s="44"/>
      <c r="J22" s="132"/>
      <c r="K22" s="53"/>
      <c r="L22" s="44"/>
    </row>
    <row r="23" spans="1:12" ht="12" customHeight="1" x14ac:dyDescent="0.2">
      <c r="A23" s="71" t="s">
        <v>258</v>
      </c>
      <c r="B23" s="71" t="s">
        <v>259</v>
      </c>
      <c r="C23" s="71" t="s">
        <v>260</v>
      </c>
      <c r="D23" s="179">
        <v>1</v>
      </c>
      <c r="E23" s="30">
        <v>365</v>
      </c>
      <c r="F23" s="5"/>
      <c r="G23" s="13" t="s">
        <v>30</v>
      </c>
      <c r="H23" s="184">
        <v>3</v>
      </c>
      <c r="I23" s="39">
        <f>H23/E23</f>
        <v>8.21917808219178E-3</v>
      </c>
      <c r="J23" s="63"/>
      <c r="K23" s="40">
        <f>E23-H23</f>
        <v>362</v>
      </c>
      <c r="L23" s="39">
        <f>K23/E23</f>
        <v>0.99178082191780825</v>
      </c>
    </row>
    <row r="24" spans="1:12" ht="12" customHeight="1" x14ac:dyDescent="0.2">
      <c r="A24" s="71" t="s">
        <v>258</v>
      </c>
      <c r="B24" s="71" t="s">
        <v>261</v>
      </c>
      <c r="C24" s="71" t="s">
        <v>262</v>
      </c>
      <c r="D24" s="179">
        <v>1</v>
      </c>
      <c r="E24" s="30">
        <v>365</v>
      </c>
      <c r="F24" s="5"/>
      <c r="G24" s="13" t="s">
        <v>30</v>
      </c>
      <c r="H24" s="184">
        <v>4</v>
      </c>
      <c r="I24" s="39">
        <f t="shared" ref="I24:I43" si="9">H24/E24</f>
        <v>1.0958904109589041E-2</v>
      </c>
      <c r="J24" s="63"/>
      <c r="K24" s="40">
        <f t="shared" ref="K24:K43" si="10">E24-H24</f>
        <v>361</v>
      </c>
      <c r="L24" s="39">
        <f t="shared" ref="L24:L43" si="11">K24/E24</f>
        <v>0.989041095890411</v>
      </c>
    </row>
    <row r="25" spans="1:12" ht="12" customHeight="1" x14ac:dyDescent="0.2">
      <c r="A25" s="71" t="s">
        <v>258</v>
      </c>
      <c r="B25" s="71" t="s">
        <v>263</v>
      </c>
      <c r="C25" s="71" t="s">
        <v>264</v>
      </c>
      <c r="D25" s="179">
        <v>1</v>
      </c>
      <c r="E25" s="30">
        <v>365</v>
      </c>
      <c r="F25" s="5"/>
      <c r="G25" s="13" t="s">
        <v>30</v>
      </c>
      <c r="H25" s="184">
        <v>5</v>
      </c>
      <c r="I25" s="39">
        <f t="shared" si="9"/>
        <v>1.3698630136986301E-2</v>
      </c>
      <c r="J25" s="63"/>
      <c r="K25" s="40">
        <f t="shared" si="10"/>
        <v>360</v>
      </c>
      <c r="L25" s="39">
        <f t="shared" si="11"/>
        <v>0.98630136986301364</v>
      </c>
    </row>
    <row r="26" spans="1:12" ht="12" customHeight="1" x14ac:dyDescent="0.2">
      <c r="A26" s="71" t="s">
        <v>258</v>
      </c>
      <c r="B26" s="71" t="s">
        <v>265</v>
      </c>
      <c r="C26" s="71" t="s">
        <v>266</v>
      </c>
      <c r="D26" s="179">
        <v>1</v>
      </c>
      <c r="E26" s="30">
        <v>365</v>
      </c>
      <c r="F26" s="5"/>
      <c r="G26" s="13"/>
      <c r="H26" s="184">
        <v>0</v>
      </c>
      <c r="I26" s="39">
        <f t="shared" si="9"/>
        <v>0</v>
      </c>
      <c r="J26" s="63"/>
      <c r="K26" s="40">
        <f t="shared" si="10"/>
        <v>365</v>
      </c>
      <c r="L26" s="39">
        <f t="shared" si="11"/>
        <v>1</v>
      </c>
    </row>
    <row r="27" spans="1:12" ht="12" customHeight="1" x14ac:dyDescent="0.2">
      <c r="A27" s="71" t="s">
        <v>258</v>
      </c>
      <c r="B27" s="71" t="s">
        <v>271</v>
      </c>
      <c r="C27" s="71" t="s">
        <v>272</v>
      </c>
      <c r="D27" s="179">
        <v>1</v>
      </c>
      <c r="E27" s="30">
        <v>365</v>
      </c>
      <c r="F27" s="5"/>
      <c r="G27" s="13" t="s">
        <v>30</v>
      </c>
      <c r="H27" s="184">
        <v>2</v>
      </c>
      <c r="I27" s="39">
        <f t="shared" si="9"/>
        <v>5.4794520547945206E-3</v>
      </c>
      <c r="J27" s="63"/>
      <c r="K27" s="40">
        <f t="shared" si="10"/>
        <v>363</v>
      </c>
      <c r="L27" s="39">
        <f t="shared" si="11"/>
        <v>0.9945205479452055</v>
      </c>
    </row>
    <row r="28" spans="1:12" ht="12" customHeight="1" x14ac:dyDescent="0.2">
      <c r="A28" s="71" t="s">
        <v>258</v>
      </c>
      <c r="B28" s="71" t="s">
        <v>273</v>
      </c>
      <c r="C28" s="71" t="s">
        <v>274</v>
      </c>
      <c r="D28" s="179">
        <v>1</v>
      </c>
      <c r="E28" s="30">
        <v>365</v>
      </c>
      <c r="F28" s="5"/>
      <c r="G28" s="13" t="s">
        <v>30</v>
      </c>
      <c r="H28" s="184">
        <v>3</v>
      </c>
      <c r="I28" s="39">
        <f t="shared" si="9"/>
        <v>8.21917808219178E-3</v>
      </c>
      <c r="J28" s="63"/>
      <c r="K28" s="40">
        <f t="shared" si="10"/>
        <v>362</v>
      </c>
      <c r="L28" s="39">
        <f t="shared" si="11"/>
        <v>0.99178082191780825</v>
      </c>
    </row>
    <row r="29" spans="1:12" ht="12" customHeight="1" x14ac:dyDescent="0.2">
      <c r="A29" s="71" t="s">
        <v>258</v>
      </c>
      <c r="B29" s="71" t="s">
        <v>281</v>
      </c>
      <c r="C29" s="71" t="s">
        <v>282</v>
      </c>
      <c r="D29" s="179">
        <v>1</v>
      </c>
      <c r="E29" s="30">
        <v>365</v>
      </c>
      <c r="F29" s="5"/>
      <c r="G29" s="13" t="s">
        <v>30</v>
      </c>
      <c r="H29" s="184">
        <v>3</v>
      </c>
      <c r="I29" s="39">
        <f t="shared" si="9"/>
        <v>8.21917808219178E-3</v>
      </c>
      <c r="J29" s="63"/>
      <c r="K29" s="40">
        <f t="shared" si="10"/>
        <v>362</v>
      </c>
      <c r="L29" s="39">
        <f t="shared" si="11"/>
        <v>0.99178082191780825</v>
      </c>
    </row>
    <row r="30" spans="1:12" ht="12" customHeight="1" x14ac:dyDescent="0.2">
      <c r="A30" s="71" t="s">
        <v>258</v>
      </c>
      <c r="B30" s="71" t="s">
        <v>283</v>
      </c>
      <c r="C30" s="71" t="s">
        <v>284</v>
      </c>
      <c r="D30" s="179">
        <v>1</v>
      </c>
      <c r="E30" s="30">
        <v>365</v>
      </c>
      <c r="F30" s="5"/>
      <c r="G30" s="13" t="s">
        <v>30</v>
      </c>
      <c r="H30" s="184">
        <v>3</v>
      </c>
      <c r="I30" s="39">
        <f t="shared" si="9"/>
        <v>8.21917808219178E-3</v>
      </c>
      <c r="J30" s="63"/>
      <c r="K30" s="40">
        <f t="shared" si="10"/>
        <v>362</v>
      </c>
      <c r="L30" s="39">
        <f t="shared" si="11"/>
        <v>0.99178082191780825</v>
      </c>
    </row>
    <row r="31" spans="1:12" ht="12" customHeight="1" x14ac:dyDescent="0.2">
      <c r="A31" s="71" t="s">
        <v>258</v>
      </c>
      <c r="B31" s="71" t="s">
        <v>289</v>
      </c>
      <c r="C31" s="71" t="s">
        <v>290</v>
      </c>
      <c r="D31" s="179">
        <v>1</v>
      </c>
      <c r="E31" s="30">
        <v>365</v>
      </c>
      <c r="F31" s="5"/>
      <c r="G31" s="13" t="s">
        <v>30</v>
      </c>
      <c r="H31" s="184">
        <v>1</v>
      </c>
      <c r="I31" s="39">
        <f t="shared" si="9"/>
        <v>2.7397260273972603E-3</v>
      </c>
      <c r="J31" s="63"/>
      <c r="K31" s="40">
        <f t="shared" si="10"/>
        <v>364</v>
      </c>
      <c r="L31" s="39">
        <f t="shared" si="11"/>
        <v>0.99726027397260275</v>
      </c>
    </row>
    <row r="32" spans="1:12" ht="12" customHeight="1" x14ac:dyDescent="0.2">
      <c r="A32" s="71" t="s">
        <v>258</v>
      </c>
      <c r="B32" s="71" t="s">
        <v>299</v>
      </c>
      <c r="C32" s="71" t="s">
        <v>300</v>
      </c>
      <c r="D32" s="179">
        <v>1</v>
      </c>
      <c r="E32" s="30">
        <v>365</v>
      </c>
      <c r="F32" s="5"/>
      <c r="G32" s="38"/>
      <c r="H32" s="13">
        <v>0</v>
      </c>
      <c r="I32" s="39">
        <f t="shared" si="9"/>
        <v>0</v>
      </c>
      <c r="J32" s="63"/>
      <c r="K32" s="40">
        <f t="shared" si="10"/>
        <v>365</v>
      </c>
      <c r="L32" s="39">
        <f t="shared" si="11"/>
        <v>1</v>
      </c>
    </row>
    <row r="33" spans="1:12" ht="12" customHeight="1" x14ac:dyDescent="0.2">
      <c r="A33" s="71" t="s">
        <v>258</v>
      </c>
      <c r="B33" s="71" t="s">
        <v>301</v>
      </c>
      <c r="C33" s="71" t="s">
        <v>302</v>
      </c>
      <c r="D33" s="179">
        <v>1</v>
      </c>
      <c r="E33" s="30">
        <v>365</v>
      </c>
      <c r="F33" s="5"/>
      <c r="G33" s="13" t="s">
        <v>30</v>
      </c>
      <c r="H33" s="184">
        <v>2</v>
      </c>
      <c r="I33" s="39">
        <f t="shared" si="9"/>
        <v>5.4794520547945206E-3</v>
      </c>
      <c r="J33" s="63"/>
      <c r="K33" s="40">
        <f t="shared" si="10"/>
        <v>363</v>
      </c>
      <c r="L33" s="39">
        <f t="shared" si="11"/>
        <v>0.9945205479452055</v>
      </c>
    </row>
    <row r="34" spans="1:12" ht="12" customHeight="1" x14ac:dyDescent="0.2">
      <c r="A34" s="71" t="s">
        <v>258</v>
      </c>
      <c r="B34" s="71" t="s">
        <v>303</v>
      </c>
      <c r="C34" s="71" t="s">
        <v>304</v>
      </c>
      <c r="D34" s="179">
        <v>1</v>
      </c>
      <c r="E34" s="30">
        <v>365</v>
      </c>
      <c r="F34" s="5"/>
      <c r="G34" s="13"/>
      <c r="H34" s="184">
        <v>0</v>
      </c>
      <c r="I34" s="39">
        <f t="shared" si="9"/>
        <v>0</v>
      </c>
      <c r="J34" s="63"/>
      <c r="K34" s="40">
        <f t="shared" si="10"/>
        <v>365</v>
      </c>
      <c r="L34" s="39">
        <f t="shared" si="11"/>
        <v>1</v>
      </c>
    </row>
    <row r="35" spans="1:12" ht="12" customHeight="1" x14ac:dyDescent="0.2">
      <c r="A35" s="71" t="s">
        <v>258</v>
      </c>
      <c r="B35" s="71" t="s">
        <v>305</v>
      </c>
      <c r="C35" s="71" t="s">
        <v>306</v>
      </c>
      <c r="D35" s="179">
        <v>1</v>
      </c>
      <c r="E35" s="30">
        <v>365</v>
      </c>
      <c r="F35" s="5"/>
      <c r="G35" s="13" t="s">
        <v>30</v>
      </c>
      <c r="H35" s="184">
        <v>1</v>
      </c>
      <c r="I35" s="39">
        <f t="shared" si="9"/>
        <v>2.7397260273972603E-3</v>
      </c>
      <c r="J35" s="63"/>
      <c r="K35" s="40">
        <f t="shared" si="10"/>
        <v>364</v>
      </c>
      <c r="L35" s="39">
        <f t="shared" si="11"/>
        <v>0.99726027397260275</v>
      </c>
    </row>
    <row r="36" spans="1:12" ht="12" customHeight="1" x14ac:dyDescent="0.2">
      <c r="A36" s="71" t="s">
        <v>258</v>
      </c>
      <c r="B36" s="71" t="s">
        <v>307</v>
      </c>
      <c r="C36" s="71" t="s">
        <v>308</v>
      </c>
      <c r="D36" s="179">
        <v>1</v>
      </c>
      <c r="E36" s="30">
        <v>365</v>
      </c>
      <c r="F36" s="5"/>
      <c r="G36" s="13" t="s">
        <v>30</v>
      </c>
      <c r="H36" s="184">
        <v>3</v>
      </c>
      <c r="I36" s="39">
        <f t="shared" si="9"/>
        <v>8.21917808219178E-3</v>
      </c>
      <c r="J36" s="63"/>
      <c r="K36" s="40">
        <f t="shared" si="10"/>
        <v>362</v>
      </c>
      <c r="L36" s="39">
        <f t="shared" si="11"/>
        <v>0.99178082191780825</v>
      </c>
    </row>
    <row r="37" spans="1:12" ht="12" customHeight="1" x14ac:dyDescent="0.2">
      <c r="A37" s="71" t="s">
        <v>258</v>
      </c>
      <c r="B37" s="71" t="s">
        <v>309</v>
      </c>
      <c r="C37" s="71" t="s">
        <v>310</v>
      </c>
      <c r="D37" s="179">
        <v>1</v>
      </c>
      <c r="E37" s="30">
        <v>365</v>
      </c>
      <c r="F37" s="5"/>
      <c r="G37" s="38"/>
      <c r="H37" s="13">
        <v>0</v>
      </c>
      <c r="I37" s="39">
        <f t="shared" si="9"/>
        <v>0</v>
      </c>
      <c r="J37" s="63"/>
      <c r="K37" s="40">
        <f t="shared" si="10"/>
        <v>365</v>
      </c>
      <c r="L37" s="39">
        <f t="shared" si="11"/>
        <v>1</v>
      </c>
    </row>
    <row r="38" spans="1:12" ht="12" customHeight="1" x14ac:dyDescent="0.2">
      <c r="A38" s="71" t="s">
        <v>258</v>
      </c>
      <c r="B38" s="71" t="s">
        <v>311</v>
      </c>
      <c r="C38" s="71" t="s">
        <v>312</v>
      </c>
      <c r="D38" s="179">
        <v>1</v>
      </c>
      <c r="E38" s="30">
        <v>365</v>
      </c>
      <c r="F38" s="5"/>
      <c r="G38" s="13" t="s">
        <v>30</v>
      </c>
      <c r="H38" s="184">
        <v>2</v>
      </c>
      <c r="I38" s="39">
        <f t="shared" si="9"/>
        <v>5.4794520547945206E-3</v>
      </c>
      <c r="J38" s="63"/>
      <c r="K38" s="40">
        <f t="shared" si="10"/>
        <v>363</v>
      </c>
      <c r="L38" s="39">
        <f t="shared" si="11"/>
        <v>0.9945205479452055</v>
      </c>
    </row>
    <row r="39" spans="1:12" ht="12" customHeight="1" x14ac:dyDescent="0.2">
      <c r="A39" s="71" t="s">
        <v>258</v>
      </c>
      <c r="B39" s="71" t="s">
        <v>313</v>
      </c>
      <c r="C39" s="71" t="s">
        <v>314</v>
      </c>
      <c r="D39" s="179">
        <v>1</v>
      </c>
      <c r="E39" s="30">
        <v>365</v>
      </c>
      <c r="F39" s="5"/>
      <c r="G39" s="13" t="s">
        <v>30</v>
      </c>
      <c r="H39" s="184">
        <v>3</v>
      </c>
      <c r="I39" s="39">
        <f t="shared" si="9"/>
        <v>8.21917808219178E-3</v>
      </c>
      <c r="J39" s="63"/>
      <c r="K39" s="40">
        <f t="shared" si="10"/>
        <v>362</v>
      </c>
      <c r="L39" s="39">
        <f t="shared" si="11"/>
        <v>0.99178082191780825</v>
      </c>
    </row>
    <row r="40" spans="1:12" ht="12" customHeight="1" x14ac:dyDescent="0.2">
      <c r="A40" s="71" t="s">
        <v>258</v>
      </c>
      <c r="B40" s="71" t="s">
        <v>315</v>
      </c>
      <c r="C40" s="71" t="s">
        <v>316</v>
      </c>
      <c r="D40" s="179">
        <v>1</v>
      </c>
      <c r="E40" s="30">
        <v>365</v>
      </c>
      <c r="F40" s="5"/>
      <c r="G40" s="13" t="s">
        <v>30</v>
      </c>
      <c r="H40" s="184">
        <v>3</v>
      </c>
      <c r="I40" s="39">
        <f t="shared" si="9"/>
        <v>8.21917808219178E-3</v>
      </c>
      <c r="J40" s="63"/>
      <c r="K40" s="40">
        <f t="shared" si="10"/>
        <v>362</v>
      </c>
      <c r="L40" s="39">
        <f t="shared" si="11"/>
        <v>0.99178082191780825</v>
      </c>
    </row>
    <row r="41" spans="1:12" ht="12" customHeight="1" x14ac:dyDescent="0.2">
      <c r="A41" s="71" t="s">
        <v>258</v>
      </c>
      <c r="B41" s="71" t="s">
        <v>317</v>
      </c>
      <c r="C41" s="71" t="s">
        <v>318</v>
      </c>
      <c r="D41" s="179">
        <v>1</v>
      </c>
      <c r="E41" s="30">
        <v>365</v>
      </c>
      <c r="F41" s="5"/>
      <c r="G41" s="13" t="s">
        <v>30</v>
      </c>
      <c r="H41" s="184">
        <v>3</v>
      </c>
      <c r="I41" s="39">
        <f t="shared" si="9"/>
        <v>8.21917808219178E-3</v>
      </c>
      <c r="J41" s="63"/>
      <c r="K41" s="40">
        <f t="shared" si="10"/>
        <v>362</v>
      </c>
      <c r="L41" s="39">
        <f t="shared" si="11"/>
        <v>0.99178082191780825</v>
      </c>
    </row>
    <row r="42" spans="1:12" ht="12" customHeight="1" x14ac:dyDescent="0.2">
      <c r="A42" s="71" t="s">
        <v>258</v>
      </c>
      <c r="B42" s="71" t="s">
        <v>323</v>
      </c>
      <c r="C42" s="71" t="s">
        <v>324</v>
      </c>
      <c r="D42" s="179">
        <v>1</v>
      </c>
      <c r="E42" s="30">
        <v>365</v>
      </c>
      <c r="F42" s="5"/>
      <c r="G42" s="38"/>
      <c r="H42" s="13">
        <v>0</v>
      </c>
      <c r="I42" s="39">
        <f t="shared" si="9"/>
        <v>0</v>
      </c>
      <c r="J42" s="63"/>
      <c r="K42" s="40">
        <f t="shared" si="10"/>
        <v>365</v>
      </c>
      <c r="L42" s="39">
        <f t="shared" si="11"/>
        <v>1</v>
      </c>
    </row>
    <row r="43" spans="1:12" ht="12" customHeight="1" x14ac:dyDescent="0.2">
      <c r="A43" s="71" t="s">
        <v>258</v>
      </c>
      <c r="B43" s="71" t="s">
        <v>325</v>
      </c>
      <c r="C43" s="71" t="s">
        <v>326</v>
      </c>
      <c r="D43" s="179">
        <v>1</v>
      </c>
      <c r="E43" s="30">
        <v>365</v>
      </c>
      <c r="F43" s="5"/>
      <c r="G43" s="13" t="s">
        <v>30</v>
      </c>
      <c r="H43" s="184">
        <v>2</v>
      </c>
      <c r="I43" s="39">
        <f t="shared" si="9"/>
        <v>5.4794520547945206E-3</v>
      </c>
      <c r="J43" s="63"/>
      <c r="K43" s="40">
        <f t="shared" si="10"/>
        <v>363</v>
      </c>
      <c r="L43" s="39">
        <f t="shared" si="11"/>
        <v>0.9945205479452055</v>
      </c>
    </row>
    <row r="44" spans="1:12" ht="12" customHeight="1" x14ac:dyDescent="0.2">
      <c r="A44" s="71" t="s">
        <v>258</v>
      </c>
      <c r="B44" s="71" t="s">
        <v>327</v>
      </c>
      <c r="C44" s="71" t="s">
        <v>328</v>
      </c>
      <c r="D44" s="179">
        <v>1</v>
      </c>
      <c r="E44" s="30">
        <v>365</v>
      </c>
      <c r="F44" s="5"/>
      <c r="G44" s="13" t="s">
        <v>30</v>
      </c>
      <c r="H44" s="184">
        <v>2</v>
      </c>
      <c r="I44" s="39">
        <f>H44/E44</f>
        <v>5.4794520547945206E-3</v>
      </c>
      <c r="J44" s="63"/>
      <c r="K44" s="40">
        <f>E44-H44</f>
        <v>363</v>
      </c>
      <c r="L44" s="39">
        <f>K44/E44</f>
        <v>0.9945205479452055</v>
      </c>
    </row>
    <row r="45" spans="1:12" ht="12" customHeight="1" x14ac:dyDescent="0.2">
      <c r="A45" s="72" t="s">
        <v>258</v>
      </c>
      <c r="B45" s="72" t="s">
        <v>329</v>
      </c>
      <c r="C45" s="72" t="s">
        <v>330</v>
      </c>
      <c r="D45" s="67">
        <v>1</v>
      </c>
      <c r="E45" s="31">
        <v>365</v>
      </c>
      <c r="F45" s="64"/>
      <c r="G45" s="66"/>
      <c r="H45" s="67"/>
      <c r="I45" s="41">
        <f>H45/E45</f>
        <v>0</v>
      </c>
      <c r="J45" s="65"/>
      <c r="K45" s="42">
        <f>E45-H45</f>
        <v>365</v>
      </c>
      <c r="L45" s="41">
        <f>K45/E45</f>
        <v>1</v>
      </c>
    </row>
    <row r="46" spans="1:12" ht="12" customHeight="1" x14ac:dyDescent="0.2">
      <c r="A46" s="33"/>
      <c r="B46" s="34">
        <f>COUNTA(B23:B45)</f>
        <v>23</v>
      </c>
      <c r="C46" s="33"/>
      <c r="E46" s="37">
        <f>SUM(E23:E45)</f>
        <v>8395</v>
      </c>
      <c r="F46" s="43"/>
      <c r="G46" s="34">
        <f>COUNTA(G23:G45)</f>
        <v>17</v>
      </c>
      <c r="H46" s="37">
        <f>SUM(H23:H45)</f>
        <v>45</v>
      </c>
      <c r="I46" s="44">
        <f>H46/E46</f>
        <v>5.3603335318642047E-3</v>
      </c>
      <c r="J46" s="132"/>
      <c r="K46" s="53">
        <f>E46-H46</f>
        <v>8350</v>
      </c>
      <c r="L46" s="44">
        <f>K46/E46</f>
        <v>0.99463966646813584</v>
      </c>
    </row>
    <row r="47" spans="1:12" ht="12" customHeight="1" x14ac:dyDescent="0.2">
      <c r="A47" s="33"/>
      <c r="B47" s="34"/>
      <c r="C47" s="33"/>
      <c r="E47" s="37"/>
      <c r="F47" s="43"/>
      <c r="G47" s="34"/>
      <c r="H47" s="37"/>
      <c r="I47" s="44"/>
      <c r="J47" s="132"/>
      <c r="K47" s="53"/>
      <c r="L47" s="44"/>
    </row>
    <row r="48" spans="1:12" ht="12" customHeight="1" x14ac:dyDescent="0.2">
      <c r="A48" s="72" t="s">
        <v>331</v>
      </c>
      <c r="B48" s="72" t="s">
        <v>346</v>
      </c>
      <c r="C48" s="72" t="s">
        <v>347</v>
      </c>
      <c r="D48" s="67">
        <v>1</v>
      </c>
      <c r="E48" s="31">
        <v>365</v>
      </c>
      <c r="F48" s="64"/>
      <c r="G48" s="66" t="s">
        <v>30</v>
      </c>
      <c r="H48" s="67">
        <v>7</v>
      </c>
      <c r="I48" s="41">
        <f t="shared" ref="I48" si="12">H48/E48</f>
        <v>1.9178082191780823E-2</v>
      </c>
      <c r="J48" s="65"/>
      <c r="K48" s="42">
        <f t="shared" ref="K48" si="13">E48-H48</f>
        <v>358</v>
      </c>
      <c r="L48" s="41">
        <f t="shared" ref="L48" si="14">K48/E48</f>
        <v>0.98082191780821915</v>
      </c>
    </row>
    <row r="49" spans="1:12" ht="12" customHeight="1" x14ac:dyDescent="0.2">
      <c r="A49" s="33"/>
      <c r="B49" s="34">
        <f>COUNTA(B48:B48)</f>
        <v>1</v>
      </c>
      <c r="C49" s="33"/>
      <c r="E49" s="37">
        <f>SUM(E48:E48)</f>
        <v>365</v>
      </c>
      <c r="F49" s="43"/>
      <c r="G49" s="34">
        <f>COUNTA(G48:G48)</f>
        <v>1</v>
      </c>
      <c r="H49" s="37">
        <f>SUM(H48:H48)</f>
        <v>7</v>
      </c>
      <c r="I49" s="44">
        <f>H49/E49</f>
        <v>1.9178082191780823E-2</v>
      </c>
      <c r="J49" s="180"/>
      <c r="K49" s="53">
        <f>E49-H49</f>
        <v>358</v>
      </c>
      <c r="L49" s="44">
        <f>K49/E49</f>
        <v>0.98082191780821915</v>
      </c>
    </row>
    <row r="50" spans="1:12" ht="12" customHeight="1" x14ac:dyDescent="0.2">
      <c r="A50" s="33"/>
      <c r="B50" s="34"/>
      <c r="C50" s="33"/>
      <c r="E50" s="37"/>
      <c r="F50" s="43"/>
      <c r="G50" s="34"/>
      <c r="H50" s="37"/>
      <c r="I50" s="44"/>
      <c r="J50" s="180"/>
      <c r="K50" s="53"/>
      <c r="L50" s="44"/>
    </row>
    <row r="51" spans="1:12" ht="12" customHeight="1" x14ac:dyDescent="0.2">
      <c r="A51" s="71" t="s">
        <v>148</v>
      </c>
      <c r="B51" s="71" t="s">
        <v>348</v>
      </c>
      <c r="C51" s="71" t="s">
        <v>349</v>
      </c>
      <c r="D51" s="179">
        <v>1</v>
      </c>
      <c r="E51" s="30">
        <v>365</v>
      </c>
      <c r="F51" s="5"/>
      <c r="G51" s="13"/>
      <c r="H51" s="157"/>
      <c r="I51" s="39">
        <f t="shared" ref="I51:I52" si="15">H51/E51</f>
        <v>0</v>
      </c>
      <c r="J51" s="63"/>
      <c r="K51" s="40">
        <f t="shared" ref="K51:K52" si="16">E51-H51</f>
        <v>365</v>
      </c>
      <c r="L51" s="39">
        <f t="shared" ref="L51:L52" si="17">K51/E51</f>
        <v>1</v>
      </c>
    </row>
    <row r="52" spans="1:12" ht="12" customHeight="1" x14ac:dyDescent="0.2">
      <c r="A52" s="72" t="s">
        <v>148</v>
      </c>
      <c r="B52" s="72" t="s">
        <v>350</v>
      </c>
      <c r="C52" s="72" t="s">
        <v>351</v>
      </c>
      <c r="D52" s="67">
        <v>1</v>
      </c>
      <c r="E52" s="31">
        <v>365</v>
      </c>
      <c r="F52" s="64"/>
      <c r="G52" s="66"/>
      <c r="H52" s="67"/>
      <c r="I52" s="41">
        <f t="shared" si="15"/>
        <v>0</v>
      </c>
      <c r="J52" s="65"/>
      <c r="K52" s="42">
        <f t="shared" si="16"/>
        <v>365</v>
      </c>
      <c r="L52" s="41">
        <f t="shared" si="17"/>
        <v>1</v>
      </c>
    </row>
    <row r="53" spans="1:12" ht="12" customHeight="1" x14ac:dyDescent="0.2">
      <c r="A53" s="33"/>
      <c r="B53" s="34">
        <f>COUNTA(B51:B52)</f>
        <v>2</v>
      </c>
      <c r="C53" s="33"/>
      <c r="E53" s="37">
        <f>SUM(E51:E52)</f>
        <v>730</v>
      </c>
      <c r="F53" s="43"/>
      <c r="G53" s="34">
        <f>COUNTA(G51:G52)</f>
        <v>0</v>
      </c>
      <c r="H53" s="37">
        <f>SUM(H51:H52)</f>
        <v>0</v>
      </c>
      <c r="I53" s="44">
        <f>H53/E53</f>
        <v>0</v>
      </c>
      <c r="J53" s="132"/>
      <c r="K53" s="53">
        <f>E53-H53</f>
        <v>730</v>
      </c>
      <c r="L53" s="44">
        <f>K53/E53</f>
        <v>1</v>
      </c>
    </row>
    <row r="54" spans="1:12" ht="12" customHeight="1" x14ac:dyDescent="0.2">
      <c r="A54" s="33"/>
      <c r="B54" s="34"/>
      <c r="C54" s="33"/>
      <c r="E54" s="37"/>
      <c r="F54" s="43"/>
      <c r="G54" s="34"/>
      <c r="H54" s="37"/>
      <c r="I54" s="44"/>
      <c r="J54" s="132"/>
      <c r="K54" s="53"/>
      <c r="L54" s="44"/>
    </row>
    <row r="55" spans="1:12" ht="12" customHeight="1" x14ac:dyDescent="0.2">
      <c r="A55" s="71" t="s">
        <v>352</v>
      </c>
      <c r="B55" s="71" t="s">
        <v>357</v>
      </c>
      <c r="C55" s="71" t="s">
        <v>358</v>
      </c>
      <c r="D55" s="179">
        <v>2</v>
      </c>
      <c r="E55" s="30">
        <v>242</v>
      </c>
      <c r="F55" s="5"/>
      <c r="G55" s="13" t="s">
        <v>30</v>
      </c>
      <c r="H55" s="184">
        <v>3</v>
      </c>
      <c r="I55" s="39">
        <f>H55/E55</f>
        <v>1.2396694214876033E-2</v>
      </c>
      <c r="J55" s="63"/>
      <c r="K55" s="40">
        <f>E55-H55</f>
        <v>239</v>
      </c>
      <c r="L55" s="39">
        <f>K55/E55</f>
        <v>0.98760330578512401</v>
      </c>
    </row>
    <row r="56" spans="1:12" ht="12" customHeight="1" x14ac:dyDescent="0.2">
      <c r="A56" s="71" t="s">
        <v>352</v>
      </c>
      <c r="B56" s="71" t="s">
        <v>359</v>
      </c>
      <c r="C56" s="71" t="s">
        <v>360</v>
      </c>
      <c r="D56" s="179">
        <v>2</v>
      </c>
      <c r="E56" s="30">
        <v>242</v>
      </c>
      <c r="F56" s="5"/>
      <c r="G56" s="13" t="s">
        <v>30</v>
      </c>
      <c r="H56" s="184">
        <v>3</v>
      </c>
      <c r="I56" s="39">
        <f>H56/E56</f>
        <v>1.2396694214876033E-2</v>
      </c>
      <c r="J56" s="63"/>
      <c r="K56" s="40">
        <f>E56-H56</f>
        <v>239</v>
      </c>
      <c r="L56" s="39">
        <f>K56/E56</f>
        <v>0.98760330578512401</v>
      </c>
    </row>
    <row r="57" spans="1:12" ht="12" customHeight="1" x14ac:dyDescent="0.2">
      <c r="A57" s="71" t="s">
        <v>352</v>
      </c>
      <c r="B57" s="71" t="s">
        <v>361</v>
      </c>
      <c r="C57" s="71" t="s">
        <v>362</v>
      </c>
      <c r="D57" s="179">
        <v>2</v>
      </c>
      <c r="E57" s="30">
        <v>242</v>
      </c>
      <c r="F57" s="5"/>
      <c r="G57" s="13" t="s">
        <v>30</v>
      </c>
      <c r="H57" s="184">
        <v>2</v>
      </c>
      <c r="I57" s="39">
        <f>H57/E57</f>
        <v>8.2644628099173556E-3</v>
      </c>
      <c r="J57" s="63"/>
      <c r="K57" s="40">
        <f>E57-H57</f>
        <v>240</v>
      </c>
      <c r="L57" s="39">
        <f>K57/E57</f>
        <v>0.99173553719008267</v>
      </c>
    </row>
    <row r="58" spans="1:12" ht="12" customHeight="1" x14ac:dyDescent="0.2">
      <c r="A58" s="72" t="s">
        <v>352</v>
      </c>
      <c r="B58" s="72" t="s">
        <v>365</v>
      </c>
      <c r="C58" s="72" t="s">
        <v>366</v>
      </c>
      <c r="D58" s="67">
        <v>3</v>
      </c>
      <c r="E58" s="31">
        <v>242</v>
      </c>
      <c r="F58" s="64"/>
      <c r="G58" s="66" t="s">
        <v>30</v>
      </c>
      <c r="H58" s="67">
        <v>2</v>
      </c>
      <c r="I58" s="41">
        <f>H58/E58</f>
        <v>8.2644628099173556E-3</v>
      </c>
      <c r="J58" s="65"/>
      <c r="K58" s="42">
        <f>E58-H58</f>
        <v>240</v>
      </c>
      <c r="L58" s="41">
        <f>K58/E58</f>
        <v>0.99173553719008267</v>
      </c>
    </row>
    <row r="59" spans="1:12" ht="12" customHeight="1" x14ac:dyDescent="0.2">
      <c r="A59" s="33"/>
      <c r="B59" s="34">
        <f>COUNTA(B55:B58)</f>
        <v>4</v>
      </c>
      <c r="C59" s="33"/>
      <c r="E59" s="37">
        <f>SUM(E55:E58)</f>
        <v>968</v>
      </c>
      <c r="F59" s="43"/>
      <c r="G59" s="34">
        <f>COUNTA(G55:G58)</f>
        <v>4</v>
      </c>
      <c r="H59" s="37">
        <f>SUM(H55:H58)</f>
        <v>10</v>
      </c>
      <c r="I59" s="44">
        <f>H59/E59</f>
        <v>1.0330578512396695E-2</v>
      </c>
      <c r="J59" s="132"/>
      <c r="K59" s="53">
        <f>E59-H59</f>
        <v>958</v>
      </c>
      <c r="L59" s="44">
        <f>K59/E59</f>
        <v>0.98966942148760328</v>
      </c>
    </row>
    <row r="60" spans="1:12" ht="12" customHeight="1" x14ac:dyDescent="0.2">
      <c r="A60" s="33"/>
      <c r="B60" s="34"/>
      <c r="C60" s="33"/>
      <c r="E60" s="37"/>
      <c r="F60" s="43"/>
      <c r="G60" s="34"/>
      <c r="H60" s="37"/>
      <c r="I60" s="44"/>
      <c r="J60" s="132"/>
      <c r="K60" s="53"/>
      <c r="L60" s="44"/>
    </row>
    <row r="61" spans="1:12" ht="12" customHeight="1" x14ac:dyDescent="0.2">
      <c r="A61" s="71" t="s">
        <v>367</v>
      </c>
      <c r="B61" s="71" t="s">
        <v>380</v>
      </c>
      <c r="C61" s="71" t="s">
        <v>381</v>
      </c>
      <c r="D61" s="179">
        <v>1</v>
      </c>
      <c r="E61" s="30">
        <v>365</v>
      </c>
      <c r="F61" s="5"/>
      <c r="G61" s="13" t="s">
        <v>30</v>
      </c>
      <c r="H61" s="184">
        <v>2</v>
      </c>
      <c r="I61" s="39">
        <f t="shared" ref="I61:I63" si="18">H61/E61</f>
        <v>5.4794520547945206E-3</v>
      </c>
      <c r="J61" s="63"/>
      <c r="K61" s="40">
        <f t="shared" ref="K61:K63" si="19">E61-H61</f>
        <v>363</v>
      </c>
      <c r="L61" s="39">
        <f t="shared" ref="L61:L63" si="20">K61/E61</f>
        <v>0.9945205479452055</v>
      </c>
    </row>
    <row r="62" spans="1:12" ht="12" customHeight="1" x14ac:dyDescent="0.2">
      <c r="A62" s="71" t="s">
        <v>367</v>
      </c>
      <c r="B62" s="71" t="s">
        <v>386</v>
      </c>
      <c r="C62" s="71" t="s">
        <v>387</v>
      </c>
      <c r="D62" s="179">
        <v>1</v>
      </c>
      <c r="E62" s="30">
        <v>365</v>
      </c>
      <c r="F62" s="5"/>
      <c r="G62" s="13" t="s">
        <v>30</v>
      </c>
      <c r="H62" s="184">
        <v>36</v>
      </c>
      <c r="I62" s="39">
        <f t="shared" si="18"/>
        <v>9.8630136986301367E-2</v>
      </c>
      <c r="J62" s="63"/>
      <c r="K62" s="40">
        <f t="shared" si="19"/>
        <v>329</v>
      </c>
      <c r="L62" s="39">
        <f t="shared" si="20"/>
        <v>0.90136986301369859</v>
      </c>
    </row>
    <row r="63" spans="1:12" ht="12" customHeight="1" x14ac:dyDescent="0.2">
      <c r="A63" s="72" t="s">
        <v>367</v>
      </c>
      <c r="B63" s="72" t="s">
        <v>388</v>
      </c>
      <c r="C63" s="72" t="s">
        <v>389</v>
      </c>
      <c r="D63" s="67">
        <v>1</v>
      </c>
      <c r="E63" s="31">
        <v>365</v>
      </c>
      <c r="F63" s="64"/>
      <c r="G63" s="66" t="s">
        <v>30</v>
      </c>
      <c r="H63" s="67">
        <v>4</v>
      </c>
      <c r="I63" s="41">
        <f t="shared" si="18"/>
        <v>1.0958904109589041E-2</v>
      </c>
      <c r="J63" s="65"/>
      <c r="K63" s="42">
        <f t="shared" si="19"/>
        <v>361</v>
      </c>
      <c r="L63" s="41">
        <f t="shared" si="20"/>
        <v>0.989041095890411</v>
      </c>
    </row>
    <row r="64" spans="1:12" ht="12" customHeight="1" x14ac:dyDescent="0.2">
      <c r="A64" s="33"/>
      <c r="B64" s="34">
        <f>COUNTA(B61:B63)</f>
        <v>3</v>
      </c>
      <c r="C64" s="33"/>
      <c r="E64" s="37">
        <f>SUM(E61:E63)</f>
        <v>1095</v>
      </c>
      <c r="F64" s="43"/>
      <c r="G64" s="34">
        <f>COUNTA(G61:G63)</f>
        <v>3</v>
      </c>
      <c r="H64" s="37">
        <f>SUM(H61:H63)</f>
        <v>42</v>
      </c>
      <c r="I64" s="44">
        <f>H64/E64</f>
        <v>3.8356164383561646E-2</v>
      </c>
      <c r="J64" s="132"/>
      <c r="K64" s="53">
        <f>E64-H64</f>
        <v>1053</v>
      </c>
      <c r="L64" s="44">
        <f>K64/E64</f>
        <v>0.9616438356164384</v>
      </c>
    </row>
    <row r="65" spans="1:12" ht="12" customHeight="1" x14ac:dyDescent="0.2">
      <c r="A65" s="33"/>
      <c r="B65" s="34"/>
      <c r="C65" s="33"/>
      <c r="E65" s="37"/>
      <c r="F65" s="43"/>
      <c r="G65" s="34"/>
      <c r="H65" s="37"/>
      <c r="I65" s="44"/>
      <c r="J65" s="132"/>
      <c r="K65" s="53"/>
      <c r="L65" s="44"/>
    </row>
    <row r="66" spans="1:12" ht="12" customHeight="1" x14ac:dyDescent="0.2">
      <c r="A66" s="71" t="s">
        <v>392</v>
      </c>
      <c r="B66" s="71" t="s">
        <v>393</v>
      </c>
      <c r="C66" s="71" t="s">
        <v>394</v>
      </c>
      <c r="D66" s="179">
        <v>1</v>
      </c>
      <c r="E66" s="30">
        <v>365</v>
      </c>
      <c r="F66" s="5"/>
      <c r="G66" s="13" t="s">
        <v>30</v>
      </c>
      <c r="H66" s="184">
        <v>31</v>
      </c>
      <c r="I66" s="39">
        <f>H66/E66</f>
        <v>8.4931506849315067E-2</v>
      </c>
      <c r="J66" s="63"/>
      <c r="K66" s="40">
        <f>E66-H66</f>
        <v>334</v>
      </c>
      <c r="L66" s="39">
        <f>K66/E66</f>
        <v>0.91506849315068495</v>
      </c>
    </row>
    <row r="67" spans="1:12" ht="12" customHeight="1" x14ac:dyDescent="0.2">
      <c r="A67" s="71" t="s">
        <v>392</v>
      </c>
      <c r="B67" s="71" t="s">
        <v>395</v>
      </c>
      <c r="C67" s="71" t="s">
        <v>396</v>
      </c>
      <c r="D67" s="179">
        <v>1</v>
      </c>
      <c r="E67" s="30">
        <v>365</v>
      </c>
      <c r="F67" s="5"/>
      <c r="G67" s="13" t="s">
        <v>30</v>
      </c>
      <c r="H67" s="184">
        <v>2</v>
      </c>
      <c r="I67" s="39">
        <f>H67/E67</f>
        <v>5.4794520547945206E-3</v>
      </c>
      <c r="J67" s="63"/>
      <c r="K67" s="40">
        <f>E67-H67</f>
        <v>363</v>
      </c>
      <c r="L67" s="39">
        <f>K67/E67</f>
        <v>0.9945205479452055</v>
      </c>
    </row>
    <row r="68" spans="1:12" ht="12" customHeight="1" x14ac:dyDescent="0.2">
      <c r="A68" s="71" t="s">
        <v>392</v>
      </c>
      <c r="B68" s="71" t="s">
        <v>401</v>
      </c>
      <c r="C68" s="71" t="s">
        <v>402</v>
      </c>
      <c r="D68" s="179">
        <v>1</v>
      </c>
      <c r="E68" s="30">
        <v>365</v>
      </c>
      <c r="F68" s="5"/>
      <c r="G68" s="13" t="s">
        <v>30</v>
      </c>
      <c r="H68" s="184">
        <v>12</v>
      </c>
      <c r="I68" s="39">
        <f t="shared" ref="I68:I82" si="21">H68/E68</f>
        <v>3.287671232876712E-2</v>
      </c>
      <c r="J68" s="63"/>
      <c r="K68" s="40">
        <f t="shared" ref="K68:K82" si="22">E68-H68</f>
        <v>353</v>
      </c>
      <c r="L68" s="39">
        <f t="shared" ref="L68:L82" si="23">K68/E68</f>
        <v>0.9671232876712329</v>
      </c>
    </row>
    <row r="69" spans="1:12" ht="12" customHeight="1" x14ac:dyDescent="0.2">
      <c r="A69" s="71" t="s">
        <v>392</v>
      </c>
      <c r="B69" s="71" t="s">
        <v>405</v>
      </c>
      <c r="C69" s="71" t="s">
        <v>406</v>
      </c>
      <c r="D69" s="179">
        <v>1</v>
      </c>
      <c r="E69" s="30">
        <v>365</v>
      </c>
      <c r="F69" s="5"/>
      <c r="G69" s="13" t="s">
        <v>30</v>
      </c>
      <c r="H69" s="184">
        <v>6</v>
      </c>
      <c r="I69" s="39">
        <f t="shared" si="21"/>
        <v>1.643835616438356E-2</v>
      </c>
      <c r="J69" s="63"/>
      <c r="K69" s="40">
        <f t="shared" si="22"/>
        <v>359</v>
      </c>
      <c r="L69" s="39">
        <f t="shared" si="23"/>
        <v>0.98356164383561639</v>
      </c>
    </row>
    <row r="70" spans="1:12" ht="12" customHeight="1" x14ac:dyDescent="0.2">
      <c r="A70" s="71" t="s">
        <v>392</v>
      </c>
      <c r="B70" s="71" t="s">
        <v>415</v>
      </c>
      <c r="C70" s="71" t="s">
        <v>416</v>
      </c>
      <c r="D70" s="179">
        <v>1</v>
      </c>
      <c r="E70" s="30">
        <v>365</v>
      </c>
      <c r="F70" s="5"/>
      <c r="G70" s="13" t="s">
        <v>30</v>
      </c>
      <c r="H70" s="184">
        <v>10</v>
      </c>
      <c r="I70" s="39">
        <f t="shared" si="21"/>
        <v>2.7397260273972601E-2</v>
      </c>
      <c r="J70" s="63"/>
      <c r="K70" s="40">
        <f t="shared" si="22"/>
        <v>355</v>
      </c>
      <c r="L70" s="39">
        <f t="shared" si="23"/>
        <v>0.9726027397260274</v>
      </c>
    </row>
    <row r="71" spans="1:12" ht="12" customHeight="1" x14ac:dyDescent="0.2">
      <c r="A71" s="71" t="s">
        <v>392</v>
      </c>
      <c r="B71" s="71" t="s">
        <v>417</v>
      </c>
      <c r="C71" s="71" t="s">
        <v>418</v>
      </c>
      <c r="D71" s="179">
        <v>1</v>
      </c>
      <c r="E71" s="30">
        <v>365</v>
      </c>
      <c r="F71" s="5"/>
      <c r="G71" s="13" t="s">
        <v>30</v>
      </c>
      <c r="H71" s="184">
        <v>5</v>
      </c>
      <c r="I71" s="39">
        <f t="shared" si="21"/>
        <v>1.3698630136986301E-2</v>
      </c>
      <c r="J71" s="63"/>
      <c r="K71" s="40">
        <f t="shared" si="22"/>
        <v>360</v>
      </c>
      <c r="L71" s="39">
        <f t="shared" si="23"/>
        <v>0.98630136986301364</v>
      </c>
    </row>
    <row r="72" spans="1:12" ht="12" customHeight="1" x14ac:dyDescent="0.2">
      <c r="A72" s="71" t="s">
        <v>392</v>
      </c>
      <c r="B72" s="71" t="s">
        <v>419</v>
      </c>
      <c r="C72" s="71" t="s">
        <v>420</v>
      </c>
      <c r="D72" s="179">
        <v>1</v>
      </c>
      <c r="E72" s="30">
        <v>365</v>
      </c>
      <c r="F72" s="5"/>
      <c r="G72" s="13" t="s">
        <v>30</v>
      </c>
      <c r="H72" s="184">
        <v>4</v>
      </c>
      <c r="I72" s="39">
        <f t="shared" si="21"/>
        <v>1.0958904109589041E-2</v>
      </c>
      <c r="J72" s="63"/>
      <c r="K72" s="40">
        <f t="shared" si="22"/>
        <v>361</v>
      </c>
      <c r="L72" s="39">
        <f t="shared" si="23"/>
        <v>0.989041095890411</v>
      </c>
    </row>
    <row r="73" spans="1:12" ht="12" customHeight="1" x14ac:dyDescent="0.2">
      <c r="A73" s="71" t="s">
        <v>392</v>
      </c>
      <c r="B73" s="71" t="s">
        <v>421</v>
      </c>
      <c r="C73" s="71" t="s">
        <v>422</v>
      </c>
      <c r="D73" s="179">
        <v>1</v>
      </c>
      <c r="E73" s="30">
        <v>365</v>
      </c>
      <c r="F73" s="5"/>
      <c r="G73" s="13" t="s">
        <v>30</v>
      </c>
      <c r="H73" s="184">
        <v>1</v>
      </c>
      <c r="I73" s="39">
        <f t="shared" si="21"/>
        <v>2.7397260273972603E-3</v>
      </c>
      <c r="J73" s="63"/>
      <c r="K73" s="40">
        <f t="shared" si="22"/>
        <v>364</v>
      </c>
      <c r="L73" s="39">
        <f t="shared" si="23"/>
        <v>0.99726027397260275</v>
      </c>
    </row>
    <row r="74" spans="1:12" ht="12" customHeight="1" x14ac:dyDescent="0.2">
      <c r="A74" s="71" t="s">
        <v>392</v>
      </c>
      <c r="B74" s="71" t="s">
        <v>423</v>
      </c>
      <c r="C74" s="71" t="s">
        <v>424</v>
      </c>
      <c r="D74" s="179">
        <v>1</v>
      </c>
      <c r="E74" s="30">
        <v>365</v>
      </c>
      <c r="F74" s="5"/>
      <c r="G74" s="13" t="s">
        <v>30</v>
      </c>
      <c r="H74" s="184">
        <v>5</v>
      </c>
      <c r="I74" s="39">
        <f t="shared" si="21"/>
        <v>1.3698630136986301E-2</v>
      </c>
      <c r="J74" s="63"/>
      <c r="K74" s="40">
        <f t="shared" si="22"/>
        <v>360</v>
      </c>
      <c r="L74" s="39">
        <f t="shared" si="23"/>
        <v>0.98630136986301364</v>
      </c>
    </row>
    <row r="75" spans="1:12" ht="12" customHeight="1" x14ac:dyDescent="0.2">
      <c r="A75" s="71" t="s">
        <v>392</v>
      </c>
      <c r="B75" s="71" t="s">
        <v>425</v>
      </c>
      <c r="C75" s="71" t="s">
        <v>426</v>
      </c>
      <c r="D75" s="179">
        <v>1</v>
      </c>
      <c r="E75" s="30">
        <v>365</v>
      </c>
      <c r="F75" s="5"/>
      <c r="G75" s="13"/>
      <c r="H75" s="184">
        <v>0</v>
      </c>
      <c r="I75" s="39">
        <f t="shared" si="21"/>
        <v>0</v>
      </c>
      <c r="J75" s="63"/>
      <c r="K75" s="40">
        <f t="shared" si="22"/>
        <v>365</v>
      </c>
      <c r="L75" s="39">
        <f t="shared" si="23"/>
        <v>1</v>
      </c>
    </row>
    <row r="76" spans="1:12" ht="12" customHeight="1" x14ac:dyDescent="0.2">
      <c r="A76" s="71" t="s">
        <v>392</v>
      </c>
      <c r="B76" s="71" t="s">
        <v>427</v>
      </c>
      <c r="C76" s="71" t="s">
        <v>428</v>
      </c>
      <c r="D76" s="179">
        <v>1</v>
      </c>
      <c r="E76" s="30">
        <v>365</v>
      </c>
      <c r="F76" s="5"/>
      <c r="G76" s="13" t="s">
        <v>30</v>
      </c>
      <c r="H76" s="184">
        <v>3</v>
      </c>
      <c r="I76" s="39">
        <f t="shared" si="21"/>
        <v>8.21917808219178E-3</v>
      </c>
      <c r="J76" s="63"/>
      <c r="K76" s="40">
        <f t="shared" si="22"/>
        <v>362</v>
      </c>
      <c r="L76" s="39">
        <f t="shared" si="23"/>
        <v>0.99178082191780825</v>
      </c>
    </row>
    <row r="77" spans="1:12" ht="12" customHeight="1" x14ac:dyDescent="0.2">
      <c r="A77" s="71" t="s">
        <v>392</v>
      </c>
      <c r="B77" s="71" t="s">
        <v>435</v>
      </c>
      <c r="C77" s="71" t="s">
        <v>436</v>
      </c>
      <c r="D77" s="179">
        <v>1</v>
      </c>
      <c r="E77" s="30">
        <v>365</v>
      </c>
      <c r="F77" s="5"/>
      <c r="G77" s="13"/>
      <c r="H77" s="184">
        <v>0</v>
      </c>
      <c r="I77" s="39">
        <f t="shared" si="21"/>
        <v>0</v>
      </c>
      <c r="J77" s="63"/>
      <c r="K77" s="40">
        <f t="shared" si="22"/>
        <v>365</v>
      </c>
      <c r="L77" s="39">
        <f t="shared" si="23"/>
        <v>1</v>
      </c>
    </row>
    <row r="78" spans="1:12" ht="12" customHeight="1" x14ac:dyDescent="0.2">
      <c r="A78" s="71" t="s">
        <v>392</v>
      </c>
      <c r="B78" s="71" t="s">
        <v>437</v>
      </c>
      <c r="C78" s="71" t="s">
        <v>438</v>
      </c>
      <c r="D78" s="179">
        <v>1</v>
      </c>
      <c r="E78" s="30">
        <v>365</v>
      </c>
      <c r="F78" s="5"/>
      <c r="G78" s="13" t="s">
        <v>30</v>
      </c>
      <c r="H78" s="184">
        <v>7</v>
      </c>
      <c r="I78" s="39">
        <f t="shared" si="21"/>
        <v>1.9178082191780823E-2</v>
      </c>
      <c r="J78" s="63"/>
      <c r="K78" s="40">
        <f t="shared" si="22"/>
        <v>358</v>
      </c>
      <c r="L78" s="39">
        <f t="shared" si="23"/>
        <v>0.98082191780821915</v>
      </c>
    </row>
    <row r="79" spans="1:12" ht="12" customHeight="1" x14ac:dyDescent="0.2">
      <c r="A79" s="71" t="s">
        <v>392</v>
      </c>
      <c r="B79" s="71" t="s">
        <v>443</v>
      </c>
      <c r="C79" s="71" t="s">
        <v>444</v>
      </c>
      <c r="D79" s="179">
        <v>1</v>
      </c>
      <c r="E79" s="30">
        <v>365</v>
      </c>
      <c r="F79" s="5"/>
      <c r="G79" s="13" t="s">
        <v>30</v>
      </c>
      <c r="H79" s="184">
        <v>29</v>
      </c>
      <c r="I79" s="39">
        <f t="shared" si="21"/>
        <v>7.9452054794520555E-2</v>
      </c>
      <c r="J79" s="63"/>
      <c r="K79" s="40">
        <f t="shared" si="22"/>
        <v>336</v>
      </c>
      <c r="L79" s="39">
        <f t="shared" si="23"/>
        <v>0.92054794520547945</v>
      </c>
    </row>
    <row r="80" spans="1:12" ht="12" customHeight="1" x14ac:dyDescent="0.2">
      <c r="A80" s="71" t="s">
        <v>392</v>
      </c>
      <c r="B80" s="71" t="s">
        <v>447</v>
      </c>
      <c r="C80" s="71" t="s">
        <v>448</v>
      </c>
      <c r="D80" s="179">
        <v>1</v>
      </c>
      <c r="E80" s="30">
        <v>365</v>
      </c>
      <c r="F80" s="5"/>
      <c r="G80" s="13" t="s">
        <v>30</v>
      </c>
      <c r="H80" s="184">
        <v>3</v>
      </c>
      <c r="I80" s="39">
        <f t="shared" si="21"/>
        <v>8.21917808219178E-3</v>
      </c>
      <c r="J80" s="63"/>
      <c r="K80" s="40">
        <f t="shared" si="22"/>
        <v>362</v>
      </c>
      <c r="L80" s="39">
        <f t="shared" si="23"/>
        <v>0.99178082191780825</v>
      </c>
    </row>
    <row r="81" spans="1:12" ht="12" customHeight="1" x14ac:dyDescent="0.2">
      <c r="A81" s="71" t="s">
        <v>392</v>
      </c>
      <c r="B81" s="71" t="s">
        <v>449</v>
      </c>
      <c r="C81" s="71" t="s">
        <v>450</v>
      </c>
      <c r="D81" s="179">
        <v>1</v>
      </c>
      <c r="E81" s="30">
        <v>365</v>
      </c>
      <c r="F81" s="5"/>
      <c r="G81" s="13" t="s">
        <v>30</v>
      </c>
      <c r="H81" s="184">
        <v>7</v>
      </c>
      <c r="I81" s="39">
        <f t="shared" si="21"/>
        <v>1.9178082191780823E-2</v>
      </c>
      <c r="J81" s="63"/>
      <c r="K81" s="40">
        <f t="shared" si="22"/>
        <v>358</v>
      </c>
      <c r="L81" s="39">
        <f t="shared" si="23"/>
        <v>0.98082191780821915</v>
      </c>
    </row>
    <row r="82" spans="1:12" ht="12" customHeight="1" x14ac:dyDescent="0.2">
      <c r="A82" s="71" t="s">
        <v>392</v>
      </c>
      <c r="B82" s="71" t="s">
        <v>457</v>
      </c>
      <c r="C82" s="71" t="s">
        <v>458</v>
      </c>
      <c r="D82" s="179">
        <v>1</v>
      </c>
      <c r="E82" s="30">
        <v>365</v>
      </c>
      <c r="F82" s="5"/>
      <c r="G82" s="13" t="s">
        <v>30</v>
      </c>
      <c r="H82" s="184">
        <v>11</v>
      </c>
      <c r="I82" s="39">
        <f t="shared" si="21"/>
        <v>3.0136986301369864E-2</v>
      </c>
      <c r="J82" s="63"/>
      <c r="K82" s="40">
        <f t="shared" si="22"/>
        <v>354</v>
      </c>
      <c r="L82" s="39">
        <f t="shared" si="23"/>
        <v>0.96986301369863015</v>
      </c>
    </row>
    <row r="83" spans="1:12" ht="12" customHeight="1" x14ac:dyDescent="0.2">
      <c r="A83" s="72" t="s">
        <v>392</v>
      </c>
      <c r="B83" s="72" t="s">
        <v>477</v>
      </c>
      <c r="C83" s="72" t="s">
        <v>478</v>
      </c>
      <c r="D83" s="67">
        <v>1</v>
      </c>
      <c r="E83" s="31">
        <v>365</v>
      </c>
      <c r="F83" s="64"/>
      <c r="G83" s="66" t="s">
        <v>30</v>
      </c>
      <c r="H83" s="67">
        <v>2</v>
      </c>
      <c r="I83" s="41">
        <f>H83/E83</f>
        <v>5.4794520547945206E-3</v>
      </c>
      <c r="J83" s="65"/>
      <c r="K83" s="42">
        <f>E83-H83</f>
        <v>363</v>
      </c>
      <c r="L83" s="41">
        <f>K83/E83</f>
        <v>0.9945205479452055</v>
      </c>
    </row>
    <row r="84" spans="1:12" ht="12" customHeight="1" x14ac:dyDescent="0.2">
      <c r="A84" s="33"/>
      <c r="B84" s="34">
        <f>COUNTA(B66:B83)</f>
        <v>18</v>
      </c>
      <c r="C84" s="33"/>
      <c r="E84" s="37">
        <f>SUM(E66:E83)</f>
        <v>6570</v>
      </c>
      <c r="F84" s="43"/>
      <c r="G84" s="34">
        <f>COUNTA(G66:G83)</f>
        <v>16</v>
      </c>
      <c r="H84" s="37">
        <f>SUM(H66:H83)</f>
        <v>138</v>
      </c>
      <c r="I84" s="44">
        <f>H84/E84</f>
        <v>2.1004566210045664E-2</v>
      </c>
      <c r="J84" s="132"/>
      <c r="K84" s="53">
        <f>E84-H84</f>
        <v>6432</v>
      </c>
      <c r="L84" s="44">
        <f>K84/E84</f>
        <v>0.97899543378995435</v>
      </c>
    </row>
    <row r="85" spans="1:12" ht="12" customHeight="1" x14ac:dyDescent="0.2">
      <c r="A85" s="33"/>
      <c r="B85" s="34"/>
      <c r="C85" s="33"/>
      <c r="E85" s="37"/>
      <c r="F85" s="43"/>
      <c r="G85" s="34"/>
      <c r="H85" s="37"/>
      <c r="I85" s="44"/>
      <c r="J85" s="132"/>
      <c r="K85" s="53"/>
      <c r="L85" s="44"/>
    </row>
    <row r="86" spans="1:12" ht="12" customHeight="1" x14ac:dyDescent="0.2">
      <c r="A86" s="72" t="s">
        <v>482</v>
      </c>
      <c r="B86" s="72" t="s">
        <v>491</v>
      </c>
      <c r="C86" s="72" t="s">
        <v>492</v>
      </c>
      <c r="D86" s="67">
        <v>1</v>
      </c>
      <c r="E86" s="31">
        <v>365</v>
      </c>
      <c r="F86" s="64"/>
      <c r="G86" s="66"/>
      <c r="H86" s="67"/>
      <c r="I86" s="41">
        <f t="shared" ref="I86" si="24">H86/E86</f>
        <v>0</v>
      </c>
      <c r="J86" s="65"/>
      <c r="K86" s="42">
        <f t="shared" ref="K86" si="25">E86-H86</f>
        <v>365</v>
      </c>
      <c r="L86" s="41">
        <f t="shared" ref="L86" si="26">K86/E86</f>
        <v>1</v>
      </c>
    </row>
    <row r="87" spans="1:12" ht="12" customHeight="1" x14ac:dyDescent="0.2">
      <c r="A87" s="33"/>
      <c r="B87" s="34">
        <f>COUNTA(B86:B86)</f>
        <v>1</v>
      </c>
      <c r="C87" s="33"/>
      <c r="E87" s="37">
        <f>SUM(E86:E86)</f>
        <v>365</v>
      </c>
      <c r="F87" s="43"/>
      <c r="G87" s="34">
        <f>COUNTA(G86:G86)</f>
        <v>0</v>
      </c>
      <c r="H87" s="37">
        <f>SUM(H86:H86)</f>
        <v>0</v>
      </c>
      <c r="I87" s="44">
        <f>H87/E87</f>
        <v>0</v>
      </c>
      <c r="J87" s="132"/>
      <c r="K87" s="53">
        <f>E87-H87</f>
        <v>365</v>
      </c>
      <c r="L87" s="44">
        <f>K87/E87</f>
        <v>1</v>
      </c>
    </row>
    <row r="88" spans="1:12" x14ac:dyDescent="0.2">
      <c r="A88" s="33"/>
      <c r="B88" s="34"/>
      <c r="C88" s="33"/>
      <c r="E88" s="37"/>
      <c r="F88" s="43"/>
      <c r="G88" s="34"/>
      <c r="H88" s="37"/>
      <c r="I88" s="44"/>
      <c r="J88" s="132"/>
      <c r="K88" s="53"/>
      <c r="L88" s="44"/>
    </row>
    <row r="89" spans="1:12" x14ac:dyDescent="0.2">
      <c r="A89" s="33"/>
      <c r="B89" s="34"/>
      <c r="C89" s="33"/>
      <c r="E89" s="37"/>
      <c r="F89" s="43"/>
      <c r="G89" s="34"/>
      <c r="H89" s="37"/>
      <c r="I89" s="44"/>
      <c r="J89" s="76"/>
      <c r="K89" s="53"/>
      <c r="L89" s="44"/>
    </row>
    <row r="90" spans="1:12" x14ac:dyDescent="0.2">
      <c r="C90" s="122" t="s">
        <v>527</v>
      </c>
      <c r="D90" s="119"/>
      <c r="G90" s="38"/>
      <c r="H90" s="38"/>
    </row>
    <row r="91" spans="1:12" x14ac:dyDescent="0.2">
      <c r="B91" s="102"/>
      <c r="C91" s="121" t="s">
        <v>102</v>
      </c>
      <c r="D91" s="101">
        <f>SUM(B4+B10+B21+B46+B49+B53+B59+B64+B84+B87)</f>
        <v>66</v>
      </c>
      <c r="G91" s="38"/>
      <c r="H91" s="38"/>
    </row>
    <row r="92" spans="1:12" x14ac:dyDescent="0.2">
      <c r="B92" s="102"/>
      <c r="C92" s="121" t="s">
        <v>141</v>
      </c>
      <c r="D92" s="100">
        <f>SUM(E4+E10+E21+E46+E49+E53+E59+E64+E84+E87)</f>
        <v>23598</v>
      </c>
      <c r="G92" s="38"/>
      <c r="H92" s="38"/>
    </row>
    <row r="93" spans="1:12" x14ac:dyDescent="0.2">
      <c r="B93" s="120"/>
      <c r="C93" s="121" t="s">
        <v>132</v>
      </c>
      <c r="D93" s="101">
        <f>SUM(G4+G10+G21+G46+G49+G53+G59+G64+G84+G87)</f>
        <v>55</v>
      </c>
      <c r="G93" s="38"/>
      <c r="H93" s="38"/>
    </row>
    <row r="94" spans="1:12" x14ac:dyDescent="0.2">
      <c r="B94" s="120"/>
      <c r="C94" s="121" t="s">
        <v>142</v>
      </c>
      <c r="D94" s="100">
        <f>SUM(H4+H10+H21+H46+H49+H53+H59+H64+H84+H87)</f>
        <v>283</v>
      </c>
      <c r="G94" s="38"/>
      <c r="H94" s="38"/>
    </row>
    <row r="95" spans="1:12" x14ac:dyDescent="0.2">
      <c r="B95" s="120"/>
      <c r="C95" s="121" t="s">
        <v>143</v>
      </c>
      <c r="D95" s="129">
        <f>D94/D92</f>
        <v>1.1992541740825494E-2</v>
      </c>
      <c r="G95" s="38"/>
      <c r="H95" s="38"/>
    </row>
    <row r="96" spans="1:12" x14ac:dyDescent="0.2">
      <c r="C96" s="121" t="s">
        <v>144</v>
      </c>
      <c r="D96" s="100">
        <f>SUM(K4+K10+K21+K46+K49+K53+K59+K64+K84+K87)</f>
        <v>23315</v>
      </c>
      <c r="G96" s="38"/>
      <c r="H96" s="38"/>
    </row>
    <row r="97" spans="3:8" x14ac:dyDescent="0.2">
      <c r="C97" s="121" t="s">
        <v>145</v>
      </c>
      <c r="D97" s="129">
        <f>D96/D92</f>
        <v>0.98800745825917446</v>
      </c>
      <c r="G97" s="38"/>
      <c r="H97" s="38"/>
    </row>
    <row r="98" spans="3:8" x14ac:dyDescent="0.2">
      <c r="G98" s="38"/>
      <c r="H98" s="38"/>
    </row>
    <row r="99" spans="3:8" x14ac:dyDescent="0.2">
      <c r="G99" s="38"/>
      <c r="H99" s="38"/>
    </row>
    <row r="100" spans="3:8" x14ac:dyDescent="0.2">
      <c r="G100" s="38"/>
      <c r="H100" s="38"/>
    </row>
    <row r="101" spans="3:8" x14ac:dyDescent="0.2">
      <c r="G101" s="38"/>
      <c r="H101" s="38"/>
    </row>
    <row r="102" spans="3:8" x14ac:dyDescent="0.2">
      <c r="G102" s="38"/>
      <c r="H102" s="38"/>
    </row>
  </sheetData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Texas Beach Days at Monitored Beaches</oddHeader>
    <oddFooter>&amp;R&amp;P of &amp;N</oddFooter>
  </headerFooter>
  <rowBreaks count="1" manualBreakCount="1">
    <brk id="8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2011 Actions</vt:lpstr>
      <vt:lpstr>Action Durations</vt:lpstr>
      <vt:lpstr>Beach Days</vt:lpstr>
      <vt:lpstr>'2011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'2011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Simpson, Jonathan</cp:lastModifiedBy>
  <cp:lastPrinted>2012-09-05T20:51:20Z</cp:lastPrinted>
  <dcterms:created xsi:type="dcterms:W3CDTF">2006-12-12T20:37:17Z</dcterms:created>
  <dcterms:modified xsi:type="dcterms:W3CDTF">2012-09-05T20:51:29Z</dcterms:modified>
</cp:coreProperties>
</file>