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480" windowWidth="18420" windowHeight="541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Actions'!$A$1:$K$35</definedName>
    <definedName name="_xlnm.Print_Area" localSheetId="5">'Action Durations'!$A$1:$L$28</definedName>
    <definedName name="_xlnm.Print_Area" localSheetId="1">Attributes!$A$1:$J$38</definedName>
    <definedName name="_xlnm.Print_Area" localSheetId="6">'Beach Days'!$A$1:$L$43</definedName>
    <definedName name="_xlnm.Print_Area" localSheetId="2">Monitoring!$A$1:$I$40</definedName>
    <definedName name="_xlnm.Print_Area" localSheetId="3">'Pollution Sources'!$A$1:$S$56</definedName>
    <definedName name="_xlnm.Print_Area" localSheetId="0">Summary!$A$1:$U$23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53" i="10" l="1"/>
  <c r="E52" i="10"/>
  <c r="E51" i="10"/>
  <c r="E50" i="10"/>
  <c r="E49" i="10"/>
  <c r="E48" i="10"/>
  <c r="E47" i="10"/>
  <c r="E46" i="10"/>
  <c r="E45" i="10"/>
  <c r="E44" i="10"/>
  <c r="E43" i="10"/>
  <c r="E13" i="10"/>
  <c r="D4" i="8" s="1"/>
  <c r="E16" i="10"/>
  <c r="D5" i="8" s="1"/>
  <c r="E33" i="10"/>
  <c r="D7" i="8" s="1"/>
  <c r="E23" i="10"/>
  <c r="D6" i="8" s="1"/>
  <c r="E6" i="10"/>
  <c r="D3" i="8" s="1"/>
  <c r="F38" i="10" l="1"/>
  <c r="F44" i="10" s="1"/>
  <c r="F51" i="10" l="1"/>
  <c r="F47" i="10"/>
  <c r="F43" i="10"/>
  <c r="F50" i="10"/>
  <c r="F46" i="10"/>
  <c r="F53" i="10"/>
  <c r="F49" i="10"/>
  <c r="F45" i="10"/>
  <c r="F52" i="10"/>
  <c r="F48" i="10"/>
  <c r="H27" i="9" l="1"/>
  <c r="H26" i="9"/>
  <c r="H25" i="9"/>
  <c r="H24" i="9"/>
  <c r="H23" i="9"/>
  <c r="E20" i="9"/>
  <c r="E19" i="9"/>
  <c r="E18" i="9"/>
  <c r="E34" i="4"/>
  <c r="E31" i="4"/>
  <c r="E28" i="4"/>
  <c r="E23" i="4"/>
  <c r="E22" i="4"/>
  <c r="E21" i="4"/>
  <c r="Q7" i="8"/>
  <c r="P7" i="8"/>
  <c r="O7" i="8"/>
  <c r="N7" i="8"/>
  <c r="M7" i="8"/>
  <c r="Q6" i="8"/>
  <c r="P6" i="8"/>
  <c r="O6" i="8"/>
  <c r="N6" i="8"/>
  <c r="M6" i="8"/>
  <c r="Q5" i="8"/>
  <c r="P5" i="8"/>
  <c r="O5" i="8"/>
  <c r="N5" i="8"/>
  <c r="M5" i="8"/>
  <c r="Q4" i="8"/>
  <c r="P4" i="8"/>
  <c r="O4" i="8"/>
  <c r="N4" i="8"/>
  <c r="M4" i="8"/>
  <c r="L7" i="8"/>
  <c r="L6" i="8"/>
  <c r="L5" i="8"/>
  <c r="L4" i="8"/>
  <c r="H7" i="8"/>
  <c r="H6" i="8"/>
  <c r="H5" i="8"/>
  <c r="H4" i="8"/>
  <c r="L15" i="9" l="1"/>
  <c r="K15" i="9"/>
  <c r="J15" i="9"/>
  <c r="I15" i="9"/>
  <c r="H15" i="9"/>
  <c r="F15" i="9"/>
  <c r="E15" i="9"/>
  <c r="B15" i="9"/>
  <c r="L10" i="9"/>
  <c r="K10" i="9"/>
  <c r="J10" i="9"/>
  <c r="I10" i="9"/>
  <c r="H10" i="9"/>
  <c r="F10" i="9"/>
  <c r="E10" i="9"/>
  <c r="B10" i="9"/>
  <c r="L7" i="9"/>
  <c r="K7" i="9"/>
  <c r="J7" i="9"/>
  <c r="I7" i="9"/>
  <c r="H7" i="9"/>
  <c r="F7" i="9"/>
  <c r="E7" i="9"/>
  <c r="B7" i="9"/>
  <c r="H15" i="4" l="1"/>
  <c r="E15" i="4"/>
  <c r="B15" i="4"/>
  <c r="H9" i="4"/>
  <c r="E9" i="4"/>
  <c r="B9" i="4"/>
  <c r="H6" i="4"/>
  <c r="E6" i="4"/>
  <c r="B6" i="4"/>
  <c r="H17" i="7" l="1"/>
  <c r="T5" i="8" s="1"/>
  <c r="G17" i="7"/>
  <c r="E17" i="7"/>
  <c r="S5" i="8" s="1"/>
  <c r="B17" i="7"/>
  <c r="K16" i="7"/>
  <c r="L16" i="7" s="1"/>
  <c r="I16" i="7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B17" i="11"/>
  <c r="I33" i="10"/>
  <c r="I23" i="10"/>
  <c r="I16" i="10"/>
  <c r="F5" i="8" s="1"/>
  <c r="I13" i="10"/>
  <c r="I6" i="10"/>
  <c r="F40" i="10" s="1"/>
  <c r="B16" i="10"/>
  <c r="C5" i="8" s="1"/>
  <c r="F16" i="2"/>
  <c r="B16" i="2"/>
  <c r="F31" i="4"/>
  <c r="F28" i="4"/>
  <c r="U5" i="8" l="1"/>
  <c r="E5" i="8"/>
  <c r="K17" i="7"/>
  <c r="L17" i="7" s="1"/>
  <c r="I17" i="7"/>
  <c r="F32" i="4"/>
  <c r="E32" i="4"/>
  <c r="E29" i="4"/>
  <c r="E35" i="4"/>
  <c r="F7" i="8"/>
  <c r="F6" i="8"/>
  <c r="F4" i="8"/>
  <c r="F3" i="8"/>
  <c r="F33" i="2"/>
  <c r="F23" i="2"/>
  <c r="F13" i="2"/>
  <c r="F6" i="2"/>
  <c r="B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E7" i="7"/>
  <c r="E14" i="7"/>
  <c r="S4" i="8" s="1"/>
  <c r="E24" i="7"/>
  <c r="F24" i="11"/>
  <c r="F14" i="11"/>
  <c r="F7" i="11"/>
  <c r="B3" i="4"/>
  <c r="E3" i="4"/>
  <c r="H3" i="4"/>
  <c r="S7" i="11"/>
  <c r="S14" i="11"/>
  <c r="S24" i="11"/>
  <c r="R7" i="11"/>
  <c r="H54" i="11" s="1"/>
  <c r="R14" i="11"/>
  <c r="R24" i="11"/>
  <c r="E7" i="11"/>
  <c r="E14" i="11"/>
  <c r="E24" i="11"/>
  <c r="Q7" i="11"/>
  <c r="Q14" i="11"/>
  <c r="Q24" i="11"/>
  <c r="P7" i="11"/>
  <c r="P14" i="11"/>
  <c r="P24" i="11"/>
  <c r="O7" i="11"/>
  <c r="O14" i="11"/>
  <c r="O24" i="11"/>
  <c r="N7" i="11"/>
  <c r="N14" i="11"/>
  <c r="N24" i="11"/>
  <c r="M7" i="11"/>
  <c r="M14" i="11"/>
  <c r="M24" i="11"/>
  <c r="L7" i="11"/>
  <c r="L14" i="11"/>
  <c r="L24" i="11"/>
  <c r="K7" i="11"/>
  <c r="K14" i="11"/>
  <c r="K24" i="11"/>
  <c r="J7" i="11"/>
  <c r="J14" i="11"/>
  <c r="J24" i="11"/>
  <c r="I7" i="11"/>
  <c r="I14" i="11"/>
  <c r="I24" i="11"/>
  <c r="H7" i="11"/>
  <c r="H14" i="11"/>
  <c r="H24" i="11"/>
  <c r="G7" i="11"/>
  <c r="G14" i="11"/>
  <c r="G24" i="11"/>
  <c r="B7" i="11"/>
  <c r="B14" i="11"/>
  <c r="B24" i="11"/>
  <c r="H7" i="7"/>
  <c r="B14" i="7"/>
  <c r="K9" i="7"/>
  <c r="L9" i="7" s="1"/>
  <c r="K10" i="7"/>
  <c r="K11" i="7"/>
  <c r="L11" i="7" s="1"/>
  <c r="K12" i="7"/>
  <c r="L12" i="7" s="1"/>
  <c r="K13" i="7"/>
  <c r="L13" i="7" s="1"/>
  <c r="H14" i="7"/>
  <c r="T4" i="8" s="1"/>
  <c r="G14" i="7"/>
  <c r="I13" i="7"/>
  <c r="I12" i="7"/>
  <c r="I11" i="7"/>
  <c r="I10" i="7"/>
  <c r="I9" i="7"/>
  <c r="H24" i="7"/>
  <c r="T6" i="8" s="1"/>
  <c r="H34" i="7"/>
  <c r="E34" i="7"/>
  <c r="G7" i="7"/>
  <c r="G24" i="7"/>
  <c r="G34" i="7"/>
  <c r="B7" i="7"/>
  <c r="B24" i="7"/>
  <c r="B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6" i="7"/>
  <c r="L6" i="7" s="1"/>
  <c r="I6" i="7"/>
  <c r="K5" i="7"/>
  <c r="L5" i="7" s="1"/>
  <c r="I5" i="7"/>
  <c r="K4" i="7"/>
  <c r="L4" i="7" s="1"/>
  <c r="I4" i="7"/>
  <c r="K3" i="7"/>
  <c r="I3" i="7"/>
  <c r="H4" i="9"/>
  <c r="F4" i="9"/>
  <c r="E4" i="9"/>
  <c r="B4" i="9"/>
  <c r="B33" i="10"/>
  <c r="C7" i="8" s="1"/>
  <c r="B23" i="10"/>
  <c r="T7" i="8"/>
  <c r="B13" i="10"/>
  <c r="C4" i="8" s="1"/>
  <c r="I4" i="9"/>
  <c r="J4" i="9"/>
  <c r="K4" i="9"/>
  <c r="L4" i="9"/>
  <c r="B6" i="10"/>
  <c r="B6" i="2"/>
  <c r="B13" i="2"/>
  <c r="B23" i="2"/>
  <c r="B33" i="2"/>
  <c r="S7" i="8"/>
  <c r="E37" i="7" l="1"/>
  <c r="S3" i="8"/>
  <c r="E38" i="7"/>
  <c r="H44" i="11"/>
  <c r="H40" i="11"/>
  <c r="C3" i="8"/>
  <c r="F37" i="10"/>
  <c r="F39" i="10" s="1"/>
  <c r="N8" i="8"/>
  <c r="E40" i="7"/>
  <c r="H45" i="11"/>
  <c r="H47" i="11"/>
  <c r="H49" i="11"/>
  <c r="H51" i="11"/>
  <c r="H53" i="11"/>
  <c r="I7" i="7"/>
  <c r="D37" i="2"/>
  <c r="T3" i="8"/>
  <c r="M8" i="8"/>
  <c r="E39" i="7"/>
  <c r="H38" i="11"/>
  <c r="H46" i="11"/>
  <c r="H48" i="11"/>
  <c r="H50" i="11"/>
  <c r="H52" i="11"/>
  <c r="H39" i="11"/>
  <c r="H55" i="11"/>
  <c r="H43" i="11"/>
  <c r="K34" i="7"/>
  <c r="L34" i="7" s="1"/>
  <c r="I24" i="7"/>
  <c r="F29" i="4"/>
  <c r="D38" i="2"/>
  <c r="Q8" i="8"/>
  <c r="F34" i="4"/>
  <c r="J7" i="8"/>
  <c r="F8" i="8"/>
  <c r="I34" i="7"/>
  <c r="S6" i="8"/>
  <c r="U3" i="8"/>
  <c r="O8" i="8"/>
  <c r="K7" i="7"/>
  <c r="K14" i="7"/>
  <c r="L14" i="7" s="1"/>
  <c r="U7" i="8"/>
  <c r="I14" i="7"/>
  <c r="I4" i="8"/>
  <c r="C6" i="8"/>
  <c r="E6" i="8" s="1"/>
  <c r="J4" i="8"/>
  <c r="E4" i="8"/>
  <c r="U4" i="8"/>
  <c r="J6" i="8"/>
  <c r="I6" i="8"/>
  <c r="E7" i="8"/>
  <c r="I7" i="8"/>
  <c r="L10" i="7"/>
  <c r="T8" i="8"/>
  <c r="P8" i="8"/>
  <c r="K24" i="7"/>
  <c r="L24" i="7" s="1"/>
  <c r="L8" i="8"/>
  <c r="L3" i="7"/>
  <c r="E3" i="8" l="1"/>
  <c r="S8" i="8"/>
  <c r="E42" i="7"/>
  <c r="I5" i="8"/>
  <c r="J5" i="8"/>
  <c r="F35" i="4"/>
  <c r="C8" i="8"/>
  <c r="U6" i="8"/>
  <c r="E41" i="7"/>
  <c r="L7" i="7"/>
  <c r="H56" i="11"/>
  <c r="H28" i="9"/>
  <c r="I27" i="9" s="1"/>
  <c r="U8" i="8"/>
  <c r="D8" i="8"/>
  <c r="H8" i="8"/>
  <c r="I3" i="8"/>
  <c r="E43" i="7" l="1"/>
  <c r="E8" i="8"/>
  <c r="I48" i="11"/>
  <c r="I49" i="11"/>
  <c r="I43" i="11"/>
  <c r="I44" i="11"/>
  <c r="I45" i="11"/>
  <c r="I55" i="11"/>
  <c r="I52" i="11"/>
  <c r="I53" i="11"/>
  <c r="I47" i="11"/>
  <c r="I50" i="11"/>
  <c r="I51" i="11"/>
  <c r="I54" i="11"/>
  <c r="I46" i="11"/>
  <c r="I24" i="9"/>
  <c r="I26" i="9"/>
  <c r="I25" i="9"/>
  <c r="I23" i="9"/>
  <c r="J8" i="8"/>
  <c r="I8" i="8"/>
  <c r="I56" i="11" l="1"/>
  <c r="I28" i="9"/>
</calcChain>
</file>

<file path=xl/sharedStrings.xml><?xml version="1.0" encoding="utf-8"?>
<sst xmlns="http://schemas.openxmlformats.org/spreadsheetml/2006/main" count="650" uniqueCount="218">
  <si>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</si>
  <si>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</si>
  <si>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</si>
  <si>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</si>
  <si>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</si>
  <si>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</si>
  <si>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</si>
  <si>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</si>
  <si>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</si>
  <si>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</si>
  <si>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</si>
  <si>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</si>
  <si>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</si>
  <si>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</si>
  <si>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</si>
  <si>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</si>
  <si>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</si>
  <si>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</si>
  <si>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</si>
  <si>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</si>
  <si>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</si>
  <si>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</si>
  <si>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</si>
  <si>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</si>
  <si>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</si>
  <si>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</si>
  <si>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</si>
  <si>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</si>
  <si>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</si>
  <si>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</si>
  <si>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</si>
  <si>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</si>
  <si>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</si>
  <si>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</si>
  <si>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</si>
  <si>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</si>
  <si>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</si>
  <si>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</si>
  <si>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</si>
  <si>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</si>
  <si>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</si>
  <si>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</si>
  <si>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</si>
  <si>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</si>
  <si>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</si>
  <si>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</si>
  <si>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</si>
  <si>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</si>
  <si>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</si>
  <si>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</si>
  <si>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</si>
  <si>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</si>
  <si>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</si>
  <si>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</si>
  <si>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</si>
  <si>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</si>
  <si>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</si>
  <si>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</si>
  <si>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</si>
  <si>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</si>
  <si>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</si>
  <si>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</si>
  <si>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</si>
  <si>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</si>
  <si>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</si>
  <si>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</si>
  <si>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</si>
  <si>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</si>
  <si>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</si>
  <si>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</si>
  <si>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</si>
  <si>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</si>
  <si>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</si>
  <si>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</si>
  <si>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</si>
  <si>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</si>
  <si>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</si>
  <si>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</si>
  <si>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</si>
  <si>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</si>
  <si>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</si>
  <si>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</si>
  <si>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</si>
  <si>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</si>
  <si>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</si>
  <si>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</si>
  <si>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</si>
  <si>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</si>
  <si>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</si>
  <si>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</si>
  <si>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</si>
  <si>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</si>
  <si>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</si>
  <si>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</si>
  <si>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</si>
  <si>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</si>
  <si>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</si>
  <si>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</si>
  <si>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</si>
  <si>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</si>
  <si>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</si>
  <si>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</si>
  <si>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</si>
  <si>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</si>
  <si>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</si>
  <si>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</si>
  <si>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</si>
  <si>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</si>
  <si>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</si>
  <si>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</si>
  <si>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</si>
  <si>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</si>
  <si>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</si>
  <si>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</si>
  <si>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</si>
  <si>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</si>
  <si>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</si>
  <si>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</si>
  <si>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</si>
  <si>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</si>
  <si>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</si>
  <si>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</si>
  <si>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</si>
  <si>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</si>
  <si>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</si>
  <si>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</si>
  <si>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</si>
  <si>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</si>
  <si>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</si>
  <si>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</si>
  <si>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</si>
  <si>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</si>
  <si>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</si>
  <si>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</si>
  <si>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</si>
  <si>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BEAUFORT</t>
  </si>
  <si>
    <t>SC923355</t>
  </si>
  <si>
    <t>FRIPP ISLAND</t>
  </si>
  <si>
    <t>SC845000</t>
  </si>
  <si>
    <t>HARBOR ISLAND</t>
  </si>
  <si>
    <t>SC961207</t>
  </si>
  <si>
    <t>HILTON HEAD ISLAND</t>
  </si>
  <si>
    <t>SC966106</t>
  </si>
  <si>
    <t>HUNTING ISLAND</t>
  </si>
  <si>
    <t>CHARLESTON</t>
  </si>
  <si>
    <t>SC842709</t>
  </si>
  <si>
    <t>EDISTO ISLAND</t>
  </si>
  <si>
    <t>SC460921</t>
  </si>
  <si>
    <t>FOLLY BEACH</t>
  </si>
  <si>
    <t>SC347430</t>
  </si>
  <si>
    <t>ISLE OF PALMS</t>
  </si>
  <si>
    <t>SC698056</t>
  </si>
  <si>
    <t>KIAWAH ISLAND</t>
  </si>
  <si>
    <t>SC385276</t>
  </si>
  <si>
    <t>SEABROOK ISLAND</t>
  </si>
  <si>
    <t>SC008405</t>
  </si>
  <si>
    <t>SULLIVANS ISLAND</t>
  </si>
  <si>
    <t>GEORGETOWN</t>
  </si>
  <si>
    <t>SC489086</t>
  </si>
  <si>
    <t>GEORGETOWN COUNTY BEACH DEBORDIEU BEACH</t>
  </si>
  <si>
    <t>SC604028</t>
  </si>
  <si>
    <t>GEORGETOWN COUNTY BEACH GARDEN CITY BEACH</t>
  </si>
  <si>
    <t>SC431665</t>
  </si>
  <si>
    <t>GEORGETOWN COUNTY BEACH HUNTINGTON BEACH STATE PARK</t>
  </si>
  <si>
    <t>SC595523</t>
  </si>
  <si>
    <t>GEORGETOWN COUNTY BEACH LITCHFIELD BEACH</t>
  </si>
  <si>
    <t>SC529909</t>
  </si>
  <si>
    <t>PAWLEYS ISLAND TOWN OF</t>
  </si>
  <si>
    <t>HORRY</t>
  </si>
  <si>
    <t>SC406202</t>
  </si>
  <si>
    <t>BRIARCLIFFE ACRES TOWN OF</t>
  </si>
  <si>
    <t>SC230896</t>
  </si>
  <si>
    <t>HORRY COUNTY BEACH ARCADIA BEACH</t>
  </si>
  <si>
    <t>SC849750</t>
  </si>
  <si>
    <t>HORRY COUNTY BEACH GARDEN CITY BEACH</t>
  </si>
  <si>
    <t>SC613089</t>
  </si>
  <si>
    <t>HORRY COUNTY BEACH SPRINGMAID BEACH</t>
  </si>
  <si>
    <t>SC361445</t>
  </si>
  <si>
    <t>SC618136</t>
  </si>
  <si>
    <t>MYRTLE BEACH CITY OF</t>
  </si>
  <si>
    <t>SC934185</t>
  </si>
  <si>
    <t>NORTH MYRTLE BEACH CITY OF</t>
  </si>
  <si>
    <t>SC447706</t>
  </si>
  <si>
    <t>SURFSIDE BEACH TOWN OF</t>
  </si>
  <si>
    <t>Beach length (MI)</t>
  </si>
  <si>
    <t>COLLETON</t>
  </si>
  <si>
    <t>---</t>
  </si>
  <si>
    <t>Total length of monitored beaches (MI)</t>
  </si>
  <si>
    <t xml:space="preserve">Beach-specific advisories issued by the reporting state or local governments. South Carolina advisories refer specifically to 200 feet on either side of the sampling point. A beach can have multiple </t>
  </si>
  <si>
    <t>sampling points. Please be aware that for the purposes of this report an action is recorded for a beach even if only one sampling station on the beach is affected. For example Edisto Island has</t>
  </si>
  <si>
    <t>HORRY COUNTY BEACHES SOUTH CAROLINA STATE PARK AND CAMPGROUND</t>
  </si>
  <si>
    <t>Beach monitored?</t>
  </si>
  <si>
    <t>Swim season length (days)</t>
  </si>
  <si>
    <t>Swim season monitoring frequency (per week)</t>
  </si>
  <si>
    <t xml:space="preserve">Action duration (days) </t>
  </si>
  <si>
    <t>Beach action in 2011?</t>
  </si>
  <si>
    <t>STORM</t>
  </si>
  <si>
    <t>STORM:</t>
  </si>
  <si>
    <t>Off-season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</si>
  <si>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</si>
  <si>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</si>
  <si>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</si>
  <si>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</si>
  <si>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</si>
  <si>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</si>
  <si>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</si>
  <si>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</si>
  <si>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</si>
  <si>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</si>
  <si>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</si>
  <si>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</si>
  <si>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</si>
  <si>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Monitored beach length (MI)</t>
  </si>
  <si>
    <t>2011 ACTIONS SUMMARY</t>
  </si>
  <si>
    <t>2011 ACTIONS DURATION SUMMARY</t>
  </si>
  <si>
    <t>2011 BEACH DAYS SUMMARY</t>
  </si>
  <si>
    <t>Total length of BEACH Act beaches (miles):</t>
  </si>
  <si>
    <t>14 stations but only two of the stations were under advisement in 2011 (See "2011 Actions" tab). Visit the state's web site for more detailed information concerning monitoring and advisory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</si>
</sst>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7" fillId="0" borderId="0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1" fontId="5" fillId="0" borderId="0" xfId="0" quotePrefix="1" applyNumberFormat="1" applyFont="1" applyFill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8" t="s">
        <v>35</v>
      </c>
      <c r="D1" s="160"/>
      <c r="E1" s="160"/>
      <c r="F1" s="159"/>
      <c r="G1" s="77"/>
      <c r="H1" s="158" t="s">
        <v>37</v>
      </c>
      <c r="I1" s="158"/>
      <c r="J1" s="158"/>
      <c r="K1" s="61"/>
      <c r="L1" s="158" t="s">
        <v>40</v>
      </c>
      <c r="M1" s="159"/>
      <c r="N1" s="159"/>
      <c r="O1" s="159"/>
      <c r="P1" s="159"/>
      <c r="Q1" s="159"/>
      <c r="R1" s="61"/>
      <c r="S1" s="158" t="s">
        <v>39</v>
      </c>
      <c r="T1" s="159"/>
      <c r="U1" s="159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3" t="s">
        <v>187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4" t="s">
        <v>135</v>
      </c>
      <c r="B3" s="16"/>
      <c r="C3" s="33">
        <f>Monitoring!$B$6</f>
        <v>4</v>
      </c>
      <c r="D3" s="30">
        <f>Monitoring!$E$6</f>
        <v>4</v>
      </c>
      <c r="E3" s="51">
        <f t="shared" ref="E3:E8" si="0">D3/C3</f>
        <v>1</v>
      </c>
      <c r="F3" s="139">
        <f>Monitoring!$I$6</f>
        <v>22.32</v>
      </c>
      <c r="G3" s="13"/>
      <c r="H3" s="50">
        <v>0</v>
      </c>
      <c r="I3" s="50">
        <f t="shared" ref="I3:I8" si="1">D3-H3</f>
        <v>4</v>
      </c>
      <c r="J3" s="51">
        <v>0</v>
      </c>
      <c r="K3" s="13"/>
      <c r="L3" s="149">
        <v>0</v>
      </c>
      <c r="M3" s="142" t="s">
        <v>186</v>
      </c>
      <c r="N3" s="142" t="s">
        <v>186</v>
      </c>
      <c r="O3" s="142" t="s">
        <v>186</v>
      </c>
      <c r="P3" s="142" t="s">
        <v>186</v>
      </c>
      <c r="Q3" s="142" t="s">
        <v>186</v>
      </c>
      <c r="R3" s="13"/>
      <c r="S3" s="52">
        <f>'Beach Days'!$E$7</f>
        <v>612</v>
      </c>
      <c r="T3" s="52">
        <f>'Beach Days'!$H$7</f>
        <v>0</v>
      </c>
      <c r="U3" s="40">
        <f t="shared" ref="U3:U8" si="2">T3/S3</f>
        <v>0</v>
      </c>
    </row>
    <row r="4" spans="1:21" x14ac:dyDescent="0.2">
      <c r="A4" s="74" t="s">
        <v>144</v>
      </c>
      <c r="B4" s="16"/>
      <c r="C4" s="57">
        <f>Monitoring!$B$13</f>
        <v>5</v>
      </c>
      <c r="D4" s="30">
        <f>Monitoring!$E$13</f>
        <v>5</v>
      </c>
      <c r="E4" s="51">
        <f t="shared" si="0"/>
        <v>1</v>
      </c>
      <c r="F4" s="139">
        <f>Monitoring!$I$13</f>
        <v>25.79</v>
      </c>
      <c r="G4" s="13"/>
      <c r="H4" s="50">
        <f>'2011 Actions'!$B$3</f>
        <v>1</v>
      </c>
      <c r="I4" s="50">
        <f t="shared" si="1"/>
        <v>4</v>
      </c>
      <c r="J4" s="51">
        <f t="shared" ref="J4:J8" si="3">H4/D4</f>
        <v>0.2</v>
      </c>
      <c r="K4" s="13"/>
      <c r="L4" s="149">
        <f>'Action Durations'!$E$4</f>
        <v>1</v>
      </c>
      <c r="M4" s="50">
        <f>'Action Durations'!H4</f>
        <v>1</v>
      </c>
      <c r="N4" s="50">
        <f>'Action Durations'!I4</f>
        <v>0</v>
      </c>
      <c r="O4" s="50">
        <f>'Action Durations'!J4</f>
        <v>0</v>
      </c>
      <c r="P4" s="50">
        <f>'Action Durations'!K4</f>
        <v>0</v>
      </c>
      <c r="Q4" s="50">
        <f>'Action Durations'!L4</f>
        <v>0</v>
      </c>
      <c r="R4" s="13"/>
      <c r="S4" s="52">
        <f>'Beach Days'!$E$14</f>
        <v>765</v>
      </c>
      <c r="T4" s="52">
        <f>'Beach Days'!$H$14</f>
        <v>1</v>
      </c>
      <c r="U4" s="40">
        <f t="shared" si="2"/>
        <v>1.30718954248366E-3</v>
      </c>
    </row>
    <row r="5" spans="1:21" x14ac:dyDescent="0.2">
      <c r="A5" s="74" t="s">
        <v>185</v>
      </c>
      <c r="B5" s="16"/>
      <c r="C5" s="57">
        <f>Monitoring!$B$16</f>
        <v>1</v>
      </c>
      <c r="D5" s="30">
        <f>Monitoring!$E$16</f>
        <v>1</v>
      </c>
      <c r="E5" s="51">
        <f t="shared" si="0"/>
        <v>1</v>
      </c>
      <c r="F5" s="139">
        <f>Monitoring!$I$16</f>
        <v>5.82</v>
      </c>
      <c r="G5" s="13"/>
      <c r="H5" s="50">
        <f>'2011 Actions'!$B$6</f>
        <v>1</v>
      </c>
      <c r="I5" s="50">
        <f t="shared" si="1"/>
        <v>0</v>
      </c>
      <c r="J5" s="51">
        <f t="shared" si="3"/>
        <v>1</v>
      </c>
      <c r="K5" s="13"/>
      <c r="L5" s="138">
        <f>'Action Durations'!$E$7</f>
        <v>1</v>
      </c>
      <c r="M5" s="50">
        <f>'Action Durations'!H7</f>
        <v>1</v>
      </c>
      <c r="N5" s="50">
        <f>'Action Durations'!I7</f>
        <v>0</v>
      </c>
      <c r="O5" s="50">
        <f>'Action Durations'!J7</f>
        <v>0</v>
      </c>
      <c r="P5" s="50">
        <f>'Action Durations'!K7</f>
        <v>0</v>
      </c>
      <c r="Q5" s="50">
        <f>'Action Durations'!L7</f>
        <v>0</v>
      </c>
      <c r="R5" s="13"/>
      <c r="S5" s="52">
        <f>'Beach Days'!$E$17</f>
        <v>153</v>
      </c>
      <c r="T5" s="52">
        <f>'Beach Days'!$H$17</f>
        <v>1</v>
      </c>
      <c r="U5" s="40">
        <f t="shared" si="2"/>
        <v>6.5359477124183009E-3</v>
      </c>
    </row>
    <row r="6" spans="1:21" x14ac:dyDescent="0.2">
      <c r="A6" s="74" t="s">
        <v>157</v>
      </c>
      <c r="B6" s="16"/>
      <c r="C6" s="33">
        <f>Monitoring!$B$23</f>
        <v>5</v>
      </c>
      <c r="D6" s="30">
        <f>Monitoring!$E$23</f>
        <v>5</v>
      </c>
      <c r="E6" s="51">
        <f t="shared" si="0"/>
        <v>1</v>
      </c>
      <c r="F6" s="139">
        <f>Monitoring!$I$23</f>
        <v>18.04</v>
      </c>
      <c r="G6" s="13"/>
      <c r="H6" s="50">
        <f>'2011 Actions'!$B$9</f>
        <v>1</v>
      </c>
      <c r="I6" s="50">
        <f t="shared" si="1"/>
        <v>4</v>
      </c>
      <c r="J6" s="51">
        <f t="shared" si="3"/>
        <v>0.2</v>
      </c>
      <c r="K6" s="13"/>
      <c r="L6" s="149">
        <f>'Action Durations'!$E$10</f>
        <v>1</v>
      </c>
      <c r="M6" s="50">
        <f>'Action Durations'!H10</f>
        <v>1</v>
      </c>
      <c r="N6" s="50">
        <f>'Action Durations'!I10</f>
        <v>0</v>
      </c>
      <c r="O6" s="50">
        <f>'Action Durations'!J10</f>
        <v>0</v>
      </c>
      <c r="P6" s="50">
        <f>'Action Durations'!K10</f>
        <v>0</v>
      </c>
      <c r="Q6" s="50">
        <f>'Action Durations'!L10</f>
        <v>0</v>
      </c>
      <c r="R6" s="13"/>
      <c r="S6" s="52">
        <f>'Beach Days'!$E$24</f>
        <v>765</v>
      </c>
      <c r="T6" s="52">
        <f>'Beach Days'!$H$24</f>
        <v>1</v>
      </c>
      <c r="U6" s="40">
        <f t="shared" si="2"/>
        <v>1.30718954248366E-3</v>
      </c>
    </row>
    <row r="7" spans="1:21" x14ac:dyDescent="0.2">
      <c r="A7" s="75" t="s">
        <v>168</v>
      </c>
      <c r="B7" s="143"/>
      <c r="C7" s="36">
        <f>Monitoring!$B$33</f>
        <v>8</v>
      </c>
      <c r="D7" s="31">
        <f>Monitoring!$E$33</f>
        <v>8</v>
      </c>
      <c r="E7" s="43">
        <f t="shared" si="0"/>
        <v>1</v>
      </c>
      <c r="F7" s="140">
        <f>Monitoring!$I$33</f>
        <v>29.929999999999996</v>
      </c>
      <c r="G7" s="68"/>
      <c r="H7" s="69">
        <f>'2011 Actions'!$B$15</f>
        <v>3</v>
      </c>
      <c r="I7" s="69">
        <f t="shared" si="1"/>
        <v>5</v>
      </c>
      <c r="J7" s="43">
        <f t="shared" si="3"/>
        <v>0.375</v>
      </c>
      <c r="K7" s="68"/>
      <c r="L7" s="70">
        <f>'Action Durations'!$E$15</f>
        <v>4</v>
      </c>
      <c r="M7" s="69">
        <f>'Action Durations'!H15</f>
        <v>1</v>
      </c>
      <c r="N7" s="69">
        <f>'Action Durations'!I15</f>
        <v>3</v>
      </c>
      <c r="O7" s="69">
        <f>'Action Durations'!J15</f>
        <v>0</v>
      </c>
      <c r="P7" s="69">
        <f>'Action Durations'!K15</f>
        <v>0</v>
      </c>
      <c r="Q7" s="69">
        <f>'Action Durations'!L15</f>
        <v>0</v>
      </c>
      <c r="R7" s="68"/>
      <c r="S7" s="44">
        <f>'Beach Days'!$E$34</f>
        <v>1224</v>
      </c>
      <c r="T7" s="44">
        <f>'Beach Days'!$H$34</f>
        <v>7</v>
      </c>
      <c r="U7" s="43">
        <f t="shared" si="2"/>
        <v>5.7189542483660127E-3</v>
      </c>
    </row>
    <row r="8" spans="1:21" x14ac:dyDescent="0.2">
      <c r="C8" s="12">
        <f>SUM(C3:C7)</f>
        <v>23</v>
      </c>
      <c r="D8" s="12">
        <f>SUM(D3:D7)</f>
        <v>23</v>
      </c>
      <c r="E8" s="18">
        <f t="shared" si="0"/>
        <v>1</v>
      </c>
      <c r="F8" s="141">
        <f>SUM(F3:F7)</f>
        <v>101.89999999999999</v>
      </c>
      <c r="G8" s="12"/>
      <c r="H8" s="12">
        <f>SUM(H3:H7)</f>
        <v>6</v>
      </c>
      <c r="I8" s="17">
        <f t="shared" si="1"/>
        <v>17</v>
      </c>
      <c r="J8" s="18">
        <f t="shared" si="3"/>
        <v>0.2608695652173913</v>
      </c>
      <c r="K8" s="12"/>
      <c r="L8" s="12">
        <f t="shared" ref="L8:Q8" si="4">SUM(L3:L7)</f>
        <v>7</v>
      </c>
      <c r="M8" s="12">
        <f t="shared" si="4"/>
        <v>4</v>
      </c>
      <c r="N8" s="12">
        <f t="shared" si="4"/>
        <v>3</v>
      </c>
      <c r="O8" s="12">
        <f t="shared" si="4"/>
        <v>0</v>
      </c>
      <c r="P8" s="12">
        <f t="shared" si="4"/>
        <v>0</v>
      </c>
      <c r="Q8" s="12">
        <f t="shared" si="4"/>
        <v>0</v>
      </c>
      <c r="R8" s="12"/>
      <c r="S8" s="10">
        <f>SUM(S3:S7)</f>
        <v>3519</v>
      </c>
      <c r="T8" s="10">
        <f>SUM(T3:T7)</f>
        <v>10</v>
      </c>
      <c r="U8" s="54">
        <f t="shared" si="2"/>
        <v>2.841716396703609E-3</v>
      </c>
    </row>
    <row r="9" spans="1:21" x14ac:dyDescent="0.2">
      <c r="C9" s="12"/>
      <c r="D9" s="12"/>
      <c r="E9" s="18"/>
      <c r="F9" s="10"/>
      <c r="G9" s="12"/>
      <c r="H9" s="12"/>
      <c r="I9" s="17"/>
      <c r="J9" s="18"/>
      <c r="K9" s="12"/>
      <c r="L9" s="12"/>
      <c r="M9" s="12"/>
      <c r="N9" s="12"/>
      <c r="O9" s="12"/>
      <c r="P9" s="12"/>
      <c r="Q9" s="12"/>
      <c r="R9" s="12"/>
      <c r="S9" s="10"/>
      <c r="T9" s="10"/>
      <c r="U9" s="54"/>
    </row>
    <row r="10" spans="1:21" x14ac:dyDescent="0.2">
      <c r="T10" s="19"/>
    </row>
    <row r="11" spans="1:21" x14ac:dyDescent="0.2">
      <c r="A11" s="83" t="s">
        <v>47</v>
      </c>
      <c r="T11" s="19"/>
    </row>
    <row r="12" spans="1:21" x14ac:dyDescent="0.2">
      <c r="C12" s="89" t="s">
        <v>44</v>
      </c>
      <c r="D12" s="82" t="s">
        <v>55</v>
      </c>
    </row>
    <row r="13" spans="1:21" x14ac:dyDescent="0.2">
      <c r="C13" s="89"/>
      <c r="D13" s="82" t="s">
        <v>56</v>
      </c>
    </row>
    <row r="14" spans="1:21" x14ac:dyDescent="0.2">
      <c r="C14" s="89" t="s">
        <v>48</v>
      </c>
      <c r="D14" s="81" t="s">
        <v>54</v>
      </c>
    </row>
    <row r="15" spans="1:21" x14ac:dyDescent="0.2">
      <c r="C15" s="89" t="s">
        <v>45</v>
      </c>
      <c r="D15" s="82" t="s">
        <v>57</v>
      </c>
    </row>
    <row r="16" spans="1:21" x14ac:dyDescent="0.2">
      <c r="C16" s="89"/>
      <c r="D16" s="82" t="s">
        <v>58</v>
      </c>
    </row>
    <row r="17" spans="3:4" x14ac:dyDescent="0.2">
      <c r="C17" s="89" t="s">
        <v>46</v>
      </c>
      <c r="D17" s="81" t="s">
        <v>188</v>
      </c>
    </row>
    <row r="18" spans="3:4" x14ac:dyDescent="0.2">
      <c r="C18" s="89"/>
      <c r="D18" s="81" t="s">
        <v>189</v>
      </c>
    </row>
    <row r="19" spans="3:4" x14ac:dyDescent="0.2">
      <c r="C19" s="89"/>
      <c r="D19" s="81" t="s">
        <v>217</v>
      </c>
    </row>
    <row r="20" spans="3:4" x14ac:dyDescent="0.2">
      <c r="C20" s="89" t="s">
        <v>50</v>
      </c>
      <c r="D20" s="81" t="s">
        <v>59</v>
      </c>
    </row>
    <row r="21" spans="3:4" x14ac:dyDescent="0.2">
      <c r="C21" s="90"/>
      <c r="D21" s="81" t="s">
        <v>60</v>
      </c>
    </row>
    <row r="22" spans="3:4" x14ac:dyDescent="0.2">
      <c r="C22" s="89" t="s">
        <v>49</v>
      </c>
      <c r="D22" s="81" t="s">
        <v>52</v>
      </c>
    </row>
    <row r="23" spans="3:4" x14ac:dyDescent="0.2">
      <c r="C23" s="89" t="s">
        <v>51</v>
      </c>
      <c r="D23" s="81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South Carolina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6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63</v>
      </c>
      <c r="D1" s="3" t="s">
        <v>65</v>
      </c>
      <c r="E1" s="25" t="s">
        <v>64</v>
      </c>
      <c r="F1" s="80" t="s">
        <v>184</v>
      </c>
      <c r="G1" s="25" t="s">
        <v>66</v>
      </c>
      <c r="H1" s="25" t="s">
        <v>67</v>
      </c>
      <c r="I1" s="25" t="s">
        <v>68</v>
      </c>
      <c r="J1" s="25" t="s">
        <v>69</v>
      </c>
    </row>
    <row r="2" spans="1:10" ht="12.75" customHeight="1" x14ac:dyDescent="0.2">
      <c r="A2" s="74" t="s">
        <v>135</v>
      </c>
      <c r="B2" s="74" t="s">
        <v>136</v>
      </c>
      <c r="C2" s="74" t="s">
        <v>137</v>
      </c>
      <c r="D2" s="74">
        <v>2</v>
      </c>
      <c r="E2" s="74" t="s">
        <v>29</v>
      </c>
      <c r="F2" s="133">
        <v>2.99</v>
      </c>
      <c r="G2" s="74">
        <v>32.306159520000001</v>
      </c>
      <c r="H2" s="74">
        <v>-80.499827980000006</v>
      </c>
      <c r="I2" s="74">
        <v>32.306159520000001</v>
      </c>
      <c r="J2" s="74">
        <v>-80.499827980000006</v>
      </c>
    </row>
    <row r="3" spans="1:10" ht="12.75" customHeight="1" x14ac:dyDescent="0.2">
      <c r="A3" s="74" t="s">
        <v>135</v>
      </c>
      <c r="B3" s="74" t="s">
        <v>138</v>
      </c>
      <c r="C3" s="74" t="s">
        <v>139</v>
      </c>
      <c r="D3" s="74">
        <v>2</v>
      </c>
      <c r="E3" s="74" t="s">
        <v>29</v>
      </c>
      <c r="F3" s="133">
        <v>1.53</v>
      </c>
      <c r="G3" s="74">
        <v>32.406360530000001</v>
      </c>
      <c r="H3" s="74">
        <v>-80.431572520000003</v>
      </c>
      <c r="I3" s="74">
        <v>32.413162620000001</v>
      </c>
      <c r="J3" s="74">
        <v>-80.43838332</v>
      </c>
    </row>
    <row r="4" spans="1:10" ht="12.75" customHeight="1" x14ac:dyDescent="0.2">
      <c r="A4" s="74" t="s">
        <v>135</v>
      </c>
      <c r="B4" s="74" t="s">
        <v>140</v>
      </c>
      <c r="C4" s="74" t="s">
        <v>141</v>
      </c>
      <c r="D4" s="74">
        <v>2</v>
      </c>
      <c r="E4" s="74" t="s">
        <v>29</v>
      </c>
      <c r="F4" s="133">
        <v>13.58</v>
      </c>
      <c r="G4" s="74">
        <v>32.191840470000002</v>
      </c>
      <c r="H4" s="74">
        <v>-80.696857129999998</v>
      </c>
      <c r="I4" s="74">
        <v>32.112751289999999</v>
      </c>
      <c r="J4" s="74">
        <v>-80.828173719999995</v>
      </c>
    </row>
    <row r="5" spans="1:10" ht="12.75" customHeight="1" x14ac:dyDescent="0.2">
      <c r="A5" s="75" t="s">
        <v>135</v>
      </c>
      <c r="B5" s="75" t="s">
        <v>142</v>
      </c>
      <c r="C5" s="75" t="s">
        <v>143</v>
      </c>
      <c r="D5" s="75">
        <v>2</v>
      </c>
      <c r="E5" s="75" t="s">
        <v>29</v>
      </c>
      <c r="F5" s="137">
        <v>4.22</v>
      </c>
      <c r="G5" s="75">
        <v>32.390505159999996</v>
      </c>
      <c r="H5" s="75">
        <v>-80.430510139999996</v>
      </c>
      <c r="I5" s="75">
        <v>32.390505159999996</v>
      </c>
      <c r="J5" s="75">
        <v>-80.430510139999996</v>
      </c>
    </row>
    <row r="6" spans="1:10" ht="12.75" customHeight="1" x14ac:dyDescent="0.2">
      <c r="A6" s="33"/>
      <c r="B6" s="34">
        <f>COUNTA(B2:B5)</f>
        <v>4</v>
      </c>
      <c r="C6" s="33"/>
      <c r="D6" s="79"/>
      <c r="E6" s="33"/>
      <c r="F6" s="134">
        <f>SUM(F2:F5)</f>
        <v>22.32</v>
      </c>
      <c r="G6" s="33"/>
      <c r="H6" s="33"/>
      <c r="I6" s="33"/>
      <c r="J6" s="33"/>
    </row>
    <row r="7" spans="1:10" ht="12.75" customHeight="1" x14ac:dyDescent="0.2">
      <c r="A7" s="33"/>
      <c r="B7" s="33"/>
      <c r="C7" s="33"/>
      <c r="D7" s="57"/>
      <c r="E7" s="33"/>
      <c r="F7" s="135"/>
      <c r="G7" s="33"/>
      <c r="H7" s="33"/>
      <c r="I7" s="33"/>
      <c r="J7" s="33"/>
    </row>
    <row r="8" spans="1:10" ht="12.75" customHeight="1" x14ac:dyDescent="0.2">
      <c r="A8" s="74" t="s">
        <v>144</v>
      </c>
      <c r="B8" s="74" t="s">
        <v>147</v>
      </c>
      <c r="C8" s="74" t="s">
        <v>148</v>
      </c>
      <c r="D8" s="74">
        <v>2</v>
      </c>
      <c r="E8" s="74" t="s">
        <v>29</v>
      </c>
      <c r="F8" s="133">
        <v>6.02</v>
      </c>
      <c r="G8" s="74">
        <v>32.68455909</v>
      </c>
      <c r="H8" s="74">
        <v>-79.885426089999996</v>
      </c>
      <c r="I8" s="74">
        <v>32.638569199999999</v>
      </c>
      <c r="J8" s="74">
        <v>-79.972019979999999</v>
      </c>
    </row>
    <row r="9" spans="1:10" ht="12.75" customHeight="1" x14ac:dyDescent="0.2">
      <c r="A9" s="74" t="s">
        <v>144</v>
      </c>
      <c r="B9" s="74" t="s">
        <v>149</v>
      </c>
      <c r="C9" s="74" t="s">
        <v>150</v>
      </c>
      <c r="D9" s="74">
        <v>2</v>
      </c>
      <c r="E9" s="74" t="s">
        <v>29</v>
      </c>
      <c r="F9" s="133">
        <v>5.92</v>
      </c>
      <c r="G9" s="74">
        <v>32.79836667</v>
      </c>
      <c r="H9" s="74">
        <v>-79.749789849999999</v>
      </c>
      <c r="I9" s="74">
        <v>32.79836667</v>
      </c>
      <c r="J9" s="74">
        <v>-79.749789849999999</v>
      </c>
    </row>
    <row r="10" spans="1:10" ht="12.75" customHeight="1" x14ac:dyDescent="0.2">
      <c r="A10" s="74" t="s">
        <v>144</v>
      </c>
      <c r="B10" s="74" t="s">
        <v>151</v>
      </c>
      <c r="C10" s="74" t="s">
        <v>152</v>
      </c>
      <c r="D10" s="74">
        <v>2</v>
      </c>
      <c r="E10" s="74" t="s">
        <v>29</v>
      </c>
      <c r="F10" s="133">
        <v>8.43</v>
      </c>
      <c r="G10" s="74">
        <v>32.609425100000003</v>
      </c>
      <c r="H10" s="74">
        <v>-80.009083189999998</v>
      </c>
      <c r="I10" s="74">
        <v>32.578276160000001</v>
      </c>
      <c r="J10" s="74">
        <v>-80.145140760000004</v>
      </c>
    </row>
    <row r="11" spans="1:10" ht="12.75" customHeight="1" x14ac:dyDescent="0.2">
      <c r="A11" s="74" t="s">
        <v>144</v>
      </c>
      <c r="B11" s="74" t="s">
        <v>153</v>
      </c>
      <c r="C11" s="74" t="s">
        <v>154</v>
      </c>
      <c r="D11" s="74">
        <v>2</v>
      </c>
      <c r="E11" s="74" t="s">
        <v>29</v>
      </c>
      <c r="F11" s="133">
        <v>2.91</v>
      </c>
      <c r="G11" s="74">
        <v>32.574618639999997</v>
      </c>
      <c r="H11" s="74">
        <v>-80.15097523</v>
      </c>
      <c r="I11" s="74">
        <v>32.568731909999997</v>
      </c>
      <c r="J11" s="74">
        <v>-80.185509179999997</v>
      </c>
    </row>
    <row r="12" spans="1:10" ht="12.75" customHeight="1" x14ac:dyDescent="0.2">
      <c r="A12" s="75" t="s">
        <v>144</v>
      </c>
      <c r="B12" s="75" t="s">
        <v>155</v>
      </c>
      <c r="C12" s="75" t="s">
        <v>156</v>
      </c>
      <c r="D12" s="75">
        <v>2</v>
      </c>
      <c r="E12" s="75" t="s">
        <v>29</v>
      </c>
      <c r="F12" s="137">
        <v>2.5099999999999998</v>
      </c>
      <c r="G12" s="75">
        <v>32.77178112</v>
      </c>
      <c r="H12" s="75">
        <v>-79.813983719999996</v>
      </c>
      <c r="I12" s="75">
        <v>32.753490130000003</v>
      </c>
      <c r="J12" s="75">
        <v>-79.84892284</v>
      </c>
    </row>
    <row r="13" spans="1:10" ht="12.75" customHeight="1" x14ac:dyDescent="0.2">
      <c r="A13" s="33"/>
      <c r="B13" s="34">
        <f>COUNTA(B8:B12)</f>
        <v>5</v>
      </c>
      <c r="C13" s="33"/>
      <c r="D13" s="79"/>
      <c r="E13" s="33"/>
      <c r="F13" s="134">
        <f>SUM(F8:F12)</f>
        <v>25.79</v>
      </c>
      <c r="G13" s="33"/>
      <c r="H13" s="33"/>
      <c r="I13" s="33"/>
      <c r="J13" s="33"/>
    </row>
    <row r="14" spans="1:10" ht="12.75" customHeight="1" x14ac:dyDescent="0.2">
      <c r="A14" s="33"/>
      <c r="B14" s="34"/>
      <c r="C14" s="33"/>
      <c r="D14" s="79"/>
      <c r="E14" s="33"/>
      <c r="F14" s="134"/>
      <c r="G14" s="33"/>
      <c r="H14" s="33"/>
      <c r="I14" s="33"/>
      <c r="J14" s="33"/>
    </row>
    <row r="15" spans="1:10" ht="12.75" customHeight="1" x14ac:dyDescent="0.2">
      <c r="A15" s="36" t="s">
        <v>185</v>
      </c>
      <c r="B15" s="75" t="s">
        <v>145</v>
      </c>
      <c r="C15" s="75" t="s">
        <v>146</v>
      </c>
      <c r="D15" s="75">
        <v>2</v>
      </c>
      <c r="E15" s="75" t="s">
        <v>29</v>
      </c>
      <c r="F15" s="137">
        <v>5.82</v>
      </c>
      <c r="G15" s="75">
        <v>32.50964587</v>
      </c>
      <c r="H15" s="75">
        <v>-80.287539069999994</v>
      </c>
      <c r="I15" s="75">
        <v>32.491097660000001</v>
      </c>
      <c r="J15" s="75">
        <v>-80.34431601</v>
      </c>
    </row>
    <row r="16" spans="1:10" ht="12.75" customHeight="1" x14ac:dyDescent="0.2">
      <c r="A16" s="33"/>
      <c r="B16" s="34">
        <f>COUNTA(B15:B15)</f>
        <v>1</v>
      </c>
      <c r="C16" s="33"/>
      <c r="D16" s="79"/>
      <c r="E16" s="33"/>
      <c r="F16" s="134">
        <f>SUM(F15:F15)</f>
        <v>5.82</v>
      </c>
      <c r="G16" s="33"/>
      <c r="H16" s="33"/>
      <c r="I16" s="33"/>
      <c r="J16" s="33"/>
    </row>
    <row r="17" spans="1:10" ht="12.75" customHeight="1" x14ac:dyDescent="0.2">
      <c r="A17" s="33"/>
      <c r="B17" s="34"/>
      <c r="C17" s="33"/>
      <c r="D17" s="79"/>
      <c r="E17" s="33"/>
      <c r="F17" s="134"/>
      <c r="G17" s="33"/>
      <c r="H17" s="33"/>
      <c r="I17" s="33"/>
      <c r="J17" s="33"/>
    </row>
    <row r="18" spans="1:10" ht="18" customHeight="1" x14ac:dyDescent="0.2">
      <c r="A18" s="74" t="s">
        <v>157</v>
      </c>
      <c r="B18" s="74" t="s">
        <v>158</v>
      </c>
      <c r="C18" s="74" t="s">
        <v>159</v>
      </c>
      <c r="D18" s="74">
        <v>2</v>
      </c>
      <c r="E18" s="74" t="s">
        <v>29</v>
      </c>
      <c r="F18" s="133">
        <v>3.73</v>
      </c>
      <c r="G18" s="74">
        <v>33.375184769999997</v>
      </c>
      <c r="H18" s="74">
        <v>-79.148242120000006</v>
      </c>
      <c r="I18" s="74">
        <v>33.375184769999997</v>
      </c>
      <c r="J18" s="74">
        <v>-79.148242120000006</v>
      </c>
    </row>
    <row r="19" spans="1:10" ht="18" customHeight="1" x14ac:dyDescent="0.2">
      <c r="A19" s="74" t="s">
        <v>157</v>
      </c>
      <c r="B19" s="74" t="s">
        <v>160</v>
      </c>
      <c r="C19" s="74" t="s">
        <v>161</v>
      </c>
      <c r="D19" s="74">
        <v>2</v>
      </c>
      <c r="E19" s="74" t="s">
        <v>29</v>
      </c>
      <c r="F19" s="133">
        <v>3.4</v>
      </c>
      <c r="G19" s="74">
        <v>33.572129830000002</v>
      </c>
      <c r="H19" s="74">
        <v>-79.002273900000006</v>
      </c>
      <c r="I19" s="74">
        <v>33.531863889999997</v>
      </c>
      <c r="J19" s="74">
        <v>-79.032407180000007</v>
      </c>
    </row>
    <row r="20" spans="1:10" ht="18" customHeight="1" x14ac:dyDescent="0.2">
      <c r="A20" s="74" t="s">
        <v>157</v>
      </c>
      <c r="B20" s="74" t="s">
        <v>162</v>
      </c>
      <c r="C20" s="74" t="s">
        <v>163</v>
      </c>
      <c r="D20" s="74">
        <v>2</v>
      </c>
      <c r="E20" s="74" t="s">
        <v>29</v>
      </c>
      <c r="F20" s="133">
        <v>3.2</v>
      </c>
      <c r="G20" s="74">
        <v>33.500185100000003</v>
      </c>
      <c r="H20" s="74">
        <v>-79.066959220000001</v>
      </c>
      <c r="I20" s="74">
        <v>33.500185100000003</v>
      </c>
      <c r="J20" s="74">
        <v>-79.066959220000001</v>
      </c>
    </row>
    <row r="21" spans="1:10" ht="18" customHeight="1" x14ac:dyDescent="0.2">
      <c r="A21" s="74" t="s">
        <v>157</v>
      </c>
      <c r="B21" s="74" t="s">
        <v>164</v>
      </c>
      <c r="C21" s="74" t="s">
        <v>165</v>
      </c>
      <c r="D21" s="74">
        <v>2</v>
      </c>
      <c r="E21" s="74" t="s">
        <v>29</v>
      </c>
      <c r="F21" s="133">
        <v>3.91</v>
      </c>
      <c r="G21" s="74">
        <v>33.449662400000001</v>
      </c>
      <c r="H21" s="74">
        <v>-79.107929799999994</v>
      </c>
      <c r="I21" s="74">
        <v>33.449662400000001</v>
      </c>
      <c r="J21" s="74">
        <v>-79.107929799999994</v>
      </c>
    </row>
    <row r="22" spans="1:10" ht="12.75" customHeight="1" x14ac:dyDescent="0.2">
      <c r="A22" s="75" t="s">
        <v>157</v>
      </c>
      <c r="B22" s="75" t="s">
        <v>166</v>
      </c>
      <c r="C22" s="75" t="s">
        <v>167</v>
      </c>
      <c r="D22" s="75">
        <v>2</v>
      </c>
      <c r="E22" s="75" t="s">
        <v>29</v>
      </c>
      <c r="F22" s="137">
        <v>3.8</v>
      </c>
      <c r="G22" s="75">
        <v>33.398968089999997</v>
      </c>
      <c r="H22" s="75">
        <v>-79.138261499999999</v>
      </c>
      <c r="I22" s="75">
        <v>33.398968089999997</v>
      </c>
      <c r="J22" s="75">
        <v>-79.138261499999999</v>
      </c>
    </row>
    <row r="23" spans="1:10" ht="12.75" customHeight="1" x14ac:dyDescent="0.2">
      <c r="A23" s="33"/>
      <c r="B23" s="34">
        <f>COUNTA(B18:B22)</f>
        <v>5</v>
      </c>
      <c r="C23" s="33"/>
      <c r="D23" s="79"/>
      <c r="E23" s="48"/>
      <c r="F23" s="134">
        <f>SUM(F18:F22)</f>
        <v>18.04</v>
      </c>
      <c r="G23" s="48"/>
      <c r="H23" s="48"/>
      <c r="I23" s="48"/>
      <c r="J23" s="48"/>
    </row>
    <row r="24" spans="1:10" ht="12.75" customHeight="1" x14ac:dyDescent="0.2">
      <c r="A24" s="33"/>
      <c r="B24" s="34"/>
      <c r="C24" s="33"/>
      <c r="D24" s="58"/>
      <c r="E24" s="48"/>
      <c r="F24" s="135"/>
      <c r="G24" s="48"/>
      <c r="H24" s="48"/>
      <c r="I24" s="48"/>
      <c r="J24" s="48"/>
    </row>
    <row r="25" spans="1:10" ht="12.75" customHeight="1" x14ac:dyDescent="0.2">
      <c r="A25" s="74" t="s">
        <v>168</v>
      </c>
      <c r="B25" s="74" t="s">
        <v>169</v>
      </c>
      <c r="C25" s="74" t="s">
        <v>170</v>
      </c>
      <c r="D25" s="74">
        <v>1</v>
      </c>
      <c r="E25" s="74" t="s">
        <v>29</v>
      </c>
      <c r="F25" s="133">
        <v>0.54</v>
      </c>
      <c r="G25" s="74">
        <v>33.787784350000003</v>
      </c>
      <c r="H25" s="74">
        <v>-78.737441239999995</v>
      </c>
      <c r="I25" s="74">
        <v>33.783544669999998</v>
      </c>
      <c r="J25" s="74">
        <v>-78.745334420000006</v>
      </c>
    </row>
    <row r="26" spans="1:10" ht="12.75" customHeight="1" x14ac:dyDescent="0.2">
      <c r="A26" s="74" t="s">
        <v>168</v>
      </c>
      <c r="B26" s="74" t="s">
        <v>171</v>
      </c>
      <c r="C26" s="74" t="s">
        <v>172</v>
      </c>
      <c r="D26" s="74">
        <v>1</v>
      </c>
      <c r="E26" s="74" t="s">
        <v>29</v>
      </c>
      <c r="F26" s="133">
        <v>3.47</v>
      </c>
      <c r="G26" s="74">
        <v>33.781188290000003</v>
      </c>
      <c r="H26" s="74">
        <v>-78.749748890000006</v>
      </c>
      <c r="I26" s="74">
        <v>33.781188290000003</v>
      </c>
      <c r="J26" s="74">
        <v>-78.749748890000006</v>
      </c>
    </row>
    <row r="27" spans="1:10" ht="12.75" customHeight="1" x14ac:dyDescent="0.2">
      <c r="A27" s="74" t="s">
        <v>168</v>
      </c>
      <c r="B27" s="74" t="s">
        <v>173</v>
      </c>
      <c r="C27" s="74" t="s">
        <v>174</v>
      </c>
      <c r="D27" s="74">
        <v>2</v>
      </c>
      <c r="E27" s="74" t="s">
        <v>29</v>
      </c>
      <c r="F27" s="133">
        <v>1.79</v>
      </c>
      <c r="G27" s="74">
        <v>33.592648949999997</v>
      </c>
      <c r="H27" s="74">
        <v>-78.983125439999995</v>
      </c>
      <c r="I27" s="74">
        <v>33.572201970000002</v>
      </c>
      <c r="J27" s="74">
        <v>-79.002202209999993</v>
      </c>
    </row>
    <row r="28" spans="1:10" ht="12.75" customHeight="1" x14ac:dyDescent="0.2">
      <c r="A28" s="74" t="s">
        <v>168</v>
      </c>
      <c r="B28" s="74" t="s">
        <v>175</v>
      </c>
      <c r="C28" s="74" t="s">
        <v>176</v>
      </c>
      <c r="D28" s="74">
        <v>1</v>
      </c>
      <c r="E28" s="74" t="s">
        <v>29</v>
      </c>
      <c r="F28" s="133">
        <v>0.33</v>
      </c>
      <c r="G28" s="74">
        <v>33.657659879999997</v>
      </c>
      <c r="H28" s="74">
        <v>-78.917475409999994</v>
      </c>
      <c r="I28" s="74">
        <v>33.654060749999999</v>
      </c>
      <c r="J28" s="74">
        <v>-78.921381319999995</v>
      </c>
    </row>
    <row r="29" spans="1:10" ht="18" customHeight="1" x14ac:dyDescent="0.2">
      <c r="A29" s="74" t="s">
        <v>168</v>
      </c>
      <c r="B29" s="74" t="s">
        <v>177</v>
      </c>
      <c r="C29" s="74" t="s">
        <v>190</v>
      </c>
      <c r="D29" s="74">
        <v>1</v>
      </c>
      <c r="E29" s="74" t="s">
        <v>29</v>
      </c>
      <c r="F29" s="133">
        <v>3.4</v>
      </c>
      <c r="G29" s="74">
        <v>33.654022980000001</v>
      </c>
      <c r="H29" s="74">
        <v>-78.921427199999997</v>
      </c>
      <c r="I29" s="74">
        <v>33.625191409999999</v>
      </c>
      <c r="J29" s="74">
        <v>-78.952710310000001</v>
      </c>
    </row>
    <row r="30" spans="1:10" ht="12.75" customHeight="1" x14ac:dyDescent="0.2">
      <c r="A30" s="74" t="s">
        <v>168</v>
      </c>
      <c r="B30" s="74" t="s">
        <v>178</v>
      </c>
      <c r="C30" s="74" t="s">
        <v>179</v>
      </c>
      <c r="D30" s="74">
        <v>1</v>
      </c>
      <c r="E30" s="74" t="s">
        <v>29</v>
      </c>
      <c r="F30" s="133">
        <v>9.77</v>
      </c>
      <c r="G30" s="74">
        <v>33.736921119999998</v>
      </c>
      <c r="H30" s="74">
        <v>-78.822497499999997</v>
      </c>
      <c r="I30" s="74">
        <v>33.657667590000003</v>
      </c>
      <c r="J30" s="74">
        <v>-78.917466919999995</v>
      </c>
    </row>
    <row r="31" spans="1:10" ht="12.75" customHeight="1" x14ac:dyDescent="0.2">
      <c r="A31" s="74" t="s">
        <v>168</v>
      </c>
      <c r="B31" s="74" t="s">
        <v>180</v>
      </c>
      <c r="C31" s="74" t="s">
        <v>181</v>
      </c>
      <c r="D31" s="74">
        <v>1</v>
      </c>
      <c r="E31" s="74" t="s">
        <v>29</v>
      </c>
      <c r="F31" s="133">
        <v>8.5</v>
      </c>
      <c r="G31" s="74">
        <v>33.813933599999999</v>
      </c>
      <c r="H31" s="74">
        <v>-78.682151919999995</v>
      </c>
      <c r="I31" s="74">
        <v>33.813933599999999</v>
      </c>
      <c r="J31" s="74">
        <v>-78.682151919999995</v>
      </c>
    </row>
    <row r="32" spans="1:10" ht="12.75" customHeight="1" x14ac:dyDescent="0.2">
      <c r="A32" s="75" t="s">
        <v>168</v>
      </c>
      <c r="B32" s="75" t="s">
        <v>182</v>
      </c>
      <c r="C32" s="75" t="s">
        <v>183</v>
      </c>
      <c r="D32" s="75">
        <v>1</v>
      </c>
      <c r="E32" s="75" t="s">
        <v>29</v>
      </c>
      <c r="F32" s="137">
        <v>2.13</v>
      </c>
      <c r="G32" s="75">
        <v>33.61697848</v>
      </c>
      <c r="H32" s="75">
        <v>-78.960380479999998</v>
      </c>
      <c r="I32" s="75">
        <v>33.592692200000002</v>
      </c>
      <c r="J32" s="75">
        <v>-78.983084259999998</v>
      </c>
    </row>
    <row r="33" spans="1:10" ht="12.75" customHeight="1" x14ac:dyDescent="0.2">
      <c r="A33" s="33"/>
      <c r="B33" s="34">
        <f>COUNTA(B25:B32)</f>
        <v>8</v>
      </c>
      <c r="C33" s="33"/>
      <c r="D33" s="79"/>
      <c r="E33" s="33"/>
      <c r="F33" s="134">
        <f>SUM(F25:F32)</f>
        <v>29.929999999999996</v>
      </c>
      <c r="G33" s="33"/>
      <c r="H33" s="33"/>
      <c r="I33" s="33"/>
      <c r="J33" s="33"/>
    </row>
    <row r="34" spans="1:10" ht="12.75" customHeight="1" x14ac:dyDescent="0.2">
      <c r="A34" s="33"/>
      <c r="B34" s="34"/>
      <c r="C34" s="33"/>
      <c r="D34" s="79"/>
      <c r="E34" s="33"/>
      <c r="F34" s="55"/>
      <c r="G34" s="33"/>
      <c r="H34" s="33"/>
      <c r="I34" s="33"/>
      <c r="J34" s="33"/>
    </row>
    <row r="35" spans="1:10" ht="12.75" customHeight="1" x14ac:dyDescent="0.2">
      <c r="A35" s="33"/>
      <c r="B35" s="34"/>
      <c r="C35" s="33"/>
      <c r="D35" s="79"/>
      <c r="E35" s="33"/>
      <c r="F35" s="55"/>
      <c r="G35" s="33"/>
      <c r="H35" s="33"/>
      <c r="I35" s="33"/>
      <c r="J35" s="33"/>
    </row>
    <row r="36" spans="1:10" ht="12.75" customHeight="1" x14ac:dyDescent="0.2">
      <c r="A36" s="33"/>
      <c r="C36" s="104" t="s">
        <v>92</v>
      </c>
      <c r="D36" s="106"/>
      <c r="E36" s="105"/>
      <c r="G36" s="33"/>
      <c r="H36" s="33"/>
      <c r="I36" s="33"/>
      <c r="J36" s="33"/>
    </row>
    <row r="37" spans="1:10" s="2" customFormat="1" ht="12.75" customHeight="1" x14ac:dyDescent="0.15">
      <c r="C37" s="100" t="s">
        <v>91</v>
      </c>
      <c r="D37" s="101">
        <f>SUM(B6+B13+B16+B23+B33)</f>
        <v>23</v>
      </c>
      <c r="G37" s="56"/>
      <c r="H37" s="56"/>
      <c r="I37" s="56"/>
      <c r="J37" s="56"/>
    </row>
    <row r="38" spans="1:10" ht="12.75" customHeight="1" x14ac:dyDescent="0.2">
      <c r="A38" s="49"/>
      <c r="B38" s="49"/>
      <c r="C38" s="112" t="s">
        <v>216</v>
      </c>
      <c r="D38" s="136">
        <f>SUM(F6+F13+F16+F23+F33)</f>
        <v>101.89999999999999</v>
      </c>
      <c r="F38" s="91"/>
      <c r="G38" s="48"/>
      <c r="H38" s="48"/>
      <c r="I38" s="48"/>
      <c r="J38" s="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South Carolina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3"/>
  <sheetViews>
    <sheetView workbookViewId="0">
      <selection activeCell="N7" sqref="N7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10.7109375" style="5" customWidth="1"/>
    <col min="6" max="8" width="9.28515625" style="5" customWidth="1"/>
    <col min="9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62</v>
      </c>
      <c r="D1" s="3" t="s">
        <v>65</v>
      </c>
      <c r="E1" s="3" t="s">
        <v>191</v>
      </c>
      <c r="F1" s="3" t="s">
        <v>192</v>
      </c>
      <c r="G1" s="3" t="s">
        <v>193</v>
      </c>
      <c r="H1" s="3" t="s">
        <v>198</v>
      </c>
      <c r="I1" s="80" t="s">
        <v>212</v>
      </c>
    </row>
    <row r="2" spans="1:9" ht="12.75" customHeight="1" x14ac:dyDescent="0.2">
      <c r="A2" s="74" t="s">
        <v>135</v>
      </c>
      <c r="B2" s="74" t="s">
        <v>136</v>
      </c>
      <c r="C2" s="74" t="s">
        <v>137</v>
      </c>
      <c r="D2" s="74">
        <v>2</v>
      </c>
      <c r="E2" s="74" t="s">
        <v>28</v>
      </c>
      <c r="F2" s="74">
        <v>153</v>
      </c>
      <c r="G2" s="74">
        <v>0.5</v>
      </c>
      <c r="H2" s="74">
        <v>0</v>
      </c>
      <c r="I2" s="133">
        <v>2.99</v>
      </c>
    </row>
    <row r="3" spans="1:9" ht="12.75" customHeight="1" x14ac:dyDescent="0.2">
      <c r="A3" s="74" t="s">
        <v>135</v>
      </c>
      <c r="B3" s="74" t="s">
        <v>138</v>
      </c>
      <c r="C3" s="74" t="s">
        <v>139</v>
      </c>
      <c r="D3" s="74">
        <v>2</v>
      </c>
      <c r="E3" s="74" t="s">
        <v>28</v>
      </c>
      <c r="F3" s="74">
        <v>153</v>
      </c>
      <c r="G3" s="74">
        <v>0.5</v>
      </c>
      <c r="H3" s="74">
        <v>0</v>
      </c>
      <c r="I3" s="133">
        <v>1.53</v>
      </c>
    </row>
    <row r="4" spans="1:9" ht="12.75" customHeight="1" x14ac:dyDescent="0.2">
      <c r="A4" s="74" t="s">
        <v>135</v>
      </c>
      <c r="B4" s="74" t="s">
        <v>140</v>
      </c>
      <c r="C4" s="74" t="s">
        <v>141</v>
      </c>
      <c r="D4" s="74">
        <v>2</v>
      </c>
      <c r="E4" s="74" t="s">
        <v>28</v>
      </c>
      <c r="F4" s="74">
        <v>153</v>
      </c>
      <c r="G4" s="74">
        <v>0.5</v>
      </c>
      <c r="H4" s="74">
        <v>0</v>
      </c>
      <c r="I4" s="133">
        <v>13.58</v>
      </c>
    </row>
    <row r="5" spans="1:9" ht="12.75" customHeight="1" x14ac:dyDescent="0.2">
      <c r="A5" s="75" t="s">
        <v>135</v>
      </c>
      <c r="B5" s="75" t="s">
        <v>142</v>
      </c>
      <c r="C5" s="75" t="s">
        <v>143</v>
      </c>
      <c r="D5" s="75">
        <v>2</v>
      </c>
      <c r="E5" s="75" t="s">
        <v>28</v>
      </c>
      <c r="F5" s="75">
        <v>153</v>
      </c>
      <c r="G5" s="75">
        <v>0.5</v>
      </c>
      <c r="H5" s="75">
        <v>0</v>
      </c>
      <c r="I5" s="137">
        <v>4.22</v>
      </c>
    </row>
    <row r="6" spans="1:9" ht="12.75" customHeight="1" x14ac:dyDescent="0.2">
      <c r="A6" s="32"/>
      <c r="B6" s="63">
        <f>COUNTA(B2:B5)</f>
        <v>4</v>
      </c>
      <c r="C6" s="20"/>
      <c r="D6" s="79"/>
      <c r="E6" s="29">
        <f>COUNTIF(E2:E5, "Yes")</f>
        <v>4</v>
      </c>
      <c r="F6" s="20"/>
      <c r="G6" s="29"/>
      <c r="H6" s="29"/>
      <c r="I6" s="134">
        <f>SUM(I2:I5)</f>
        <v>22.32</v>
      </c>
    </row>
    <row r="7" spans="1:9" ht="12.75" customHeight="1" x14ac:dyDescent="0.2">
      <c r="A7" s="32"/>
      <c r="B7" s="57"/>
      <c r="C7" s="32"/>
      <c r="D7" s="57"/>
      <c r="E7" s="32"/>
      <c r="F7" s="32"/>
      <c r="G7" s="32"/>
      <c r="H7" s="32"/>
      <c r="I7" s="135"/>
    </row>
    <row r="8" spans="1:9" ht="12.75" customHeight="1" x14ac:dyDescent="0.2">
      <c r="A8" s="74" t="s">
        <v>144</v>
      </c>
      <c r="B8" s="74" t="s">
        <v>147</v>
      </c>
      <c r="C8" s="74" t="s">
        <v>148</v>
      </c>
      <c r="D8" s="74">
        <v>2</v>
      </c>
      <c r="E8" s="74" t="s">
        <v>28</v>
      </c>
      <c r="F8" s="74">
        <v>153</v>
      </c>
      <c r="G8" s="74">
        <v>0.5</v>
      </c>
      <c r="H8" s="74">
        <v>0</v>
      </c>
      <c r="I8" s="133">
        <v>6.02</v>
      </c>
    </row>
    <row r="9" spans="1:9" ht="12.75" customHeight="1" x14ac:dyDescent="0.2">
      <c r="A9" s="74" t="s">
        <v>144</v>
      </c>
      <c r="B9" s="74" t="s">
        <v>149</v>
      </c>
      <c r="C9" s="74" t="s">
        <v>150</v>
      </c>
      <c r="D9" s="74">
        <v>2</v>
      </c>
      <c r="E9" s="74" t="s">
        <v>28</v>
      </c>
      <c r="F9" s="74">
        <v>153</v>
      </c>
      <c r="G9" s="74">
        <v>0.5</v>
      </c>
      <c r="H9" s="74">
        <v>0</v>
      </c>
      <c r="I9" s="133">
        <v>5.92</v>
      </c>
    </row>
    <row r="10" spans="1:9" ht="12.75" customHeight="1" x14ac:dyDescent="0.2">
      <c r="A10" s="74" t="s">
        <v>144</v>
      </c>
      <c r="B10" s="74" t="s">
        <v>151</v>
      </c>
      <c r="C10" s="74" t="s">
        <v>152</v>
      </c>
      <c r="D10" s="74">
        <v>2</v>
      </c>
      <c r="E10" s="74" t="s">
        <v>28</v>
      </c>
      <c r="F10" s="74">
        <v>153</v>
      </c>
      <c r="G10" s="74">
        <v>0.5</v>
      </c>
      <c r="H10" s="74">
        <v>0</v>
      </c>
      <c r="I10" s="133">
        <v>8.43</v>
      </c>
    </row>
    <row r="11" spans="1:9" ht="12.75" customHeight="1" x14ac:dyDescent="0.2">
      <c r="A11" s="74" t="s">
        <v>144</v>
      </c>
      <c r="B11" s="74" t="s">
        <v>153</v>
      </c>
      <c r="C11" s="74" t="s">
        <v>154</v>
      </c>
      <c r="D11" s="74">
        <v>2</v>
      </c>
      <c r="E11" s="74" t="s">
        <v>28</v>
      </c>
      <c r="F11" s="74">
        <v>153</v>
      </c>
      <c r="G11" s="74">
        <v>0.5</v>
      </c>
      <c r="H11" s="74">
        <v>0</v>
      </c>
      <c r="I11" s="133">
        <v>2.91</v>
      </c>
    </row>
    <row r="12" spans="1:9" ht="12.75" customHeight="1" x14ac:dyDescent="0.2">
      <c r="A12" s="75" t="s">
        <v>144</v>
      </c>
      <c r="B12" s="75" t="s">
        <v>155</v>
      </c>
      <c r="C12" s="75" t="s">
        <v>156</v>
      </c>
      <c r="D12" s="75">
        <v>2</v>
      </c>
      <c r="E12" s="75" t="s">
        <v>28</v>
      </c>
      <c r="F12" s="75">
        <v>153</v>
      </c>
      <c r="G12" s="75">
        <v>0.5</v>
      </c>
      <c r="H12" s="75">
        <v>0</v>
      </c>
      <c r="I12" s="137">
        <v>2.5099999999999998</v>
      </c>
    </row>
    <row r="13" spans="1:9" ht="12.75" customHeight="1" x14ac:dyDescent="0.2">
      <c r="A13" s="32"/>
      <c r="B13" s="63">
        <f>COUNTA(B8:B12)</f>
        <v>5</v>
      </c>
      <c r="C13" s="20"/>
      <c r="D13" s="79"/>
      <c r="E13" s="29">
        <f>COUNTIF(E8:E12, "Yes")</f>
        <v>5</v>
      </c>
      <c r="F13" s="20"/>
      <c r="G13" s="29"/>
      <c r="H13" s="20"/>
      <c r="I13" s="134">
        <f>SUM(I8:I12)</f>
        <v>25.79</v>
      </c>
    </row>
    <row r="14" spans="1:9" ht="12.75" customHeight="1" x14ac:dyDescent="0.2">
      <c r="A14" s="32"/>
      <c r="B14" s="63"/>
      <c r="C14" s="20"/>
      <c r="D14" s="79"/>
      <c r="E14" s="20"/>
      <c r="F14" s="20"/>
      <c r="G14" s="29"/>
      <c r="H14" s="20"/>
      <c r="I14" s="134"/>
    </row>
    <row r="15" spans="1:9" ht="12.75" customHeight="1" x14ac:dyDescent="0.2">
      <c r="A15" s="36" t="s">
        <v>185</v>
      </c>
      <c r="B15" s="75" t="s">
        <v>145</v>
      </c>
      <c r="C15" s="75" t="s">
        <v>146</v>
      </c>
      <c r="D15" s="75">
        <v>2</v>
      </c>
      <c r="E15" s="75" t="s">
        <v>28</v>
      </c>
      <c r="F15" s="75">
        <v>153</v>
      </c>
      <c r="G15" s="75">
        <v>0.5</v>
      </c>
      <c r="H15" s="75">
        <v>0</v>
      </c>
      <c r="I15" s="137">
        <v>5.82</v>
      </c>
    </row>
    <row r="16" spans="1:9" ht="12.75" customHeight="1" x14ac:dyDescent="0.2">
      <c r="A16" s="32"/>
      <c r="B16" s="63">
        <f>COUNTA(B15:B15)</f>
        <v>1</v>
      </c>
      <c r="C16" s="20"/>
      <c r="D16" s="79"/>
      <c r="E16" s="29">
        <f>COUNTIF(E15:E15, "Yes")</f>
        <v>1</v>
      </c>
      <c r="F16" s="20"/>
      <c r="G16" s="29"/>
      <c r="H16" s="20"/>
      <c r="I16" s="134">
        <f>SUM(I15:I15)</f>
        <v>5.82</v>
      </c>
    </row>
    <row r="17" spans="1:10" ht="12.75" customHeight="1" x14ac:dyDescent="0.2">
      <c r="A17" s="32"/>
      <c r="B17" s="63"/>
      <c r="C17" s="20"/>
      <c r="D17" s="79"/>
      <c r="E17" s="20"/>
      <c r="F17" s="20"/>
      <c r="G17" s="29"/>
      <c r="H17" s="20"/>
      <c r="I17" s="134"/>
    </row>
    <row r="18" spans="1:10" ht="12.75" customHeight="1" x14ac:dyDescent="0.2">
      <c r="A18" s="74" t="s">
        <v>157</v>
      </c>
      <c r="B18" s="74" t="s">
        <v>158</v>
      </c>
      <c r="C18" s="74" t="s">
        <v>159</v>
      </c>
      <c r="D18" s="74">
        <v>2</v>
      </c>
      <c r="E18" s="74" t="s">
        <v>28</v>
      </c>
      <c r="F18" s="74">
        <v>153</v>
      </c>
      <c r="G18" s="74">
        <v>0.5</v>
      </c>
      <c r="H18" s="74">
        <v>0</v>
      </c>
      <c r="I18" s="133">
        <v>3.73</v>
      </c>
    </row>
    <row r="19" spans="1:10" ht="12.75" customHeight="1" x14ac:dyDescent="0.2">
      <c r="A19" s="74" t="s">
        <v>157</v>
      </c>
      <c r="B19" s="74" t="s">
        <v>160</v>
      </c>
      <c r="C19" s="74" t="s">
        <v>161</v>
      </c>
      <c r="D19" s="74">
        <v>2</v>
      </c>
      <c r="E19" s="74" t="s">
        <v>28</v>
      </c>
      <c r="F19" s="74">
        <v>153</v>
      </c>
      <c r="G19" s="74">
        <v>0.5</v>
      </c>
      <c r="H19" s="74">
        <v>0</v>
      </c>
      <c r="I19" s="133">
        <v>3.4</v>
      </c>
    </row>
    <row r="20" spans="1:10" ht="18" customHeight="1" x14ac:dyDescent="0.2">
      <c r="A20" s="74" t="s">
        <v>157</v>
      </c>
      <c r="B20" s="74" t="s">
        <v>162</v>
      </c>
      <c r="C20" s="74" t="s">
        <v>163</v>
      </c>
      <c r="D20" s="74">
        <v>2</v>
      </c>
      <c r="E20" s="74" t="s">
        <v>28</v>
      </c>
      <c r="F20" s="74">
        <v>153</v>
      </c>
      <c r="G20" s="74">
        <v>0.5</v>
      </c>
      <c r="H20" s="74">
        <v>0</v>
      </c>
      <c r="I20" s="133">
        <v>3.2</v>
      </c>
    </row>
    <row r="21" spans="1:10" ht="12.75" customHeight="1" x14ac:dyDescent="0.2">
      <c r="A21" s="74" t="s">
        <v>157</v>
      </c>
      <c r="B21" s="74" t="s">
        <v>164</v>
      </c>
      <c r="C21" s="74" t="s">
        <v>165</v>
      </c>
      <c r="D21" s="74">
        <v>2</v>
      </c>
      <c r="E21" s="74" t="s">
        <v>28</v>
      </c>
      <c r="F21" s="74">
        <v>153</v>
      </c>
      <c r="G21" s="74">
        <v>0.5</v>
      </c>
      <c r="H21" s="74">
        <v>0</v>
      </c>
      <c r="I21" s="133">
        <v>3.91</v>
      </c>
    </row>
    <row r="22" spans="1:10" ht="12.75" customHeight="1" x14ac:dyDescent="0.2">
      <c r="A22" s="75" t="s">
        <v>157</v>
      </c>
      <c r="B22" s="75" t="s">
        <v>166</v>
      </c>
      <c r="C22" s="75" t="s">
        <v>167</v>
      </c>
      <c r="D22" s="75">
        <v>2</v>
      </c>
      <c r="E22" s="75" t="s">
        <v>28</v>
      </c>
      <c r="F22" s="75">
        <v>153</v>
      </c>
      <c r="G22" s="75">
        <v>0.5</v>
      </c>
      <c r="H22" s="75">
        <v>0</v>
      </c>
      <c r="I22" s="137">
        <v>3.8</v>
      </c>
    </row>
    <row r="23" spans="1:10" ht="12.75" customHeight="1" x14ac:dyDescent="0.2">
      <c r="A23" s="30"/>
      <c r="B23" s="29">
        <f>COUNTA(G18:G22)</f>
        <v>5</v>
      </c>
      <c r="C23" s="29"/>
      <c r="D23" s="79"/>
      <c r="E23" s="29">
        <f>COUNTIF(E18:E22, "Yes")</f>
        <v>5</v>
      </c>
      <c r="F23" s="30"/>
      <c r="G23" s="29"/>
      <c r="H23" s="29"/>
      <c r="I23" s="134">
        <f>SUM(I18:I22)</f>
        <v>18.04</v>
      </c>
    </row>
    <row r="24" spans="1:10" ht="12.75" customHeight="1" x14ac:dyDescent="0.2">
      <c r="A24" s="32"/>
      <c r="B24" s="63"/>
      <c r="C24" s="32"/>
      <c r="D24" s="58"/>
      <c r="E24" s="32"/>
      <c r="F24" s="32"/>
      <c r="G24" s="32"/>
      <c r="H24" s="32"/>
      <c r="I24" s="135"/>
    </row>
    <row r="25" spans="1:10" ht="12.75" customHeight="1" x14ac:dyDescent="0.2">
      <c r="A25" s="74" t="s">
        <v>168</v>
      </c>
      <c r="B25" s="74" t="s">
        <v>169</v>
      </c>
      <c r="C25" s="74" t="s">
        <v>170</v>
      </c>
      <c r="D25" s="74">
        <v>1</v>
      </c>
      <c r="E25" s="74" t="s">
        <v>28</v>
      </c>
      <c r="F25" s="74">
        <v>153</v>
      </c>
      <c r="G25" s="74">
        <v>1</v>
      </c>
      <c r="H25" s="74">
        <v>0</v>
      </c>
      <c r="I25" s="133">
        <v>0.54</v>
      </c>
    </row>
    <row r="26" spans="1:10" ht="12.75" customHeight="1" x14ac:dyDescent="0.2">
      <c r="A26" s="74" t="s">
        <v>168</v>
      </c>
      <c r="B26" s="74" t="s">
        <v>171</v>
      </c>
      <c r="C26" s="74" t="s">
        <v>172</v>
      </c>
      <c r="D26" s="74">
        <v>1</v>
      </c>
      <c r="E26" s="74" t="s">
        <v>28</v>
      </c>
      <c r="F26" s="74">
        <v>153</v>
      </c>
      <c r="G26" s="74">
        <v>1</v>
      </c>
      <c r="H26" s="74">
        <v>0</v>
      </c>
      <c r="I26" s="133">
        <v>3.47</v>
      </c>
    </row>
    <row r="27" spans="1:10" ht="12.75" customHeight="1" x14ac:dyDescent="0.2">
      <c r="A27" s="74" t="s">
        <v>168</v>
      </c>
      <c r="B27" s="74" t="s">
        <v>173</v>
      </c>
      <c r="C27" s="74" t="s">
        <v>174</v>
      </c>
      <c r="D27" s="74">
        <v>2</v>
      </c>
      <c r="E27" s="74" t="s">
        <v>28</v>
      </c>
      <c r="F27" s="74">
        <v>153</v>
      </c>
      <c r="G27" s="74">
        <v>0.5</v>
      </c>
      <c r="H27" s="74">
        <v>0</v>
      </c>
      <c r="I27" s="133">
        <v>1.79</v>
      </c>
    </row>
    <row r="28" spans="1:10" ht="12.75" customHeight="1" x14ac:dyDescent="0.2">
      <c r="A28" s="74" t="s">
        <v>168</v>
      </c>
      <c r="B28" s="74" t="s">
        <v>175</v>
      </c>
      <c r="C28" s="74" t="s">
        <v>176</v>
      </c>
      <c r="D28" s="74">
        <v>1</v>
      </c>
      <c r="E28" s="74" t="s">
        <v>28</v>
      </c>
      <c r="F28" s="74">
        <v>153</v>
      </c>
      <c r="G28" s="74">
        <v>1</v>
      </c>
      <c r="H28" s="74">
        <v>0</v>
      </c>
      <c r="I28" s="133">
        <v>0.33</v>
      </c>
    </row>
    <row r="29" spans="1:10" ht="18" customHeight="1" x14ac:dyDescent="0.2">
      <c r="A29" s="74" t="s">
        <v>168</v>
      </c>
      <c r="B29" s="74" t="s">
        <v>177</v>
      </c>
      <c r="C29" s="74" t="s">
        <v>190</v>
      </c>
      <c r="D29" s="74">
        <v>1</v>
      </c>
      <c r="E29" s="74" t="s">
        <v>28</v>
      </c>
      <c r="F29" s="74">
        <v>153</v>
      </c>
      <c r="G29" s="74">
        <v>1</v>
      </c>
      <c r="H29" s="74">
        <v>0</v>
      </c>
      <c r="I29" s="133">
        <v>3.4</v>
      </c>
    </row>
    <row r="30" spans="1:10" ht="12.75" customHeight="1" x14ac:dyDescent="0.2">
      <c r="A30" s="74" t="s">
        <v>168</v>
      </c>
      <c r="B30" s="74" t="s">
        <v>178</v>
      </c>
      <c r="C30" s="74" t="s">
        <v>179</v>
      </c>
      <c r="D30" s="74">
        <v>1</v>
      </c>
      <c r="E30" s="74" t="s">
        <v>28</v>
      </c>
      <c r="F30" s="74">
        <v>153</v>
      </c>
      <c r="G30" s="74">
        <v>1</v>
      </c>
      <c r="H30" s="74">
        <v>0</v>
      </c>
      <c r="I30" s="133">
        <v>9.77</v>
      </c>
    </row>
    <row r="31" spans="1:10" ht="12.75" customHeight="1" x14ac:dyDescent="0.2">
      <c r="A31" s="74" t="s">
        <v>168</v>
      </c>
      <c r="B31" s="74" t="s">
        <v>180</v>
      </c>
      <c r="C31" s="74" t="s">
        <v>181</v>
      </c>
      <c r="D31" s="74">
        <v>1</v>
      </c>
      <c r="E31" s="74" t="s">
        <v>28</v>
      </c>
      <c r="F31" s="74">
        <v>153</v>
      </c>
      <c r="G31" s="74">
        <v>1</v>
      </c>
      <c r="H31" s="74">
        <v>0</v>
      </c>
      <c r="I31" s="133">
        <v>8.5</v>
      </c>
    </row>
    <row r="32" spans="1:10" ht="12.75" customHeight="1" x14ac:dyDescent="0.2">
      <c r="A32" s="75" t="s">
        <v>168</v>
      </c>
      <c r="B32" s="75" t="s">
        <v>182</v>
      </c>
      <c r="C32" s="75" t="s">
        <v>183</v>
      </c>
      <c r="D32" s="75">
        <v>1</v>
      </c>
      <c r="E32" s="75" t="s">
        <v>28</v>
      </c>
      <c r="F32" s="75">
        <v>153</v>
      </c>
      <c r="G32" s="75">
        <v>1</v>
      </c>
      <c r="H32" s="75">
        <v>0</v>
      </c>
      <c r="I32" s="137">
        <v>2.13</v>
      </c>
      <c r="J32" s="66"/>
    </row>
    <row r="33" spans="1:9" x14ac:dyDescent="0.2">
      <c r="A33" s="30"/>
      <c r="B33" s="29">
        <f>COUNTA(B25:B32)</f>
        <v>8</v>
      </c>
      <c r="C33" s="29"/>
      <c r="D33" s="29"/>
      <c r="E33" s="29">
        <f>COUNTIF(E25:E32, "Yes")</f>
        <v>8</v>
      </c>
      <c r="F33" s="30"/>
      <c r="G33" s="29"/>
      <c r="H33" s="29"/>
      <c r="I33" s="134">
        <f>SUM(I25:I32)</f>
        <v>29.929999999999996</v>
      </c>
    </row>
    <row r="34" spans="1:9" x14ac:dyDescent="0.2">
      <c r="A34" s="30"/>
      <c r="B34" s="29"/>
      <c r="C34" s="29"/>
      <c r="D34" s="29"/>
      <c r="E34" s="29"/>
      <c r="F34" s="30"/>
      <c r="G34" s="29"/>
      <c r="H34" s="29"/>
      <c r="I34" s="134"/>
    </row>
    <row r="35" spans="1:9" x14ac:dyDescent="0.2">
      <c r="A35" s="71"/>
      <c r="B35" s="71"/>
      <c r="C35" s="71"/>
      <c r="D35" s="71"/>
      <c r="E35" s="71"/>
      <c r="F35" s="71"/>
      <c r="G35" s="71"/>
      <c r="H35" s="71"/>
      <c r="I35" s="71"/>
    </row>
    <row r="36" spans="1:9" x14ac:dyDescent="0.2">
      <c r="A36" s="71"/>
      <c r="B36" s="71"/>
      <c r="D36" s="98"/>
      <c r="E36" s="124" t="s">
        <v>95</v>
      </c>
      <c r="F36" s="99"/>
      <c r="G36" s="71"/>
      <c r="H36" s="71"/>
      <c r="I36" s="71"/>
    </row>
    <row r="37" spans="1:9" x14ac:dyDescent="0.2">
      <c r="A37" s="71"/>
      <c r="B37" s="71"/>
      <c r="D37" s="100"/>
      <c r="E37" s="112" t="s">
        <v>91</v>
      </c>
      <c r="F37" s="101">
        <f>SUM(B6+B13+B16+B23+B33)</f>
        <v>23</v>
      </c>
      <c r="G37" s="71"/>
      <c r="H37" s="71"/>
      <c r="I37" s="71"/>
    </row>
    <row r="38" spans="1:9" x14ac:dyDescent="0.2">
      <c r="D38" s="100"/>
      <c r="E38" s="112" t="s">
        <v>93</v>
      </c>
      <c r="F38" s="101">
        <f>E6+E13+E16+E23+E33</f>
        <v>23</v>
      </c>
    </row>
    <row r="39" spans="1:9" x14ac:dyDescent="0.2">
      <c r="D39" s="112"/>
      <c r="E39" s="112" t="s">
        <v>133</v>
      </c>
      <c r="F39" s="130">
        <f>F38/F37</f>
        <v>1</v>
      </c>
    </row>
    <row r="40" spans="1:9" x14ac:dyDescent="0.2">
      <c r="D40" s="100"/>
      <c r="E40" s="112" t="s">
        <v>94</v>
      </c>
      <c r="F40" s="136">
        <f>SUM(I6+I13+I16+I23+I33)</f>
        <v>101.89999999999999</v>
      </c>
    </row>
    <row r="42" spans="1:9" x14ac:dyDescent="0.2">
      <c r="D42" s="124" t="s">
        <v>199</v>
      </c>
      <c r="E42" s="154" t="s">
        <v>200</v>
      </c>
      <c r="F42" s="154" t="s">
        <v>99</v>
      </c>
    </row>
    <row r="43" spans="1:9" x14ac:dyDescent="0.2">
      <c r="D43" s="112" t="s">
        <v>201</v>
      </c>
      <c r="E43" s="155">
        <f>COUNTIF(G2:G32, "0.25")</f>
        <v>0</v>
      </c>
      <c r="F43" s="156">
        <f>E43/F38</f>
        <v>0</v>
      </c>
    </row>
    <row r="44" spans="1:9" x14ac:dyDescent="0.2">
      <c r="D44" s="112" t="s">
        <v>202</v>
      </c>
      <c r="E44" s="155">
        <f>COUNTIF(G2:G32, "0.5")</f>
        <v>16</v>
      </c>
      <c r="F44" s="156">
        <f>E44/F38</f>
        <v>0.69565217391304346</v>
      </c>
    </row>
    <row r="45" spans="1:9" x14ac:dyDescent="0.2">
      <c r="D45" s="112" t="s">
        <v>203</v>
      </c>
      <c r="E45" s="155">
        <f>COUNTIF(G2:G32, "1")</f>
        <v>7</v>
      </c>
      <c r="F45" s="156">
        <f>E45/F38</f>
        <v>0.30434782608695654</v>
      </c>
    </row>
    <row r="46" spans="1:9" x14ac:dyDescent="0.2">
      <c r="D46" s="112" t="s">
        <v>204</v>
      </c>
      <c r="E46" s="155">
        <f>COUNTIF(G2:G32, "1.25")</f>
        <v>0</v>
      </c>
      <c r="F46" s="156">
        <f>E46/F38</f>
        <v>0</v>
      </c>
    </row>
    <row r="47" spans="1:9" x14ac:dyDescent="0.2">
      <c r="D47" s="112" t="s">
        <v>205</v>
      </c>
      <c r="E47" s="155">
        <f>COUNTIF(G2:G32, "1.50")</f>
        <v>0</v>
      </c>
      <c r="F47" s="156">
        <f>E47/F38</f>
        <v>0</v>
      </c>
    </row>
    <row r="48" spans="1:9" x14ac:dyDescent="0.2">
      <c r="D48" s="112" t="s">
        <v>206</v>
      </c>
      <c r="E48" s="155">
        <f>COUNTIF(G2:G32, "2")</f>
        <v>0</v>
      </c>
      <c r="F48" s="156">
        <f>E48/F38</f>
        <v>0</v>
      </c>
    </row>
    <row r="49" spans="4:6" x14ac:dyDescent="0.2">
      <c r="D49" s="112" t="s">
        <v>207</v>
      </c>
      <c r="E49" s="155">
        <f>COUNTIF(G2:G32, "2.5")</f>
        <v>0</v>
      </c>
      <c r="F49" s="156">
        <f>E49/F38</f>
        <v>0</v>
      </c>
    </row>
    <row r="50" spans="4:6" x14ac:dyDescent="0.2">
      <c r="D50" s="112" t="s">
        <v>208</v>
      </c>
      <c r="E50" s="155">
        <f>COUNTIF(G2:G32, "3")</f>
        <v>0</v>
      </c>
      <c r="F50" s="156">
        <f>E50/F38</f>
        <v>0</v>
      </c>
    </row>
    <row r="51" spans="4:6" x14ac:dyDescent="0.2">
      <c r="D51" s="112" t="s">
        <v>209</v>
      </c>
      <c r="E51" s="155">
        <f>COUNTIF(G2:G32, "4")</f>
        <v>0</v>
      </c>
      <c r="F51" s="156">
        <f>E51/F38</f>
        <v>0</v>
      </c>
    </row>
    <row r="52" spans="4:6" x14ac:dyDescent="0.2">
      <c r="D52" s="112" t="s">
        <v>210</v>
      </c>
      <c r="E52" s="155">
        <f>COUNTIF(G2:G32, "5")</f>
        <v>0</v>
      </c>
      <c r="F52" s="156">
        <f>E52/F38</f>
        <v>0</v>
      </c>
    </row>
    <row r="53" spans="4:6" x14ac:dyDescent="0.2">
      <c r="D53" s="112" t="s">
        <v>211</v>
      </c>
      <c r="E53" s="155">
        <f>COUNTIF(G2:G32, "7")</f>
        <v>0</v>
      </c>
      <c r="F53" s="156">
        <f>E53/F38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South Carolina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7109375" customWidth="1"/>
    <col min="2" max="2" width="7.28515625" customWidth="1"/>
    <col min="3" max="3" width="24.42578125" customWidth="1"/>
    <col min="4" max="4" width="5.7109375" customWidth="1"/>
    <col min="5" max="5" width="8.14062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62"/>
      <c r="B1" s="161" t="s">
        <v>36</v>
      </c>
      <c r="C1" s="161"/>
      <c r="D1" s="145"/>
      <c r="E1" s="62"/>
      <c r="F1" s="62"/>
      <c r="G1" s="162" t="s">
        <v>134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34" s="24" customFormat="1" ht="39" customHeight="1" x14ac:dyDescent="0.15">
      <c r="A2" s="25" t="s">
        <v>12</v>
      </c>
      <c r="B2" s="25" t="s">
        <v>13</v>
      </c>
      <c r="C2" s="25" t="s">
        <v>62</v>
      </c>
      <c r="D2" s="3" t="s">
        <v>65</v>
      </c>
      <c r="E2" s="25" t="s">
        <v>70</v>
      </c>
      <c r="F2" s="25" t="s">
        <v>71</v>
      </c>
      <c r="G2" s="25" t="s">
        <v>72</v>
      </c>
      <c r="H2" s="25" t="s">
        <v>73</v>
      </c>
      <c r="I2" s="3" t="s">
        <v>74</v>
      </c>
      <c r="J2" s="25" t="s">
        <v>75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76</v>
      </c>
      <c r="P2" s="25" t="s">
        <v>77</v>
      </c>
      <c r="Q2" s="25" t="s">
        <v>78</v>
      </c>
      <c r="R2" s="25" t="s">
        <v>79</v>
      </c>
      <c r="S2" s="25" t="s">
        <v>80</v>
      </c>
    </row>
    <row r="3" spans="1:34" x14ac:dyDescent="0.2">
      <c r="A3" s="74" t="s">
        <v>135</v>
      </c>
      <c r="B3" s="74" t="s">
        <v>136</v>
      </c>
      <c r="C3" s="74" t="s">
        <v>137</v>
      </c>
      <c r="D3" s="74">
        <v>2</v>
      </c>
      <c r="E3" s="74" t="s">
        <v>28</v>
      </c>
      <c r="F3" s="74" t="s">
        <v>34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30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x14ac:dyDescent="0.2">
      <c r="A4" s="74" t="s">
        <v>135</v>
      </c>
      <c r="B4" s="74" t="s">
        <v>138</v>
      </c>
      <c r="C4" s="74" t="s">
        <v>139</v>
      </c>
      <c r="D4" s="74">
        <v>2</v>
      </c>
      <c r="E4" s="74" t="s">
        <v>28</v>
      </c>
      <c r="F4" s="74" t="s">
        <v>34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30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x14ac:dyDescent="0.2">
      <c r="A5" s="74" t="s">
        <v>135</v>
      </c>
      <c r="B5" s="74" t="s">
        <v>140</v>
      </c>
      <c r="C5" s="74" t="s">
        <v>141</v>
      </c>
      <c r="D5" s="74">
        <v>2</v>
      </c>
      <c r="E5" s="74" t="s">
        <v>28</v>
      </c>
      <c r="F5" s="74" t="s">
        <v>34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30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x14ac:dyDescent="0.2">
      <c r="A6" s="75" t="s">
        <v>135</v>
      </c>
      <c r="B6" s="75" t="s">
        <v>142</v>
      </c>
      <c r="C6" s="75" t="s">
        <v>143</v>
      </c>
      <c r="D6" s="75">
        <v>2</v>
      </c>
      <c r="E6" s="75" t="s">
        <v>28</v>
      </c>
      <c r="F6" s="75" t="s">
        <v>34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30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x14ac:dyDescent="0.2">
      <c r="A7" s="33"/>
      <c r="B7" s="34">
        <f>COUNTA(B3:B6)</f>
        <v>4</v>
      </c>
      <c r="C7" s="62"/>
      <c r="D7" s="79"/>
      <c r="E7" s="34">
        <f t="shared" ref="E7:S7" si="0">COUNTIF(E3:E6,"Yes")</f>
        <v>4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2">
      <c r="A8" s="33"/>
      <c r="B8" s="33"/>
      <c r="C8" s="33"/>
      <c r="D8" s="57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2.75" customHeight="1" x14ac:dyDescent="0.2">
      <c r="A9" s="74" t="s">
        <v>144</v>
      </c>
      <c r="B9" s="74" t="s">
        <v>147</v>
      </c>
      <c r="C9" s="74" t="s">
        <v>148</v>
      </c>
      <c r="D9" s="74">
        <v>2</v>
      </c>
      <c r="E9" s="74" t="s">
        <v>28</v>
      </c>
      <c r="F9" s="74" t="s">
        <v>34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34" ht="12.75" customHeight="1" x14ac:dyDescent="0.2">
      <c r="A10" s="74" t="s">
        <v>144</v>
      </c>
      <c r="B10" s="74" t="s">
        <v>149</v>
      </c>
      <c r="C10" s="74" t="s">
        <v>150</v>
      </c>
      <c r="D10" s="74">
        <v>2</v>
      </c>
      <c r="E10" s="74" t="s">
        <v>28</v>
      </c>
      <c r="F10" s="74" t="s">
        <v>34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34" ht="12.75" customHeight="1" x14ac:dyDescent="0.2">
      <c r="A11" s="74" t="s">
        <v>144</v>
      </c>
      <c r="B11" s="74" t="s">
        <v>151</v>
      </c>
      <c r="C11" s="74" t="s">
        <v>152</v>
      </c>
      <c r="D11" s="74">
        <v>2</v>
      </c>
      <c r="E11" s="74" t="s">
        <v>28</v>
      </c>
      <c r="F11" s="74" t="s">
        <v>34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34" ht="12.75" customHeight="1" x14ac:dyDescent="0.2">
      <c r="A12" s="74" t="s">
        <v>144</v>
      </c>
      <c r="B12" s="74" t="s">
        <v>153</v>
      </c>
      <c r="C12" s="74" t="s">
        <v>154</v>
      </c>
      <c r="D12" s="74">
        <v>2</v>
      </c>
      <c r="E12" s="74" t="s">
        <v>28</v>
      </c>
      <c r="F12" s="74" t="s">
        <v>34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34" ht="12.75" customHeight="1" x14ac:dyDescent="0.2">
      <c r="A13" s="75" t="s">
        <v>144</v>
      </c>
      <c r="B13" s="75" t="s">
        <v>155</v>
      </c>
      <c r="C13" s="75" t="s">
        <v>156</v>
      </c>
      <c r="D13" s="75">
        <v>2</v>
      </c>
      <c r="E13" s="75" t="s">
        <v>28</v>
      </c>
      <c r="F13" s="75" t="s">
        <v>28</v>
      </c>
      <c r="G13" s="75"/>
      <c r="H13" s="75" t="s">
        <v>28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34" x14ac:dyDescent="0.2">
      <c r="A14" s="33"/>
      <c r="B14" s="34">
        <f>COUNTA(B9:B13)</f>
        <v>5</v>
      </c>
      <c r="C14" s="62"/>
      <c r="D14" s="79"/>
      <c r="E14" s="34">
        <f t="shared" ref="E14:S14" si="1">COUNTIF(E9:E13,"Yes")</f>
        <v>5</v>
      </c>
      <c r="F14" s="34">
        <f t="shared" si="1"/>
        <v>1</v>
      </c>
      <c r="G14" s="34">
        <f t="shared" si="1"/>
        <v>0</v>
      </c>
      <c r="H14" s="34">
        <f t="shared" si="1"/>
        <v>1</v>
      </c>
      <c r="I14" s="34">
        <f t="shared" si="1"/>
        <v>0</v>
      </c>
      <c r="J14" s="34">
        <f t="shared" si="1"/>
        <v>0</v>
      </c>
      <c r="K14" s="34">
        <f t="shared" si="1"/>
        <v>0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0</v>
      </c>
      <c r="R14" s="34">
        <f t="shared" si="1"/>
        <v>0</v>
      </c>
      <c r="S14" s="34">
        <f t="shared" si="1"/>
        <v>0</v>
      </c>
    </row>
    <row r="15" spans="1:34" x14ac:dyDescent="0.2">
      <c r="A15" s="33"/>
      <c r="B15" s="34"/>
      <c r="C15" s="131"/>
      <c r="D15" s="79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34" x14ac:dyDescent="0.2">
      <c r="A16" s="36" t="s">
        <v>185</v>
      </c>
      <c r="B16" s="75" t="s">
        <v>145</v>
      </c>
      <c r="C16" s="75" t="s">
        <v>146</v>
      </c>
      <c r="D16" s="75">
        <v>2</v>
      </c>
      <c r="E16" s="75" t="s">
        <v>28</v>
      </c>
      <c r="F16" s="75" t="s">
        <v>28</v>
      </c>
      <c r="G16" s="75"/>
      <c r="H16" s="75" t="s">
        <v>28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x14ac:dyDescent="0.2">
      <c r="A17" s="33"/>
      <c r="B17" s="34">
        <f>COUNTA(B16:B16)</f>
        <v>1</v>
      </c>
      <c r="C17" s="131"/>
      <c r="D17" s="79"/>
      <c r="E17" s="34">
        <f t="shared" ref="E17:S17" si="2">COUNTIF(E16:E16,"Yes")</f>
        <v>1</v>
      </c>
      <c r="F17" s="34">
        <f t="shared" si="2"/>
        <v>1</v>
      </c>
      <c r="G17" s="34">
        <f t="shared" si="2"/>
        <v>0</v>
      </c>
      <c r="H17" s="34">
        <f t="shared" si="2"/>
        <v>1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 t="shared" si="2"/>
        <v>0</v>
      </c>
      <c r="Q17" s="34">
        <f t="shared" si="2"/>
        <v>0</v>
      </c>
      <c r="R17" s="34">
        <f t="shared" si="2"/>
        <v>0</v>
      </c>
      <c r="S17" s="34">
        <f t="shared" si="2"/>
        <v>0</v>
      </c>
    </row>
    <row r="18" spans="1:19" x14ac:dyDescent="0.2">
      <c r="A18" s="33"/>
      <c r="B18" s="34"/>
      <c r="C18" s="131"/>
      <c r="D18" s="7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8" x14ac:dyDescent="0.2">
      <c r="A19" s="74" t="s">
        <v>157</v>
      </c>
      <c r="B19" s="74" t="s">
        <v>158</v>
      </c>
      <c r="C19" s="74" t="s">
        <v>159</v>
      </c>
      <c r="D19" s="74">
        <v>2</v>
      </c>
      <c r="E19" s="74" t="s">
        <v>28</v>
      </c>
      <c r="F19" s="74" t="s">
        <v>34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8" x14ac:dyDescent="0.2">
      <c r="A20" s="74" t="s">
        <v>157</v>
      </c>
      <c r="B20" s="74" t="s">
        <v>160</v>
      </c>
      <c r="C20" s="74" t="s">
        <v>161</v>
      </c>
      <c r="D20" s="74">
        <v>2</v>
      </c>
      <c r="E20" s="74" t="s">
        <v>28</v>
      </c>
      <c r="F20" s="74" t="s">
        <v>28</v>
      </c>
      <c r="G20" s="74"/>
      <c r="H20" s="74" t="s">
        <v>28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18" x14ac:dyDescent="0.2">
      <c r="A21" s="74" t="s">
        <v>157</v>
      </c>
      <c r="B21" s="74" t="s">
        <v>162</v>
      </c>
      <c r="C21" s="74" t="s">
        <v>163</v>
      </c>
      <c r="D21" s="74">
        <v>2</v>
      </c>
      <c r="E21" s="74" t="s">
        <v>28</v>
      </c>
      <c r="F21" s="74" t="s">
        <v>34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8" x14ac:dyDescent="0.2">
      <c r="A22" s="74" t="s">
        <v>157</v>
      </c>
      <c r="B22" s="74" t="s">
        <v>164</v>
      </c>
      <c r="C22" s="74" t="s">
        <v>165</v>
      </c>
      <c r="D22" s="74">
        <v>2</v>
      </c>
      <c r="E22" s="74" t="s">
        <v>28</v>
      </c>
      <c r="F22" s="74" t="s">
        <v>34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x14ac:dyDescent="0.2">
      <c r="A23" s="75" t="s">
        <v>157</v>
      </c>
      <c r="B23" s="75" t="s">
        <v>166</v>
      </c>
      <c r="C23" s="75" t="s">
        <v>167</v>
      </c>
      <c r="D23" s="75">
        <v>2</v>
      </c>
      <c r="E23" s="75" t="s">
        <v>28</v>
      </c>
      <c r="F23" s="75" t="s">
        <v>34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x14ac:dyDescent="0.2">
      <c r="A24" s="33"/>
      <c r="B24" s="34">
        <f>COUNTA(B19:B23)</f>
        <v>5</v>
      </c>
      <c r="C24" s="62"/>
      <c r="D24" s="79"/>
      <c r="E24" s="34">
        <f t="shared" ref="E24:S24" si="3">COUNTIF(E19:E23,"Yes")</f>
        <v>5</v>
      </c>
      <c r="F24" s="34">
        <f t="shared" si="3"/>
        <v>1</v>
      </c>
      <c r="G24" s="34">
        <f t="shared" si="3"/>
        <v>0</v>
      </c>
      <c r="H24" s="34">
        <f t="shared" si="3"/>
        <v>1</v>
      </c>
      <c r="I24" s="34">
        <f t="shared" si="3"/>
        <v>0</v>
      </c>
      <c r="J24" s="34">
        <f t="shared" si="3"/>
        <v>0</v>
      </c>
      <c r="K24" s="34">
        <f t="shared" si="3"/>
        <v>0</v>
      </c>
      <c r="L24" s="34">
        <f t="shared" si="3"/>
        <v>0</v>
      </c>
      <c r="M24" s="34">
        <f t="shared" si="3"/>
        <v>0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</row>
    <row r="25" spans="1:19" x14ac:dyDescent="0.2">
      <c r="A25" s="33"/>
      <c r="B25" s="48"/>
      <c r="C25" s="33"/>
      <c r="D25" s="5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x14ac:dyDescent="0.2">
      <c r="A26" s="74" t="s">
        <v>168</v>
      </c>
      <c r="B26" s="74" t="s">
        <v>169</v>
      </c>
      <c r="C26" s="74" t="s">
        <v>170</v>
      </c>
      <c r="D26" s="74">
        <v>1</v>
      </c>
      <c r="E26" s="74" t="s">
        <v>28</v>
      </c>
      <c r="F26" s="74" t="s">
        <v>28</v>
      </c>
      <c r="G26" s="74"/>
      <c r="H26" s="74" t="s">
        <v>28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ht="18" x14ac:dyDescent="0.2">
      <c r="A27" s="74" t="s">
        <v>168</v>
      </c>
      <c r="B27" s="74" t="s">
        <v>171</v>
      </c>
      <c r="C27" s="74" t="s">
        <v>172</v>
      </c>
      <c r="D27" s="74">
        <v>1</v>
      </c>
      <c r="E27" s="74" t="s">
        <v>28</v>
      </c>
      <c r="F27" s="74" t="s">
        <v>34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8" x14ac:dyDescent="0.2">
      <c r="A28" s="74" t="s">
        <v>168</v>
      </c>
      <c r="B28" s="74" t="s">
        <v>173</v>
      </c>
      <c r="C28" s="74" t="s">
        <v>174</v>
      </c>
      <c r="D28" s="74">
        <v>2</v>
      </c>
      <c r="E28" s="74" t="s">
        <v>28</v>
      </c>
      <c r="F28" s="74" t="s">
        <v>28</v>
      </c>
      <c r="G28" s="74"/>
      <c r="H28" s="74" t="s">
        <v>28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8" x14ac:dyDescent="0.2">
      <c r="A29" s="74" t="s">
        <v>168</v>
      </c>
      <c r="B29" s="74" t="s">
        <v>175</v>
      </c>
      <c r="C29" s="74" t="s">
        <v>176</v>
      </c>
      <c r="D29" s="74">
        <v>1</v>
      </c>
      <c r="E29" s="74" t="s">
        <v>28</v>
      </c>
      <c r="F29" s="74" t="s">
        <v>34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ht="27" x14ac:dyDescent="0.2">
      <c r="A30" s="74" t="s">
        <v>168</v>
      </c>
      <c r="B30" s="74" t="s">
        <v>177</v>
      </c>
      <c r="C30" s="74" t="s">
        <v>190</v>
      </c>
      <c r="D30" s="74">
        <v>1</v>
      </c>
      <c r="E30" s="74" t="s">
        <v>28</v>
      </c>
      <c r="F30" s="74" t="s">
        <v>34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x14ac:dyDescent="0.2">
      <c r="A31" s="74" t="s">
        <v>168</v>
      </c>
      <c r="B31" s="74" t="s">
        <v>178</v>
      </c>
      <c r="C31" s="74" t="s">
        <v>179</v>
      </c>
      <c r="D31" s="74">
        <v>1</v>
      </c>
      <c r="E31" s="74" t="s">
        <v>28</v>
      </c>
      <c r="F31" s="74" t="s">
        <v>34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x14ac:dyDescent="0.2">
      <c r="A32" s="74" t="s">
        <v>168</v>
      </c>
      <c r="B32" s="74" t="s">
        <v>180</v>
      </c>
      <c r="C32" s="74" t="s">
        <v>181</v>
      </c>
      <c r="D32" s="74">
        <v>1</v>
      </c>
      <c r="E32" s="74" t="s">
        <v>28</v>
      </c>
      <c r="F32" s="74" t="s">
        <v>28</v>
      </c>
      <c r="G32" s="74"/>
      <c r="H32" s="74" t="s">
        <v>28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1:19" x14ac:dyDescent="0.2">
      <c r="A33" s="75" t="s">
        <v>168</v>
      </c>
      <c r="B33" s="75" t="s">
        <v>182</v>
      </c>
      <c r="C33" s="75" t="s">
        <v>183</v>
      </c>
      <c r="D33" s="75">
        <v>1</v>
      </c>
      <c r="E33" s="75" t="s">
        <v>28</v>
      </c>
      <c r="F33" s="75" t="s">
        <v>34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1:19" x14ac:dyDescent="0.2">
      <c r="A34" s="33"/>
      <c r="B34" s="34">
        <f>COUNTA(B26:B33)</f>
        <v>8</v>
      </c>
      <c r="C34" s="62"/>
      <c r="D34" s="144"/>
      <c r="E34" s="34">
        <f t="shared" ref="E34:S34" si="4">COUNTIF(E26:E33,"Yes")</f>
        <v>8</v>
      </c>
      <c r="F34" s="34">
        <f t="shared" si="4"/>
        <v>3</v>
      </c>
      <c r="G34" s="34">
        <f t="shared" si="4"/>
        <v>0</v>
      </c>
      <c r="H34" s="34">
        <f t="shared" si="4"/>
        <v>3</v>
      </c>
      <c r="I34" s="34">
        <f t="shared" si="4"/>
        <v>0</v>
      </c>
      <c r="J34" s="34">
        <f t="shared" si="4"/>
        <v>0</v>
      </c>
      <c r="K34" s="34">
        <f t="shared" si="4"/>
        <v>0</v>
      </c>
      <c r="L34" s="34">
        <f t="shared" si="4"/>
        <v>0</v>
      </c>
      <c r="M34" s="34">
        <f t="shared" si="4"/>
        <v>0</v>
      </c>
      <c r="N34" s="34">
        <f t="shared" si="4"/>
        <v>0</v>
      </c>
      <c r="O34" s="34">
        <f t="shared" si="4"/>
        <v>0</v>
      </c>
      <c r="P34" s="34">
        <f t="shared" si="4"/>
        <v>0</v>
      </c>
      <c r="Q34" s="34">
        <f t="shared" si="4"/>
        <v>0</v>
      </c>
      <c r="R34" s="34">
        <f t="shared" si="4"/>
        <v>0</v>
      </c>
      <c r="S34" s="34">
        <f t="shared" si="4"/>
        <v>0</v>
      </c>
    </row>
    <row r="35" spans="1:19" x14ac:dyDescent="0.2">
      <c r="A35" s="49"/>
      <c r="B35" s="49"/>
      <c r="C35" s="92"/>
      <c r="D35" s="9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x14ac:dyDescent="0.2">
      <c r="A36" s="5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x14ac:dyDescent="0.2">
      <c r="A37" s="53"/>
      <c r="C37" s="107" t="s">
        <v>61</v>
      </c>
      <c r="D37" s="107"/>
      <c r="E37" s="108"/>
      <c r="F37" s="108"/>
      <c r="G37" s="108"/>
      <c r="H37" s="108"/>
      <c r="I37" s="108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">
      <c r="A38" s="53"/>
      <c r="B38" s="97"/>
      <c r="C38" s="109"/>
      <c r="D38" s="109"/>
      <c r="E38" s="110"/>
      <c r="F38" s="111"/>
      <c r="G38" s="112" t="s">
        <v>93</v>
      </c>
      <c r="H38" s="103">
        <f>SUM(B7+B14+B17+B24+B34)</f>
        <v>23</v>
      </c>
      <c r="I38" s="108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x14ac:dyDescent="0.2">
      <c r="B39" s="96"/>
      <c r="C39" s="109"/>
      <c r="D39" s="109"/>
      <c r="E39" s="110"/>
      <c r="F39" s="110"/>
      <c r="G39" s="113" t="s">
        <v>96</v>
      </c>
      <c r="H39" s="103">
        <f>SUM(E7+E14+E17+E24+E34)</f>
        <v>23</v>
      </c>
      <c r="I39" s="109"/>
    </row>
    <row r="40" spans="1:19" x14ac:dyDescent="0.2">
      <c r="B40" s="96"/>
      <c r="C40" s="109"/>
      <c r="D40" s="109"/>
      <c r="E40" s="110"/>
      <c r="F40" s="110"/>
      <c r="G40" s="113" t="s">
        <v>97</v>
      </c>
      <c r="H40" s="103">
        <f>SUM(F7+F14+F17+F24+F34)</f>
        <v>6</v>
      </c>
      <c r="I40" s="109"/>
    </row>
    <row r="41" spans="1:19" x14ac:dyDescent="0.2">
      <c r="B41" s="96"/>
      <c r="C41" s="109"/>
      <c r="D41" s="109"/>
      <c r="E41" s="109"/>
      <c r="F41" s="109"/>
      <c r="G41" s="109"/>
      <c r="H41" s="109"/>
      <c r="I41" s="109"/>
    </row>
    <row r="42" spans="1:19" x14ac:dyDescent="0.2">
      <c r="B42" s="96"/>
      <c r="C42" s="107" t="s">
        <v>98</v>
      </c>
      <c r="D42" s="107"/>
      <c r="E42" s="109"/>
      <c r="F42" s="109"/>
      <c r="G42" s="109"/>
      <c r="H42" s="114" t="s">
        <v>89</v>
      </c>
      <c r="I42" s="114" t="s">
        <v>99</v>
      </c>
    </row>
    <row r="43" spans="1:19" x14ac:dyDescent="0.2">
      <c r="B43" s="96"/>
      <c r="C43" s="109"/>
      <c r="D43" s="109"/>
      <c r="E43" s="109"/>
      <c r="F43" s="109"/>
      <c r="G43" s="115" t="s">
        <v>103</v>
      </c>
      <c r="H43" s="103">
        <f>SUM(G7+G14+G17+G24+G34)</f>
        <v>0</v>
      </c>
      <c r="I43" s="117">
        <f>H43/(H56)</f>
        <v>0</v>
      </c>
    </row>
    <row r="44" spans="1:19" x14ac:dyDescent="0.2">
      <c r="B44" s="96"/>
      <c r="C44" s="109"/>
      <c r="D44" s="109"/>
      <c r="E44" s="109"/>
      <c r="F44" s="109"/>
      <c r="G44" s="115" t="s">
        <v>104</v>
      </c>
      <c r="H44" s="103">
        <f>SUM(H7+H14+H17+H24+H34)</f>
        <v>6</v>
      </c>
      <c r="I44" s="117">
        <f>H44/H56</f>
        <v>1</v>
      </c>
    </row>
    <row r="45" spans="1:19" x14ac:dyDescent="0.2">
      <c r="B45" s="96"/>
      <c r="C45" s="109"/>
      <c r="D45" s="109"/>
      <c r="E45" s="109"/>
      <c r="F45" s="109"/>
      <c r="G45" s="115" t="s">
        <v>105</v>
      </c>
      <c r="H45" s="103">
        <f>SUM(I7+I14+I17+I24+I34)</f>
        <v>0</v>
      </c>
      <c r="I45" s="117">
        <f>H45/H56</f>
        <v>0</v>
      </c>
    </row>
    <row r="46" spans="1:19" x14ac:dyDescent="0.2">
      <c r="B46" s="96"/>
      <c r="C46" s="109"/>
      <c r="D46" s="109"/>
      <c r="E46" s="109"/>
      <c r="F46" s="109"/>
      <c r="G46" s="115" t="s">
        <v>106</v>
      </c>
      <c r="H46" s="103">
        <f>SUM(J7+J14+J17+J24+J34)</f>
        <v>0</v>
      </c>
      <c r="I46" s="117">
        <f>H46/H56</f>
        <v>0</v>
      </c>
    </row>
    <row r="47" spans="1:19" x14ac:dyDescent="0.2">
      <c r="B47" s="96"/>
      <c r="C47" s="109"/>
      <c r="D47" s="109"/>
      <c r="E47" s="109"/>
      <c r="F47" s="109"/>
      <c r="G47" s="115" t="s">
        <v>107</v>
      </c>
      <c r="H47" s="103">
        <f>SUM(K7+K14+K17+K24+K34)</f>
        <v>0</v>
      </c>
      <c r="I47" s="117">
        <f>H47/H56</f>
        <v>0</v>
      </c>
    </row>
    <row r="48" spans="1:19" x14ac:dyDescent="0.2">
      <c r="B48" s="96"/>
      <c r="C48" s="109"/>
      <c r="D48" s="109"/>
      <c r="E48" s="109"/>
      <c r="F48" s="109"/>
      <c r="G48" s="115" t="s">
        <v>108</v>
      </c>
      <c r="H48" s="103">
        <f>SUM(L7+L14+L17+L24+L34)</f>
        <v>0</v>
      </c>
      <c r="I48" s="117">
        <f>H48/H56</f>
        <v>0</v>
      </c>
    </row>
    <row r="49" spans="2:9" x14ac:dyDescent="0.2">
      <c r="B49" s="96"/>
      <c r="C49" s="109"/>
      <c r="D49" s="109"/>
      <c r="E49" s="109"/>
      <c r="F49" s="109"/>
      <c r="G49" s="115" t="s">
        <v>109</v>
      </c>
      <c r="H49" s="103">
        <f>SUM(M7+M14+M17+M24+M34)</f>
        <v>0</v>
      </c>
      <c r="I49" s="117">
        <f>H49/H56</f>
        <v>0</v>
      </c>
    </row>
    <row r="50" spans="2:9" x14ac:dyDescent="0.2">
      <c r="B50" s="96"/>
      <c r="C50" s="109"/>
      <c r="D50" s="109"/>
      <c r="E50" s="109"/>
      <c r="F50" s="109"/>
      <c r="G50" s="115" t="s">
        <v>110</v>
      </c>
      <c r="H50" s="103">
        <f>SUM(N7+N14+N17+N24+N34)</f>
        <v>0</v>
      </c>
      <c r="I50" s="117">
        <f>H50/H56</f>
        <v>0</v>
      </c>
    </row>
    <row r="51" spans="2:9" x14ac:dyDescent="0.2">
      <c r="B51" s="96"/>
      <c r="C51" s="109"/>
      <c r="D51" s="109"/>
      <c r="E51" s="109"/>
      <c r="F51" s="109"/>
      <c r="G51" s="115" t="s">
        <v>111</v>
      </c>
      <c r="H51" s="103">
        <f>SUM(O7+O14+O17+O24+O34)</f>
        <v>0</v>
      </c>
      <c r="I51" s="117">
        <f>H51/H56</f>
        <v>0</v>
      </c>
    </row>
    <row r="52" spans="2:9" x14ac:dyDescent="0.2">
      <c r="B52" s="96"/>
      <c r="C52" s="109"/>
      <c r="D52" s="109"/>
      <c r="E52" s="109"/>
      <c r="F52" s="109"/>
      <c r="G52" s="115" t="s">
        <v>112</v>
      </c>
      <c r="H52" s="103">
        <f>SUM(P7+P14+P17+P24+P34)</f>
        <v>0</v>
      </c>
      <c r="I52" s="117">
        <f>H52/H56</f>
        <v>0</v>
      </c>
    </row>
    <row r="53" spans="2:9" x14ac:dyDescent="0.2">
      <c r="B53" s="96"/>
      <c r="C53" s="109"/>
      <c r="D53" s="109"/>
      <c r="E53" s="109"/>
      <c r="F53" s="109"/>
      <c r="G53" s="115" t="s">
        <v>113</v>
      </c>
      <c r="H53" s="103">
        <f>SUM(Q7+Q14+Q17+Q24+Q34)</f>
        <v>0</v>
      </c>
      <c r="I53" s="117">
        <f>H53/H56</f>
        <v>0</v>
      </c>
    </row>
    <row r="54" spans="2:9" x14ac:dyDescent="0.2">
      <c r="B54" s="96"/>
      <c r="C54" s="109"/>
      <c r="D54" s="109"/>
      <c r="E54" s="109"/>
      <c r="F54" s="109"/>
      <c r="G54" s="115" t="s">
        <v>114</v>
      </c>
      <c r="H54" s="103">
        <f>SUM(R7+R14+R17+R24+R34)</f>
        <v>0</v>
      </c>
      <c r="I54" s="117">
        <f>H54/H56</f>
        <v>0</v>
      </c>
    </row>
    <row r="55" spans="2:9" x14ac:dyDescent="0.2">
      <c r="B55" s="96"/>
      <c r="C55" s="109"/>
      <c r="D55" s="109"/>
      <c r="E55" s="109"/>
      <c r="F55" s="109"/>
      <c r="G55" s="115" t="s">
        <v>115</v>
      </c>
      <c r="H55" s="127">
        <f>SUM(S7+S14+S17+S24+S34)</f>
        <v>0</v>
      </c>
      <c r="I55" s="119">
        <f>H55/H56</f>
        <v>0</v>
      </c>
    </row>
    <row r="56" spans="2:9" x14ac:dyDescent="0.2">
      <c r="B56" s="96"/>
      <c r="C56" s="109"/>
      <c r="D56" s="109"/>
      <c r="E56" s="109"/>
      <c r="F56" s="109"/>
      <c r="G56" s="115"/>
      <c r="H56" s="126">
        <f>SUM(H43:H55)</f>
        <v>6</v>
      </c>
      <c r="I56" s="118">
        <f>SUM(I43:I55)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South Carolina Beaches</oddHeader>
    <oddFooter>&amp;R&amp;P of &amp;N</oddFoot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8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62</v>
      </c>
      <c r="D1" s="3" t="s">
        <v>65</v>
      </c>
      <c r="E1" s="25" t="s">
        <v>81</v>
      </c>
      <c r="F1" s="26" t="s">
        <v>82</v>
      </c>
      <c r="G1" s="26" t="s">
        <v>83</v>
      </c>
      <c r="H1" s="27" t="s">
        <v>194</v>
      </c>
      <c r="I1" s="25" t="s">
        <v>84</v>
      </c>
      <c r="J1" s="25" t="s">
        <v>85</v>
      </c>
      <c r="K1" s="25" t="s">
        <v>86</v>
      </c>
    </row>
    <row r="2" spans="1:11" ht="12.75" customHeight="1" x14ac:dyDescent="0.15">
      <c r="A2" s="150" t="s">
        <v>144</v>
      </c>
      <c r="B2" s="150" t="s">
        <v>155</v>
      </c>
      <c r="C2" s="150" t="s">
        <v>156</v>
      </c>
      <c r="D2" s="150">
        <v>2</v>
      </c>
      <c r="E2" s="150" t="s">
        <v>32</v>
      </c>
      <c r="F2" s="151">
        <v>40815</v>
      </c>
      <c r="G2" s="151">
        <v>40816</v>
      </c>
      <c r="H2" s="150">
        <v>1</v>
      </c>
      <c r="I2" s="150" t="s">
        <v>30</v>
      </c>
      <c r="J2" s="150" t="s">
        <v>31</v>
      </c>
      <c r="K2" s="150" t="s">
        <v>196</v>
      </c>
    </row>
    <row r="3" spans="1:11" ht="12.75" customHeight="1" x14ac:dyDescent="0.15">
      <c r="A3" s="33"/>
      <c r="B3" s="64">
        <f>SUM(IF(FREQUENCY(MATCH(B2:B2,B2:B2,0),MATCH(B2:B2,B2:B2,0))&gt;0,1))</f>
        <v>1</v>
      </c>
      <c r="C3" s="64"/>
      <c r="D3" s="64"/>
      <c r="E3" s="29">
        <f>COUNTA(E2:E2)</f>
        <v>1</v>
      </c>
      <c r="F3" s="29"/>
      <c r="G3" s="29"/>
      <c r="H3" s="29">
        <f>SUM(H2:H2)</f>
        <v>1</v>
      </c>
      <c r="I3" s="33"/>
      <c r="J3" s="33"/>
      <c r="K3" s="33"/>
    </row>
    <row r="4" spans="1:11" ht="12.75" customHeight="1" x14ac:dyDescent="0.15">
      <c r="A4" s="33"/>
      <c r="B4" s="64"/>
      <c r="C4" s="64"/>
      <c r="D4" s="64"/>
      <c r="E4" s="29"/>
      <c r="F4" s="29"/>
      <c r="G4" s="29"/>
      <c r="H4" s="29"/>
      <c r="I4" s="33"/>
      <c r="J4" s="33"/>
      <c r="K4" s="33"/>
    </row>
    <row r="5" spans="1:11" ht="12.75" customHeight="1" x14ac:dyDescent="0.15">
      <c r="A5" s="75" t="s">
        <v>185</v>
      </c>
      <c r="B5" s="75" t="s">
        <v>145</v>
      </c>
      <c r="C5" s="75" t="s">
        <v>146</v>
      </c>
      <c r="D5" s="75">
        <v>2</v>
      </c>
      <c r="E5" s="75" t="s">
        <v>32</v>
      </c>
      <c r="F5" s="152">
        <v>40815</v>
      </c>
      <c r="G5" s="152">
        <v>40816</v>
      </c>
      <c r="H5" s="153">
        <v>1</v>
      </c>
      <c r="I5" s="153" t="s">
        <v>30</v>
      </c>
      <c r="J5" s="153" t="s">
        <v>31</v>
      </c>
      <c r="K5" s="153" t="s">
        <v>196</v>
      </c>
    </row>
    <row r="6" spans="1:11" ht="12.75" customHeight="1" x14ac:dyDescent="0.15">
      <c r="A6" s="33"/>
      <c r="B6" s="64">
        <f>SUM(IF(FREQUENCY(MATCH(B5:B5,B5:B5,0),MATCH(B5:B5,B5:B5,0))&gt;0,1))</f>
        <v>1</v>
      </c>
      <c r="C6" s="64"/>
      <c r="D6" s="64"/>
      <c r="E6" s="29">
        <f>COUNTA(E5:E5)</f>
        <v>1</v>
      </c>
      <c r="F6" s="29"/>
      <c r="G6" s="29"/>
      <c r="H6" s="29">
        <f>SUM(H5:H5)</f>
        <v>1</v>
      </c>
      <c r="I6" s="33"/>
      <c r="J6" s="33"/>
      <c r="K6" s="33"/>
    </row>
    <row r="7" spans="1:11" ht="12.75" customHeight="1" x14ac:dyDescent="0.15">
      <c r="A7" s="33"/>
      <c r="B7" s="64"/>
      <c r="C7" s="64"/>
      <c r="D7" s="64"/>
      <c r="E7" s="29"/>
      <c r="F7" s="29"/>
      <c r="G7" s="29"/>
      <c r="H7" s="29"/>
      <c r="I7" s="33"/>
      <c r="J7" s="33"/>
      <c r="K7" s="33"/>
    </row>
    <row r="8" spans="1:11" ht="12.75" customHeight="1" x14ac:dyDescent="0.15">
      <c r="A8" s="153" t="s">
        <v>157</v>
      </c>
      <c r="B8" s="153" t="s">
        <v>160</v>
      </c>
      <c r="C8" s="153" t="s">
        <v>161</v>
      </c>
      <c r="D8" s="153">
        <v>2</v>
      </c>
      <c r="E8" s="153" t="s">
        <v>32</v>
      </c>
      <c r="F8" s="152">
        <v>40814</v>
      </c>
      <c r="G8" s="152">
        <v>40815</v>
      </c>
      <c r="H8" s="153">
        <v>1</v>
      </c>
      <c r="I8" s="153" t="s">
        <v>30</v>
      </c>
      <c r="J8" s="153" t="s">
        <v>31</v>
      </c>
      <c r="K8" s="153" t="s">
        <v>196</v>
      </c>
    </row>
    <row r="9" spans="1:11" ht="12.75" customHeight="1" x14ac:dyDescent="0.15">
      <c r="A9" s="33"/>
      <c r="B9" s="64">
        <f>SUM(IF(FREQUENCY(MATCH(B8:B8,B8:B8,0),MATCH(B8:B8,B8:B8,0))&gt;0,1))</f>
        <v>1</v>
      </c>
      <c r="C9" s="64"/>
      <c r="D9" s="64"/>
      <c r="E9" s="29">
        <f>COUNTA(E8:E8)</f>
        <v>1</v>
      </c>
      <c r="F9" s="29"/>
      <c r="G9" s="29"/>
      <c r="H9" s="29">
        <f>SUM(H8:H8)</f>
        <v>1</v>
      </c>
      <c r="I9" s="33"/>
      <c r="J9" s="33"/>
      <c r="K9" s="33"/>
    </row>
    <row r="10" spans="1:11" ht="12.75" customHeight="1" x14ac:dyDescent="0.15">
      <c r="A10" s="33"/>
      <c r="B10" s="64"/>
      <c r="C10" s="64"/>
      <c r="D10" s="64"/>
      <c r="E10" s="29"/>
      <c r="F10" s="29"/>
      <c r="G10" s="29"/>
      <c r="H10" s="29"/>
      <c r="I10" s="33"/>
      <c r="J10" s="33"/>
      <c r="K10" s="33"/>
    </row>
    <row r="11" spans="1:11" ht="12.75" customHeight="1" x14ac:dyDescent="0.15">
      <c r="A11" s="147" t="s">
        <v>168</v>
      </c>
      <c r="B11" s="147" t="s">
        <v>169</v>
      </c>
      <c r="C11" s="147" t="s">
        <v>170</v>
      </c>
      <c r="D11" s="147">
        <v>1</v>
      </c>
      <c r="E11" s="147" t="s">
        <v>32</v>
      </c>
      <c r="F11" s="148">
        <v>40814</v>
      </c>
      <c r="G11" s="148">
        <v>40815</v>
      </c>
      <c r="H11" s="147">
        <v>1</v>
      </c>
      <c r="I11" s="147" t="s">
        <v>30</v>
      </c>
      <c r="J11" s="147" t="s">
        <v>31</v>
      </c>
      <c r="K11" s="147" t="s">
        <v>196</v>
      </c>
    </row>
    <row r="12" spans="1:11" ht="12.75" customHeight="1" x14ac:dyDescent="0.15">
      <c r="A12" s="147" t="s">
        <v>168</v>
      </c>
      <c r="B12" s="147" t="s">
        <v>169</v>
      </c>
      <c r="C12" s="147" t="s">
        <v>170</v>
      </c>
      <c r="D12" s="147">
        <v>1</v>
      </c>
      <c r="E12" s="147" t="s">
        <v>32</v>
      </c>
      <c r="F12" s="148">
        <v>40828</v>
      </c>
      <c r="G12" s="148">
        <v>40830</v>
      </c>
      <c r="H12" s="147">
        <v>2</v>
      </c>
      <c r="I12" s="147" t="s">
        <v>30</v>
      </c>
      <c r="J12" s="147" t="s">
        <v>31</v>
      </c>
      <c r="K12" s="147" t="s">
        <v>196</v>
      </c>
    </row>
    <row r="13" spans="1:11" ht="12.75" customHeight="1" x14ac:dyDescent="0.15">
      <c r="A13" s="147" t="s">
        <v>168</v>
      </c>
      <c r="B13" s="147" t="s">
        <v>173</v>
      </c>
      <c r="C13" s="147" t="s">
        <v>174</v>
      </c>
      <c r="D13" s="147">
        <v>2</v>
      </c>
      <c r="E13" s="147" t="s">
        <v>32</v>
      </c>
      <c r="F13" s="148">
        <v>40828</v>
      </c>
      <c r="G13" s="148">
        <v>40830</v>
      </c>
      <c r="H13" s="147">
        <v>2</v>
      </c>
      <c r="I13" s="147" t="s">
        <v>30</v>
      </c>
      <c r="J13" s="147" t="s">
        <v>31</v>
      </c>
      <c r="K13" s="147" t="s">
        <v>196</v>
      </c>
    </row>
    <row r="14" spans="1:11" ht="12.75" customHeight="1" x14ac:dyDescent="0.15">
      <c r="A14" s="153" t="s">
        <v>168</v>
      </c>
      <c r="B14" s="153" t="s">
        <v>180</v>
      </c>
      <c r="C14" s="153" t="s">
        <v>181</v>
      </c>
      <c r="D14" s="153">
        <v>1</v>
      </c>
      <c r="E14" s="153" t="s">
        <v>32</v>
      </c>
      <c r="F14" s="152">
        <v>40828</v>
      </c>
      <c r="G14" s="152">
        <v>40830</v>
      </c>
      <c r="H14" s="153">
        <v>2</v>
      </c>
      <c r="I14" s="153" t="s">
        <v>30</v>
      </c>
      <c r="J14" s="153" t="s">
        <v>31</v>
      </c>
      <c r="K14" s="153" t="s">
        <v>196</v>
      </c>
    </row>
    <row r="15" spans="1:11" ht="12.75" customHeight="1" x14ac:dyDescent="0.15">
      <c r="A15" s="33"/>
      <c r="B15" s="64">
        <f>SUM(IF(FREQUENCY(MATCH(B11:B14,B11:B14,0),MATCH(B11:B14,B11:B14,0))&gt;0,1))</f>
        <v>3</v>
      </c>
      <c r="C15" s="64"/>
      <c r="D15" s="64"/>
      <c r="E15" s="29">
        <f>COUNTA(E11:E14)</f>
        <v>4</v>
      </c>
      <c r="F15" s="29"/>
      <c r="G15" s="29"/>
      <c r="H15" s="29">
        <f>SUM(H11:H14)</f>
        <v>7</v>
      </c>
      <c r="I15" s="33"/>
      <c r="J15" s="33"/>
      <c r="K15" s="33"/>
    </row>
    <row r="16" spans="1:11" ht="12.75" customHeight="1" x14ac:dyDescent="0.15">
      <c r="A16" s="33"/>
      <c r="B16" s="64"/>
      <c r="C16" s="64"/>
      <c r="D16" s="64"/>
      <c r="E16" s="29"/>
      <c r="F16" s="29"/>
      <c r="G16" s="29"/>
      <c r="H16" s="29"/>
      <c r="I16" s="33"/>
      <c r="J16" s="33"/>
      <c r="K16" s="33"/>
    </row>
    <row r="17" spans="1:12" ht="12.75" customHeight="1" x14ac:dyDescent="0.15">
      <c r="A17" s="33"/>
      <c r="B17" s="64"/>
      <c r="C17" s="64"/>
      <c r="D17" s="64"/>
      <c r="E17" s="29"/>
      <c r="F17" s="29"/>
      <c r="G17" s="29"/>
      <c r="H17" s="29"/>
      <c r="I17" s="33"/>
      <c r="J17" s="33"/>
      <c r="K17" s="33"/>
    </row>
    <row r="18" spans="1:12" ht="12.75" customHeight="1" x14ac:dyDescent="0.15">
      <c r="A18" s="33"/>
      <c r="B18" s="64"/>
      <c r="C18" s="64"/>
      <c r="D18" s="64"/>
      <c r="E18" s="29"/>
      <c r="F18" s="29"/>
      <c r="G18" s="29"/>
      <c r="H18" s="29"/>
      <c r="I18" s="33"/>
      <c r="J18" s="33"/>
      <c r="K18" s="33"/>
    </row>
    <row r="19" spans="1:12" ht="12.7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2" ht="12.75" customHeight="1" x14ac:dyDescent="0.2">
      <c r="A20" s="33"/>
      <c r="C20" s="120"/>
      <c r="D20" s="124" t="s">
        <v>213</v>
      </c>
      <c r="E20" s="121"/>
      <c r="F20" s="121"/>
      <c r="G20" s="29"/>
      <c r="H20" s="29"/>
      <c r="I20" s="33"/>
      <c r="J20" s="33"/>
      <c r="K20" s="33"/>
    </row>
    <row r="21" spans="1:12" ht="12.75" customHeight="1" x14ac:dyDescent="0.2">
      <c r="A21" s="33"/>
      <c r="B21" s="122"/>
      <c r="D21" s="123" t="s">
        <v>119</v>
      </c>
      <c r="E21" s="103">
        <f>B3+B6+B9+B15</f>
        <v>6</v>
      </c>
      <c r="F21" s="121"/>
      <c r="G21" s="29"/>
      <c r="H21" s="29"/>
      <c r="I21" s="33"/>
      <c r="J21" s="33"/>
      <c r="K21" s="33"/>
    </row>
    <row r="22" spans="1:12" ht="12.75" customHeight="1" x14ac:dyDescent="0.2">
      <c r="A22" s="33"/>
      <c r="B22" s="122"/>
      <c r="D22" s="123" t="s">
        <v>120</v>
      </c>
      <c r="E22" s="103">
        <f>E3+E6+E9+E15</f>
        <v>7</v>
      </c>
      <c r="F22" s="121"/>
      <c r="G22" s="29"/>
      <c r="H22" s="29"/>
      <c r="I22" s="33"/>
      <c r="J22" s="33"/>
      <c r="K22" s="33"/>
    </row>
    <row r="23" spans="1:12" ht="12.75" customHeight="1" x14ac:dyDescent="0.2">
      <c r="A23" s="33"/>
      <c r="B23" s="122"/>
      <c r="D23" s="123" t="s">
        <v>121</v>
      </c>
      <c r="E23" s="103">
        <f>H3+H6+H9+H15</f>
        <v>10</v>
      </c>
      <c r="F23" s="121"/>
      <c r="G23" s="29"/>
      <c r="H23" s="29"/>
      <c r="I23" s="33"/>
      <c r="J23" s="33"/>
      <c r="K23" s="33"/>
    </row>
    <row r="24" spans="1:12" ht="12.75" customHeight="1" x14ac:dyDescent="0.2">
      <c r="A24" s="33"/>
      <c r="B24" s="122"/>
      <c r="D24" s="120"/>
      <c r="E24" s="121"/>
      <c r="F24" s="121"/>
      <c r="G24" s="29"/>
      <c r="H24" s="29"/>
      <c r="I24" s="33"/>
      <c r="J24" s="33"/>
      <c r="K24" s="33"/>
    </row>
    <row r="25" spans="1:12" ht="12.75" customHeight="1" x14ac:dyDescent="0.2">
      <c r="A25" s="33"/>
      <c r="B25" s="109"/>
      <c r="D25" s="124" t="s">
        <v>102</v>
      </c>
      <c r="E25" s="121"/>
      <c r="F25" s="121"/>
      <c r="G25" s="29"/>
      <c r="H25" s="29"/>
      <c r="I25" s="33"/>
      <c r="J25" s="33"/>
      <c r="K25" s="33"/>
    </row>
    <row r="26" spans="1:12" ht="12.75" customHeight="1" x14ac:dyDescent="0.2">
      <c r="A26" s="33"/>
      <c r="B26" s="122"/>
      <c r="D26" s="105"/>
      <c r="E26" s="114" t="s">
        <v>89</v>
      </c>
      <c r="F26" s="114" t="s">
        <v>90</v>
      </c>
      <c r="G26" s="29"/>
      <c r="H26" s="29"/>
      <c r="I26" s="33"/>
      <c r="J26" s="33"/>
      <c r="K26" s="33"/>
    </row>
    <row r="27" spans="1:12" ht="12.75" customHeight="1" x14ac:dyDescent="0.2">
      <c r="A27" s="87"/>
      <c r="B27" s="109"/>
      <c r="D27" s="125" t="s">
        <v>116</v>
      </c>
      <c r="E27" s="105"/>
      <c r="F27" s="105"/>
      <c r="G27" s="30"/>
      <c r="H27" s="88"/>
      <c r="I27" s="33"/>
      <c r="J27" s="33"/>
      <c r="K27" s="57"/>
    </row>
    <row r="28" spans="1:12" ht="12.75" customHeight="1" x14ac:dyDescent="0.15">
      <c r="A28" s="29"/>
      <c r="B28" s="116"/>
      <c r="D28" s="157" t="s">
        <v>87</v>
      </c>
      <c r="E28" s="127">
        <f>COUNTIF(I2:I14, "*ELEV_BACT*")</f>
        <v>7</v>
      </c>
      <c r="F28" s="119">
        <f>E28/(E28)</f>
        <v>1</v>
      </c>
      <c r="G28" s="33"/>
      <c r="H28" s="49"/>
      <c r="I28" s="33"/>
      <c r="J28" s="33"/>
      <c r="K28" s="33"/>
    </row>
    <row r="29" spans="1:12" ht="12.75" customHeight="1" x14ac:dyDescent="0.2">
      <c r="B29" s="109"/>
      <c r="D29" s="128"/>
      <c r="E29" s="129">
        <f>SUM(E28:E28)</f>
        <v>7</v>
      </c>
      <c r="F29" s="117">
        <f>SUM(F28:F28)</f>
        <v>1</v>
      </c>
      <c r="G29" s="33"/>
      <c r="I29" s="86"/>
      <c r="J29" s="33"/>
      <c r="K29" s="33"/>
    </row>
    <row r="30" spans="1:12" ht="12.75" customHeight="1" x14ac:dyDescent="0.2">
      <c r="B30" s="109"/>
      <c r="D30" s="125" t="s">
        <v>117</v>
      </c>
      <c r="E30" s="105"/>
      <c r="F30" s="126"/>
      <c r="H30" s="84"/>
      <c r="I30" s="85"/>
      <c r="J30" s="48"/>
      <c r="K30" s="93"/>
    </row>
    <row r="31" spans="1:12" ht="12.75" customHeight="1" x14ac:dyDescent="0.2">
      <c r="B31" s="109"/>
      <c r="D31" s="157" t="s">
        <v>88</v>
      </c>
      <c r="E31" s="127">
        <f>COUNTIF(J2:J14, "*ENTERO*")</f>
        <v>7</v>
      </c>
      <c r="F31" s="119">
        <f>E31/(E31)</f>
        <v>1</v>
      </c>
      <c r="I31" s="94"/>
      <c r="J31" s="48"/>
      <c r="K31" s="93"/>
      <c r="L31" s="74"/>
    </row>
    <row r="32" spans="1:12" ht="12.75" customHeight="1" x14ac:dyDescent="0.2">
      <c r="B32" s="109"/>
      <c r="D32" s="128"/>
      <c r="E32" s="129">
        <f>SUM(E31:E31)</f>
        <v>7</v>
      </c>
      <c r="F32" s="117">
        <f>SUM(F31:F31)</f>
        <v>1</v>
      </c>
      <c r="I32" s="86"/>
      <c r="J32" s="33"/>
      <c r="K32" s="48"/>
      <c r="L32" s="74"/>
    </row>
    <row r="33" spans="2:12" ht="12.75" customHeight="1" x14ac:dyDescent="0.2">
      <c r="B33" s="109"/>
      <c r="D33" s="125" t="s">
        <v>118</v>
      </c>
      <c r="E33" s="105"/>
      <c r="F33" s="126"/>
      <c r="I33" s="85"/>
      <c r="J33" s="48"/>
      <c r="K33" s="93"/>
      <c r="L33" s="74"/>
    </row>
    <row r="34" spans="2:12" ht="12.75" customHeight="1" x14ac:dyDescent="0.2">
      <c r="B34" s="109"/>
      <c r="D34" s="157" t="s">
        <v>197</v>
      </c>
      <c r="E34" s="127">
        <f>COUNTIF(K2:K19, "*STORM*")</f>
        <v>7</v>
      </c>
      <c r="F34" s="119">
        <f>E34/E35</f>
        <v>1</v>
      </c>
      <c r="I34" s="74"/>
      <c r="J34" s="48"/>
      <c r="K34" s="93"/>
    </row>
    <row r="35" spans="2:12" ht="12.75" customHeight="1" x14ac:dyDescent="0.2">
      <c r="B35" s="109"/>
      <c r="C35" s="109"/>
      <c r="D35" s="109"/>
      <c r="E35" s="129">
        <f>SUM(E34:E34)</f>
        <v>7</v>
      </c>
      <c r="F35" s="117">
        <f>SUM(F34:F34)</f>
        <v>1</v>
      </c>
      <c r="I35" s="74"/>
      <c r="J35" s="48"/>
      <c r="K35" s="93"/>
    </row>
    <row r="36" spans="2:12" ht="12.75" customHeight="1" x14ac:dyDescent="0.15">
      <c r="I36" s="74"/>
      <c r="J36" s="48"/>
      <c r="K36" s="93"/>
    </row>
    <row r="37" spans="2:12" ht="12.75" customHeight="1" x14ac:dyDescent="0.15">
      <c r="I37" s="74"/>
      <c r="J37" s="48"/>
      <c r="K37" s="93"/>
    </row>
    <row r="38" spans="2:12" ht="12" customHeight="1" x14ac:dyDescent="0.15">
      <c r="I38" s="24"/>
      <c r="J38" s="95"/>
      <c r="K38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South Carolina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8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10.1406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6" t="s">
        <v>24</v>
      </c>
      <c r="C1" s="167"/>
      <c r="D1" s="167"/>
      <c r="E1" s="167"/>
      <c r="F1" s="167"/>
      <c r="G1" s="32"/>
      <c r="H1" s="164" t="s">
        <v>23</v>
      </c>
      <c r="I1" s="165"/>
      <c r="J1" s="165"/>
      <c r="K1" s="165"/>
      <c r="L1" s="165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65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50" t="s">
        <v>144</v>
      </c>
      <c r="B3" s="150" t="s">
        <v>155</v>
      </c>
      <c r="C3" s="150" t="s">
        <v>156</v>
      </c>
      <c r="D3" s="75">
        <v>2</v>
      </c>
      <c r="E3" s="70">
        <v>1</v>
      </c>
      <c r="F3" s="70">
        <v>1</v>
      </c>
      <c r="G3" s="70"/>
      <c r="H3" s="70">
        <v>1</v>
      </c>
      <c r="I3" s="70"/>
      <c r="J3" s="70"/>
      <c r="K3" s="70"/>
      <c r="L3" s="70"/>
    </row>
    <row r="4" spans="1:148" ht="12.75" customHeight="1" x14ac:dyDescent="0.2">
      <c r="A4" s="33"/>
      <c r="B4" s="34">
        <f>COUNTA(B3:B3)</f>
        <v>1</v>
      </c>
      <c r="C4" s="34"/>
      <c r="D4" s="34"/>
      <c r="E4" s="47">
        <f>SUM(E3:E3)</f>
        <v>1</v>
      </c>
      <c r="F4" s="47">
        <f>SUM(F3:F3)</f>
        <v>1</v>
      </c>
      <c r="G4" s="47"/>
      <c r="H4" s="47">
        <f>SUM(H3:H3)</f>
        <v>1</v>
      </c>
      <c r="I4" s="47">
        <f>SUM(I3:I3)</f>
        <v>0</v>
      </c>
      <c r="J4" s="47">
        <f>SUM(J3:J3)</f>
        <v>0</v>
      </c>
      <c r="K4" s="47">
        <f>SUM(K3:K3)</f>
        <v>0</v>
      </c>
      <c r="L4" s="47">
        <f>SUM(L3:L3)</f>
        <v>0</v>
      </c>
    </row>
    <row r="5" spans="1:148" ht="12.75" customHeight="1" x14ac:dyDescent="0.2">
      <c r="A5" s="33"/>
      <c r="B5" s="34"/>
      <c r="C5" s="34"/>
      <c r="D5" s="34"/>
      <c r="E5" s="146"/>
      <c r="F5" s="146"/>
      <c r="G5" s="146"/>
      <c r="H5" s="146"/>
      <c r="I5" s="146"/>
      <c r="J5" s="146"/>
      <c r="K5" s="146"/>
      <c r="L5" s="146"/>
    </row>
    <row r="6" spans="1:148" ht="12.75" customHeight="1" x14ac:dyDescent="0.2">
      <c r="A6" s="36" t="s">
        <v>185</v>
      </c>
      <c r="B6" s="75" t="s">
        <v>145</v>
      </c>
      <c r="C6" s="75" t="s">
        <v>146</v>
      </c>
      <c r="D6" s="75">
        <v>2</v>
      </c>
      <c r="E6" s="70">
        <v>1</v>
      </c>
      <c r="F6" s="70">
        <v>1</v>
      </c>
      <c r="G6" s="70"/>
      <c r="H6" s="70">
        <v>1</v>
      </c>
      <c r="I6" s="70"/>
      <c r="J6" s="70"/>
      <c r="K6" s="70"/>
      <c r="L6" s="70"/>
    </row>
    <row r="7" spans="1:148" ht="12.75" customHeight="1" x14ac:dyDescent="0.2">
      <c r="A7" s="33"/>
      <c r="B7" s="34">
        <f>COUNTA(B6:B6)</f>
        <v>1</v>
      </c>
      <c r="C7" s="34"/>
      <c r="D7" s="34"/>
      <c r="E7" s="146">
        <f>SUM(E6:E6)</f>
        <v>1</v>
      </c>
      <c r="F7" s="146">
        <f>SUM(F6:F6)</f>
        <v>1</v>
      </c>
      <c r="G7" s="146"/>
      <c r="H7" s="146">
        <f>SUM(H6:H6)</f>
        <v>1</v>
      </c>
      <c r="I7" s="146">
        <f>SUM(I6:I6)</f>
        <v>0</v>
      </c>
      <c r="J7" s="146">
        <f>SUM(J6:J6)</f>
        <v>0</v>
      </c>
      <c r="K7" s="146">
        <f>SUM(K6:K6)</f>
        <v>0</v>
      </c>
      <c r="L7" s="146">
        <f>SUM(L6:L6)</f>
        <v>0</v>
      </c>
    </row>
    <row r="8" spans="1:148" ht="12.75" customHeight="1" x14ac:dyDescent="0.2">
      <c r="A8" s="33"/>
      <c r="B8" s="34"/>
      <c r="C8" s="34"/>
      <c r="D8" s="34"/>
      <c r="E8" s="146"/>
      <c r="F8" s="146"/>
      <c r="G8" s="146"/>
      <c r="H8" s="146"/>
      <c r="I8" s="146"/>
      <c r="J8" s="146"/>
      <c r="K8" s="146"/>
      <c r="L8" s="146"/>
    </row>
    <row r="9" spans="1:148" ht="12.75" customHeight="1" x14ac:dyDescent="0.2">
      <c r="A9" s="153" t="s">
        <v>157</v>
      </c>
      <c r="B9" s="153" t="s">
        <v>160</v>
      </c>
      <c r="C9" s="153" t="s">
        <v>161</v>
      </c>
      <c r="D9" s="75">
        <v>2</v>
      </c>
      <c r="E9" s="70">
        <v>1</v>
      </c>
      <c r="F9" s="70">
        <v>1</v>
      </c>
      <c r="G9" s="70"/>
      <c r="H9" s="70">
        <v>1</v>
      </c>
      <c r="I9" s="70"/>
      <c r="J9" s="70"/>
      <c r="K9" s="70"/>
      <c r="L9" s="70"/>
    </row>
    <row r="10" spans="1:148" ht="12.75" customHeight="1" x14ac:dyDescent="0.2">
      <c r="A10" s="33"/>
      <c r="B10" s="34">
        <f>COUNTA(B9:B9)</f>
        <v>1</v>
      </c>
      <c r="C10" s="34"/>
      <c r="D10" s="34"/>
      <c r="E10" s="146">
        <f>SUM(E9:E9)</f>
        <v>1</v>
      </c>
      <c r="F10" s="146">
        <f>SUM(F9:F9)</f>
        <v>1</v>
      </c>
      <c r="G10" s="146"/>
      <c r="H10" s="146">
        <f>SUM(H9:H9)</f>
        <v>1</v>
      </c>
      <c r="I10" s="146">
        <f>SUM(I9:I9)</f>
        <v>0</v>
      </c>
      <c r="J10" s="146">
        <f>SUM(J9:J9)</f>
        <v>0</v>
      </c>
      <c r="K10" s="146">
        <f>SUM(K9:K9)</f>
        <v>0</v>
      </c>
      <c r="L10" s="146">
        <f>SUM(L9:L9)</f>
        <v>0</v>
      </c>
    </row>
    <row r="11" spans="1:148" ht="12.75" customHeight="1" x14ac:dyDescent="0.2">
      <c r="A11" s="33"/>
      <c r="B11" s="33"/>
      <c r="C11" s="33"/>
      <c r="D11" s="33"/>
      <c r="E11" s="37"/>
      <c r="F11" s="37"/>
      <c r="G11" s="37"/>
      <c r="H11" s="37"/>
      <c r="I11" s="37"/>
      <c r="J11" s="37"/>
      <c r="K11" s="37"/>
      <c r="L11" s="37"/>
    </row>
    <row r="12" spans="1:148" ht="12.75" customHeight="1" x14ac:dyDescent="0.2">
      <c r="A12" s="147" t="s">
        <v>168</v>
      </c>
      <c r="B12" s="147" t="s">
        <v>169</v>
      </c>
      <c r="C12" s="147" t="s">
        <v>170</v>
      </c>
      <c r="D12" s="74">
        <v>1</v>
      </c>
      <c r="E12" s="58">
        <v>2</v>
      </c>
      <c r="F12" s="58">
        <v>3</v>
      </c>
      <c r="G12" s="58"/>
      <c r="H12" s="58">
        <v>1</v>
      </c>
      <c r="I12" s="58">
        <v>1</v>
      </c>
      <c r="J12" s="58"/>
      <c r="K12" s="58"/>
      <c r="L12" s="58"/>
    </row>
    <row r="13" spans="1:148" ht="12.75" customHeight="1" x14ac:dyDescent="0.2">
      <c r="A13" s="147" t="s">
        <v>168</v>
      </c>
      <c r="B13" s="147" t="s">
        <v>173</v>
      </c>
      <c r="C13" s="147" t="s">
        <v>174</v>
      </c>
      <c r="D13" s="74">
        <v>2</v>
      </c>
      <c r="E13" s="58">
        <v>1</v>
      </c>
      <c r="F13" s="58">
        <v>2</v>
      </c>
      <c r="G13" s="58"/>
      <c r="H13" s="58"/>
      <c r="I13" s="58">
        <v>1</v>
      </c>
      <c r="J13" s="58"/>
      <c r="K13" s="58"/>
      <c r="L13" s="58"/>
    </row>
    <row r="14" spans="1:148" ht="12.75" customHeight="1" x14ac:dyDescent="0.2">
      <c r="A14" s="153" t="s">
        <v>168</v>
      </c>
      <c r="B14" s="153" t="s">
        <v>180</v>
      </c>
      <c r="C14" s="153" t="s">
        <v>181</v>
      </c>
      <c r="D14" s="75">
        <v>1</v>
      </c>
      <c r="E14" s="70">
        <v>1</v>
      </c>
      <c r="F14" s="70">
        <v>2</v>
      </c>
      <c r="G14" s="70"/>
      <c r="H14" s="70"/>
      <c r="I14" s="70">
        <v>1</v>
      </c>
      <c r="J14" s="70"/>
      <c r="K14" s="70"/>
      <c r="L14" s="70"/>
    </row>
    <row r="15" spans="1:148" ht="12.75" customHeight="1" x14ac:dyDescent="0.2">
      <c r="A15" s="33"/>
      <c r="B15" s="34">
        <f>COUNTA(B12:B14)</f>
        <v>3</v>
      </c>
      <c r="C15" s="34"/>
      <c r="D15" s="34"/>
      <c r="E15" s="146">
        <f>SUM(E12:E14)</f>
        <v>4</v>
      </c>
      <c r="F15" s="146">
        <f>SUM(F12:F14)</f>
        <v>7</v>
      </c>
      <c r="G15" s="146"/>
      <c r="H15" s="146">
        <f>SUM(H12:H14)</f>
        <v>1</v>
      </c>
      <c r="I15" s="146">
        <f>SUM(I12:I14)</f>
        <v>3</v>
      </c>
      <c r="J15" s="146">
        <f>SUM(J12:J14)</f>
        <v>0</v>
      </c>
      <c r="K15" s="146">
        <f>SUM(K12:K14)</f>
        <v>0</v>
      </c>
      <c r="L15" s="146">
        <f>SUM(L12:L14)</f>
        <v>0</v>
      </c>
    </row>
    <row r="16" spans="1:148" ht="12.75" customHeight="1" x14ac:dyDescent="0.2">
      <c r="A16" s="33"/>
      <c r="B16" s="34"/>
      <c r="C16" s="34"/>
      <c r="D16" s="34"/>
      <c r="E16" s="29"/>
      <c r="F16" s="29"/>
      <c r="G16" s="37"/>
      <c r="H16" s="29"/>
      <c r="I16" s="29"/>
      <c r="J16" s="29"/>
      <c r="K16" s="29"/>
      <c r="L16" s="29"/>
    </row>
    <row r="17" spans="2:9" ht="12.75" customHeight="1" x14ac:dyDescent="0.2">
      <c r="C17" s="104" t="s">
        <v>214</v>
      </c>
      <c r="D17" s="120"/>
      <c r="E17" s="121"/>
    </row>
    <row r="18" spans="2:9" ht="12.75" customHeight="1" x14ac:dyDescent="0.2">
      <c r="B18" s="122"/>
      <c r="D18" s="123" t="s">
        <v>119</v>
      </c>
      <c r="E18" s="103">
        <f>B4+B7+B10+B15</f>
        <v>6</v>
      </c>
    </row>
    <row r="19" spans="2:9" ht="12.75" customHeight="1" x14ac:dyDescent="0.2">
      <c r="B19" s="122"/>
      <c r="D19" s="123" t="s">
        <v>100</v>
      </c>
      <c r="E19" s="103">
        <f>E4+E7+E10+E15</f>
        <v>7</v>
      </c>
    </row>
    <row r="20" spans="2:9" ht="12.75" customHeight="1" x14ac:dyDescent="0.2">
      <c r="B20" s="122"/>
      <c r="D20" s="123" t="s">
        <v>101</v>
      </c>
      <c r="E20" s="103">
        <f>F4+F7+F10+F15</f>
        <v>10</v>
      </c>
    </row>
    <row r="21" spans="2:9" ht="12.75" customHeight="1" x14ac:dyDescent="0.2"/>
    <row r="22" spans="2:9" ht="12.75" customHeight="1" x14ac:dyDescent="0.2">
      <c r="D22" s="107"/>
      <c r="E22" s="107" t="s">
        <v>127</v>
      </c>
      <c r="F22" s="109"/>
      <c r="G22" s="109"/>
      <c r="H22" s="114" t="s">
        <v>89</v>
      </c>
      <c r="I22" s="114" t="s">
        <v>99</v>
      </c>
    </row>
    <row r="23" spans="2:9" ht="12.75" customHeight="1" x14ac:dyDescent="0.2">
      <c r="C23" s="128"/>
      <c r="D23" s="128"/>
      <c r="E23" s="128"/>
      <c r="F23" s="112" t="s">
        <v>122</v>
      </c>
      <c r="H23" s="103">
        <f>H4+H7+H10+H15</f>
        <v>4</v>
      </c>
      <c r="I23" s="117">
        <f>H23/(H28)</f>
        <v>0.5714285714285714</v>
      </c>
    </row>
    <row r="24" spans="2:9" ht="12.75" customHeight="1" x14ac:dyDescent="0.2">
      <c r="C24" s="128"/>
      <c r="D24" s="128"/>
      <c r="E24" s="128"/>
      <c r="F24" s="112" t="s">
        <v>123</v>
      </c>
      <c r="H24" s="103">
        <f>I4+I7+I10+I15</f>
        <v>3</v>
      </c>
      <c r="I24" s="117">
        <f>H24/H28</f>
        <v>0.42857142857142855</v>
      </c>
    </row>
    <row r="25" spans="2:9" ht="12.75" customHeight="1" x14ac:dyDescent="0.2">
      <c r="C25" s="128"/>
      <c r="D25" s="128"/>
      <c r="E25" s="128"/>
      <c r="F25" s="112" t="s">
        <v>124</v>
      </c>
      <c r="H25" s="103">
        <f>J4+J7+J10+J15</f>
        <v>0</v>
      </c>
      <c r="I25" s="117">
        <f>H25/H28</f>
        <v>0</v>
      </c>
    </row>
    <row r="26" spans="2:9" ht="12.75" customHeight="1" x14ac:dyDescent="0.2">
      <c r="C26" s="128"/>
      <c r="D26" s="128"/>
      <c r="E26" s="128"/>
      <c r="F26" s="112" t="s">
        <v>125</v>
      </c>
      <c r="H26" s="103">
        <f>K4+K7+K10+K15</f>
        <v>0</v>
      </c>
      <c r="I26" s="117">
        <f>H26/H28</f>
        <v>0</v>
      </c>
    </row>
    <row r="27" spans="2:9" ht="12.75" customHeight="1" x14ac:dyDescent="0.2">
      <c r="C27" s="128"/>
      <c r="D27" s="128"/>
      <c r="E27" s="128"/>
      <c r="F27" s="112" t="s">
        <v>126</v>
      </c>
      <c r="H27" s="127">
        <f>L4+L7+L10+L15</f>
        <v>0</v>
      </c>
      <c r="I27" s="119">
        <f>H27/H28</f>
        <v>0</v>
      </c>
    </row>
    <row r="28" spans="2:9" ht="12.75" customHeight="1" x14ac:dyDescent="0.2">
      <c r="C28" s="128"/>
      <c r="D28" s="128"/>
      <c r="E28" s="128"/>
      <c r="F28" s="128"/>
      <c r="G28" s="112"/>
      <c r="H28" s="126">
        <f>SUM(H23:H27)</f>
        <v>7</v>
      </c>
      <c r="I28" s="117">
        <f>SUM(I23:I27)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South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6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6" customFormat="1" ht="12" customHeight="1" x14ac:dyDescent="0.2">
      <c r="B1" s="169" t="s">
        <v>25</v>
      </c>
      <c r="C1" s="169"/>
      <c r="D1" s="72"/>
      <c r="E1" s="73"/>
      <c r="F1" s="72"/>
      <c r="G1" s="168" t="s">
        <v>27</v>
      </c>
      <c r="H1" s="168"/>
      <c r="I1" s="168"/>
      <c r="J1" s="72"/>
      <c r="K1" s="169" t="s">
        <v>33</v>
      </c>
      <c r="L1" s="169"/>
    </row>
    <row r="2" spans="1:12" s="59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65</v>
      </c>
      <c r="E2" s="15" t="s">
        <v>26</v>
      </c>
      <c r="F2" s="3"/>
      <c r="G2" s="3" t="s">
        <v>195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74" t="s">
        <v>135</v>
      </c>
      <c r="B3" s="74" t="s">
        <v>136</v>
      </c>
      <c r="C3" s="74" t="s">
        <v>137</v>
      </c>
      <c r="D3" s="74">
        <v>2</v>
      </c>
      <c r="E3" s="74">
        <v>153</v>
      </c>
      <c r="F3" s="5"/>
      <c r="G3" s="13"/>
      <c r="H3" s="76"/>
      <c r="I3" s="40">
        <f>H3/E3</f>
        <v>0</v>
      </c>
      <c r="J3" s="65"/>
      <c r="K3" s="41">
        <f>E3-H3</f>
        <v>153</v>
      </c>
      <c r="L3" s="40">
        <f>K3/E3</f>
        <v>1</v>
      </c>
    </row>
    <row r="4" spans="1:12" x14ac:dyDescent="0.2">
      <c r="A4" s="74" t="s">
        <v>135</v>
      </c>
      <c r="B4" s="74" t="s">
        <v>138</v>
      </c>
      <c r="C4" s="74" t="s">
        <v>139</v>
      </c>
      <c r="D4" s="74">
        <v>2</v>
      </c>
      <c r="E4" s="74">
        <v>153</v>
      </c>
      <c r="F4" s="5"/>
      <c r="G4" s="13"/>
      <c r="H4" s="76"/>
      <c r="I4" s="40">
        <f t="shared" ref="I4:I6" si="0">H4/E4</f>
        <v>0</v>
      </c>
      <c r="J4" s="65"/>
      <c r="K4" s="41">
        <f t="shared" ref="K4:K6" si="1">E4-H4</f>
        <v>153</v>
      </c>
      <c r="L4" s="40">
        <f t="shared" ref="L4:L6" si="2">K4/E4</f>
        <v>1</v>
      </c>
    </row>
    <row r="5" spans="1:12" x14ac:dyDescent="0.2">
      <c r="A5" s="74" t="s">
        <v>135</v>
      </c>
      <c r="B5" s="74" t="s">
        <v>140</v>
      </c>
      <c r="C5" s="74" t="s">
        <v>141</v>
      </c>
      <c r="D5" s="74">
        <v>2</v>
      </c>
      <c r="E5" s="74">
        <v>153</v>
      </c>
      <c r="F5" s="5"/>
      <c r="G5" s="13"/>
      <c r="H5" s="76"/>
      <c r="I5" s="40">
        <f t="shared" si="0"/>
        <v>0</v>
      </c>
      <c r="J5" s="65"/>
      <c r="K5" s="41">
        <f t="shared" si="1"/>
        <v>153</v>
      </c>
      <c r="L5" s="40">
        <f t="shared" si="2"/>
        <v>1</v>
      </c>
    </row>
    <row r="6" spans="1:12" x14ac:dyDescent="0.2">
      <c r="A6" s="75" t="s">
        <v>135</v>
      </c>
      <c r="B6" s="75" t="s">
        <v>142</v>
      </c>
      <c r="C6" s="75" t="s">
        <v>143</v>
      </c>
      <c r="D6" s="75">
        <v>2</v>
      </c>
      <c r="E6" s="75">
        <v>153</v>
      </c>
      <c r="F6" s="66"/>
      <c r="G6" s="68"/>
      <c r="H6" s="70"/>
      <c r="I6" s="43">
        <f t="shared" si="0"/>
        <v>0</v>
      </c>
      <c r="J6" s="67"/>
      <c r="K6" s="44">
        <f t="shared" si="1"/>
        <v>153</v>
      </c>
      <c r="L6" s="43">
        <f t="shared" si="2"/>
        <v>1</v>
      </c>
    </row>
    <row r="7" spans="1:12" x14ac:dyDescent="0.2">
      <c r="A7" s="33"/>
      <c r="B7" s="34">
        <f>COUNTA(B3:B6)</f>
        <v>4</v>
      </c>
      <c r="C7" s="33"/>
      <c r="D7" s="79"/>
      <c r="E7" s="38">
        <f>SUM(E3:E6)</f>
        <v>612</v>
      </c>
      <c r="F7" s="45"/>
      <c r="G7" s="34">
        <f>COUNTA(G3:G6)</f>
        <v>0</v>
      </c>
      <c r="H7" s="38">
        <f>SUM(H3:H6)</f>
        <v>0</v>
      </c>
      <c r="I7" s="46">
        <f>H7/E7</f>
        <v>0</v>
      </c>
      <c r="J7" s="47"/>
      <c r="K7" s="38">
        <f>SUM(K3:K6)</f>
        <v>612</v>
      </c>
      <c r="L7" s="46">
        <f>K7/E7</f>
        <v>1</v>
      </c>
    </row>
    <row r="8" spans="1:12" ht="8.25" customHeight="1" x14ac:dyDescent="0.2">
      <c r="A8" s="33"/>
      <c r="B8" s="34"/>
      <c r="C8" s="33"/>
      <c r="D8" s="57"/>
      <c r="E8" s="38"/>
      <c r="F8" s="45"/>
      <c r="G8" s="34"/>
      <c r="H8" s="38"/>
      <c r="I8" s="46"/>
      <c r="J8" s="47"/>
      <c r="K8" s="38"/>
      <c r="L8" s="46"/>
    </row>
    <row r="9" spans="1:12" x14ac:dyDescent="0.2">
      <c r="A9" s="74" t="s">
        <v>144</v>
      </c>
      <c r="B9" s="74" t="s">
        <v>147</v>
      </c>
      <c r="C9" s="74" t="s">
        <v>148</v>
      </c>
      <c r="D9" s="74">
        <v>2</v>
      </c>
      <c r="E9" s="74">
        <v>153</v>
      </c>
      <c r="F9" s="5"/>
      <c r="G9" s="13"/>
      <c r="H9" s="39"/>
      <c r="I9" s="40">
        <f t="shared" ref="I9:I14" si="3">H9/E9</f>
        <v>0</v>
      </c>
      <c r="J9" s="65"/>
      <c r="K9" s="41">
        <f>E9-H9</f>
        <v>153</v>
      </c>
      <c r="L9" s="40">
        <f t="shared" ref="L9:L14" si="4">K9/E9</f>
        <v>1</v>
      </c>
    </row>
    <row r="10" spans="1:12" x14ac:dyDescent="0.2">
      <c r="A10" s="74" t="s">
        <v>144</v>
      </c>
      <c r="B10" s="74" t="s">
        <v>149</v>
      </c>
      <c r="C10" s="74" t="s">
        <v>150</v>
      </c>
      <c r="D10" s="74">
        <v>2</v>
      </c>
      <c r="E10" s="74">
        <v>153</v>
      </c>
      <c r="F10" s="5"/>
      <c r="G10" s="39"/>
      <c r="H10" s="39"/>
      <c r="I10" s="40">
        <f t="shared" si="3"/>
        <v>0</v>
      </c>
      <c r="J10" s="65"/>
      <c r="K10" s="41">
        <f>E10-H10</f>
        <v>153</v>
      </c>
      <c r="L10" s="40">
        <f t="shared" si="4"/>
        <v>1</v>
      </c>
    </row>
    <row r="11" spans="1:12" x14ac:dyDescent="0.2">
      <c r="A11" s="74" t="s">
        <v>144</v>
      </c>
      <c r="B11" s="74" t="s">
        <v>151</v>
      </c>
      <c r="C11" s="74" t="s">
        <v>152</v>
      </c>
      <c r="D11" s="74">
        <v>2</v>
      </c>
      <c r="E11" s="74">
        <v>153</v>
      </c>
      <c r="F11" s="5"/>
      <c r="G11" s="13"/>
      <c r="H11" s="39"/>
      <c r="I11" s="40">
        <f t="shared" si="3"/>
        <v>0</v>
      </c>
      <c r="J11" s="65"/>
      <c r="K11" s="41">
        <f>E11-H11</f>
        <v>153</v>
      </c>
      <c r="L11" s="40">
        <f t="shared" si="4"/>
        <v>1</v>
      </c>
    </row>
    <row r="12" spans="1:12" x14ac:dyDescent="0.2">
      <c r="A12" s="74" t="s">
        <v>144</v>
      </c>
      <c r="B12" s="74" t="s">
        <v>153</v>
      </c>
      <c r="C12" s="74" t="s">
        <v>154</v>
      </c>
      <c r="D12" s="74">
        <v>2</v>
      </c>
      <c r="E12" s="74">
        <v>153</v>
      </c>
      <c r="F12" s="5"/>
      <c r="G12" s="13"/>
      <c r="H12" s="39"/>
      <c r="I12" s="40">
        <f t="shared" si="3"/>
        <v>0</v>
      </c>
      <c r="J12" s="65"/>
      <c r="K12" s="41">
        <f>E12-H12</f>
        <v>153</v>
      </c>
      <c r="L12" s="40">
        <f t="shared" si="4"/>
        <v>1</v>
      </c>
    </row>
    <row r="13" spans="1:12" x14ac:dyDescent="0.2">
      <c r="A13" s="75" t="s">
        <v>144</v>
      </c>
      <c r="B13" s="75" t="s">
        <v>155</v>
      </c>
      <c r="C13" s="75" t="s">
        <v>156</v>
      </c>
      <c r="D13" s="75">
        <v>2</v>
      </c>
      <c r="E13" s="75">
        <v>153</v>
      </c>
      <c r="F13" s="66"/>
      <c r="G13" s="68" t="s">
        <v>28</v>
      </c>
      <c r="H13" s="42">
        <v>1</v>
      </c>
      <c r="I13" s="43">
        <f t="shared" si="3"/>
        <v>6.5359477124183009E-3</v>
      </c>
      <c r="J13" s="67"/>
      <c r="K13" s="44">
        <f>E13-H13</f>
        <v>152</v>
      </c>
      <c r="L13" s="43">
        <f t="shared" si="4"/>
        <v>0.99346405228758172</v>
      </c>
    </row>
    <row r="14" spans="1:12" x14ac:dyDescent="0.2">
      <c r="A14" s="30"/>
      <c r="B14" s="34">
        <f>COUNTA(B9:B13)</f>
        <v>5</v>
      </c>
      <c r="C14" s="29"/>
      <c r="D14" s="79"/>
      <c r="E14" s="38">
        <f>SUM(E9:E13)</f>
        <v>765</v>
      </c>
      <c r="F14" s="5"/>
      <c r="G14" s="34">
        <f>COUNTA(G9:G13)</f>
        <v>1</v>
      </c>
      <c r="H14" s="38">
        <f>SUM(H9:H13)</f>
        <v>1</v>
      </c>
      <c r="I14" s="46">
        <f t="shared" si="3"/>
        <v>1.30718954248366E-3</v>
      </c>
      <c r="J14" s="47"/>
      <c r="K14" s="38">
        <f>SUM(K9:K13)</f>
        <v>764</v>
      </c>
      <c r="L14" s="46">
        <f t="shared" si="4"/>
        <v>0.99869281045751634</v>
      </c>
    </row>
    <row r="15" spans="1:12" ht="8.25" customHeight="1" x14ac:dyDescent="0.2">
      <c r="A15" s="33"/>
      <c r="B15" s="34"/>
      <c r="C15" s="33"/>
      <c r="D15" s="79"/>
      <c r="E15" s="38"/>
      <c r="F15" s="45"/>
      <c r="G15" s="34"/>
      <c r="H15" s="38"/>
      <c r="I15" s="46"/>
      <c r="J15" s="47"/>
      <c r="K15" s="38"/>
      <c r="L15" s="46"/>
    </row>
    <row r="16" spans="1:12" x14ac:dyDescent="0.2">
      <c r="A16" s="36" t="s">
        <v>185</v>
      </c>
      <c r="B16" s="75" t="s">
        <v>145</v>
      </c>
      <c r="C16" s="75" t="s">
        <v>146</v>
      </c>
      <c r="D16" s="75">
        <v>2</v>
      </c>
      <c r="E16" s="75">
        <v>153</v>
      </c>
      <c r="F16" s="66"/>
      <c r="G16" s="68" t="s">
        <v>28</v>
      </c>
      <c r="H16" s="42">
        <v>1</v>
      </c>
      <c r="I16" s="43">
        <f t="shared" ref="I16:I17" si="5">H16/E16</f>
        <v>6.5359477124183009E-3</v>
      </c>
      <c r="J16" s="67"/>
      <c r="K16" s="44">
        <f>E16-H16</f>
        <v>152</v>
      </c>
      <c r="L16" s="43">
        <f t="shared" ref="L16:L17" si="6">K16/E16</f>
        <v>0.99346405228758172</v>
      </c>
    </row>
    <row r="17" spans="1:12" x14ac:dyDescent="0.2">
      <c r="A17" s="30"/>
      <c r="B17" s="34">
        <f>COUNTA(B16:B16)</f>
        <v>1</v>
      </c>
      <c r="C17" s="29"/>
      <c r="D17" s="79"/>
      <c r="E17" s="38">
        <f>SUM(E16:E16)</f>
        <v>153</v>
      </c>
      <c r="F17" s="5"/>
      <c r="G17" s="34">
        <f>COUNTA(G16:G16)</f>
        <v>1</v>
      </c>
      <c r="H17" s="38">
        <f>SUM(H16:H16)</f>
        <v>1</v>
      </c>
      <c r="I17" s="46">
        <f t="shared" si="5"/>
        <v>6.5359477124183009E-3</v>
      </c>
      <c r="J17" s="132"/>
      <c r="K17" s="38">
        <f>SUM(K16:K16)</f>
        <v>152</v>
      </c>
      <c r="L17" s="46">
        <f t="shared" si="6"/>
        <v>0.99346405228758172</v>
      </c>
    </row>
    <row r="18" spans="1:12" ht="8.25" customHeight="1" x14ac:dyDescent="0.2">
      <c r="A18" s="33"/>
      <c r="B18" s="34"/>
      <c r="C18" s="33"/>
      <c r="D18" s="79"/>
      <c r="E18" s="38"/>
      <c r="F18" s="45"/>
      <c r="G18" s="34"/>
      <c r="H18" s="38"/>
      <c r="I18" s="46"/>
      <c r="J18" s="132"/>
      <c r="K18" s="38"/>
      <c r="L18" s="46"/>
    </row>
    <row r="19" spans="1:12" x14ac:dyDescent="0.2">
      <c r="A19" s="74" t="s">
        <v>157</v>
      </c>
      <c r="B19" s="74" t="s">
        <v>158</v>
      </c>
      <c r="C19" s="74" t="s">
        <v>159</v>
      </c>
      <c r="D19" s="74">
        <v>2</v>
      </c>
      <c r="E19" s="74">
        <v>153</v>
      </c>
      <c r="F19" s="5"/>
      <c r="G19" s="39"/>
      <c r="H19" s="39"/>
      <c r="I19" s="40">
        <f t="shared" ref="I19:I23" si="7">H19/E19</f>
        <v>0</v>
      </c>
      <c r="J19" s="65"/>
      <c r="K19" s="41">
        <f t="shared" ref="K19:K23" si="8">E19-H19</f>
        <v>153</v>
      </c>
      <c r="L19" s="40">
        <f t="shared" ref="L19:L23" si="9">K19/E19</f>
        <v>1</v>
      </c>
    </row>
    <row r="20" spans="1:12" x14ac:dyDescent="0.2">
      <c r="A20" s="74" t="s">
        <v>157</v>
      </c>
      <c r="B20" s="74" t="s">
        <v>160</v>
      </c>
      <c r="C20" s="74" t="s">
        <v>161</v>
      </c>
      <c r="D20" s="74">
        <v>2</v>
      </c>
      <c r="E20" s="74">
        <v>153</v>
      </c>
      <c r="F20" s="5"/>
      <c r="G20" s="13" t="s">
        <v>28</v>
      </c>
      <c r="H20" s="39">
        <v>1</v>
      </c>
      <c r="I20" s="40">
        <f t="shared" si="7"/>
        <v>6.5359477124183009E-3</v>
      </c>
      <c r="J20" s="65"/>
      <c r="K20" s="41">
        <f t="shared" si="8"/>
        <v>152</v>
      </c>
      <c r="L20" s="40">
        <f t="shared" si="9"/>
        <v>0.99346405228758172</v>
      </c>
    </row>
    <row r="21" spans="1:12" ht="18" x14ac:dyDescent="0.2">
      <c r="A21" s="74" t="s">
        <v>157</v>
      </c>
      <c r="B21" s="74" t="s">
        <v>162</v>
      </c>
      <c r="C21" s="74" t="s">
        <v>163</v>
      </c>
      <c r="D21" s="74">
        <v>2</v>
      </c>
      <c r="E21" s="74">
        <v>153</v>
      </c>
      <c r="F21" s="5"/>
      <c r="G21" s="13"/>
      <c r="H21" s="76"/>
      <c r="I21" s="40">
        <f t="shared" si="7"/>
        <v>0</v>
      </c>
      <c r="J21" s="65"/>
      <c r="K21" s="41">
        <f t="shared" si="8"/>
        <v>153</v>
      </c>
      <c r="L21" s="40">
        <f t="shared" si="9"/>
        <v>1</v>
      </c>
    </row>
    <row r="22" spans="1:12" x14ac:dyDescent="0.2">
      <c r="A22" s="74" t="s">
        <v>157</v>
      </c>
      <c r="B22" s="74" t="s">
        <v>164</v>
      </c>
      <c r="C22" s="74" t="s">
        <v>165</v>
      </c>
      <c r="D22" s="74">
        <v>2</v>
      </c>
      <c r="E22" s="74">
        <v>153</v>
      </c>
      <c r="F22" s="5"/>
      <c r="G22" s="13"/>
      <c r="H22" s="76"/>
      <c r="I22" s="40">
        <f t="shared" si="7"/>
        <v>0</v>
      </c>
      <c r="J22" s="65"/>
      <c r="K22" s="41">
        <f t="shared" si="8"/>
        <v>153</v>
      </c>
      <c r="L22" s="40">
        <f t="shared" si="9"/>
        <v>1</v>
      </c>
    </row>
    <row r="23" spans="1:12" x14ac:dyDescent="0.2">
      <c r="A23" s="75" t="s">
        <v>157</v>
      </c>
      <c r="B23" s="75" t="s">
        <v>166</v>
      </c>
      <c r="C23" s="75" t="s">
        <v>167</v>
      </c>
      <c r="D23" s="75">
        <v>2</v>
      </c>
      <c r="E23" s="75">
        <v>153</v>
      </c>
      <c r="F23" s="66"/>
      <c r="G23" s="68"/>
      <c r="H23" s="70"/>
      <c r="I23" s="43">
        <f t="shared" si="7"/>
        <v>0</v>
      </c>
      <c r="J23" s="67"/>
      <c r="K23" s="44">
        <f t="shared" si="8"/>
        <v>153</v>
      </c>
      <c r="L23" s="43">
        <f t="shared" si="9"/>
        <v>1</v>
      </c>
    </row>
    <row r="24" spans="1:12" x14ac:dyDescent="0.2">
      <c r="A24" s="33"/>
      <c r="B24" s="34">
        <f>COUNTA(B19:B23)</f>
        <v>5</v>
      </c>
      <c r="C24" s="33"/>
      <c r="D24" s="79"/>
      <c r="E24" s="38">
        <f>SUM(E19:E23)</f>
        <v>765</v>
      </c>
      <c r="F24" s="45"/>
      <c r="G24" s="34">
        <f>COUNTA(G19:G23)</f>
        <v>1</v>
      </c>
      <c r="H24" s="38">
        <f>SUM(H19:H23)</f>
        <v>1</v>
      </c>
      <c r="I24" s="46">
        <f>H24/E24</f>
        <v>1.30718954248366E-3</v>
      </c>
      <c r="J24" s="47"/>
      <c r="K24" s="55">
        <f>E24-H24</f>
        <v>764</v>
      </c>
      <c r="L24" s="46">
        <f>K24/E24</f>
        <v>0.99869281045751634</v>
      </c>
    </row>
    <row r="25" spans="1:12" ht="8.25" customHeight="1" x14ac:dyDescent="0.2">
      <c r="A25" s="33"/>
      <c r="B25" s="33"/>
      <c r="C25" s="33"/>
      <c r="D25" s="58"/>
      <c r="H25" s="39"/>
      <c r="I25" s="39"/>
      <c r="J25" s="39"/>
      <c r="K25" s="39"/>
      <c r="L25" s="39"/>
    </row>
    <row r="26" spans="1:12" x14ac:dyDescent="0.2">
      <c r="A26" s="74" t="s">
        <v>168</v>
      </c>
      <c r="B26" s="74" t="s">
        <v>169</v>
      </c>
      <c r="C26" s="74" t="s">
        <v>170</v>
      </c>
      <c r="D26" s="74">
        <v>1</v>
      </c>
      <c r="E26" s="74">
        <v>153</v>
      </c>
      <c r="F26" s="5"/>
      <c r="G26" s="13" t="s">
        <v>28</v>
      </c>
      <c r="H26" s="39">
        <v>3</v>
      </c>
      <c r="I26" s="40">
        <f t="shared" ref="I26:I33" si="10">H26/E26</f>
        <v>1.9607843137254902E-2</v>
      </c>
      <c r="J26" s="65"/>
      <c r="K26" s="41">
        <f t="shared" ref="K26:K33" si="11">E26-H26</f>
        <v>150</v>
      </c>
      <c r="L26" s="40">
        <f t="shared" ref="L26:L33" si="12">K26/E26</f>
        <v>0.98039215686274506</v>
      </c>
    </row>
    <row r="27" spans="1:12" x14ac:dyDescent="0.2">
      <c r="A27" s="74" t="s">
        <v>168</v>
      </c>
      <c r="B27" s="74" t="s">
        <v>171</v>
      </c>
      <c r="C27" s="74" t="s">
        <v>172</v>
      </c>
      <c r="D27" s="74">
        <v>1</v>
      </c>
      <c r="E27" s="74">
        <v>153</v>
      </c>
      <c r="F27" s="5"/>
      <c r="G27" s="39"/>
      <c r="H27" s="39"/>
      <c r="I27" s="40">
        <f t="shared" si="10"/>
        <v>0</v>
      </c>
      <c r="J27" s="65"/>
      <c r="K27" s="41">
        <f t="shared" si="11"/>
        <v>153</v>
      </c>
      <c r="L27" s="40">
        <f t="shared" si="12"/>
        <v>1</v>
      </c>
    </row>
    <row r="28" spans="1:12" x14ac:dyDescent="0.2">
      <c r="A28" s="74" t="s">
        <v>168</v>
      </c>
      <c r="B28" s="74" t="s">
        <v>173</v>
      </c>
      <c r="C28" s="74" t="s">
        <v>174</v>
      </c>
      <c r="D28" s="74">
        <v>2</v>
      </c>
      <c r="E28" s="74">
        <v>153</v>
      </c>
      <c r="F28" s="5"/>
      <c r="G28" s="13" t="s">
        <v>28</v>
      </c>
      <c r="H28" s="39">
        <v>2</v>
      </c>
      <c r="I28" s="40">
        <f t="shared" si="10"/>
        <v>1.3071895424836602E-2</v>
      </c>
      <c r="J28" s="65"/>
      <c r="K28" s="41">
        <f t="shared" si="11"/>
        <v>151</v>
      </c>
      <c r="L28" s="40">
        <f t="shared" si="12"/>
        <v>0.98692810457516345</v>
      </c>
    </row>
    <row r="29" spans="1:12" x14ac:dyDescent="0.2">
      <c r="A29" s="74" t="s">
        <v>168</v>
      </c>
      <c r="B29" s="74" t="s">
        <v>175</v>
      </c>
      <c r="C29" s="74" t="s">
        <v>176</v>
      </c>
      <c r="D29" s="74">
        <v>1</v>
      </c>
      <c r="E29" s="74">
        <v>153</v>
      </c>
      <c r="F29" s="5"/>
      <c r="G29" s="39"/>
      <c r="H29" s="39"/>
      <c r="I29" s="40">
        <f t="shared" si="10"/>
        <v>0</v>
      </c>
      <c r="J29" s="65"/>
      <c r="K29" s="41">
        <f t="shared" si="11"/>
        <v>153</v>
      </c>
      <c r="L29" s="40">
        <f t="shared" si="12"/>
        <v>1</v>
      </c>
    </row>
    <row r="30" spans="1:12" ht="18" x14ac:dyDescent="0.2">
      <c r="A30" s="74" t="s">
        <v>168</v>
      </c>
      <c r="B30" s="74" t="s">
        <v>177</v>
      </c>
      <c r="C30" s="74" t="s">
        <v>190</v>
      </c>
      <c r="D30" s="74">
        <v>1</v>
      </c>
      <c r="E30" s="74">
        <v>153</v>
      </c>
      <c r="F30" s="5"/>
      <c r="G30" s="39"/>
      <c r="H30" s="39"/>
      <c r="I30" s="40">
        <f t="shared" si="10"/>
        <v>0</v>
      </c>
      <c r="J30" s="65"/>
      <c r="K30" s="41">
        <f t="shared" si="11"/>
        <v>153</v>
      </c>
      <c r="L30" s="40">
        <f t="shared" si="12"/>
        <v>1</v>
      </c>
    </row>
    <row r="31" spans="1:12" x14ac:dyDescent="0.2">
      <c r="A31" s="74" t="s">
        <v>168</v>
      </c>
      <c r="B31" s="74" t="s">
        <v>178</v>
      </c>
      <c r="C31" s="74" t="s">
        <v>179</v>
      </c>
      <c r="D31" s="74">
        <v>1</v>
      </c>
      <c r="E31" s="74">
        <v>153</v>
      </c>
      <c r="F31" s="5"/>
      <c r="G31" s="39"/>
      <c r="H31" s="39"/>
      <c r="I31" s="40">
        <f t="shared" si="10"/>
        <v>0</v>
      </c>
      <c r="J31" s="65"/>
      <c r="K31" s="41">
        <f t="shared" si="11"/>
        <v>153</v>
      </c>
      <c r="L31" s="40">
        <f t="shared" si="12"/>
        <v>1</v>
      </c>
    </row>
    <row r="32" spans="1:12" x14ac:dyDescent="0.2">
      <c r="A32" s="74" t="s">
        <v>168</v>
      </c>
      <c r="B32" s="74" t="s">
        <v>180</v>
      </c>
      <c r="C32" s="74" t="s">
        <v>181</v>
      </c>
      <c r="D32" s="74">
        <v>1</v>
      </c>
      <c r="E32" s="74">
        <v>153</v>
      </c>
      <c r="F32" s="5"/>
      <c r="G32" s="13" t="s">
        <v>28</v>
      </c>
      <c r="H32" s="39">
        <v>2</v>
      </c>
      <c r="I32" s="40">
        <f t="shared" si="10"/>
        <v>1.3071895424836602E-2</v>
      </c>
      <c r="J32" s="65"/>
      <c r="K32" s="41">
        <f t="shared" si="11"/>
        <v>151</v>
      </c>
      <c r="L32" s="40">
        <f t="shared" si="12"/>
        <v>0.98692810457516345</v>
      </c>
    </row>
    <row r="33" spans="1:12" x14ac:dyDescent="0.2">
      <c r="A33" s="75" t="s">
        <v>168</v>
      </c>
      <c r="B33" s="75" t="s">
        <v>182</v>
      </c>
      <c r="C33" s="75" t="s">
        <v>183</v>
      </c>
      <c r="D33" s="75">
        <v>1</v>
      </c>
      <c r="E33" s="75">
        <v>153</v>
      </c>
      <c r="F33" s="66"/>
      <c r="G33" s="42"/>
      <c r="H33" s="42"/>
      <c r="I33" s="43">
        <f t="shared" si="10"/>
        <v>0</v>
      </c>
      <c r="J33" s="67"/>
      <c r="K33" s="44">
        <f t="shared" si="11"/>
        <v>153</v>
      </c>
      <c r="L33" s="43">
        <f t="shared" si="12"/>
        <v>1</v>
      </c>
    </row>
    <row r="34" spans="1:12" x14ac:dyDescent="0.2">
      <c r="A34" s="33"/>
      <c r="B34" s="34">
        <f>COUNTA(B26:B33)</f>
        <v>8</v>
      </c>
      <c r="C34" s="33"/>
      <c r="E34" s="38">
        <f>SUM(E26:E33)</f>
        <v>1224</v>
      </c>
      <c r="F34" s="45"/>
      <c r="G34" s="34">
        <f>COUNTA(G26:G33)</f>
        <v>3</v>
      </c>
      <c r="H34" s="38">
        <f>SUM(H26:H33)</f>
        <v>7</v>
      </c>
      <c r="I34" s="46">
        <f>H34/E34</f>
        <v>5.7189542483660127E-3</v>
      </c>
      <c r="J34" s="47"/>
      <c r="K34" s="55">
        <f>E34-H34</f>
        <v>1217</v>
      </c>
      <c r="L34" s="46">
        <f>K34/E34</f>
        <v>0.99428104575163401</v>
      </c>
    </row>
    <row r="35" spans="1:12" ht="8.25" customHeight="1" x14ac:dyDescent="0.2">
      <c r="A35" s="33"/>
      <c r="B35" s="34"/>
      <c r="C35" s="33"/>
      <c r="E35" s="38"/>
      <c r="F35" s="45"/>
      <c r="G35" s="34"/>
      <c r="H35" s="38"/>
      <c r="I35" s="46"/>
      <c r="J35" s="78"/>
      <c r="K35" s="55"/>
      <c r="L35" s="46"/>
    </row>
    <row r="36" spans="1:12" x14ac:dyDescent="0.2">
      <c r="C36" s="104" t="s">
        <v>215</v>
      </c>
      <c r="D36" s="121"/>
      <c r="G36" s="39"/>
      <c r="H36" s="39"/>
    </row>
    <row r="37" spans="1:12" x14ac:dyDescent="0.2">
      <c r="B37" s="104"/>
      <c r="D37" s="123" t="s">
        <v>93</v>
      </c>
      <c r="E37" s="103">
        <f>SUM(B7+B14+B17+B24+B34)</f>
        <v>23</v>
      </c>
      <c r="G37" s="39"/>
      <c r="H37" s="39"/>
    </row>
    <row r="38" spans="1:12" x14ac:dyDescent="0.2">
      <c r="B38" s="104"/>
      <c r="D38" s="123" t="s">
        <v>128</v>
      </c>
      <c r="E38" s="102">
        <f>SUM(E7+E14+E17+E24+E34)</f>
        <v>3519</v>
      </c>
      <c r="G38" s="39"/>
      <c r="H38" s="39"/>
    </row>
    <row r="39" spans="1:12" x14ac:dyDescent="0.2">
      <c r="B39" s="122"/>
      <c r="D39" s="123" t="s">
        <v>119</v>
      </c>
      <c r="E39" s="103">
        <f>SUM(G7+G14+G17+G24+G34)</f>
        <v>6</v>
      </c>
      <c r="G39" s="39"/>
      <c r="H39" s="39"/>
    </row>
    <row r="40" spans="1:12" x14ac:dyDescent="0.2">
      <c r="B40" s="122"/>
      <c r="D40" s="123" t="s">
        <v>129</v>
      </c>
      <c r="E40" s="102">
        <f>SUM(H7+H14+H17+H24+H34)</f>
        <v>10</v>
      </c>
      <c r="G40" s="39"/>
      <c r="H40" s="39"/>
    </row>
    <row r="41" spans="1:12" x14ac:dyDescent="0.2">
      <c r="B41" s="122"/>
      <c r="D41" s="123" t="s">
        <v>130</v>
      </c>
      <c r="E41" s="130">
        <f>E40/E38</f>
        <v>2.841716396703609E-3</v>
      </c>
      <c r="G41" s="39"/>
      <c r="H41" s="39"/>
    </row>
    <row r="42" spans="1:12" x14ac:dyDescent="0.2">
      <c r="D42" s="123" t="s">
        <v>131</v>
      </c>
      <c r="E42" s="102">
        <f>SUM(K7+K14+K17+K24+K34)</f>
        <v>3509</v>
      </c>
      <c r="G42" s="39"/>
      <c r="H42" s="39"/>
    </row>
    <row r="43" spans="1:12" x14ac:dyDescent="0.2">
      <c r="D43" s="123" t="s">
        <v>132</v>
      </c>
      <c r="E43" s="130">
        <f>E42/E38</f>
        <v>0.99715828360329639</v>
      </c>
      <c r="G43" s="39"/>
      <c r="H43" s="39"/>
    </row>
    <row r="44" spans="1:12" x14ac:dyDescent="0.2">
      <c r="G44" s="39"/>
      <c r="H44" s="39"/>
    </row>
    <row r="45" spans="1:12" x14ac:dyDescent="0.2">
      <c r="G45" s="39"/>
      <c r="H45" s="39"/>
    </row>
    <row r="46" spans="1:12" x14ac:dyDescent="0.2">
      <c r="G46" s="39"/>
      <c r="H46" s="39"/>
    </row>
    <row r="47" spans="1:12" x14ac:dyDescent="0.2">
      <c r="G47" s="39"/>
      <c r="H47" s="39"/>
    </row>
    <row r="48" spans="1:12" x14ac:dyDescent="0.2">
      <c r="G48" s="39"/>
      <c r="H48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South Carolina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2012-09-05T20:44:53Z</cp:lastPrinted>
  <dcterms:created xsi:type="dcterms:W3CDTF">2006-12-12T20:37:17Z</dcterms:created>
  <dcterms:modified xsi:type="dcterms:W3CDTF">2012-09-05T20:45:07Z</dcterms:modified>
</cp:coreProperties>
</file>