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95" yWindow="90" windowWidth="18405" windowHeight="5280"/>
  </bookViews>
  <sheets>
    <sheet name="Summary" sheetId="8" r:id="rId1"/>
    <sheet name="Attributes" sheetId="2" r:id="rId2"/>
    <sheet name="Monitoring" sheetId="10" r:id="rId3"/>
    <sheet name="Pollution Sources" sheetId="11" r:id="rId4"/>
    <sheet name="2010 Actions" sheetId="4" r:id="rId5"/>
    <sheet name="Action Durations" sheetId="9" r:id="rId6"/>
    <sheet name="Beach Days" sheetId="7" r:id="rId7"/>
  </sheets>
  <definedNames>
    <definedName name="_xlnm.Print_Area" localSheetId="4">'2010 Actions'!$A$1:$J$77</definedName>
    <definedName name="_xlnm.Print_Area" localSheetId="5">'Action Durations'!$A$1:$K$55</definedName>
    <definedName name="_xlnm.Print_Area" localSheetId="1">Attributes!$A$1:$J$63</definedName>
    <definedName name="_xlnm.Print_Area" localSheetId="6">'Beach Days'!$A$1:$L$69</definedName>
    <definedName name="_xlnm.Print_Area" localSheetId="2">Monitoring!$A$1:$J$65</definedName>
    <definedName name="_xlnm.Print_Area" localSheetId="3">'Pollution Sources'!$A$1:$R$80</definedName>
    <definedName name="_xlnm.Print_Area" localSheetId="0">Summary!$A$1:$W$35</definedName>
    <definedName name="_xlnm.Print_Titles" localSheetId="4">'2010 Actions'!$1:$1</definedName>
    <definedName name="_xlnm.Print_Titles" localSheetId="5">'Action Durations'!$1:$2</definedName>
    <definedName name="_xlnm.Print_Titles" localSheetId="1">Attributes!$1:$1</definedName>
    <definedName name="_xlnm.Print_Titles" localSheetId="6">'Beach Days'!$1:$2</definedName>
    <definedName name="_xlnm.Print_Titles" localSheetId="2">Monitoring!$1:$1</definedName>
    <definedName name="_xlnm.Print_Titles" localSheetId="3">'Pollution Sources'!$1:$2</definedName>
    <definedName name="_xlnm.Print_Titles" localSheetId="0">Summary!$1:$2</definedName>
  </definedNames>
  <calcPr calcId="125725"/>
</workbook>
</file>

<file path=xl/calcChain.xml><?xml version="1.0" encoding="utf-8"?>
<calcChain xmlns="http://schemas.openxmlformats.org/spreadsheetml/2006/main">
  <c r="S17" i="8"/>
  <c r="R17"/>
  <c r="Q17"/>
  <c r="P17"/>
  <c r="O17"/>
  <c r="N17"/>
  <c r="S16"/>
  <c r="R16"/>
  <c r="Q16"/>
  <c r="P16"/>
  <c r="O16"/>
  <c r="N16"/>
  <c r="S20"/>
  <c r="R20"/>
  <c r="Q20"/>
  <c r="P20"/>
  <c r="O20"/>
  <c r="N20"/>
  <c r="S19"/>
  <c r="R19"/>
  <c r="Q19"/>
  <c r="P19"/>
  <c r="O19"/>
  <c r="N19"/>
  <c r="S15"/>
  <c r="R15"/>
  <c r="Q15"/>
  <c r="P15"/>
  <c r="O15"/>
  <c r="N15"/>
  <c r="S14"/>
  <c r="R14"/>
  <c r="Q14"/>
  <c r="P14"/>
  <c r="O14"/>
  <c r="N14"/>
  <c r="S13"/>
  <c r="R13"/>
  <c r="Q13"/>
  <c r="P13"/>
  <c r="O13"/>
  <c r="N13"/>
  <c r="S12"/>
  <c r="R12"/>
  <c r="Q12"/>
  <c r="P12"/>
  <c r="O12"/>
  <c r="N12"/>
  <c r="S10"/>
  <c r="R10"/>
  <c r="Q10"/>
  <c r="P10"/>
  <c r="O10"/>
  <c r="N10"/>
  <c r="S8"/>
  <c r="R8"/>
  <c r="Q8"/>
  <c r="P8"/>
  <c r="O8"/>
  <c r="N8"/>
  <c r="S7"/>
  <c r="R7"/>
  <c r="Q7"/>
  <c r="P7"/>
  <c r="O7"/>
  <c r="N7"/>
  <c r="S5"/>
  <c r="R5"/>
  <c r="Q5"/>
  <c r="P5"/>
  <c r="O5"/>
  <c r="N5"/>
  <c r="J20"/>
  <c r="J19"/>
  <c r="J17"/>
  <c r="J16"/>
  <c r="J15"/>
  <c r="J14"/>
  <c r="J13"/>
  <c r="J12"/>
  <c r="J10"/>
  <c r="J8"/>
  <c r="J7"/>
  <c r="J5"/>
  <c r="J6"/>
  <c r="E64" i="7"/>
  <c r="E63"/>
  <c r="D3" i="4" l="1"/>
  <c r="G54" i="9"/>
  <c r="G53"/>
  <c r="G52"/>
  <c r="G51"/>
  <c r="G50"/>
  <c r="D47"/>
  <c r="D46"/>
  <c r="D45"/>
  <c r="B7"/>
  <c r="D7"/>
  <c r="E7"/>
  <c r="G7"/>
  <c r="H7"/>
  <c r="I7"/>
  <c r="J7"/>
  <c r="K7"/>
  <c r="D76" i="4" l="1"/>
  <c r="D75"/>
  <c r="D74"/>
  <c r="D69"/>
  <c r="D67"/>
  <c r="D62"/>
  <c r="D59"/>
  <c r="G33"/>
  <c r="D33"/>
  <c r="B33"/>
  <c r="G25"/>
  <c r="D25"/>
  <c r="B25"/>
  <c r="J58" i="10"/>
  <c r="J55"/>
  <c r="J52"/>
  <c r="J49"/>
  <c r="J46"/>
  <c r="J43"/>
  <c r="J40"/>
  <c r="J37"/>
  <c r="J34"/>
  <c r="J30"/>
  <c r="J27"/>
  <c r="J24"/>
  <c r="J21"/>
  <c r="J18"/>
  <c r="J12"/>
  <c r="J9"/>
  <c r="J6"/>
  <c r="J3"/>
  <c r="D65"/>
  <c r="D63"/>
  <c r="D62"/>
  <c r="D63" i="2"/>
  <c r="D62"/>
  <c r="K58" i="7" l="1"/>
  <c r="L58" s="1"/>
  <c r="I58"/>
  <c r="K55"/>
  <c r="L55" s="1"/>
  <c r="I55"/>
  <c r="K52"/>
  <c r="L52" s="1"/>
  <c r="I52"/>
  <c r="K49"/>
  <c r="L49" s="1"/>
  <c r="I49"/>
  <c r="K46"/>
  <c r="L46" s="1"/>
  <c r="I46"/>
  <c r="K43"/>
  <c r="L43" s="1"/>
  <c r="I43"/>
  <c r="K40"/>
  <c r="L40" s="1"/>
  <c r="I40"/>
  <c r="K37"/>
  <c r="L37" s="1"/>
  <c r="I37"/>
  <c r="K34"/>
  <c r="L34" s="1"/>
  <c r="I34"/>
  <c r="K33"/>
  <c r="L33" s="1"/>
  <c r="I33"/>
  <c r="K30"/>
  <c r="L30" s="1"/>
  <c r="I30"/>
  <c r="K27"/>
  <c r="L27" s="1"/>
  <c r="I27"/>
  <c r="K24"/>
  <c r="L24" s="1"/>
  <c r="I24"/>
  <c r="K21"/>
  <c r="L21" s="1"/>
  <c r="I21"/>
  <c r="K18"/>
  <c r="L18" s="1"/>
  <c r="I18"/>
  <c r="K17"/>
  <c r="L17" s="1"/>
  <c r="I17"/>
  <c r="K16"/>
  <c r="L16" s="1"/>
  <c r="I16"/>
  <c r="K15"/>
  <c r="L15" s="1"/>
  <c r="I15"/>
  <c r="D73" i="4" l="1"/>
  <c r="D72"/>
  <c r="D71"/>
  <c r="D70"/>
  <c r="D68"/>
  <c r="D66"/>
  <c r="D63"/>
  <c r="D64" l="1"/>
  <c r="E63" s="1"/>
  <c r="E62" l="1"/>
  <c r="B6" i="10"/>
  <c r="F43" i="2" l="1"/>
  <c r="F24"/>
  <c r="H59" i="7"/>
  <c r="V20" i="8" s="1"/>
  <c r="G59" i="7"/>
  <c r="E59"/>
  <c r="B59"/>
  <c r="H56"/>
  <c r="V19" i="8" s="1"/>
  <c r="G56" i="7"/>
  <c r="E56"/>
  <c r="B56"/>
  <c r="H53"/>
  <c r="V18" i="8" s="1"/>
  <c r="G53" i="7"/>
  <c r="E53"/>
  <c r="B53"/>
  <c r="H50"/>
  <c r="V17" i="8" s="1"/>
  <c r="G50" i="7"/>
  <c r="E50"/>
  <c r="B50"/>
  <c r="H47"/>
  <c r="V16" i="8" s="1"/>
  <c r="G47" i="7"/>
  <c r="E47"/>
  <c r="B47"/>
  <c r="H44"/>
  <c r="V15" i="8" s="1"/>
  <c r="G44" i="7"/>
  <c r="E44"/>
  <c r="B44"/>
  <c r="K47" l="1"/>
  <c r="L47" s="1"/>
  <c r="K59"/>
  <c r="L59" s="1"/>
  <c r="K56"/>
  <c r="L56" s="1"/>
  <c r="K53"/>
  <c r="L53" s="1"/>
  <c r="K50"/>
  <c r="L50" s="1"/>
  <c r="K44"/>
  <c r="L44" s="1"/>
  <c r="U15" i="8"/>
  <c r="W15" s="1"/>
  <c r="U16"/>
  <c r="W16" s="1"/>
  <c r="U17"/>
  <c r="W17" s="1"/>
  <c r="U18"/>
  <c r="W18" s="1"/>
  <c r="U19"/>
  <c r="U20"/>
  <c r="W20" s="1"/>
  <c r="W19"/>
  <c r="I47" i="7"/>
  <c r="I50"/>
  <c r="I44"/>
  <c r="I53"/>
  <c r="I56"/>
  <c r="I59"/>
  <c r="R59" i="11" l="1"/>
  <c r="Q59"/>
  <c r="P59"/>
  <c r="O59"/>
  <c r="N59"/>
  <c r="M59"/>
  <c r="L59"/>
  <c r="K59"/>
  <c r="J59"/>
  <c r="I59"/>
  <c r="H59"/>
  <c r="G59"/>
  <c r="F59"/>
  <c r="E59"/>
  <c r="D59"/>
  <c r="B59"/>
  <c r="R56"/>
  <c r="Q56"/>
  <c r="P56"/>
  <c r="O56"/>
  <c r="N56"/>
  <c r="M56"/>
  <c r="L56"/>
  <c r="K56"/>
  <c r="J56"/>
  <c r="I56"/>
  <c r="H56"/>
  <c r="G56"/>
  <c r="F56"/>
  <c r="E56"/>
  <c r="D56"/>
  <c r="B56"/>
  <c r="R53"/>
  <c r="Q53"/>
  <c r="P53"/>
  <c r="O53"/>
  <c r="N53"/>
  <c r="M53"/>
  <c r="L53"/>
  <c r="K53"/>
  <c r="J53"/>
  <c r="I53"/>
  <c r="H53"/>
  <c r="G53"/>
  <c r="F53"/>
  <c r="E53"/>
  <c r="D53"/>
  <c r="B53"/>
  <c r="R50"/>
  <c r="Q50"/>
  <c r="P50"/>
  <c r="O50"/>
  <c r="N50"/>
  <c r="M50"/>
  <c r="L50"/>
  <c r="K50"/>
  <c r="J50"/>
  <c r="I50"/>
  <c r="H50"/>
  <c r="G50"/>
  <c r="F50"/>
  <c r="E50"/>
  <c r="D50"/>
  <c r="B50"/>
  <c r="R47"/>
  <c r="Q47"/>
  <c r="P47"/>
  <c r="O47"/>
  <c r="N47"/>
  <c r="M47"/>
  <c r="L47"/>
  <c r="K47"/>
  <c r="J47"/>
  <c r="I47"/>
  <c r="H47"/>
  <c r="G47"/>
  <c r="F47"/>
  <c r="E47"/>
  <c r="D47"/>
  <c r="B47"/>
  <c r="R44"/>
  <c r="Q44"/>
  <c r="P44"/>
  <c r="O44"/>
  <c r="N44"/>
  <c r="M44"/>
  <c r="L44"/>
  <c r="K44"/>
  <c r="J44"/>
  <c r="I44"/>
  <c r="H44"/>
  <c r="G44"/>
  <c r="F44"/>
  <c r="E44"/>
  <c r="D44"/>
  <c r="B44"/>
  <c r="K41" i="9"/>
  <c r="J41"/>
  <c r="I41"/>
  <c r="H41"/>
  <c r="G41"/>
  <c r="E41"/>
  <c r="D41"/>
  <c r="B41"/>
  <c r="K38"/>
  <c r="J38"/>
  <c r="I38"/>
  <c r="H38"/>
  <c r="G38"/>
  <c r="E38"/>
  <c r="D38"/>
  <c r="B38"/>
  <c r="G48" i="4" l="1"/>
  <c r="D48"/>
  <c r="B48"/>
  <c r="G43"/>
  <c r="D43"/>
  <c r="B43"/>
  <c r="F20" i="8"/>
  <c r="F58" i="10"/>
  <c r="D20" i="8" s="1"/>
  <c r="B58" i="10"/>
  <c r="C20" i="8" s="1"/>
  <c r="G20" s="1"/>
  <c r="F19"/>
  <c r="F55" i="10"/>
  <c r="D19" i="8" s="1"/>
  <c r="K19" s="1"/>
  <c r="B55" i="10"/>
  <c r="C19" i="8" s="1"/>
  <c r="G19" s="1"/>
  <c r="F18"/>
  <c r="F52" i="10"/>
  <c r="D18" i="8" s="1"/>
  <c r="K18" s="1"/>
  <c r="B52" i="10"/>
  <c r="C18" i="8" s="1"/>
  <c r="G18" s="1"/>
  <c r="F17"/>
  <c r="F49" i="10"/>
  <c r="D17" i="8" s="1"/>
  <c r="B49" i="10"/>
  <c r="C17" i="8" s="1"/>
  <c r="G17" s="1"/>
  <c r="F16"/>
  <c r="F46" i="10"/>
  <c r="D16" i="8" s="1"/>
  <c r="K16" s="1"/>
  <c r="B46" i="10"/>
  <c r="C16" i="8" s="1"/>
  <c r="G16" s="1"/>
  <c r="F58" i="2"/>
  <c r="B58"/>
  <c r="F55"/>
  <c r="B55"/>
  <c r="F52"/>
  <c r="B52"/>
  <c r="F49"/>
  <c r="B49"/>
  <c r="F46"/>
  <c r="B46"/>
  <c r="B6"/>
  <c r="F6"/>
  <c r="K17" i="8" l="1"/>
  <c r="L17"/>
  <c r="H18"/>
  <c r="H16"/>
  <c r="H20"/>
  <c r="H17"/>
  <c r="H19"/>
  <c r="L19"/>
  <c r="E16"/>
  <c r="E17"/>
  <c r="E19"/>
  <c r="E18"/>
  <c r="L16"/>
  <c r="E20"/>
  <c r="K9" i="7" l="1"/>
  <c r="L9" s="1"/>
  <c r="I9"/>
  <c r="K6"/>
  <c r="L6" s="1"/>
  <c r="I6"/>
  <c r="K3"/>
  <c r="L3" s="1"/>
  <c r="I3"/>
  <c r="H41"/>
  <c r="V14" i="8" s="1"/>
  <c r="G41" i="7"/>
  <c r="E41"/>
  <c r="U14" i="8" s="1"/>
  <c r="B41" i="7"/>
  <c r="H38"/>
  <c r="V13" i="8" s="1"/>
  <c r="G38" i="7"/>
  <c r="E38"/>
  <c r="U13" i="8" s="1"/>
  <c r="B38" i="7"/>
  <c r="H35"/>
  <c r="V12" i="8" s="1"/>
  <c r="G35" i="7"/>
  <c r="E35"/>
  <c r="U12" i="8" s="1"/>
  <c r="B35" i="7"/>
  <c r="H31"/>
  <c r="V11" i="8" s="1"/>
  <c r="G31" i="7"/>
  <c r="E31"/>
  <c r="U11" i="8" s="1"/>
  <c r="B31" i="7"/>
  <c r="H28"/>
  <c r="V10" i="8" s="1"/>
  <c r="G28" i="7"/>
  <c r="E28"/>
  <c r="U10" i="8" s="1"/>
  <c r="B28" i="7"/>
  <c r="H25"/>
  <c r="V9" i="8" s="1"/>
  <c r="G25" i="7"/>
  <c r="E25"/>
  <c r="U9" i="8" s="1"/>
  <c r="B25" i="7"/>
  <c r="H22"/>
  <c r="V8" i="8" s="1"/>
  <c r="G22" i="7"/>
  <c r="E22"/>
  <c r="U8" i="8" s="1"/>
  <c r="B22" i="7"/>
  <c r="H19"/>
  <c r="V7" i="8" s="1"/>
  <c r="G19" i="7"/>
  <c r="E19"/>
  <c r="U7" i="8" s="1"/>
  <c r="B19" i="7"/>
  <c r="H13"/>
  <c r="V6" i="8" s="1"/>
  <c r="G13" i="7"/>
  <c r="E13"/>
  <c r="U6" i="8" s="1"/>
  <c r="B13" i="7"/>
  <c r="K12"/>
  <c r="L12" s="1"/>
  <c r="I12"/>
  <c r="H10"/>
  <c r="V5" i="8" s="1"/>
  <c r="G10" i="7"/>
  <c r="E10"/>
  <c r="U5" i="8" s="1"/>
  <c r="B10" i="7"/>
  <c r="E65" l="1"/>
  <c r="W8" i="8"/>
  <c r="W9"/>
  <c r="W14"/>
  <c r="W6"/>
  <c r="W7"/>
  <c r="W10"/>
  <c r="W11"/>
  <c r="W12"/>
  <c r="W13"/>
  <c r="W5"/>
  <c r="I38" i="7"/>
  <c r="I31"/>
  <c r="K19"/>
  <c r="L19" s="1"/>
  <c r="I22"/>
  <c r="K28"/>
  <c r="L28" s="1"/>
  <c r="K25"/>
  <c r="L25" s="1"/>
  <c r="I10"/>
  <c r="I13"/>
  <c r="I19"/>
  <c r="I28"/>
  <c r="K38"/>
  <c r="L38" s="1"/>
  <c r="I25"/>
  <c r="K31"/>
  <c r="L31" s="1"/>
  <c r="I35"/>
  <c r="I41"/>
  <c r="K41"/>
  <c r="L41" s="1"/>
  <c r="K35"/>
  <c r="L35" s="1"/>
  <c r="K22"/>
  <c r="L22" s="1"/>
  <c r="K13"/>
  <c r="L13" s="1"/>
  <c r="K10"/>
  <c r="L10" s="1"/>
  <c r="K35" i="9"/>
  <c r="J35"/>
  <c r="I35"/>
  <c r="H35"/>
  <c r="G35"/>
  <c r="E35"/>
  <c r="D35"/>
  <c r="B35"/>
  <c r="K32"/>
  <c r="J32"/>
  <c r="I32"/>
  <c r="H32"/>
  <c r="G32"/>
  <c r="E32"/>
  <c r="D32"/>
  <c r="B32"/>
  <c r="K29"/>
  <c r="J29"/>
  <c r="I29"/>
  <c r="H29"/>
  <c r="G29"/>
  <c r="E29"/>
  <c r="D29"/>
  <c r="B29"/>
  <c r="K26"/>
  <c r="J26"/>
  <c r="I26"/>
  <c r="H26"/>
  <c r="G26"/>
  <c r="E26"/>
  <c r="D26"/>
  <c r="B26"/>
  <c r="K23"/>
  <c r="J23"/>
  <c r="I23"/>
  <c r="H23"/>
  <c r="G23"/>
  <c r="E23"/>
  <c r="D23"/>
  <c r="B23"/>
  <c r="K20"/>
  <c r="J20"/>
  <c r="I20"/>
  <c r="H20"/>
  <c r="G20"/>
  <c r="E20"/>
  <c r="D20"/>
  <c r="B20"/>
  <c r="K17"/>
  <c r="J17"/>
  <c r="I17"/>
  <c r="H17"/>
  <c r="G17"/>
  <c r="E17"/>
  <c r="D17"/>
  <c r="B17"/>
  <c r="K14"/>
  <c r="J14"/>
  <c r="I14"/>
  <c r="H14"/>
  <c r="G14"/>
  <c r="E14"/>
  <c r="D14"/>
  <c r="B14"/>
  <c r="G40" i="4" l="1"/>
  <c r="D40"/>
  <c r="B40"/>
  <c r="G37"/>
  <c r="D37"/>
  <c r="B37"/>
  <c r="G28"/>
  <c r="D28"/>
  <c r="B28"/>
  <c r="G22"/>
  <c r="D22"/>
  <c r="B22"/>
  <c r="G19"/>
  <c r="D19"/>
  <c r="B19"/>
  <c r="K20" i="8" l="1"/>
  <c r="L20"/>
  <c r="L18"/>
  <c r="R41" i="11"/>
  <c r="Q41"/>
  <c r="P41"/>
  <c r="O41"/>
  <c r="N41"/>
  <c r="M41"/>
  <c r="L41"/>
  <c r="K41"/>
  <c r="J41"/>
  <c r="I41"/>
  <c r="H41"/>
  <c r="G41"/>
  <c r="F41"/>
  <c r="E41"/>
  <c r="D41"/>
  <c r="B41"/>
  <c r="R38"/>
  <c r="Q38"/>
  <c r="P38"/>
  <c r="O38"/>
  <c r="N38"/>
  <c r="M38"/>
  <c r="L38"/>
  <c r="K38"/>
  <c r="J38"/>
  <c r="I38"/>
  <c r="H38"/>
  <c r="G38"/>
  <c r="F38"/>
  <c r="E38"/>
  <c r="D38"/>
  <c r="B38"/>
  <c r="R35"/>
  <c r="Q35"/>
  <c r="P35"/>
  <c r="O35"/>
  <c r="N35"/>
  <c r="M35"/>
  <c r="L35"/>
  <c r="K35"/>
  <c r="J35"/>
  <c r="I35"/>
  <c r="H35"/>
  <c r="G35"/>
  <c r="F35"/>
  <c r="E35"/>
  <c r="D35"/>
  <c r="B35"/>
  <c r="R31"/>
  <c r="Q31"/>
  <c r="P31"/>
  <c r="O31"/>
  <c r="N31"/>
  <c r="M31"/>
  <c r="L31"/>
  <c r="K31"/>
  <c r="J31"/>
  <c r="I31"/>
  <c r="H31"/>
  <c r="G31"/>
  <c r="F31"/>
  <c r="E31"/>
  <c r="D31"/>
  <c r="B31"/>
  <c r="R28"/>
  <c r="Q28"/>
  <c r="P28"/>
  <c r="O28"/>
  <c r="N28"/>
  <c r="M28"/>
  <c r="L28"/>
  <c r="K28"/>
  <c r="J28"/>
  <c r="I28"/>
  <c r="H28"/>
  <c r="G28"/>
  <c r="F28"/>
  <c r="E28"/>
  <c r="D28"/>
  <c r="B28"/>
  <c r="R25"/>
  <c r="Q25"/>
  <c r="P25"/>
  <c r="O25"/>
  <c r="N25"/>
  <c r="M25"/>
  <c r="L25"/>
  <c r="K25"/>
  <c r="J25"/>
  <c r="I25"/>
  <c r="H25"/>
  <c r="G25"/>
  <c r="F25"/>
  <c r="E25"/>
  <c r="D25"/>
  <c r="B25"/>
  <c r="R22"/>
  <c r="Q22"/>
  <c r="P22"/>
  <c r="O22"/>
  <c r="N22"/>
  <c r="M22"/>
  <c r="L22"/>
  <c r="K22"/>
  <c r="J22"/>
  <c r="I22"/>
  <c r="H22"/>
  <c r="G22"/>
  <c r="F22"/>
  <c r="E22"/>
  <c r="D22"/>
  <c r="B22"/>
  <c r="R19"/>
  <c r="Q19"/>
  <c r="P19"/>
  <c r="O19"/>
  <c r="N19"/>
  <c r="M19"/>
  <c r="L19"/>
  <c r="K19"/>
  <c r="J19"/>
  <c r="I19"/>
  <c r="H19"/>
  <c r="G19"/>
  <c r="F19"/>
  <c r="E19"/>
  <c r="D19"/>
  <c r="B19"/>
  <c r="R13"/>
  <c r="Q13"/>
  <c r="P13"/>
  <c r="O13"/>
  <c r="N13"/>
  <c r="M13"/>
  <c r="L13"/>
  <c r="K13"/>
  <c r="J13"/>
  <c r="I13"/>
  <c r="H13"/>
  <c r="G13"/>
  <c r="F13"/>
  <c r="E13"/>
  <c r="D13"/>
  <c r="B13"/>
  <c r="R10"/>
  <c r="Q10"/>
  <c r="P10"/>
  <c r="O10"/>
  <c r="N10"/>
  <c r="M10"/>
  <c r="L10"/>
  <c r="K10"/>
  <c r="J10"/>
  <c r="I10"/>
  <c r="H10"/>
  <c r="G10"/>
  <c r="F10"/>
  <c r="E10"/>
  <c r="D10"/>
  <c r="B10"/>
  <c r="F15" i="8"/>
  <c r="F14"/>
  <c r="F13"/>
  <c r="F12"/>
  <c r="F11"/>
  <c r="F10"/>
  <c r="F9"/>
  <c r="F8"/>
  <c r="F7"/>
  <c r="F6"/>
  <c r="F5"/>
  <c r="F4"/>
  <c r="F43" i="10"/>
  <c r="D15" i="8" s="1"/>
  <c r="B43" i="10"/>
  <c r="C15" i="8" s="1"/>
  <c r="G15" s="1"/>
  <c r="F40" i="10"/>
  <c r="D14" i="8" s="1"/>
  <c r="K14" s="1"/>
  <c r="B40" i="10"/>
  <c r="C14" i="8" s="1"/>
  <c r="G14" s="1"/>
  <c r="F37" i="10"/>
  <c r="D13" i="8" s="1"/>
  <c r="K13" s="1"/>
  <c r="B37" i="10"/>
  <c r="C13" i="8" s="1"/>
  <c r="G13" s="1"/>
  <c r="F34" i="10"/>
  <c r="D12" i="8" s="1"/>
  <c r="K12" s="1"/>
  <c r="B34" i="10"/>
  <c r="C12" i="8" s="1"/>
  <c r="G12" s="1"/>
  <c r="F30" i="10"/>
  <c r="D11" i="8" s="1"/>
  <c r="K11" s="1"/>
  <c r="B30" i="10"/>
  <c r="C11" i="8" s="1"/>
  <c r="G11" s="1"/>
  <c r="F27" i="10"/>
  <c r="D10" i="8" s="1"/>
  <c r="K10" s="1"/>
  <c r="B27" i="10"/>
  <c r="C10" i="8" s="1"/>
  <c r="G10" s="1"/>
  <c r="F24" i="10"/>
  <c r="B24"/>
  <c r="C9" i="8" s="1"/>
  <c r="G9" s="1"/>
  <c r="F21" i="10"/>
  <c r="D8" i="8" s="1"/>
  <c r="K8" s="1"/>
  <c r="B21" i="10"/>
  <c r="C8" i="8" s="1"/>
  <c r="G8" s="1"/>
  <c r="F18" i="10"/>
  <c r="D7" i="8" s="1"/>
  <c r="K7" s="1"/>
  <c r="B18" i="10"/>
  <c r="C7" i="8" s="1"/>
  <c r="G7" s="1"/>
  <c r="F12" i="10"/>
  <c r="D6" i="8" s="1"/>
  <c r="K6" s="1"/>
  <c r="B12" i="10"/>
  <c r="C6" i="8" s="1"/>
  <c r="G6" s="1"/>
  <c r="B43" i="2"/>
  <c r="F40"/>
  <c r="B40"/>
  <c r="F37"/>
  <c r="B37"/>
  <c r="F34"/>
  <c r="B34"/>
  <c r="F30"/>
  <c r="B30"/>
  <c r="F27"/>
  <c r="B27"/>
  <c r="B24"/>
  <c r="F21"/>
  <c r="B21"/>
  <c r="F18"/>
  <c r="B18"/>
  <c r="F12"/>
  <c r="B12"/>
  <c r="D66" i="7"/>
  <c r="K15" i="8" l="1"/>
  <c r="L15"/>
  <c r="H6"/>
  <c r="H10"/>
  <c r="H12"/>
  <c r="H11"/>
  <c r="H14"/>
  <c r="H7"/>
  <c r="L13"/>
  <c r="H13"/>
  <c r="H8"/>
  <c r="H15"/>
  <c r="E8"/>
  <c r="E10"/>
  <c r="E12"/>
  <c r="D9"/>
  <c r="K9" s="1"/>
  <c r="E14"/>
  <c r="E6"/>
  <c r="E7"/>
  <c r="E11"/>
  <c r="E13"/>
  <c r="E15"/>
  <c r="L8"/>
  <c r="L10"/>
  <c r="L12"/>
  <c r="L11"/>
  <c r="L14"/>
  <c r="D60" i="4"/>
  <c r="D77"/>
  <c r="F3" i="8"/>
  <c r="F9" i="2"/>
  <c r="F3"/>
  <c r="G7" i="4"/>
  <c r="D7"/>
  <c r="B7"/>
  <c r="G15"/>
  <c r="D15"/>
  <c r="B15"/>
  <c r="B7" i="11"/>
  <c r="D7"/>
  <c r="E7"/>
  <c r="F7"/>
  <c r="G7"/>
  <c r="H7"/>
  <c r="I7"/>
  <c r="J7"/>
  <c r="K7"/>
  <c r="L7"/>
  <c r="M7"/>
  <c r="N7"/>
  <c r="O7"/>
  <c r="P7"/>
  <c r="Q7"/>
  <c r="R7"/>
  <c r="F6" i="10"/>
  <c r="D4" i="8" s="1"/>
  <c r="F3" i="10"/>
  <c r="F9"/>
  <c r="D5" i="8" s="1"/>
  <c r="K5" s="1"/>
  <c r="E4" i="7"/>
  <c r="E4" i="11"/>
  <c r="G64" s="1"/>
  <c r="B3" i="4"/>
  <c r="G3"/>
  <c r="G12"/>
  <c r="B12"/>
  <c r="R4" i="11"/>
  <c r="Q4"/>
  <c r="D4"/>
  <c r="G63" s="1"/>
  <c r="P4"/>
  <c r="G77" s="1"/>
  <c r="O4"/>
  <c r="G76" s="1"/>
  <c r="N4"/>
  <c r="G75" s="1"/>
  <c r="M4"/>
  <c r="G74" s="1"/>
  <c r="L4"/>
  <c r="G73" s="1"/>
  <c r="K4"/>
  <c r="G72" s="1"/>
  <c r="J4"/>
  <c r="G71" s="1"/>
  <c r="I4"/>
  <c r="G70" s="1"/>
  <c r="H4"/>
  <c r="G69" s="1"/>
  <c r="G4"/>
  <c r="G68" s="1"/>
  <c r="F4"/>
  <c r="G67" s="1"/>
  <c r="B4"/>
  <c r="G62" s="1"/>
  <c r="H4" i="7"/>
  <c r="E66" s="1"/>
  <c r="H7"/>
  <c r="V4" i="8" s="1"/>
  <c r="E7" i="7"/>
  <c r="G4"/>
  <c r="G7"/>
  <c r="B4"/>
  <c r="B7"/>
  <c r="G4" i="9"/>
  <c r="O3" i="8" s="1"/>
  <c r="E4" i="9"/>
  <c r="D4"/>
  <c r="N3" i="8" s="1"/>
  <c r="B11" i="9"/>
  <c r="B4"/>
  <c r="D12" i="4"/>
  <c r="B9" i="10"/>
  <c r="C5" i="8" s="1"/>
  <c r="G5" s="1"/>
  <c r="C4"/>
  <c r="G4" s="1"/>
  <c r="K11" i="9"/>
  <c r="J11"/>
  <c r="I11"/>
  <c r="H11"/>
  <c r="G11"/>
  <c r="D11"/>
  <c r="H4"/>
  <c r="I4"/>
  <c r="J4"/>
  <c r="K4"/>
  <c r="B3" i="10"/>
  <c r="E11" i="9"/>
  <c r="B3" i="2"/>
  <c r="B9"/>
  <c r="G78" i="11" l="1"/>
  <c r="G79"/>
  <c r="R3" i="8"/>
  <c r="P3"/>
  <c r="S3"/>
  <c r="Q3"/>
  <c r="D54" i="4"/>
  <c r="D52"/>
  <c r="D53"/>
  <c r="L4" i="8"/>
  <c r="J3"/>
  <c r="E9"/>
  <c r="H9"/>
  <c r="H5"/>
  <c r="H4"/>
  <c r="U3"/>
  <c r="E66" i="4"/>
  <c r="E67"/>
  <c r="E73"/>
  <c r="E71"/>
  <c r="E68"/>
  <c r="R21" i="8"/>
  <c r="P21"/>
  <c r="Q21"/>
  <c r="O21"/>
  <c r="L5"/>
  <c r="L7"/>
  <c r="L9"/>
  <c r="V3"/>
  <c r="D67" i="7"/>
  <c r="U4" i="8"/>
  <c r="W4" s="1"/>
  <c r="E5"/>
  <c r="E69" i="4"/>
  <c r="E70"/>
  <c r="E64"/>
  <c r="E59"/>
  <c r="E74"/>
  <c r="L6" i="8"/>
  <c r="C3"/>
  <c r="G3" s="1"/>
  <c r="K7" i="7"/>
  <c r="L7" s="1"/>
  <c r="I4"/>
  <c r="S21" i="8"/>
  <c r="E75" i="4"/>
  <c r="E76"/>
  <c r="E72"/>
  <c r="F21" i="8"/>
  <c r="I7" i="7"/>
  <c r="K4" i="8"/>
  <c r="E4"/>
  <c r="D3"/>
  <c r="K4" i="7"/>
  <c r="E68" l="1"/>
  <c r="U21" i="8"/>
  <c r="W3"/>
  <c r="V21"/>
  <c r="H3"/>
  <c r="L4" i="7"/>
  <c r="E60" i="4"/>
  <c r="D64" i="10"/>
  <c r="E3" i="8"/>
  <c r="N21"/>
  <c r="E77" i="4"/>
  <c r="C21" i="8"/>
  <c r="G21" s="1"/>
  <c r="E67" i="7"/>
  <c r="G80" i="11"/>
  <c r="G55" i="9"/>
  <c r="H54" s="1"/>
  <c r="D21" i="8"/>
  <c r="J21"/>
  <c r="L3"/>
  <c r="K3"/>
  <c r="E69" i="7" l="1"/>
  <c r="H71" i="11"/>
  <c r="H75"/>
  <c r="H79"/>
  <c r="H72"/>
  <c r="H76"/>
  <c r="H67"/>
  <c r="H73"/>
  <c r="H77"/>
  <c r="H68"/>
  <c r="H74"/>
  <c r="H78"/>
  <c r="H70"/>
  <c r="H69"/>
  <c r="W21" i="8"/>
  <c r="H21"/>
  <c r="E21"/>
  <c r="H51" i="9"/>
  <c r="H53"/>
  <c r="H52"/>
  <c r="H50"/>
  <c r="L21" i="8"/>
  <c r="K21"/>
  <c r="H80" i="11" l="1"/>
  <c r="H55" i="9"/>
</calcChain>
</file>

<file path=xl/sharedStrings.xml><?xml version="1.0" encoding="utf-8"?>
<sst xmlns="http://schemas.openxmlformats.org/spreadsheetml/2006/main" count="846" uniqueCount="238">
  <si>
    <t>No. of monitored beaches with actions</t>
  </si>
  <si>
    <t>No. of monitored beaches without actions</t>
  </si>
  <si>
    <t>Percent of monitored beaches affected by a beach action</t>
  </si>
  <si>
    <t>No. of beach actions</t>
  </si>
  <si>
    <t>No. of actions of 1 day duration</t>
  </si>
  <si>
    <t>No. of actions of 2 day duration</t>
  </si>
  <si>
    <t>No. of actions of 3 - 7 day duration</t>
  </si>
  <si>
    <t>No. of actions of 8 - 30 day duration</t>
  </si>
  <si>
    <t>No. of actions greater than 30 day duration</t>
  </si>
  <si>
    <t>No. of beach days (monitored beaches)</t>
  </si>
  <si>
    <t>No. of days under a beach action (monitored beaches)</t>
  </si>
  <si>
    <t>Beach Name</t>
  </si>
  <si>
    <t>County</t>
  </si>
  <si>
    <t>Beach ID</t>
  </si>
  <si>
    <t>No. of days under a beach action</t>
  </si>
  <si>
    <t>Percent days under a beach action</t>
  </si>
  <si>
    <t>No. of days not under a beach action</t>
  </si>
  <si>
    <t>Percent days not under a beach action</t>
  </si>
  <si>
    <t>No. of days under an action</t>
  </si>
  <si>
    <t>CSO</t>
  </si>
  <si>
    <t>SSO</t>
  </si>
  <si>
    <t>CAFO</t>
  </si>
  <si>
    <t>POTW</t>
  </si>
  <si>
    <t>Swim Season Actions Sorted by Duration</t>
  </si>
  <si>
    <t>Monitored Beaches with Actions During Swim Season</t>
  </si>
  <si>
    <t>Monitored Beaches</t>
  </si>
  <si>
    <t>No. of beach days</t>
  </si>
  <si>
    <t>Under a Beach Action</t>
  </si>
  <si>
    <t>Yes</t>
  </si>
  <si>
    <t>Public/Public</t>
  </si>
  <si>
    <t>ELEV_BACT</t>
  </si>
  <si>
    <t>Contamination Advisory</t>
  </si>
  <si>
    <t>Not Under an Action</t>
  </si>
  <si>
    <t>No</t>
  </si>
  <si>
    <t>BEACH Act Beaches</t>
  </si>
  <si>
    <t>MONITORED BEACHES</t>
  </si>
  <si>
    <t>Beach action in 2010?</t>
  </si>
  <si>
    <t>Actions During Swim Season</t>
  </si>
  <si>
    <t>---</t>
  </si>
  <si>
    <t>No. of BEACH Act beaches</t>
  </si>
  <si>
    <t>No. of Tier 1 beaches</t>
  </si>
  <si>
    <t>Swim Season Beach Days</t>
  </si>
  <si>
    <t>Actions Sorted by Duration</t>
  </si>
  <si>
    <t>Total no. of beach actions</t>
  </si>
  <si>
    <t>No. of monitored beaches</t>
  </si>
  <si>
    <t>Percent of beaches monitored</t>
  </si>
  <si>
    <t xml:space="preserve">BEACH Act Beaches: </t>
  </si>
  <si>
    <t xml:space="preserve">Tier 1 beaches: </t>
  </si>
  <si>
    <t xml:space="preserve">Beach actions: </t>
  </si>
  <si>
    <t>Definitions</t>
  </si>
  <si>
    <t xml:space="preserve">Monitored beaches: </t>
  </si>
  <si>
    <t xml:space="preserve">Swim season: </t>
  </si>
  <si>
    <t xml:space="preserve">Action duration: </t>
  </si>
  <si>
    <t xml:space="preserve">Beach days: </t>
  </si>
  <si>
    <t>Percent of Tier 1 beaches monitored</t>
  </si>
  <si>
    <t>States indicate to EPA the period of time they consider to be the swim (or recreational) season for each beach. See "Monitoring" tab for swim season lengths.</t>
  </si>
  <si>
    <t>The number of days in the swim season. See "Beach Days" tab for the number of beach days under an action.</t>
  </si>
  <si>
    <t>Beaches that are monitored at regular intervals. See "Monitoring" tab for monitoring frequency information.</t>
  </si>
  <si>
    <t>BEACH Act refers to the Beaches Environmental Assessment, Closure, and Health Act of 2000 which focuses on coastal recreational waters. States/territories provide EPA with a list of their</t>
  </si>
  <si>
    <t>coastal recreational beaches.</t>
  </si>
  <si>
    <t>States and territories designate their significant public beaches as Tier 1 beaches (requirement of BEACH Act grant program).  These are the beaches that have the highest risk. See "Attributes" tab</t>
  </si>
  <si>
    <t>for Tier designations.</t>
  </si>
  <si>
    <t xml:space="preserve">Beach-specific advisories or closings issued by the reporting state or local governments. An action is recorded for a beach even if only a portion of the beach is affected. See "2010 Actions" tab </t>
  </si>
  <si>
    <t>for action information.</t>
  </si>
  <si>
    <t>Action duration is based on the times an action begins and ends. One "day" is considered the 24-hour period following the time an action is issued. Additional "days" are recorded when an action</t>
  </si>
  <si>
    <t>extends into any portion of subsequent 24-hour period(s). For example, an action that lasts 26 hours is recorded as a two-day action. See "Action Durations" tab for duration breakdowns.</t>
  </si>
  <si>
    <t>POLLUTION SOURCES SUMMARY</t>
  </si>
  <si>
    <t>2010 ACTIONS SUMMARY</t>
  </si>
  <si>
    <t xml:space="preserve">Beach Name </t>
  </si>
  <si>
    <t>Swim Season Length</t>
  </si>
  <si>
    <t>Swim Season Length Units</t>
  </si>
  <si>
    <t>Swim Season Monitoring Frequency</t>
  </si>
  <si>
    <t>Swim Season Monitoring Frequency Units</t>
  </si>
  <si>
    <t>Off Season Monitoring Frequency</t>
  </si>
  <si>
    <t>Off Season Monitoring Frequency Units</t>
  </si>
  <si>
    <t xml:space="preserve">Beach name </t>
  </si>
  <si>
    <t>Beach accessibility</t>
  </si>
  <si>
    <t xml:space="preserve">Beach tier rank </t>
  </si>
  <si>
    <t>Start latitude</t>
  </si>
  <si>
    <t>Start longitude</t>
  </si>
  <si>
    <t>End latitude</t>
  </si>
  <si>
    <t>End longitude</t>
  </si>
  <si>
    <t>Pollution sources investigated?</t>
  </si>
  <si>
    <t>Pollution sources found?</t>
  </si>
  <si>
    <t>Runoff</t>
  </si>
  <si>
    <t>Storm</t>
  </si>
  <si>
    <t>Agriculture</t>
  </si>
  <si>
    <t>Boat</t>
  </si>
  <si>
    <t>Sewer line</t>
  </si>
  <si>
    <t>Septic</t>
  </si>
  <si>
    <t>Wildlife</t>
  </si>
  <si>
    <t>Other</t>
  </si>
  <si>
    <t>Unknown</t>
  </si>
  <si>
    <t xml:space="preserve">Action type </t>
  </si>
  <si>
    <t xml:space="preserve">Action duration (Days) </t>
  </si>
  <si>
    <t xml:space="preserve">Action reason(s) </t>
  </si>
  <si>
    <t>Action indicator(s)</t>
  </si>
  <si>
    <t>Action source(s)</t>
  </si>
  <si>
    <t>ELEV_BACT:</t>
  </si>
  <si>
    <t>Totals</t>
  </si>
  <si>
    <t>Percentages</t>
  </si>
  <si>
    <t>No. of BEACH Act beaches:</t>
  </si>
  <si>
    <t>Total length of BEACH Act beaches:</t>
  </si>
  <si>
    <t xml:space="preserve"> ATTRIBUTE SUMMARY</t>
  </si>
  <si>
    <t>No. of monitored beaches:</t>
  </si>
  <si>
    <t>Total length of monitored beaches:</t>
  </si>
  <si>
    <t xml:space="preserve"> MONITORING SUMMARY</t>
  </si>
  <si>
    <t>No. of investigated monitored beaches:</t>
  </si>
  <si>
    <t>No. of investigated monitored beaches with possible pollution sources:</t>
  </si>
  <si>
    <t>POLLUTION SOURCE TALLY</t>
  </si>
  <si>
    <t>Percent</t>
  </si>
  <si>
    <t>No. of actions during the swim season:</t>
  </si>
  <si>
    <t>No. of days under an action during the swim season:</t>
  </si>
  <si>
    <t>ACTION REASON, INDICATOR, AND SOURCE TALLY</t>
  </si>
  <si>
    <t>STORM:</t>
  </si>
  <si>
    <t>WILDLIFE:</t>
  </si>
  <si>
    <t>OTHER:</t>
  </si>
  <si>
    <t>UNKNOWN:</t>
  </si>
  <si>
    <r>
      <rPr>
        <b/>
        <sz val="9"/>
        <rFont val="Arial"/>
        <family val="2"/>
      </rPr>
      <t>Runoff</t>
    </r>
    <r>
      <rPr>
        <sz val="9"/>
        <rFont val="Arial"/>
        <family val="2"/>
      </rPr>
      <t xml:space="preserve"> (Non-storm related, dryweather runoff):</t>
    </r>
  </si>
  <si>
    <r>
      <rPr>
        <b/>
        <sz val="9"/>
        <rFont val="Arial"/>
        <family val="2"/>
      </rPr>
      <t>Storm</t>
    </r>
    <r>
      <rPr>
        <sz val="9"/>
        <rFont val="Arial"/>
        <family val="2"/>
      </rPr>
      <t xml:space="preserve"> (Storm related, wet-weather runoff):</t>
    </r>
  </si>
  <si>
    <r>
      <rPr>
        <b/>
        <sz val="9"/>
        <rFont val="Arial"/>
        <family val="2"/>
      </rPr>
      <t>Agriculture</t>
    </r>
    <r>
      <rPr>
        <sz val="9"/>
        <rFont val="Arial"/>
        <family val="2"/>
      </rPr>
      <t xml:space="preserve"> (Agricultural runoff):</t>
    </r>
  </si>
  <si>
    <r>
      <rPr>
        <b/>
        <sz val="9"/>
        <rFont val="Arial"/>
        <family val="2"/>
      </rPr>
      <t>Boat</t>
    </r>
    <r>
      <rPr>
        <sz val="9"/>
        <rFont val="Arial"/>
        <family val="2"/>
      </rPr>
      <t xml:space="preserve"> (Boat discharge):</t>
    </r>
  </si>
  <si>
    <r>
      <rPr>
        <b/>
        <sz val="9"/>
        <rFont val="Arial"/>
        <family val="2"/>
      </rPr>
      <t>CAFO</t>
    </r>
    <r>
      <rPr>
        <sz val="9"/>
        <rFont val="Arial"/>
        <family val="2"/>
      </rPr>
      <t xml:space="preserve"> (Concentrated animal feeding operation):</t>
    </r>
  </si>
  <si>
    <r>
      <rPr>
        <b/>
        <sz val="9"/>
        <rFont val="Arial"/>
        <family val="2"/>
      </rPr>
      <t>CSO</t>
    </r>
    <r>
      <rPr>
        <sz val="9"/>
        <rFont val="Arial"/>
        <family val="2"/>
      </rPr>
      <t xml:space="preserve"> (Combined sewer overflow):</t>
    </r>
  </si>
  <si>
    <r>
      <rPr>
        <b/>
        <sz val="9"/>
        <rFont val="Arial"/>
        <family val="2"/>
      </rPr>
      <t>SSO</t>
    </r>
    <r>
      <rPr>
        <sz val="9"/>
        <rFont val="Arial"/>
        <family val="2"/>
      </rPr>
      <t xml:space="preserve"> (Sanitary sewer overflow):</t>
    </r>
  </si>
  <si>
    <r>
      <rPr>
        <b/>
        <sz val="9"/>
        <rFont val="Arial"/>
        <family val="2"/>
      </rPr>
      <t>POTW</t>
    </r>
    <r>
      <rPr>
        <sz val="9"/>
        <rFont val="Arial"/>
        <family val="2"/>
      </rPr>
      <t xml:space="preserve"> (Publicly-owned treatment works):</t>
    </r>
  </si>
  <si>
    <r>
      <rPr>
        <b/>
        <sz val="9"/>
        <rFont val="Arial"/>
        <family val="2"/>
      </rPr>
      <t>Sewer line</t>
    </r>
    <r>
      <rPr>
        <sz val="9"/>
        <rFont val="Arial"/>
        <family val="2"/>
      </rPr>
      <t xml:space="preserve"> (Sewer line leak, blockage, or break):</t>
    </r>
  </si>
  <si>
    <r>
      <rPr>
        <b/>
        <sz val="9"/>
        <rFont val="Arial"/>
        <family val="2"/>
      </rPr>
      <t>Septic</t>
    </r>
    <r>
      <rPr>
        <sz val="9"/>
        <rFont val="Arial"/>
        <family val="2"/>
      </rPr>
      <t xml:space="preserve"> (Septic system leakage):</t>
    </r>
  </si>
  <si>
    <r>
      <rPr>
        <b/>
        <sz val="9"/>
        <rFont val="Arial"/>
        <family val="2"/>
      </rPr>
      <t>Wildlife</t>
    </r>
    <r>
      <rPr>
        <sz val="9"/>
        <rFont val="Arial"/>
        <family val="2"/>
      </rPr>
      <t xml:space="preserve"> (Wildlife pollution):</t>
    </r>
  </si>
  <si>
    <r>
      <rPr>
        <b/>
        <sz val="9"/>
        <rFont val="Arial"/>
        <family val="2"/>
      </rPr>
      <t>Other</t>
    </r>
    <r>
      <rPr>
        <sz val="9"/>
        <rFont val="Arial"/>
        <family val="2"/>
      </rPr>
      <t xml:space="preserve"> (Other source known but not listed above):</t>
    </r>
  </si>
  <si>
    <r>
      <rPr>
        <b/>
        <sz val="9"/>
        <rFont val="Arial"/>
        <family val="2"/>
      </rPr>
      <t>Unknown</t>
    </r>
    <r>
      <rPr>
        <sz val="9"/>
        <rFont val="Arial"/>
        <family val="2"/>
      </rPr>
      <t xml:space="preserve"> (Source exists but unidentified):</t>
    </r>
  </si>
  <si>
    <t>Action reasons summary:</t>
  </si>
  <si>
    <t>Action indicators summary:</t>
  </si>
  <si>
    <t>Action sources summary:</t>
  </si>
  <si>
    <t>2010 ACTIONS DURATION SUMMARY</t>
  </si>
  <si>
    <t>No. of monitored beaches with actions during swim season:</t>
  </si>
  <si>
    <t>No. of actions during swim season:</t>
  </si>
  <si>
    <t>No. of days under an action during swim season:</t>
  </si>
  <si>
    <t>No. of actions of 1 day duration:</t>
  </si>
  <si>
    <t>No. of actions of 2 day duration:</t>
  </si>
  <si>
    <t>No. of actions of 3-7 day duration:</t>
  </si>
  <si>
    <t>No. of actions of 8-30 day duration:</t>
  </si>
  <si>
    <t>No. of actions of greater than 30 day duration:</t>
  </si>
  <si>
    <t>ACTION DURATION DAY TALLY</t>
  </si>
  <si>
    <t>2010 BEACH DAYS SUMMARY</t>
  </si>
  <si>
    <t>No. of beach days in swim season:</t>
  </si>
  <si>
    <t>No. of beach days under an action during the swim season:</t>
  </si>
  <si>
    <t>Percent of beach days under an action during the swim season:</t>
  </si>
  <si>
    <t>No. of beach days not under an action during the swim season:</t>
  </si>
  <si>
    <t>Percent of beach days not under an action during the swim season:</t>
  </si>
  <si>
    <t>Percent of BEACH Act beaches monitored:</t>
  </si>
  <si>
    <t>POSSIBLE POLLUTION SOURCES</t>
  </si>
  <si>
    <t>DAYS</t>
  </si>
  <si>
    <t>AGRICULTURAL:</t>
  </si>
  <si>
    <t>SSO:</t>
  </si>
  <si>
    <t>RUNOFF:</t>
  </si>
  <si>
    <t>Beach length (M)</t>
  </si>
  <si>
    <t>Meters</t>
  </si>
  <si>
    <t>Total length of monitored beaches (M)</t>
  </si>
  <si>
    <t>ENTERO</t>
  </si>
  <si>
    <t>FECAL_COL; ENTERO</t>
  </si>
  <si>
    <t>SEPTIC</t>
  </si>
  <si>
    <t>ENTERO; FECAL_COL</t>
  </si>
  <si>
    <t>ENTERO:</t>
  </si>
  <si>
    <t>FECAL_COL:</t>
  </si>
  <si>
    <t>BOAT:</t>
  </si>
  <si>
    <t>POTW:</t>
  </si>
  <si>
    <t>SEPTIC:</t>
  </si>
  <si>
    <t>SEWER_LINE:</t>
  </si>
  <si>
    <t>AGUADA</t>
  </si>
  <si>
    <t>PR273514</t>
  </si>
  <si>
    <t>BALNEARIO PICO DE PIEDRA, AGUADA</t>
  </si>
  <si>
    <t>AGUADILLA</t>
  </si>
  <si>
    <t>PR259693</t>
  </si>
  <si>
    <t>BALNEARIO CRASH BOAT, AGUADILLA</t>
  </si>
  <si>
    <t>ANASCO</t>
  </si>
  <si>
    <t>PR445257</t>
  </si>
  <si>
    <t>BALNEARIO DE ANASCO</t>
  </si>
  <si>
    <t>ARROYO</t>
  </si>
  <si>
    <t>PR545607</t>
  </si>
  <si>
    <t>BALNEARIO PUNTA GUILARTE, ARROYO</t>
  </si>
  <si>
    <t>CABO ROJO</t>
  </si>
  <si>
    <t>PR442173</t>
  </si>
  <si>
    <t>BALNEARIO DE BOQUERON, CABO ROJO</t>
  </si>
  <si>
    <t>PR601335</t>
  </si>
  <si>
    <t>PLAYA BUYE, CABO ROJO</t>
  </si>
  <si>
    <t>PR768124</t>
  </si>
  <si>
    <t>PLAYA EL COMBATE, CABO ROJO</t>
  </si>
  <si>
    <t>PR599781</t>
  </si>
  <si>
    <t>PLAYA MOJACASABE, CABO ROJO</t>
  </si>
  <si>
    <t>CAROLINA</t>
  </si>
  <si>
    <t>PR217576</t>
  </si>
  <si>
    <t>BALNEARIO DE CAROLINA</t>
  </si>
  <si>
    <t>CULEBRA</t>
  </si>
  <si>
    <t>PR836424</t>
  </si>
  <si>
    <t>PLAYA FLAMENCO, CULEBRA</t>
  </si>
  <si>
    <t>DORADO</t>
  </si>
  <si>
    <t>PR109790</t>
  </si>
  <si>
    <t>BALNEARIO SARDINERA, DORADO</t>
  </si>
  <si>
    <t>FAJARDO</t>
  </si>
  <si>
    <t>PR196004</t>
  </si>
  <si>
    <t>BALNEARIO SEVEN SEAS, FAJARDO</t>
  </si>
  <si>
    <t>GUANICA</t>
  </si>
  <si>
    <t>PR279515</t>
  </si>
  <si>
    <t>BALNEARIO CANA GORDA, GUANICA</t>
  </si>
  <si>
    <t>PR488679</t>
  </si>
  <si>
    <t>PLAYA SANTA, GUANICA</t>
  </si>
  <si>
    <t>HUMACAO</t>
  </si>
  <si>
    <t>PR812748</t>
  </si>
  <si>
    <t>BALNEARIO DE HUMACAO</t>
  </si>
  <si>
    <t>LUQUILLO</t>
  </si>
  <si>
    <t>PR028587</t>
  </si>
  <si>
    <t>BALNEARIO LA MONSERRATE, LUQUILLO</t>
  </si>
  <si>
    <t>PATILLAS</t>
  </si>
  <si>
    <t>PR725956</t>
  </si>
  <si>
    <t>BALNEARIO PATILLAS</t>
  </si>
  <si>
    <t>RINCON</t>
  </si>
  <si>
    <t>PR713070</t>
  </si>
  <si>
    <t>BALNEARIO DE RINCON</t>
  </si>
  <si>
    <t>SAN JUAN</t>
  </si>
  <si>
    <t>PR887736</t>
  </si>
  <si>
    <t>BALNEARIO EL ESCAMBRON, SAN JUAN</t>
  </si>
  <si>
    <t>TOA BAJA</t>
  </si>
  <si>
    <t>PR169439</t>
  </si>
  <si>
    <t>BALNEARIO PUNTA SALINAS, TOA BAJA</t>
  </si>
  <si>
    <t>VEGA ALTA</t>
  </si>
  <si>
    <t>PR184258</t>
  </si>
  <si>
    <t>BALNEARIO CERRO GORDO, DORADO</t>
  </si>
  <si>
    <t>VEGA BAJA</t>
  </si>
  <si>
    <t>PR245481</t>
  </si>
  <si>
    <t>BALNEARIO PUERTO NUEVO, VEGA BAJA</t>
  </si>
  <si>
    <t>PER_MONTH</t>
  </si>
  <si>
    <t>N/A</t>
  </si>
  <si>
    <t>RUNOFF</t>
  </si>
  <si>
    <t>STORM</t>
  </si>
  <si>
    <t>SAN  JUAN</t>
  </si>
  <si>
    <t>Action start date</t>
  </si>
  <si>
    <t>Action end date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</si>
</sst>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[$-409]m/d/yy\ h:mm\ AM/PM;@"/>
  </numFmts>
  <fonts count="22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i/>
      <sz val="7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7"/>
      <color theme="1"/>
      <name val="Arial"/>
      <family val="2"/>
    </font>
    <font>
      <b/>
      <sz val="7"/>
      <color rgb="FFFF0000"/>
      <name val="Arial"/>
      <family val="2"/>
    </font>
    <font>
      <sz val="7"/>
      <color theme="0"/>
      <name val="Arial"/>
      <family val="2"/>
    </font>
    <font>
      <sz val="8"/>
      <color rgb="FF151515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7"/>
      <color indexed="8"/>
      <name val="Arial"/>
      <family val="2"/>
    </font>
    <font>
      <strike/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5" fillId="0" borderId="0" xfId="0" applyFont="1"/>
    <xf numFmtId="0" fontId="5" fillId="0" borderId="0" xfId="0" applyFont="1" applyFill="1" applyBorder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3" fontId="4" fillId="0" borderId="0" xfId="0" applyNumberFormat="1" applyFont="1" applyFill="1" applyAlignment="1">
      <alignment horizontal="center"/>
    </xf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right" wrapText="1"/>
    </xf>
    <xf numFmtId="1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3" fontId="0" fillId="0" borderId="0" xfId="0" applyNumberFormat="1" applyFill="1"/>
    <xf numFmtId="0" fontId="4" fillId="0" borderId="0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165" fontId="5" fillId="0" borderId="0" xfId="0" applyNumberFormat="1" applyFont="1"/>
    <xf numFmtId="3" fontId="5" fillId="0" borderId="0" xfId="0" applyNumberFormat="1" applyFont="1"/>
    <xf numFmtId="0" fontId="5" fillId="0" borderId="0" xfId="0" applyFont="1" applyBorder="1"/>
    <xf numFmtId="0" fontId="4" fillId="0" borderId="1" xfId="0" applyFont="1" applyBorder="1" applyAlignment="1">
      <alignment horizontal="center" wrapText="1"/>
    </xf>
    <xf numFmtId="165" fontId="4" fillId="0" borderId="1" xfId="0" applyNumberFormat="1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0" fillId="0" borderId="0" xfId="0" applyBorder="1"/>
    <xf numFmtId="164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wrapText="1"/>
    </xf>
    <xf numFmtId="3" fontId="0" fillId="0" borderId="0" xfId="0" applyNumberForma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0" fontId="0" fillId="0" borderId="1" xfId="0" applyFill="1" applyBorder="1"/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wrapText="1"/>
    </xf>
    <xf numFmtId="3" fontId="5" fillId="0" borderId="0" xfId="0" applyNumberFormat="1" applyFont="1" applyBorder="1" applyAlignment="1">
      <alignment horizontal="center" wrapText="1"/>
    </xf>
    <xf numFmtId="0" fontId="2" fillId="0" borderId="0" xfId="0" applyFont="1" applyFill="1"/>
    <xf numFmtId="0" fontId="15" fillId="0" borderId="0" xfId="0" applyFont="1"/>
    <xf numFmtId="0" fontId="16" fillId="0" borderId="3" xfId="0" applyFont="1" applyFill="1" applyBorder="1" applyAlignment="1">
      <alignment horizontal="center"/>
    </xf>
    <xf numFmtId="9" fontId="4" fillId="0" borderId="0" xfId="0" applyNumberFormat="1" applyFont="1" applyFill="1" applyAlignment="1">
      <alignment horizontal="center"/>
    </xf>
    <xf numFmtId="0" fontId="1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top" wrapText="1"/>
    </xf>
    <xf numFmtId="0" fontId="1" fillId="0" borderId="0" xfId="0" applyFont="1" applyFill="1" applyAlignment="1">
      <alignment horizontal="right"/>
    </xf>
    <xf numFmtId="0" fontId="7" fillId="0" borderId="0" xfId="0" applyFont="1" applyFill="1"/>
    <xf numFmtId="3" fontId="4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" fontId="5" fillId="0" borderId="0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Border="1"/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 wrapText="1"/>
    </xf>
    <xf numFmtId="1" fontId="17" fillId="0" borderId="0" xfId="0" applyNumberFormat="1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/>
    <xf numFmtId="0" fontId="17" fillId="0" borderId="0" xfId="0" applyFont="1"/>
    <xf numFmtId="0" fontId="18" fillId="0" borderId="0" xfId="0" applyFont="1"/>
    <xf numFmtId="0" fontId="18" fillId="0" borderId="0" xfId="0" applyFont="1" applyBorder="1"/>
    <xf numFmtId="0" fontId="17" fillId="0" borderId="0" xfId="0" applyFont="1" applyFill="1" applyBorder="1" applyAlignment="1">
      <alignment horizontal="right" vertical="center"/>
    </xf>
    <xf numFmtId="0" fontId="17" fillId="0" borderId="0" xfId="0" quotePrefix="1" applyFont="1" applyFill="1" applyBorder="1" applyAlignment="1">
      <alignment horizontal="right"/>
    </xf>
    <xf numFmtId="0" fontId="18" fillId="0" borderId="4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right"/>
    </xf>
    <xf numFmtId="0" fontId="18" fillId="0" borderId="0" xfId="0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7" fillId="0" borderId="0" xfId="0" quotePrefix="1" applyFont="1" applyFill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 wrapText="1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1" fontId="17" fillId="0" borderId="0" xfId="0" applyNumberFormat="1" applyFont="1" applyAlignment="1">
      <alignment horizontal="center" vertical="center"/>
    </xf>
    <xf numFmtId="164" fontId="17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" fontId="5" fillId="0" borderId="0" xfId="0" quotePrefix="1" applyNumberFormat="1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5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3" fontId="12" fillId="0" borderId="0" xfId="0" applyNumberFormat="1" applyFont="1" applyBorder="1" applyAlignment="1">
      <alignment horizontal="center" vertical="center" wrapText="1"/>
    </xf>
    <xf numFmtId="3" fontId="5" fillId="0" borderId="0" xfId="0" applyNumberFormat="1" applyFont="1" applyBorder="1"/>
    <xf numFmtId="3" fontId="5" fillId="0" borderId="0" xfId="0" applyNumberFormat="1" applyFont="1" applyFill="1" applyBorder="1"/>
    <xf numFmtId="0" fontId="4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wrapText="1"/>
    </xf>
    <xf numFmtId="1" fontId="17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164" fontId="17" fillId="0" borderId="0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 wrapText="1"/>
    </xf>
    <xf numFmtId="164" fontId="17" fillId="0" borderId="0" xfId="0" applyNumberFormat="1" applyFont="1" applyAlignment="1">
      <alignment horizontal="center"/>
    </xf>
    <xf numFmtId="0" fontId="21" fillId="0" borderId="0" xfId="0" applyFont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 wrapText="1"/>
    </xf>
    <xf numFmtId="1" fontId="5" fillId="0" borderId="1" xfId="0" applyNumberFormat="1" applyFont="1" applyFill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0" fillId="0" borderId="4" xfId="0" applyFill="1" applyBorder="1"/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left" vertical="center"/>
    </xf>
    <xf numFmtId="3" fontId="5" fillId="0" borderId="4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4" fontId="9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/>
    </xf>
    <xf numFmtId="14" fontId="9" fillId="2" borderId="0" xfId="0" applyNumberFormat="1" applyFont="1" applyFill="1" applyBorder="1" applyAlignment="1">
      <alignment horizontal="center"/>
    </xf>
    <xf numFmtId="14" fontId="9" fillId="2" borderId="0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W35"/>
  <sheetViews>
    <sheetView tabSelected="1" topLeftCell="A2" workbookViewId="0">
      <selection activeCell="E24" sqref="E24"/>
    </sheetView>
  </sheetViews>
  <sheetFormatPr defaultRowHeight="12.75"/>
  <cols>
    <col min="1" max="1" width="11.5703125" style="5" customWidth="1"/>
    <col min="2" max="2" width="0.5703125" style="5" customWidth="1"/>
    <col min="3" max="8" width="8.28515625" style="5" customWidth="1"/>
    <col min="9" max="9" width="0.5703125" style="5" customWidth="1"/>
    <col min="10" max="12" width="8.28515625" style="5" customWidth="1"/>
    <col min="13" max="13" width="0.5703125" style="5" customWidth="1"/>
    <col min="14" max="19" width="8.28515625" style="5" customWidth="1"/>
    <col min="20" max="20" width="0.5703125" style="5" customWidth="1"/>
    <col min="21" max="16384" width="9.140625" style="5"/>
  </cols>
  <sheetData>
    <row r="1" spans="1:23">
      <c r="A1" s="11"/>
      <c r="B1" s="11"/>
      <c r="C1" s="170" t="s">
        <v>34</v>
      </c>
      <c r="D1" s="172"/>
      <c r="E1" s="172"/>
      <c r="F1" s="171"/>
      <c r="G1" s="171"/>
      <c r="H1" s="60"/>
      <c r="I1" s="77"/>
      <c r="J1" s="170" t="s">
        <v>37</v>
      </c>
      <c r="K1" s="170"/>
      <c r="L1" s="170"/>
      <c r="M1" s="60"/>
      <c r="N1" s="170" t="s">
        <v>42</v>
      </c>
      <c r="O1" s="171"/>
      <c r="P1" s="171"/>
      <c r="Q1" s="171"/>
      <c r="R1" s="171"/>
      <c r="S1" s="171"/>
      <c r="T1" s="60"/>
      <c r="U1" s="170" t="s">
        <v>41</v>
      </c>
      <c r="V1" s="171"/>
      <c r="W1" s="171"/>
    </row>
    <row r="2" spans="1:23" ht="88.5" customHeight="1">
      <c r="A2" s="4" t="s">
        <v>12</v>
      </c>
      <c r="B2" s="4"/>
      <c r="C2" s="3" t="s">
        <v>39</v>
      </c>
      <c r="D2" s="3" t="s">
        <v>44</v>
      </c>
      <c r="E2" s="3" t="s">
        <v>45</v>
      </c>
      <c r="F2" s="3" t="s">
        <v>158</v>
      </c>
      <c r="G2" s="3" t="s">
        <v>40</v>
      </c>
      <c r="H2" s="3" t="s">
        <v>54</v>
      </c>
      <c r="I2" s="3"/>
      <c r="J2" s="3" t="s">
        <v>0</v>
      </c>
      <c r="K2" s="3" t="s">
        <v>1</v>
      </c>
      <c r="L2" s="3" t="s">
        <v>2</v>
      </c>
      <c r="M2" s="3"/>
      <c r="N2" s="14" t="s">
        <v>43</v>
      </c>
      <c r="O2" s="3" t="s">
        <v>4</v>
      </c>
      <c r="P2" s="3" t="s">
        <v>5</v>
      </c>
      <c r="Q2" s="3" t="s">
        <v>6</v>
      </c>
      <c r="R2" s="3" t="s">
        <v>7</v>
      </c>
      <c r="S2" s="3" t="s">
        <v>8</v>
      </c>
      <c r="T2" s="3"/>
      <c r="U2" s="14" t="s">
        <v>9</v>
      </c>
      <c r="V2" s="15" t="s">
        <v>10</v>
      </c>
      <c r="W2" s="3" t="s">
        <v>15</v>
      </c>
    </row>
    <row r="3" spans="1:23">
      <c r="A3" s="32" t="s">
        <v>169</v>
      </c>
      <c r="B3" s="16"/>
      <c r="C3" s="32">
        <f>Monitoring!$B$3</f>
        <v>1</v>
      </c>
      <c r="D3" s="30">
        <f>Monitoring!$F$3</f>
        <v>1</v>
      </c>
      <c r="E3" s="50">
        <f>D3/C3</f>
        <v>1</v>
      </c>
      <c r="F3" s="81">
        <f>Monitoring!$J$3</f>
        <v>328</v>
      </c>
      <c r="G3" s="13">
        <f>C3</f>
        <v>1</v>
      </c>
      <c r="H3" s="50">
        <f>D3/C3</f>
        <v>1</v>
      </c>
      <c r="I3" s="13"/>
      <c r="J3" s="49">
        <f>'2010 Actions'!B3</f>
        <v>1</v>
      </c>
      <c r="K3" s="49">
        <f>D3-J3</f>
        <v>0</v>
      </c>
      <c r="L3" s="50">
        <f>J3/D3</f>
        <v>1</v>
      </c>
      <c r="M3" s="13"/>
      <c r="N3" s="153">
        <f>'Action Durations'!D4</f>
        <v>1</v>
      </c>
      <c r="O3" s="49">
        <f>'Action Durations'!G4</f>
        <v>0</v>
      </c>
      <c r="P3" s="49">
        <f>'Action Durations'!H4</f>
        <v>0</v>
      </c>
      <c r="Q3" s="49">
        <f>'Action Durations'!I4</f>
        <v>0</v>
      </c>
      <c r="R3" s="49">
        <f>'Action Durations'!J4</f>
        <v>0</v>
      </c>
      <c r="S3" s="49">
        <f>'Action Durations'!K4</f>
        <v>1</v>
      </c>
      <c r="T3" s="13"/>
      <c r="U3" s="51">
        <f>'Beach Days'!E4</f>
        <v>365</v>
      </c>
      <c r="V3" s="51">
        <f>'Beach Days'!H4</f>
        <v>57</v>
      </c>
      <c r="W3" s="39">
        <f t="shared" ref="W3:W11" si="0">V3/U3</f>
        <v>0.15616438356164383</v>
      </c>
    </row>
    <row r="4" spans="1:23">
      <c r="A4" s="32" t="s">
        <v>172</v>
      </c>
      <c r="B4" s="16"/>
      <c r="C4" s="56">
        <f>Monitoring!$B$6</f>
        <v>1</v>
      </c>
      <c r="D4" s="30">
        <f>Monitoring!$F$6</f>
        <v>1</v>
      </c>
      <c r="E4" s="50">
        <f>D4/C4</f>
        <v>1</v>
      </c>
      <c r="F4" s="81">
        <f>Monitoring!$J$6</f>
        <v>787.2</v>
      </c>
      <c r="G4" s="13">
        <f>C4</f>
        <v>1</v>
      </c>
      <c r="H4" s="50">
        <f>D4/C4</f>
        <v>1</v>
      </c>
      <c r="I4" s="13"/>
      <c r="J4" s="49">
        <v>0</v>
      </c>
      <c r="K4" s="49">
        <f>D4-J4</f>
        <v>1</v>
      </c>
      <c r="L4" s="50">
        <f>J4/D4</f>
        <v>0</v>
      </c>
      <c r="M4" s="13"/>
      <c r="N4" s="169">
        <v>0</v>
      </c>
      <c r="O4" s="132" t="s">
        <v>38</v>
      </c>
      <c r="P4" s="132" t="s">
        <v>38</v>
      </c>
      <c r="Q4" s="132" t="s">
        <v>38</v>
      </c>
      <c r="R4" s="132" t="s">
        <v>38</v>
      </c>
      <c r="S4" s="132" t="s">
        <v>38</v>
      </c>
      <c r="T4" s="13"/>
      <c r="U4" s="51">
        <f>'Beach Days'!E7</f>
        <v>365</v>
      </c>
      <c r="V4" s="51">
        <f>'Beach Days'!H7</f>
        <v>0</v>
      </c>
      <c r="W4" s="39">
        <f t="shared" si="0"/>
        <v>0</v>
      </c>
    </row>
    <row r="5" spans="1:23">
      <c r="A5" s="32" t="s">
        <v>175</v>
      </c>
      <c r="B5" s="16"/>
      <c r="C5" s="56">
        <f>Monitoring!$B$9</f>
        <v>1</v>
      </c>
      <c r="D5" s="30">
        <f>Monitoring!$F$9</f>
        <v>1</v>
      </c>
      <c r="E5" s="50">
        <f>D5/C5</f>
        <v>1</v>
      </c>
      <c r="F5" s="81">
        <f>Monitoring!$J$9</f>
        <v>1115.2</v>
      </c>
      <c r="G5" s="13">
        <f t="shared" ref="G5:G20" si="1">C5</f>
        <v>1</v>
      </c>
      <c r="H5" s="50">
        <f t="shared" ref="H5:H20" si="2">D5/C5</f>
        <v>1</v>
      </c>
      <c r="I5" s="13"/>
      <c r="J5" s="49">
        <f>'2010 Actions'!B7</f>
        <v>1</v>
      </c>
      <c r="K5" s="49">
        <f>D5-J5</f>
        <v>0</v>
      </c>
      <c r="L5" s="50">
        <f>J5/D5</f>
        <v>1</v>
      </c>
      <c r="M5" s="13"/>
      <c r="N5" s="169">
        <f>'Action Durations'!D7</f>
        <v>2</v>
      </c>
      <c r="O5" s="49">
        <f>'Action Durations'!G7</f>
        <v>0</v>
      </c>
      <c r="P5" s="49">
        <f>'Action Durations'!H7</f>
        <v>0</v>
      </c>
      <c r="Q5" s="49">
        <f>'Action Durations'!I7</f>
        <v>0</v>
      </c>
      <c r="R5" s="49">
        <f>'Action Durations'!J7</f>
        <v>2</v>
      </c>
      <c r="S5" s="49">
        <f>'Action Durations'!K7</f>
        <v>0</v>
      </c>
      <c r="T5" s="13"/>
      <c r="U5" s="51">
        <f>'Beach Days'!E10</f>
        <v>365</v>
      </c>
      <c r="V5" s="51">
        <f>'Beach Days'!H10</f>
        <v>34</v>
      </c>
      <c r="W5" s="39">
        <f t="shared" si="0"/>
        <v>9.3150684931506855E-2</v>
      </c>
    </row>
    <row r="6" spans="1:23">
      <c r="A6" s="32" t="s">
        <v>178</v>
      </c>
      <c r="B6" s="16"/>
      <c r="C6" s="56">
        <f>Monitoring!$B$12</f>
        <v>1</v>
      </c>
      <c r="D6" s="30">
        <f>Monitoring!$F$12</f>
        <v>1</v>
      </c>
      <c r="E6" s="50">
        <f>D6/C6</f>
        <v>1</v>
      </c>
      <c r="F6" s="81">
        <f>Monitoring!$J$12</f>
        <v>1213.5999999999999</v>
      </c>
      <c r="G6" s="13">
        <f t="shared" si="1"/>
        <v>1</v>
      </c>
      <c r="H6" s="50">
        <f t="shared" si="2"/>
        <v>1</v>
      </c>
      <c r="I6" s="13"/>
      <c r="J6" s="49">
        <f>'2010 Actions'!B13</f>
        <v>0</v>
      </c>
      <c r="K6" s="49">
        <f>D6-J6</f>
        <v>1</v>
      </c>
      <c r="L6" s="50">
        <f>J6/D6</f>
        <v>0</v>
      </c>
      <c r="M6" s="13"/>
      <c r="N6" s="169">
        <v>0</v>
      </c>
      <c r="O6" s="132" t="s">
        <v>38</v>
      </c>
      <c r="P6" s="132" t="s">
        <v>38</v>
      </c>
      <c r="Q6" s="132" t="s">
        <v>38</v>
      </c>
      <c r="R6" s="132" t="s">
        <v>38</v>
      </c>
      <c r="S6" s="132" t="s">
        <v>38</v>
      </c>
      <c r="T6" s="13"/>
      <c r="U6" s="51">
        <f>'Beach Days'!E13</f>
        <v>365</v>
      </c>
      <c r="V6" s="51">
        <f>'Beach Days'!H13</f>
        <v>0</v>
      </c>
      <c r="W6" s="39">
        <f t="shared" si="0"/>
        <v>0</v>
      </c>
    </row>
    <row r="7" spans="1:23">
      <c r="A7" s="32" t="s">
        <v>181</v>
      </c>
      <c r="B7" s="16"/>
      <c r="C7" s="56">
        <f>Monitoring!$B$18</f>
        <v>4</v>
      </c>
      <c r="D7" s="30">
        <f>Monitoring!$F$18</f>
        <v>4</v>
      </c>
      <c r="E7" s="50">
        <f t="shared" ref="E7:E15" si="3">D7/C7</f>
        <v>1</v>
      </c>
      <c r="F7" s="81">
        <f>Monitoring!$J$18</f>
        <v>4559.2</v>
      </c>
      <c r="G7" s="13">
        <f t="shared" si="1"/>
        <v>4</v>
      </c>
      <c r="H7" s="50">
        <f t="shared" si="2"/>
        <v>1</v>
      </c>
      <c r="I7" s="13"/>
      <c r="J7" s="49">
        <f>'2010 Actions'!$B$12</f>
        <v>2</v>
      </c>
      <c r="K7" s="49">
        <f>D7-J7</f>
        <v>2</v>
      </c>
      <c r="L7" s="50">
        <f t="shared" ref="L7:L17" si="4">J7/D7</f>
        <v>0.5</v>
      </c>
      <c r="M7" s="13"/>
      <c r="N7" s="169">
        <f>'Action Durations'!D11</f>
        <v>3</v>
      </c>
      <c r="O7" s="49">
        <f>'Action Durations'!G11</f>
        <v>0</v>
      </c>
      <c r="P7" s="49">
        <f>'Action Durations'!H11</f>
        <v>0</v>
      </c>
      <c r="Q7" s="49">
        <f>'Action Durations'!I11</f>
        <v>1</v>
      </c>
      <c r="R7" s="49">
        <f>'Action Durations'!J11</f>
        <v>1</v>
      </c>
      <c r="S7" s="49">
        <f>'Action Durations'!K11</f>
        <v>1</v>
      </c>
      <c r="T7" s="13"/>
      <c r="U7" s="51">
        <f>'Beach Days'!E19</f>
        <v>1460</v>
      </c>
      <c r="V7" s="51">
        <f>'Beach Days'!H19</f>
        <v>52</v>
      </c>
      <c r="W7" s="39">
        <f t="shared" si="0"/>
        <v>3.5616438356164383E-2</v>
      </c>
    </row>
    <row r="8" spans="1:23">
      <c r="A8" s="32" t="s">
        <v>190</v>
      </c>
      <c r="B8" s="16"/>
      <c r="C8" s="56">
        <f>Monitoring!$B$21</f>
        <v>1</v>
      </c>
      <c r="D8" s="30">
        <f>Monitoring!$F$21</f>
        <v>1</v>
      </c>
      <c r="E8" s="50">
        <f t="shared" si="3"/>
        <v>1</v>
      </c>
      <c r="F8" s="81">
        <f>Monitoring!$J$21</f>
        <v>1476</v>
      </c>
      <c r="G8" s="13">
        <f t="shared" si="1"/>
        <v>1</v>
      </c>
      <c r="H8" s="50">
        <f t="shared" si="2"/>
        <v>1</v>
      </c>
      <c r="I8" s="13"/>
      <c r="J8" s="49">
        <f>'2010 Actions'!$B$15</f>
        <v>1</v>
      </c>
      <c r="K8" s="49">
        <f t="shared" ref="K8:K19" si="5">D8-J8</f>
        <v>0</v>
      </c>
      <c r="L8" s="50">
        <f t="shared" si="4"/>
        <v>1</v>
      </c>
      <c r="M8" s="13"/>
      <c r="N8" s="153">
        <f>'Action Durations'!D14</f>
        <v>1</v>
      </c>
      <c r="O8" s="49">
        <f>'Action Durations'!G14</f>
        <v>0</v>
      </c>
      <c r="P8" s="49">
        <f>'Action Durations'!H14</f>
        <v>0</v>
      </c>
      <c r="Q8" s="49">
        <f>'Action Durations'!I14</f>
        <v>0</v>
      </c>
      <c r="R8" s="49">
        <f>'Action Durations'!J14</f>
        <v>1</v>
      </c>
      <c r="S8" s="49">
        <f>'Action Durations'!K14</f>
        <v>0</v>
      </c>
      <c r="T8" s="13"/>
      <c r="U8" s="51">
        <f>'Beach Days'!E22</f>
        <v>365</v>
      </c>
      <c r="V8" s="51">
        <f>'Beach Days'!H22</f>
        <v>8</v>
      </c>
      <c r="W8" s="39">
        <f t="shared" si="0"/>
        <v>2.1917808219178082E-2</v>
      </c>
    </row>
    <row r="9" spans="1:23">
      <c r="A9" s="32" t="s">
        <v>193</v>
      </c>
      <c r="B9" s="16"/>
      <c r="C9" s="56">
        <f>Monitoring!$B$24</f>
        <v>1</v>
      </c>
      <c r="D9" s="30">
        <f>Monitoring!$F$24</f>
        <v>1</v>
      </c>
      <c r="E9" s="50">
        <f t="shared" si="3"/>
        <v>1</v>
      </c>
      <c r="F9" s="81">
        <f>Monitoring!$J$24</f>
        <v>2000.8</v>
      </c>
      <c r="G9" s="13">
        <f t="shared" si="1"/>
        <v>1</v>
      </c>
      <c r="H9" s="50">
        <f t="shared" si="2"/>
        <v>1</v>
      </c>
      <c r="I9" s="13"/>
      <c r="J9" s="49">
        <v>0</v>
      </c>
      <c r="K9" s="49">
        <f t="shared" si="5"/>
        <v>1</v>
      </c>
      <c r="L9" s="50">
        <f t="shared" si="4"/>
        <v>0</v>
      </c>
      <c r="M9" s="13"/>
      <c r="N9" s="169">
        <v>0</v>
      </c>
      <c r="O9" s="132" t="s">
        <v>38</v>
      </c>
      <c r="P9" s="132" t="s">
        <v>38</v>
      </c>
      <c r="Q9" s="132" t="s">
        <v>38</v>
      </c>
      <c r="R9" s="132" t="s">
        <v>38</v>
      </c>
      <c r="S9" s="132" t="s">
        <v>38</v>
      </c>
      <c r="T9" s="13"/>
      <c r="U9" s="51">
        <f>'Beach Days'!E25</f>
        <v>365</v>
      </c>
      <c r="V9" s="51">
        <f>'Beach Days'!H25</f>
        <v>0</v>
      </c>
      <c r="W9" s="39">
        <f t="shared" si="0"/>
        <v>0</v>
      </c>
    </row>
    <row r="10" spans="1:23">
      <c r="A10" s="32" t="s">
        <v>196</v>
      </c>
      <c r="B10" s="16"/>
      <c r="C10" s="56">
        <f>Monitoring!$B$27</f>
        <v>1</v>
      </c>
      <c r="D10" s="30">
        <f>Monitoring!$F$27</f>
        <v>1</v>
      </c>
      <c r="E10" s="50">
        <f t="shared" si="3"/>
        <v>1</v>
      </c>
      <c r="F10" s="81">
        <f>Monitoring!$J$27</f>
        <v>1344.8</v>
      </c>
      <c r="G10" s="13">
        <f t="shared" si="1"/>
        <v>1</v>
      </c>
      <c r="H10" s="50">
        <f t="shared" si="2"/>
        <v>1</v>
      </c>
      <c r="I10" s="13"/>
      <c r="J10" s="49">
        <f>'2010 Actions'!$B$19</f>
        <v>1</v>
      </c>
      <c r="K10" s="49">
        <f t="shared" si="5"/>
        <v>0</v>
      </c>
      <c r="L10" s="50">
        <f t="shared" si="4"/>
        <v>1</v>
      </c>
      <c r="M10" s="13"/>
      <c r="N10" s="153">
        <f>'Action Durations'!D17</f>
        <v>2</v>
      </c>
      <c r="O10" s="49">
        <f>'Action Durations'!G17</f>
        <v>0</v>
      </c>
      <c r="P10" s="49">
        <f>'Action Durations'!H17</f>
        <v>0</v>
      </c>
      <c r="Q10" s="49">
        <f>'Action Durations'!I17</f>
        <v>0</v>
      </c>
      <c r="R10" s="49">
        <f>'Action Durations'!J17</f>
        <v>2</v>
      </c>
      <c r="S10" s="49">
        <f>'Action Durations'!K17</f>
        <v>0</v>
      </c>
      <c r="T10" s="13"/>
      <c r="U10" s="51">
        <f>'Beach Days'!E28</f>
        <v>365</v>
      </c>
      <c r="V10" s="51">
        <f>'Beach Days'!H28</f>
        <v>27</v>
      </c>
      <c r="W10" s="39">
        <f t="shared" si="0"/>
        <v>7.3972602739726029E-2</v>
      </c>
    </row>
    <row r="11" spans="1:23">
      <c r="A11" s="32" t="s">
        <v>199</v>
      </c>
      <c r="B11" s="16"/>
      <c r="C11" s="56">
        <f>Monitoring!$B$30</f>
        <v>1</v>
      </c>
      <c r="D11" s="30">
        <f>Monitoring!$F$30</f>
        <v>1</v>
      </c>
      <c r="E11" s="50">
        <f t="shared" si="3"/>
        <v>1</v>
      </c>
      <c r="F11" s="81">
        <f>Monitoring!$J$30</f>
        <v>1049.5999999999999</v>
      </c>
      <c r="G11" s="13">
        <f t="shared" si="1"/>
        <v>1</v>
      </c>
      <c r="H11" s="50">
        <f t="shared" si="2"/>
        <v>1</v>
      </c>
      <c r="I11" s="13"/>
      <c r="J11" s="49">
        <v>0</v>
      </c>
      <c r="K11" s="49">
        <f t="shared" si="5"/>
        <v>1</v>
      </c>
      <c r="L11" s="50">
        <f t="shared" si="4"/>
        <v>0</v>
      </c>
      <c r="M11" s="13"/>
      <c r="N11" s="153">
        <v>0</v>
      </c>
      <c r="O11" s="132" t="s">
        <v>38</v>
      </c>
      <c r="P11" s="132" t="s">
        <v>38</v>
      </c>
      <c r="Q11" s="132" t="s">
        <v>38</v>
      </c>
      <c r="R11" s="132" t="s">
        <v>38</v>
      </c>
      <c r="S11" s="132" t="s">
        <v>38</v>
      </c>
      <c r="T11" s="13"/>
      <c r="U11" s="51">
        <f>'Beach Days'!E31</f>
        <v>365</v>
      </c>
      <c r="V11" s="51">
        <f>'Beach Days'!H31</f>
        <v>0</v>
      </c>
      <c r="W11" s="39">
        <f t="shared" si="0"/>
        <v>0</v>
      </c>
    </row>
    <row r="12" spans="1:23">
      <c r="A12" s="32" t="s">
        <v>202</v>
      </c>
      <c r="B12" s="16"/>
      <c r="C12" s="56">
        <f>Monitoring!$B$34</f>
        <v>2</v>
      </c>
      <c r="D12" s="30">
        <f>Monitoring!$F$34</f>
        <v>2</v>
      </c>
      <c r="E12" s="50">
        <f t="shared" si="3"/>
        <v>1</v>
      </c>
      <c r="F12" s="81">
        <f>Monitoring!$J$34</f>
        <v>1344.8</v>
      </c>
      <c r="G12" s="13">
        <f t="shared" si="1"/>
        <v>2</v>
      </c>
      <c r="H12" s="50">
        <f t="shared" si="2"/>
        <v>1</v>
      </c>
      <c r="I12" s="13"/>
      <c r="J12" s="49">
        <f>'2010 Actions'!$B$22</f>
        <v>1</v>
      </c>
      <c r="K12" s="49">
        <f t="shared" si="5"/>
        <v>1</v>
      </c>
      <c r="L12" s="50">
        <f t="shared" si="4"/>
        <v>0.5</v>
      </c>
      <c r="M12" s="13"/>
      <c r="N12" s="153">
        <f>'Action Durations'!D20</f>
        <v>1</v>
      </c>
      <c r="O12" s="49">
        <f>'Action Durations'!G20</f>
        <v>0</v>
      </c>
      <c r="P12" s="49">
        <f>'Action Durations'!H20</f>
        <v>1</v>
      </c>
      <c r="Q12" s="49">
        <f>'Action Durations'!I20</f>
        <v>0</v>
      </c>
      <c r="R12" s="49">
        <f>'Action Durations'!J20</f>
        <v>0</v>
      </c>
      <c r="S12" s="49">
        <f>'Action Durations'!K20</f>
        <v>0</v>
      </c>
      <c r="T12" s="13"/>
      <c r="U12" s="51">
        <f>'Beach Days'!E35</f>
        <v>730</v>
      </c>
      <c r="V12" s="51">
        <f>'Beach Days'!H35</f>
        <v>2</v>
      </c>
      <c r="W12" s="39">
        <f t="shared" ref="W12" si="6">V12/U12</f>
        <v>2.7397260273972603E-3</v>
      </c>
    </row>
    <row r="13" spans="1:23">
      <c r="A13" s="32" t="s">
        <v>207</v>
      </c>
      <c r="B13" s="16"/>
      <c r="C13" s="56">
        <f>Monitoring!$B$37</f>
        <v>1</v>
      </c>
      <c r="D13" s="30">
        <f>Monitoring!$F$37</f>
        <v>1</v>
      </c>
      <c r="E13" s="50">
        <f t="shared" si="3"/>
        <v>1</v>
      </c>
      <c r="F13" s="81">
        <f>Monitoring!$J$37</f>
        <v>3739.2</v>
      </c>
      <c r="G13" s="13">
        <f t="shared" si="1"/>
        <v>1</v>
      </c>
      <c r="H13" s="50">
        <f t="shared" si="2"/>
        <v>1</v>
      </c>
      <c r="I13" s="13"/>
      <c r="J13" s="49">
        <f>'2010 Actions'!$B$25</f>
        <v>1</v>
      </c>
      <c r="K13" s="49">
        <f t="shared" si="5"/>
        <v>0</v>
      </c>
      <c r="L13" s="50">
        <f t="shared" si="4"/>
        <v>1</v>
      </c>
      <c r="M13" s="13"/>
      <c r="N13" s="153">
        <f>'Action Durations'!D23</f>
        <v>1</v>
      </c>
      <c r="O13" s="49">
        <f>'Action Durations'!G23</f>
        <v>0</v>
      </c>
      <c r="P13" s="49">
        <f>'Action Durations'!H23</f>
        <v>0</v>
      </c>
      <c r="Q13" s="49">
        <f>'Action Durations'!I23</f>
        <v>0</v>
      </c>
      <c r="R13" s="49">
        <f>'Action Durations'!J23</f>
        <v>1</v>
      </c>
      <c r="S13" s="49">
        <f>'Action Durations'!K23</f>
        <v>0</v>
      </c>
      <c r="T13" s="13"/>
      <c r="U13" s="51">
        <f>'Beach Days'!E38</f>
        <v>365</v>
      </c>
      <c r="V13" s="51">
        <f>'Beach Days'!H38</f>
        <v>12</v>
      </c>
      <c r="W13" s="39">
        <f t="shared" ref="W13:W20" si="7">V13/U13</f>
        <v>3.287671232876712E-2</v>
      </c>
    </row>
    <row r="14" spans="1:23">
      <c r="A14" s="32" t="s">
        <v>210</v>
      </c>
      <c r="B14" s="16"/>
      <c r="C14" s="56">
        <f>Monitoring!$B$40</f>
        <v>1</v>
      </c>
      <c r="D14" s="30">
        <f>Monitoring!$F$40</f>
        <v>1</v>
      </c>
      <c r="E14" s="50">
        <f t="shared" si="3"/>
        <v>1</v>
      </c>
      <c r="F14" s="81">
        <f>Monitoring!$J$40</f>
        <v>1246.4000000000001</v>
      </c>
      <c r="G14" s="13">
        <f t="shared" si="1"/>
        <v>1</v>
      </c>
      <c r="H14" s="50">
        <f t="shared" si="2"/>
        <v>1</v>
      </c>
      <c r="I14" s="13"/>
      <c r="J14" s="49">
        <f>'2010 Actions'!$B$28</f>
        <v>1</v>
      </c>
      <c r="K14" s="49">
        <f t="shared" si="5"/>
        <v>0</v>
      </c>
      <c r="L14" s="50">
        <f t="shared" si="4"/>
        <v>1</v>
      </c>
      <c r="M14" s="13"/>
      <c r="N14" s="153">
        <f>'Action Durations'!D26</f>
        <v>1</v>
      </c>
      <c r="O14" s="49">
        <f>'Action Durations'!G26</f>
        <v>0</v>
      </c>
      <c r="P14" s="49">
        <f>'Action Durations'!H26</f>
        <v>0</v>
      </c>
      <c r="Q14" s="49">
        <f>'Action Durations'!I26</f>
        <v>0</v>
      </c>
      <c r="R14" s="49">
        <f>'Action Durations'!J26</f>
        <v>1</v>
      </c>
      <c r="S14" s="49">
        <f>'Action Durations'!K26</f>
        <v>0</v>
      </c>
      <c r="T14" s="13"/>
      <c r="U14" s="51">
        <f>'Beach Days'!E41</f>
        <v>365</v>
      </c>
      <c r="V14" s="51">
        <f>'Beach Days'!H41</f>
        <v>13</v>
      </c>
      <c r="W14" s="39">
        <f t="shared" si="7"/>
        <v>3.5616438356164383E-2</v>
      </c>
    </row>
    <row r="15" spans="1:23">
      <c r="A15" s="32" t="s">
        <v>213</v>
      </c>
      <c r="B15" s="16"/>
      <c r="C15" s="56">
        <f>Monitoring!$B$43</f>
        <v>1</v>
      </c>
      <c r="D15" s="30">
        <f>Monitoring!$F$43</f>
        <v>1</v>
      </c>
      <c r="E15" s="39">
        <f t="shared" si="3"/>
        <v>1</v>
      </c>
      <c r="F15" s="81">
        <f>Monitoring!$J$43</f>
        <v>360.8</v>
      </c>
      <c r="G15" s="13">
        <f t="shared" si="1"/>
        <v>1</v>
      </c>
      <c r="H15" s="50">
        <f t="shared" si="2"/>
        <v>1</v>
      </c>
      <c r="I15" s="13"/>
      <c r="J15" s="49">
        <f>'2010 Actions'!$B$33</f>
        <v>1</v>
      </c>
      <c r="K15" s="49">
        <f t="shared" si="5"/>
        <v>0</v>
      </c>
      <c r="L15" s="50">
        <f t="shared" si="4"/>
        <v>1</v>
      </c>
      <c r="M15" s="13"/>
      <c r="N15" s="153">
        <f>'Action Durations'!D29</f>
        <v>3</v>
      </c>
      <c r="O15" s="49">
        <f>'Action Durations'!G29</f>
        <v>0</v>
      </c>
      <c r="P15" s="49">
        <f>'Action Durations'!H29</f>
        <v>0</v>
      </c>
      <c r="Q15" s="49">
        <f>'Action Durations'!I29</f>
        <v>1</v>
      </c>
      <c r="R15" s="49">
        <f>'Action Durations'!J29</f>
        <v>1</v>
      </c>
      <c r="S15" s="49">
        <f>'Action Durations'!K29</f>
        <v>1</v>
      </c>
      <c r="T15" s="13"/>
      <c r="U15" s="51">
        <f>'Beach Days'!E44</f>
        <v>365</v>
      </c>
      <c r="V15" s="51">
        <f>'Beach Days'!H44</f>
        <v>67</v>
      </c>
      <c r="W15" s="39">
        <f t="shared" si="7"/>
        <v>0.18356164383561643</v>
      </c>
    </row>
    <row r="16" spans="1:23">
      <c r="A16" s="56" t="s">
        <v>216</v>
      </c>
      <c r="B16" s="16"/>
      <c r="C16" s="56">
        <f>Monitoring!$B$46</f>
        <v>1</v>
      </c>
      <c r="D16" s="30">
        <f>Monitoring!$F$46</f>
        <v>1</v>
      </c>
      <c r="E16" s="39">
        <f t="shared" ref="E16" si="8">D16/C16</f>
        <v>1</v>
      </c>
      <c r="F16" s="81">
        <f>Monitoring!$J$46</f>
        <v>459.2</v>
      </c>
      <c r="G16" s="13">
        <f t="shared" si="1"/>
        <v>1</v>
      </c>
      <c r="H16" s="50">
        <f t="shared" si="2"/>
        <v>1</v>
      </c>
      <c r="I16" s="55"/>
      <c r="J16" s="49">
        <f>'2010 Actions'!$B$37</f>
        <v>1</v>
      </c>
      <c r="K16" s="49">
        <f t="shared" si="5"/>
        <v>0</v>
      </c>
      <c r="L16" s="39">
        <f t="shared" ref="L16:L20" si="9">J16/D16</f>
        <v>1</v>
      </c>
      <c r="M16" s="55"/>
      <c r="N16" s="169">
        <f>'Action Durations'!D32</f>
        <v>2</v>
      </c>
      <c r="O16" s="49">
        <f>'Action Durations'!G32</f>
        <v>0</v>
      </c>
      <c r="P16" s="49">
        <f>'Action Durations'!H32</f>
        <v>1</v>
      </c>
      <c r="Q16" s="49">
        <f>'Action Durations'!I32</f>
        <v>0</v>
      </c>
      <c r="R16" s="49">
        <f>'Action Durations'!J32</f>
        <v>1</v>
      </c>
      <c r="S16" s="49">
        <f>'Action Durations'!K32</f>
        <v>0</v>
      </c>
      <c r="T16" s="55"/>
      <c r="U16" s="51">
        <f>'Beach Days'!E47</f>
        <v>365</v>
      </c>
      <c r="V16" s="51">
        <f>'Beach Days'!H47</f>
        <v>10</v>
      </c>
      <c r="W16" s="39">
        <f t="shared" si="7"/>
        <v>2.7397260273972601E-2</v>
      </c>
    </row>
    <row r="17" spans="1:23">
      <c r="A17" s="56" t="s">
        <v>235</v>
      </c>
      <c r="B17" s="16"/>
      <c r="C17" s="56">
        <f>Monitoring!$B$49</f>
        <v>1</v>
      </c>
      <c r="D17" s="30">
        <f>Monitoring!$F$49</f>
        <v>1</v>
      </c>
      <c r="E17" s="39">
        <f t="shared" ref="E17:E20" si="10">D17/C17</f>
        <v>1</v>
      </c>
      <c r="F17" s="81">
        <f>Monitoring!$J$49</f>
        <v>656</v>
      </c>
      <c r="G17" s="13">
        <f t="shared" si="1"/>
        <v>1</v>
      </c>
      <c r="H17" s="50">
        <f t="shared" si="2"/>
        <v>1</v>
      </c>
      <c r="I17" s="55"/>
      <c r="J17" s="49">
        <f>'2010 Actions'!$B$40</f>
        <v>1</v>
      </c>
      <c r="K17" s="135">
        <f t="shared" si="5"/>
        <v>0</v>
      </c>
      <c r="L17" s="50">
        <f t="shared" si="4"/>
        <v>1</v>
      </c>
      <c r="M17" s="55"/>
      <c r="N17" s="169">
        <f>'Action Durations'!D35</f>
        <v>1</v>
      </c>
      <c r="O17" s="49">
        <f>'Action Durations'!G35</f>
        <v>0</v>
      </c>
      <c r="P17" s="49">
        <f>'Action Durations'!H35</f>
        <v>0</v>
      </c>
      <c r="Q17" s="49">
        <f>'Action Durations'!I35</f>
        <v>1</v>
      </c>
      <c r="R17" s="49">
        <f>'Action Durations'!J35</f>
        <v>0</v>
      </c>
      <c r="S17" s="49">
        <f>'Action Durations'!K35</f>
        <v>0</v>
      </c>
      <c r="T17" s="55"/>
      <c r="U17" s="51">
        <f>'Beach Days'!E50</f>
        <v>365</v>
      </c>
      <c r="V17" s="51">
        <f>'Beach Days'!H50</f>
        <v>7</v>
      </c>
      <c r="W17" s="39">
        <f t="shared" si="7"/>
        <v>1.9178082191780823E-2</v>
      </c>
    </row>
    <row r="18" spans="1:23">
      <c r="A18" s="56" t="s">
        <v>222</v>
      </c>
      <c r="B18" s="16"/>
      <c r="C18" s="56">
        <f>Monitoring!$B$52</f>
        <v>1</v>
      </c>
      <c r="D18" s="30">
        <f>Monitoring!$F$52</f>
        <v>1</v>
      </c>
      <c r="E18" s="39">
        <f t="shared" si="10"/>
        <v>1</v>
      </c>
      <c r="F18" s="81">
        <f>Monitoring!$J$52</f>
        <v>1115.2</v>
      </c>
      <c r="G18" s="13">
        <f t="shared" si="1"/>
        <v>1</v>
      </c>
      <c r="H18" s="50">
        <f t="shared" si="2"/>
        <v>1</v>
      </c>
      <c r="I18" s="55"/>
      <c r="J18" s="49">
        <v>0</v>
      </c>
      <c r="K18" s="135">
        <f t="shared" si="5"/>
        <v>1</v>
      </c>
      <c r="L18" s="39">
        <f t="shared" si="9"/>
        <v>0</v>
      </c>
      <c r="M18" s="55"/>
      <c r="N18" s="169">
        <v>0</v>
      </c>
      <c r="O18" s="132" t="s">
        <v>38</v>
      </c>
      <c r="P18" s="132" t="s">
        <v>38</v>
      </c>
      <c r="Q18" s="132" t="s">
        <v>38</v>
      </c>
      <c r="R18" s="132" t="s">
        <v>38</v>
      </c>
      <c r="S18" s="132" t="s">
        <v>38</v>
      </c>
      <c r="T18" s="55"/>
      <c r="U18" s="51">
        <f>'Beach Days'!E53</f>
        <v>365</v>
      </c>
      <c r="V18" s="51">
        <f>'Beach Days'!H53</f>
        <v>0</v>
      </c>
      <c r="W18" s="39">
        <f t="shared" si="7"/>
        <v>0</v>
      </c>
    </row>
    <row r="19" spans="1:23">
      <c r="A19" s="56" t="s">
        <v>225</v>
      </c>
      <c r="B19" s="16"/>
      <c r="C19" s="56">
        <f>Monitoring!$B$55</f>
        <v>1</v>
      </c>
      <c r="D19" s="30">
        <f>Monitoring!$F$55</f>
        <v>1</v>
      </c>
      <c r="E19" s="39">
        <f t="shared" si="10"/>
        <v>1</v>
      </c>
      <c r="F19" s="81">
        <f>Monitoring!$J$55</f>
        <v>590.4</v>
      </c>
      <c r="G19" s="13">
        <f t="shared" si="1"/>
        <v>1</v>
      </c>
      <c r="H19" s="50">
        <f t="shared" si="2"/>
        <v>1</v>
      </c>
      <c r="I19" s="55"/>
      <c r="J19" s="49">
        <f>'2010 Actions'!$B$43</f>
        <v>1</v>
      </c>
      <c r="K19" s="49">
        <f t="shared" si="5"/>
        <v>0</v>
      </c>
      <c r="L19" s="39">
        <f t="shared" si="9"/>
        <v>1</v>
      </c>
      <c r="M19" s="55"/>
      <c r="N19" s="169">
        <f>'Action Durations'!D38</f>
        <v>1</v>
      </c>
      <c r="O19" s="49">
        <f>'Action Durations'!G38</f>
        <v>0</v>
      </c>
      <c r="P19" s="49">
        <f>'Action Durations'!H38</f>
        <v>0</v>
      </c>
      <c r="Q19" s="49">
        <f>'Action Durations'!I38</f>
        <v>0</v>
      </c>
      <c r="R19" s="49">
        <f>'Action Durations'!J38</f>
        <v>1</v>
      </c>
      <c r="S19" s="49">
        <f>'Action Durations'!K38</f>
        <v>0</v>
      </c>
      <c r="T19" s="55"/>
      <c r="U19" s="51">
        <f>'Beach Days'!E56</f>
        <v>365</v>
      </c>
      <c r="V19" s="51">
        <f>'Beach Days'!H56</f>
        <v>8</v>
      </c>
      <c r="W19" s="39">
        <f t="shared" si="7"/>
        <v>2.1917808219178082E-2</v>
      </c>
    </row>
    <row r="20" spans="1:23">
      <c r="A20" s="35" t="s">
        <v>228</v>
      </c>
      <c r="B20" s="154"/>
      <c r="C20" s="133">
        <f>Monitoring!$B$58</f>
        <v>1</v>
      </c>
      <c r="D20" s="155">
        <f>Monitoring!$F$58</f>
        <v>1</v>
      </c>
      <c r="E20" s="42">
        <f t="shared" si="10"/>
        <v>1</v>
      </c>
      <c r="F20" s="156">
        <f>Monitoring!$J$58</f>
        <v>754.4</v>
      </c>
      <c r="G20" s="67">
        <f t="shared" si="1"/>
        <v>1</v>
      </c>
      <c r="H20" s="42">
        <f t="shared" si="2"/>
        <v>1</v>
      </c>
      <c r="I20" s="67"/>
      <c r="J20" s="157">
        <f>'2010 Actions'!$B$48</f>
        <v>1</v>
      </c>
      <c r="K20" s="157">
        <f t="shared" ref="K20" si="11">D20-J20</f>
        <v>0</v>
      </c>
      <c r="L20" s="42">
        <f t="shared" si="9"/>
        <v>1</v>
      </c>
      <c r="M20" s="67"/>
      <c r="N20" s="68">
        <f>'Action Durations'!D41</f>
        <v>3</v>
      </c>
      <c r="O20" s="157">
        <f>'Action Durations'!G41</f>
        <v>0</v>
      </c>
      <c r="P20" s="157">
        <f>'Action Durations'!H41</f>
        <v>1</v>
      </c>
      <c r="Q20" s="157">
        <f>'Action Durations'!I41</f>
        <v>0</v>
      </c>
      <c r="R20" s="157">
        <f>'Action Durations'!J41</f>
        <v>2</v>
      </c>
      <c r="S20" s="157">
        <f>'Action Durations'!K41</f>
        <v>0</v>
      </c>
      <c r="T20" s="67"/>
      <c r="U20" s="43">
        <f>'Beach Days'!E59</f>
        <v>365</v>
      </c>
      <c r="V20" s="43">
        <f>'Beach Days'!H59</f>
        <v>18</v>
      </c>
      <c r="W20" s="42">
        <f t="shared" si="7"/>
        <v>4.9315068493150684E-2</v>
      </c>
    </row>
    <row r="21" spans="1:23">
      <c r="C21" s="12">
        <f>SUM(C3:C20)</f>
        <v>22</v>
      </c>
      <c r="D21" s="12">
        <f>SUM(D3:D20)</f>
        <v>22</v>
      </c>
      <c r="E21" s="18">
        <f>D21/C21</f>
        <v>1</v>
      </c>
      <c r="F21" s="10">
        <f>SUM(F3:F20)</f>
        <v>24140.800000000003</v>
      </c>
      <c r="G21" s="12">
        <f>C21</f>
        <v>22</v>
      </c>
      <c r="H21" s="18">
        <f>D21/C21</f>
        <v>1</v>
      </c>
      <c r="I21" s="12"/>
      <c r="J21" s="12">
        <f>SUM(J3:J20)</f>
        <v>14</v>
      </c>
      <c r="K21" s="17">
        <f>D21-J21</f>
        <v>8</v>
      </c>
      <c r="L21" s="18">
        <f>J21/D21</f>
        <v>0.63636363636363635</v>
      </c>
      <c r="M21" s="12"/>
      <c r="N21" s="12">
        <f t="shared" ref="N21:S21" si="12">SUM(N3:N20)</f>
        <v>22</v>
      </c>
      <c r="O21" s="12">
        <f t="shared" si="12"/>
        <v>0</v>
      </c>
      <c r="P21" s="12">
        <f t="shared" si="12"/>
        <v>3</v>
      </c>
      <c r="Q21" s="12">
        <f t="shared" si="12"/>
        <v>3</v>
      </c>
      <c r="R21" s="12">
        <f t="shared" si="12"/>
        <v>13</v>
      </c>
      <c r="S21" s="12">
        <f t="shared" si="12"/>
        <v>3</v>
      </c>
      <c r="T21" s="12"/>
      <c r="U21" s="10">
        <f>SUM(U3:U20)</f>
        <v>8030</v>
      </c>
      <c r="V21" s="10">
        <f>SUM(V3:V20)</f>
        <v>315</v>
      </c>
      <c r="W21" s="53">
        <f>V21/U21</f>
        <v>3.9227895392278951E-2</v>
      </c>
    </row>
    <row r="22" spans="1:23">
      <c r="C22" s="12"/>
      <c r="D22" s="12"/>
      <c r="E22" s="18"/>
      <c r="F22" s="10"/>
      <c r="G22" s="10"/>
      <c r="H22" s="85"/>
      <c r="I22" s="12"/>
      <c r="J22" s="12"/>
      <c r="K22" s="17"/>
      <c r="L22" s="18"/>
      <c r="M22" s="12"/>
      <c r="N22" s="12"/>
      <c r="O22" s="12"/>
      <c r="P22" s="12"/>
      <c r="Q22" s="12"/>
      <c r="R22" s="12"/>
      <c r="S22" s="12"/>
      <c r="T22" s="12"/>
      <c r="U22" s="10"/>
      <c r="V22" s="10"/>
      <c r="W22" s="53"/>
    </row>
    <row r="23" spans="1:23">
      <c r="V23" s="19"/>
    </row>
    <row r="24" spans="1:23">
      <c r="A24" s="84" t="s">
        <v>49</v>
      </c>
      <c r="V24" s="19"/>
    </row>
    <row r="25" spans="1:23">
      <c r="C25" s="89" t="s">
        <v>46</v>
      </c>
      <c r="D25" s="83" t="s">
        <v>58</v>
      </c>
    </row>
    <row r="26" spans="1:23">
      <c r="C26" s="89"/>
      <c r="D26" s="83" t="s">
        <v>59</v>
      </c>
    </row>
    <row r="27" spans="1:23">
      <c r="C27" s="89" t="s">
        <v>50</v>
      </c>
      <c r="D27" s="82" t="s">
        <v>57</v>
      </c>
    </row>
    <row r="28" spans="1:23">
      <c r="C28" s="89" t="s">
        <v>47</v>
      </c>
      <c r="D28" s="83" t="s">
        <v>60</v>
      </c>
    </row>
    <row r="29" spans="1:23">
      <c r="C29" s="89"/>
      <c r="D29" s="83" t="s">
        <v>61</v>
      </c>
    </row>
    <row r="30" spans="1:23">
      <c r="C30" s="89" t="s">
        <v>48</v>
      </c>
      <c r="D30" s="82" t="s">
        <v>62</v>
      </c>
    </row>
    <row r="31" spans="1:23">
      <c r="C31" s="89"/>
      <c r="D31" s="82" t="s">
        <v>63</v>
      </c>
    </row>
    <row r="32" spans="1:23">
      <c r="C32" s="89" t="s">
        <v>52</v>
      </c>
      <c r="D32" s="82" t="s">
        <v>64</v>
      </c>
    </row>
    <row r="33" spans="3:4">
      <c r="C33" s="90"/>
      <c r="D33" s="82" t="s">
        <v>65</v>
      </c>
    </row>
    <row r="34" spans="3:4">
      <c r="C34" s="89" t="s">
        <v>51</v>
      </c>
      <c r="D34" s="82" t="s">
        <v>55</v>
      </c>
    </row>
    <row r="35" spans="3:4">
      <c r="C35" s="89" t="s">
        <v>53</v>
      </c>
      <c r="D35" s="82" t="s">
        <v>56</v>
      </c>
    </row>
  </sheetData>
  <mergeCells count="4">
    <mergeCell ref="J1:L1"/>
    <mergeCell ref="N1:S1"/>
    <mergeCell ref="U1:W1"/>
    <mergeCell ref="C1:G1"/>
  </mergeCells>
  <phoneticPr fontId="3" type="noConversion"/>
  <printOptions horizontalCentered="1" gridLines="1"/>
  <pageMargins left="0.25" right="0.25" top="1.5" bottom="0.75" header="0.5" footer="0.5"/>
  <pageSetup scale="80" orientation="landscape" r:id="rId1"/>
  <headerFooter alignWithMargins="0">
    <oddHeader>&amp;C&amp;"Arial,Bold"&amp;16 2010 Swimming Season
Puerto Rico Summary</oddHeader>
    <oddFooter>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K63"/>
  <sheetViews>
    <sheetView zoomScaleNormal="100" workbookViewId="0"/>
  </sheetViews>
  <sheetFormatPr defaultRowHeight="12.75"/>
  <cols>
    <col min="1" max="1" width="13.5703125" style="55" customWidth="1"/>
    <col min="2" max="2" width="7.7109375" style="28" customWidth="1"/>
    <col min="3" max="3" width="33" style="28" customWidth="1"/>
    <col min="4" max="4" width="12.5703125" style="28" customWidth="1"/>
    <col min="5" max="5" width="8.28515625" style="55" customWidth="1"/>
    <col min="6" max="6" width="9.140625" style="138"/>
    <col min="7" max="10" width="9.7109375" style="28" customWidth="1"/>
    <col min="12" max="16384" width="9.140625" style="24"/>
  </cols>
  <sheetData>
    <row r="1" spans="1:10" ht="33.75" customHeight="1">
      <c r="A1" s="3" t="s">
        <v>12</v>
      </c>
      <c r="B1" s="25" t="s">
        <v>13</v>
      </c>
      <c r="C1" s="25" t="s">
        <v>75</v>
      </c>
      <c r="D1" s="25" t="s">
        <v>76</v>
      </c>
      <c r="E1" s="3" t="s">
        <v>77</v>
      </c>
      <c r="F1" s="15" t="s">
        <v>156</v>
      </c>
      <c r="G1" s="25" t="s">
        <v>78</v>
      </c>
      <c r="H1" s="25" t="s">
        <v>79</v>
      </c>
      <c r="I1" s="25" t="s">
        <v>80</v>
      </c>
      <c r="J1" s="25" t="s">
        <v>81</v>
      </c>
    </row>
    <row r="2" spans="1:10" ht="12.75" customHeight="1">
      <c r="A2" s="158" t="s">
        <v>169</v>
      </c>
      <c r="B2" s="158" t="s">
        <v>170</v>
      </c>
      <c r="C2" s="158" t="s">
        <v>171</v>
      </c>
      <c r="D2" s="158" t="s">
        <v>29</v>
      </c>
      <c r="E2" s="158">
        <v>1</v>
      </c>
      <c r="F2" s="159">
        <v>328</v>
      </c>
      <c r="G2" s="158">
        <v>18.38486</v>
      </c>
      <c r="H2" s="158">
        <v>-67.211979999999997</v>
      </c>
      <c r="I2" s="158">
        <v>18.384209999999999</v>
      </c>
      <c r="J2" s="158">
        <v>-67.213419999999999</v>
      </c>
    </row>
    <row r="3" spans="1:10" ht="12.75" customHeight="1">
      <c r="A3" s="56"/>
      <c r="B3" s="33">
        <f>COUNTA(B2:B2)</f>
        <v>1</v>
      </c>
      <c r="C3" s="32"/>
      <c r="D3" s="32"/>
      <c r="E3" s="79"/>
      <c r="F3" s="54">
        <f>SUM(F2:F2)</f>
        <v>328</v>
      </c>
      <c r="G3" s="32"/>
      <c r="H3" s="32"/>
      <c r="I3" s="32"/>
      <c r="J3" s="32"/>
    </row>
    <row r="4" spans="1:10" ht="12.75" customHeight="1">
      <c r="A4" s="56"/>
      <c r="B4" s="32"/>
      <c r="C4" s="32"/>
      <c r="D4" s="32"/>
      <c r="E4" s="56"/>
      <c r="G4" s="32"/>
      <c r="H4" s="32"/>
      <c r="I4" s="32"/>
      <c r="J4" s="32"/>
    </row>
    <row r="5" spans="1:10" ht="12.75" customHeight="1">
      <c r="A5" s="74" t="s">
        <v>172</v>
      </c>
      <c r="B5" s="74" t="s">
        <v>173</v>
      </c>
      <c r="C5" s="74" t="s">
        <v>174</v>
      </c>
      <c r="D5" s="74" t="s">
        <v>29</v>
      </c>
      <c r="E5" s="74">
        <v>1</v>
      </c>
      <c r="F5" s="146">
        <v>787.2</v>
      </c>
      <c r="G5" s="74">
        <v>18.46</v>
      </c>
      <c r="H5" s="74">
        <v>-67.165289999999999</v>
      </c>
      <c r="I5" s="74">
        <v>18.457159999999998</v>
      </c>
      <c r="J5" s="74">
        <v>-67.163120000000006</v>
      </c>
    </row>
    <row r="6" spans="1:10" ht="12.75" customHeight="1">
      <c r="A6" s="56"/>
      <c r="B6" s="33">
        <f>COUNTA(B5:B5)</f>
        <v>1</v>
      </c>
      <c r="C6" s="32"/>
      <c r="D6" s="47"/>
      <c r="E6" s="79"/>
      <c r="F6" s="54">
        <f>SUM(F5:F5)</f>
        <v>787.2</v>
      </c>
      <c r="G6" s="47"/>
      <c r="H6" s="47"/>
      <c r="I6" s="47"/>
      <c r="J6" s="47"/>
    </row>
    <row r="7" spans="1:10" ht="12.75" customHeight="1">
      <c r="A7" s="56"/>
      <c r="B7" s="33"/>
      <c r="C7" s="32"/>
      <c r="D7" s="47"/>
      <c r="E7" s="57"/>
      <c r="G7" s="47"/>
      <c r="H7" s="47"/>
      <c r="I7" s="47"/>
      <c r="J7" s="47"/>
    </row>
    <row r="8" spans="1:10" ht="12.75" customHeight="1">
      <c r="A8" s="74" t="s">
        <v>175</v>
      </c>
      <c r="B8" s="74" t="s">
        <v>176</v>
      </c>
      <c r="C8" s="74" t="s">
        <v>177</v>
      </c>
      <c r="D8" s="74" t="s">
        <v>29</v>
      </c>
      <c r="E8" s="74">
        <v>1</v>
      </c>
      <c r="F8" s="146">
        <v>1115.2</v>
      </c>
      <c r="G8" s="74">
        <v>18.29054</v>
      </c>
      <c r="H8" s="74">
        <v>-67.196330000000003</v>
      </c>
      <c r="I8" s="74">
        <v>18.286840000000002</v>
      </c>
      <c r="J8" s="74">
        <v>-67.193129999999996</v>
      </c>
    </row>
    <row r="9" spans="1:10" ht="12.75" customHeight="1">
      <c r="A9" s="56"/>
      <c r="B9" s="33">
        <f>COUNTA(B8:B8)</f>
        <v>1</v>
      </c>
      <c r="C9" s="32"/>
      <c r="D9" s="32"/>
      <c r="E9" s="79"/>
      <c r="F9" s="54">
        <f>SUM(F8:F8)</f>
        <v>1115.2</v>
      </c>
      <c r="G9" s="32"/>
      <c r="H9" s="32"/>
      <c r="I9" s="32"/>
      <c r="J9" s="32"/>
    </row>
    <row r="10" spans="1:10" ht="12.75" customHeight="1">
      <c r="A10" s="56"/>
      <c r="B10" s="33"/>
      <c r="C10" s="32"/>
      <c r="D10" s="32"/>
      <c r="E10" s="79"/>
      <c r="F10" s="54"/>
      <c r="G10" s="32"/>
      <c r="H10" s="32"/>
      <c r="I10" s="32"/>
      <c r="J10" s="32"/>
    </row>
    <row r="11" spans="1:10" ht="12.75" customHeight="1">
      <c r="A11" s="74" t="s">
        <v>178</v>
      </c>
      <c r="B11" s="74" t="s">
        <v>179</v>
      </c>
      <c r="C11" s="74" t="s">
        <v>180</v>
      </c>
      <c r="D11" s="74" t="s">
        <v>29</v>
      </c>
      <c r="E11" s="74">
        <v>1</v>
      </c>
      <c r="F11" s="146">
        <v>1213.5999999999999</v>
      </c>
      <c r="G11" s="74">
        <v>17.96068</v>
      </c>
      <c r="H11" s="74">
        <v>-66.041269999999997</v>
      </c>
      <c r="I11" s="74">
        <v>17.961690000000001</v>
      </c>
      <c r="J11" s="74">
        <v>-66.036159999999995</v>
      </c>
    </row>
    <row r="12" spans="1:10" ht="12.75" customHeight="1">
      <c r="A12" s="56"/>
      <c r="B12" s="33">
        <f>COUNTA(B11:B11)</f>
        <v>1</v>
      </c>
      <c r="C12" s="32"/>
      <c r="D12" s="32"/>
      <c r="E12" s="79"/>
      <c r="F12" s="54">
        <f>SUM(F11:F11)</f>
        <v>1213.5999999999999</v>
      </c>
      <c r="G12" s="32"/>
      <c r="H12" s="32"/>
      <c r="I12" s="32"/>
      <c r="J12" s="32"/>
    </row>
    <row r="13" spans="1:10" ht="12.75" customHeight="1">
      <c r="A13" s="56"/>
      <c r="B13" s="33"/>
      <c r="C13" s="32"/>
      <c r="D13" s="32"/>
      <c r="E13" s="79"/>
      <c r="F13" s="54"/>
      <c r="G13" s="32"/>
      <c r="H13" s="32"/>
      <c r="I13" s="32"/>
      <c r="J13" s="32"/>
    </row>
    <row r="14" spans="1:10" ht="12.75" customHeight="1">
      <c r="A14" s="73" t="s">
        <v>181</v>
      </c>
      <c r="B14" s="73" t="s">
        <v>182</v>
      </c>
      <c r="C14" s="73" t="s">
        <v>183</v>
      </c>
      <c r="D14" s="73" t="s">
        <v>29</v>
      </c>
      <c r="E14" s="73">
        <v>1</v>
      </c>
      <c r="F14" s="137">
        <v>2755.2</v>
      </c>
      <c r="G14" s="73">
        <v>18.022970000000001</v>
      </c>
      <c r="H14" s="73">
        <v>-67.172439999999995</v>
      </c>
      <c r="I14" s="73">
        <v>18.01125</v>
      </c>
      <c r="J14" s="73">
        <v>-67.174549999999996</v>
      </c>
    </row>
    <row r="15" spans="1:10" ht="12.75" customHeight="1">
      <c r="A15" s="73" t="s">
        <v>181</v>
      </c>
      <c r="B15" s="73" t="s">
        <v>184</v>
      </c>
      <c r="C15" s="73" t="s">
        <v>185</v>
      </c>
      <c r="D15" s="73" t="s">
        <v>29</v>
      </c>
      <c r="E15" s="73">
        <v>1</v>
      </c>
      <c r="F15" s="137">
        <v>787.2</v>
      </c>
      <c r="G15" s="73">
        <v>18.048639999999999</v>
      </c>
      <c r="H15" s="73">
        <v>-67.198589999999996</v>
      </c>
      <c r="I15" s="73">
        <v>18.051819999999999</v>
      </c>
      <c r="J15" s="73">
        <v>-67.199700000000007</v>
      </c>
    </row>
    <row r="16" spans="1:10" ht="12.75" customHeight="1">
      <c r="A16" s="73" t="s">
        <v>181</v>
      </c>
      <c r="B16" s="73" t="s">
        <v>186</v>
      </c>
      <c r="C16" s="73" t="s">
        <v>187</v>
      </c>
      <c r="D16" s="73" t="s">
        <v>29</v>
      </c>
      <c r="E16" s="73">
        <v>1</v>
      </c>
      <c r="F16" s="137">
        <v>623.20000000000005</v>
      </c>
      <c r="G16" s="73">
        <v>17.97523</v>
      </c>
      <c r="H16" s="73">
        <v>-67.212800000000001</v>
      </c>
      <c r="I16" s="73">
        <v>17.978069999999999</v>
      </c>
      <c r="J16" s="73">
        <v>-67.212959999999995</v>
      </c>
    </row>
    <row r="17" spans="1:10" ht="12.75" customHeight="1">
      <c r="A17" s="74" t="s">
        <v>181</v>
      </c>
      <c r="B17" s="74" t="s">
        <v>188</v>
      </c>
      <c r="C17" s="74" t="s">
        <v>189</v>
      </c>
      <c r="D17" s="74" t="s">
        <v>29</v>
      </c>
      <c r="E17" s="74">
        <v>1</v>
      </c>
      <c r="F17" s="146">
        <v>393.6</v>
      </c>
      <c r="G17" s="74">
        <v>17.986750000000001</v>
      </c>
      <c r="H17" s="74">
        <v>-67.214389999999995</v>
      </c>
      <c r="I17" s="74">
        <v>17.985029999999998</v>
      </c>
      <c r="J17" s="74">
        <v>-67.214640000000003</v>
      </c>
    </row>
    <row r="18" spans="1:10" ht="12.75" customHeight="1">
      <c r="A18" s="56"/>
      <c r="B18" s="33">
        <f>COUNTA(B14:B17)</f>
        <v>4</v>
      </c>
      <c r="C18" s="32"/>
      <c r="D18" s="32"/>
      <c r="E18" s="79"/>
      <c r="F18" s="54">
        <f>SUM(F14:F17)</f>
        <v>4559.2</v>
      </c>
      <c r="G18" s="32"/>
      <c r="H18" s="32"/>
      <c r="I18" s="32"/>
      <c r="J18" s="32"/>
    </row>
    <row r="19" spans="1:10" ht="12.75" customHeight="1">
      <c r="A19" s="56"/>
      <c r="B19" s="33"/>
      <c r="C19" s="32"/>
      <c r="D19" s="32"/>
      <c r="E19" s="79"/>
      <c r="F19" s="54"/>
      <c r="G19" s="32"/>
      <c r="H19" s="32"/>
      <c r="I19" s="32"/>
      <c r="J19" s="32"/>
    </row>
    <row r="20" spans="1:10" ht="12.75" customHeight="1">
      <c r="A20" s="74" t="s">
        <v>190</v>
      </c>
      <c r="B20" s="74" t="s">
        <v>191</v>
      </c>
      <c r="C20" s="74" t="s">
        <v>192</v>
      </c>
      <c r="D20" s="74" t="s">
        <v>29</v>
      </c>
      <c r="E20" s="74">
        <v>1</v>
      </c>
      <c r="F20" s="146">
        <v>1476</v>
      </c>
      <c r="G20" s="74">
        <v>18.447949999999999</v>
      </c>
      <c r="H20" s="74">
        <v>-65.999889999999994</v>
      </c>
      <c r="I20" s="74">
        <v>18.445150000000002</v>
      </c>
      <c r="J20" s="74">
        <v>-66.00609</v>
      </c>
    </row>
    <row r="21" spans="1:10" ht="12.75" customHeight="1">
      <c r="A21" s="56"/>
      <c r="B21" s="33">
        <f>COUNTA(B20:B20)</f>
        <v>1</v>
      </c>
      <c r="C21" s="32"/>
      <c r="D21" s="32"/>
      <c r="E21" s="79"/>
      <c r="F21" s="54">
        <f>SUM(F20:F20)</f>
        <v>1476</v>
      </c>
      <c r="G21" s="32"/>
      <c r="H21" s="32"/>
      <c r="I21" s="32"/>
      <c r="J21" s="32"/>
    </row>
    <row r="22" spans="1:10" ht="12.75" customHeight="1">
      <c r="A22" s="56"/>
      <c r="B22" s="33"/>
      <c r="C22" s="32"/>
      <c r="D22" s="32"/>
      <c r="E22" s="79"/>
      <c r="F22" s="54"/>
      <c r="G22" s="32"/>
      <c r="H22" s="32"/>
      <c r="I22" s="32"/>
      <c r="J22" s="32"/>
    </row>
    <row r="23" spans="1:10" ht="12.75" customHeight="1">
      <c r="A23" s="74" t="s">
        <v>193</v>
      </c>
      <c r="B23" s="74" t="s">
        <v>194</v>
      </c>
      <c r="C23" s="74" t="s">
        <v>195</v>
      </c>
      <c r="D23" s="74" t="s">
        <v>29</v>
      </c>
      <c r="E23" s="74">
        <v>1</v>
      </c>
      <c r="F23" s="146">
        <v>2000.8</v>
      </c>
      <c r="G23" s="74">
        <v>18.329999999999998</v>
      </c>
      <c r="H23" s="74">
        <v>-65.319999999999993</v>
      </c>
      <c r="I23" s="74">
        <v>18.329999999999998</v>
      </c>
      <c r="J23" s="74">
        <v>-65.31</v>
      </c>
    </row>
    <row r="24" spans="1:10" ht="12.75" customHeight="1">
      <c r="A24" s="56"/>
      <c r="B24" s="33">
        <f>COUNTA(B23:B23)</f>
        <v>1</v>
      </c>
      <c r="C24" s="32"/>
      <c r="D24" s="32"/>
      <c r="E24" s="79"/>
      <c r="F24" s="54">
        <f>SUM(F23:F23)</f>
        <v>2000.8</v>
      </c>
      <c r="G24" s="32"/>
      <c r="H24" s="32"/>
      <c r="I24" s="32"/>
      <c r="J24" s="32"/>
    </row>
    <row r="25" spans="1:10" ht="12.75" customHeight="1">
      <c r="A25" s="56"/>
      <c r="B25" s="33"/>
      <c r="C25" s="32"/>
      <c r="D25" s="32"/>
      <c r="E25" s="79"/>
      <c r="F25" s="54"/>
      <c r="G25" s="32"/>
      <c r="H25" s="32"/>
      <c r="I25" s="32"/>
      <c r="J25" s="32"/>
    </row>
    <row r="26" spans="1:10" ht="12.75" customHeight="1">
      <c r="A26" s="74" t="s">
        <v>196</v>
      </c>
      <c r="B26" s="74" t="s">
        <v>197</v>
      </c>
      <c r="C26" s="74" t="s">
        <v>198</v>
      </c>
      <c r="D26" s="74" t="s">
        <v>29</v>
      </c>
      <c r="E26" s="74">
        <v>1</v>
      </c>
      <c r="F26" s="146">
        <v>1344.8</v>
      </c>
      <c r="G26" s="74">
        <v>18.47532</v>
      </c>
      <c r="H26" s="74">
        <v>-66.278649999999999</v>
      </c>
      <c r="I26" s="74">
        <v>18.4726</v>
      </c>
      <c r="J26" s="74">
        <v>-66.283540000000002</v>
      </c>
    </row>
    <row r="27" spans="1:10" ht="12.75" customHeight="1">
      <c r="A27" s="56"/>
      <c r="B27" s="33">
        <f>COUNTA(B26:B26)</f>
        <v>1</v>
      </c>
      <c r="C27" s="32"/>
      <c r="D27" s="32"/>
      <c r="E27" s="79"/>
      <c r="F27" s="54">
        <f>SUM(F26:F26)</f>
        <v>1344.8</v>
      </c>
      <c r="G27" s="32"/>
      <c r="H27" s="32"/>
      <c r="I27" s="32"/>
      <c r="J27" s="32"/>
    </row>
    <row r="28" spans="1:10" ht="12.75" customHeight="1">
      <c r="A28" s="56"/>
      <c r="B28" s="33"/>
      <c r="C28" s="32"/>
      <c r="D28" s="32"/>
      <c r="E28" s="79"/>
      <c r="F28" s="54"/>
      <c r="G28" s="32"/>
      <c r="H28" s="32"/>
      <c r="I28" s="32"/>
      <c r="J28" s="32"/>
    </row>
    <row r="29" spans="1:10" ht="12.75" customHeight="1">
      <c r="A29" s="74" t="s">
        <v>199</v>
      </c>
      <c r="B29" s="74" t="s">
        <v>200</v>
      </c>
      <c r="C29" s="74" t="s">
        <v>201</v>
      </c>
      <c r="D29" s="74" t="s">
        <v>29</v>
      </c>
      <c r="E29" s="74">
        <v>1</v>
      </c>
      <c r="F29" s="146">
        <v>1049.5999999999999</v>
      </c>
      <c r="G29" s="74">
        <v>18.37013</v>
      </c>
      <c r="H29" s="74">
        <v>-65.639089999999996</v>
      </c>
      <c r="I29" s="74">
        <v>18.36994</v>
      </c>
      <c r="J29" s="74">
        <v>-65.634289999999993</v>
      </c>
    </row>
    <row r="30" spans="1:10" ht="12.75" customHeight="1">
      <c r="A30" s="56"/>
      <c r="B30" s="33">
        <f>COUNTA(B29:B29)</f>
        <v>1</v>
      </c>
      <c r="C30" s="32"/>
      <c r="D30" s="32"/>
      <c r="E30" s="79"/>
      <c r="F30" s="54">
        <f>SUM(F29:F29)</f>
        <v>1049.5999999999999</v>
      </c>
      <c r="G30" s="32"/>
      <c r="H30" s="32"/>
      <c r="I30" s="32"/>
      <c r="J30" s="32"/>
    </row>
    <row r="31" spans="1:10" ht="12.75" customHeight="1">
      <c r="A31" s="56"/>
      <c r="B31" s="33"/>
      <c r="C31" s="32"/>
      <c r="D31" s="32"/>
      <c r="E31" s="79"/>
      <c r="F31" s="54"/>
      <c r="G31" s="32"/>
      <c r="H31" s="32"/>
      <c r="I31" s="32"/>
      <c r="J31" s="32"/>
    </row>
    <row r="32" spans="1:10" ht="12.75" customHeight="1">
      <c r="A32" s="73" t="s">
        <v>202</v>
      </c>
      <c r="B32" s="73" t="s">
        <v>203</v>
      </c>
      <c r="C32" s="73" t="s">
        <v>204</v>
      </c>
      <c r="D32" s="73" t="s">
        <v>29</v>
      </c>
      <c r="E32" s="73">
        <v>1</v>
      </c>
      <c r="F32" s="137">
        <v>688.8</v>
      </c>
      <c r="G32" s="73">
        <v>17.952159999999999</v>
      </c>
      <c r="H32" s="73">
        <v>-66.885090000000005</v>
      </c>
      <c r="I32" s="73">
        <v>17.953009999999999</v>
      </c>
      <c r="J32" s="73">
        <v>-66.882009999999994</v>
      </c>
    </row>
    <row r="33" spans="1:10" ht="12.75" customHeight="1">
      <c r="A33" s="74" t="s">
        <v>202</v>
      </c>
      <c r="B33" s="74" t="s">
        <v>205</v>
      </c>
      <c r="C33" s="74" t="s">
        <v>206</v>
      </c>
      <c r="D33" s="74" t="s">
        <v>29</v>
      </c>
      <c r="E33" s="74">
        <v>1</v>
      </c>
      <c r="F33" s="146">
        <v>656</v>
      </c>
      <c r="G33" s="74">
        <v>17.937100000000001</v>
      </c>
      <c r="H33" s="74">
        <v>-66.955039999999997</v>
      </c>
      <c r="I33" s="74">
        <v>17.93957</v>
      </c>
      <c r="J33" s="74">
        <v>-66.956999999999994</v>
      </c>
    </row>
    <row r="34" spans="1:10" ht="12.75" customHeight="1">
      <c r="A34" s="56"/>
      <c r="B34" s="33">
        <f>COUNTA(B32:B33)</f>
        <v>2</v>
      </c>
      <c r="C34" s="32"/>
      <c r="D34" s="32"/>
      <c r="E34" s="79"/>
      <c r="F34" s="54">
        <f>SUM(F32:F33)</f>
        <v>1344.8</v>
      </c>
      <c r="G34" s="32"/>
      <c r="H34" s="32"/>
      <c r="I34" s="32"/>
      <c r="J34" s="32"/>
    </row>
    <row r="35" spans="1:10" ht="12.75" customHeight="1">
      <c r="A35" s="56"/>
      <c r="B35" s="33"/>
      <c r="C35" s="32"/>
      <c r="D35" s="32"/>
      <c r="E35" s="79"/>
      <c r="F35" s="54"/>
      <c r="G35" s="32"/>
      <c r="H35" s="32"/>
      <c r="I35" s="32"/>
      <c r="J35" s="32"/>
    </row>
    <row r="36" spans="1:10" ht="12.75" customHeight="1">
      <c r="A36" s="74" t="s">
        <v>207</v>
      </c>
      <c r="B36" s="74" t="s">
        <v>208</v>
      </c>
      <c r="C36" s="74" t="s">
        <v>209</v>
      </c>
      <c r="D36" s="74" t="s">
        <v>29</v>
      </c>
      <c r="E36" s="74">
        <v>1</v>
      </c>
      <c r="F36" s="146">
        <v>3739.2</v>
      </c>
      <c r="G36" s="74">
        <v>18.160689999999999</v>
      </c>
      <c r="H36" s="74">
        <v>-65.750519999999995</v>
      </c>
      <c r="I36" s="74">
        <v>18.15109</v>
      </c>
      <c r="J36" s="74">
        <v>-65.764660000000006</v>
      </c>
    </row>
    <row r="37" spans="1:10" ht="12.75" customHeight="1">
      <c r="A37" s="56"/>
      <c r="B37" s="33">
        <f>COUNTA(B36:B36)</f>
        <v>1</v>
      </c>
      <c r="C37" s="32"/>
      <c r="D37" s="32"/>
      <c r="E37" s="79"/>
      <c r="F37" s="54">
        <f>SUM(F36:F36)</f>
        <v>3739.2</v>
      </c>
      <c r="G37" s="32"/>
      <c r="H37" s="32"/>
      <c r="I37" s="32"/>
      <c r="J37" s="32"/>
    </row>
    <row r="38" spans="1:10" ht="12.75" customHeight="1">
      <c r="A38" s="56"/>
      <c r="B38" s="33"/>
      <c r="C38" s="32"/>
      <c r="D38" s="32"/>
      <c r="E38" s="79"/>
      <c r="F38" s="54"/>
      <c r="G38" s="32"/>
      <c r="H38" s="32"/>
      <c r="I38" s="32"/>
      <c r="J38" s="32"/>
    </row>
    <row r="39" spans="1:10" ht="12.75" customHeight="1">
      <c r="A39" s="74" t="s">
        <v>210</v>
      </c>
      <c r="B39" s="74" t="s">
        <v>211</v>
      </c>
      <c r="C39" s="74" t="s">
        <v>212</v>
      </c>
      <c r="D39" s="74" t="s">
        <v>29</v>
      </c>
      <c r="E39" s="74">
        <v>1</v>
      </c>
      <c r="F39" s="146">
        <v>1246.4000000000001</v>
      </c>
      <c r="G39" s="74">
        <v>18.388349999999999</v>
      </c>
      <c r="H39" s="74">
        <v>-65.7286</v>
      </c>
      <c r="I39" s="74">
        <v>18.38364</v>
      </c>
      <c r="J39" s="74">
        <v>-65.731160000000003</v>
      </c>
    </row>
    <row r="40" spans="1:10" ht="12.75" customHeight="1">
      <c r="A40" s="56"/>
      <c r="B40" s="33">
        <f>COUNTA(B39:B39)</f>
        <v>1</v>
      </c>
      <c r="C40" s="32"/>
      <c r="D40" s="32"/>
      <c r="E40" s="79"/>
      <c r="F40" s="54">
        <f>SUM(F39:F39)</f>
        <v>1246.4000000000001</v>
      </c>
      <c r="G40" s="32"/>
      <c r="H40" s="32"/>
      <c r="I40" s="32"/>
      <c r="J40" s="32"/>
    </row>
    <row r="41" spans="1:10" ht="12.75" customHeight="1">
      <c r="A41" s="56"/>
      <c r="B41" s="33"/>
      <c r="C41" s="32"/>
      <c r="D41" s="32"/>
      <c r="E41" s="79"/>
      <c r="F41" s="54"/>
      <c r="G41" s="32"/>
      <c r="H41" s="32"/>
      <c r="I41" s="32"/>
      <c r="J41" s="32"/>
    </row>
    <row r="42" spans="1:10" ht="12.75" customHeight="1">
      <c r="A42" s="74" t="s">
        <v>213</v>
      </c>
      <c r="B42" s="74" t="s">
        <v>214</v>
      </c>
      <c r="C42" s="74" t="s">
        <v>215</v>
      </c>
      <c r="D42" s="74" t="s">
        <v>29</v>
      </c>
      <c r="E42" s="74">
        <v>1</v>
      </c>
      <c r="F42" s="146">
        <v>360.8</v>
      </c>
      <c r="G42" s="74">
        <v>17.974910000000001</v>
      </c>
      <c r="H42" s="74">
        <v>-65.989639999999994</v>
      </c>
      <c r="I42" s="74">
        <v>17.973669999999998</v>
      </c>
      <c r="J42" s="74">
        <v>-65.988740000000007</v>
      </c>
    </row>
    <row r="43" spans="1:10" ht="12.75" customHeight="1">
      <c r="A43" s="56"/>
      <c r="B43" s="33">
        <f>COUNTA(B42:B42)</f>
        <v>1</v>
      </c>
      <c r="C43" s="32"/>
      <c r="D43" s="32"/>
      <c r="E43" s="79"/>
      <c r="F43" s="54">
        <f>SUM(F42:F42)</f>
        <v>360.8</v>
      </c>
      <c r="G43" s="32"/>
      <c r="H43" s="32"/>
      <c r="I43" s="32"/>
      <c r="J43" s="32"/>
    </row>
    <row r="44" spans="1:10" ht="12.75" customHeight="1">
      <c r="A44" s="56"/>
      <c r="B44" s="33"/>
      <c r="C44" s="32"/>
      <c r="D44" s="32"/>
      <c r="E44" s="79"/>
      <c r="F44" s="54"/>
      <c r="G44" s="32"/>
      <c r="H44" s="32"/>
      <c r="I44" s="32"/>
      <c r="J44" s="32"/>
    </row>
    <row r="45" spans="1:10" ht="12.75" customHeight="1">
      <c r="A45" s="74" t="s">
        <v>216</v>
      </c>
      <c r="B45" s="74" t="s">
        <v>217</v>
      </c>
      <c r="C45" s="74" t="s">
        <v>218</v>
      </c>
      <c r="D45" s="74" t="s">
        <v>29</v>
      </c>
      <c r="E45" s="74">
        <v>1</v>
      </c>
      <c r="F45" s="146">
        <v>459.2</v>
      </c>
      <c r="G45" s="74">
        <v>18.341819999999998</v>
      </c>
      <c r="H45" s="74">
        <v>-67.256540000000001</v>
      </c>
      <c r="I45" s="74">
        <v>18.340039999999998</v>
      </c>
      <c r="J45" s="74">
        <v>-67.255480000000006</v>
      </c>
    </row>
    <row r="46" spans="1:10" ht="12.75" customHeight="1">
      <c r="A46" s="56"/>
      <c r="B46" s="33">
        <f>COUNTA(B45:B45)</f>
        <v>1</v>
      </c>
      <c r="C46" s="32"/>
      <c r="D46" s="32"/>
      <c r="E46" s="79"/>
      <c r="F46" s="54">
        <f>SUM(F45:F45)</f>
        <v>459.2</v>
      </c>
      <c r="G46" s="32"/>
      <c r="H46" s="32"/>
      <c r="I46" s="32"/>
      <c r="J46" s="32"/>
    </row>
    <row r="47" spans="1:10" ht="12.75" customHeight="1">
      <c r="A47" s="56"/>
      <c r="B47" s="33"/>
      <c r="C47" s="32"/>
      <c r="D47" s="32"/>
      <c r="E47" s="79"/>
      <c r="F47" s="54"/>
      <c r="G47" s="32"/>
      <c r="H47" s="32"/>
      <c r="I47" s="32"/>
      <c r="J47" s="32"/>
    </row>
    <row r="48" spans="1:10" ht="12.75" customHeight="1">
      <c r="A48" s="74" t="s">
        <v>219</v>
      </c>
      <c r="B48" s="74" t="s">
        <v>220</v>
      </c>
      <c r="C48" s="74" t="s">
        <v>221</v>
      </c>
      <c r="D48" s="74" t="s">
        <v>29</v>
      </c>
      <c r="E48" s="74">
        <v>1</v>
      </c>
      <c r="F48" s="146">
        <v>656</v>
      </c>
      <c r="G48" s="74">
        <v>18.467870000000001</v>
      </c>
      <c r="H48" s="74">
        <v>-66.088610000000003</v>
      </c>
      <c r="I48" s="74">
        <v>18.466670000000001</v>
      </c>
      <c r="J48" s="74">
        <v>-66.091179999999994</v>
      </c>
    </row>
    <row r="49" spans="1:10" ht="12.75" customHeight="1">
      <c r="A49" s="56"/>
      <c r="B49" s="33">
        <f>COUNTA(B48:B48)</f>
        <v>1</v>
      </c>
      <c r="C49" s="32"/>
      <c r="D49" s="32"/>
      <c r="E49" s="79"/>
      <c r="F49" s="54">
        <f>SUM(F48:F48)</f>
        <v>656</v>
      </c>
      <c r="G49" s="32"/>
      <c r="H49" s="32"/>
      <c r="I49" s="32"/>
      <c r="J49" s="32"/>
    </row>
    <row r="50" spans="1:10" ht="12.75" customHeight="1">
      <c r="A50" s="56"/>
      <c r="B50" s="33"/>
      <c r="C50" s="32"/>
      <c r="D50" s="32"/>
      <c r="E50" s="79"/>
      <c r="F50" s="54"/>
      <c r="G50" s="32"/>
      <c r="H50" s="32"/>
      <c r="I50" s="32"/>
      <c r="J50" s="32"/>
    </row>
    <row r="51" spans="1:10" ht="12.75" customHeight="1">
      <c r="A51" s="74" t="s">
        <v>222</v>
      </c>
      <c r="B51" s="74" t="s">
        <v>223</v>
      </c>
      <c r="C51" s="74" t="s">
        <v>224</v>
      </c>
      <c r="D51" s="74" t="s">
        <v>29</v>
      </c>
      <c r="E51" s="74">
        <v>1</v>
      </c>
      <c r="F51" s="146">
        <v>1115.2</v>
      </c>
      <c r="G51" s="74">
        <v>18.474139999999998</v>
      </c>
      <c r="H51" s="74">
        <v>-66.186279999999996</v>
      </c>
      <c r="I51" s="74">
        <v>18.46941</v>
      </c>
      <c r="J51" s="74">
        <v>-66.186859999999996</v>
      </c>
    </row>
    <row r="52" spans="1:10" ht="12.75" customHeight="1">
      <c r="A52" s="56"/>
      <c r="B52" s="33">
        <f>COUNTA(B51:B51)</f>
        <v>1</v>
      </c>
      <c r="C52" s="32"/>
      <c r="D52" s="32"/>
      <c r="E52" s="79"/>
      <c r="F52" s="54">
        <f>SUM(F51:F51)</f>
        <v>1115.2</v>
      </c>
      <c r="G52" s="32"/>
      <c r="H52" s="32"/>
      <c r="I52" s="32"/>
      <c r="J52" s="32"/>
    </row>
    <row r="53" spans="1:10" ht="12.75" customHeight="1">
      <c r="A53" s="56"/>
      <c r="B53" s="33"/>
      <c r="C53" s="32"/>
      <c r="D53" s="32"/>
      <c r="E53" s="79"/>
      <c r="F53" s="54"/>
      <c r="G53" s="32"/>
      <c r="H53" s="32"/>
      <c r="I53" s="32"/>
      <c r="J53" s="32"/>
    </row>
    <row r="54" spans="1:10" ht="12.75" customHeight="1">
      <c r="A54" s="74" t="s">
        <v>225</v>
      </c>
      <c r="B54" s="74" t="s">
        <v>226</v>
      </c>
      <c r="C54" s="74" t="s">
        <v>227</v>
      </c>
      <c r="D54" s="74" t="s">
        <v>29</v>
      </c>
      <c r="E54" s="74">
        <v>1</v>
      </c>
      <c r="F54" s="146">
        <v>590.4</v>
      </c>
      <c r="G54" s="74">
        <v>18.482209999999998</v>
      </c>
      <c r="H54" s="74">
        <v>-66.338930000000005</v>
      </c>
      <c r="I54" s="74">
        <v>18.480899999999998</v>
      </c>
      <c r="J54" s="74">
        <v>-66.341449999999995</v>
      </c>
    </row>
    <row r="55" spans="1:10" ht="12.75" customHeight="1">
      <c r="A55" s="56"/>
      <c r="B55" s="33">
        <f>COUNTA(B54:B54)</f>
        <v>1</v>
      </c>
      <c r="C55" s="32"/>
      <c r="D55" s="32"/>
      <c r="E55" s="79"/>
      <c r="F55" s="54">
        <f>SUM(F54:F54)</f>
        <v>590.4</v>
      </c>
      <c r="G55" s="32"/>
      <c r="H55" s="32"/>
      <c r="I55" s="32"/>
      <c r="J55" s="32"/>
    </row>
    <row r="56" spans="1:10" ht="12.75" customHeight="1">
      <c r="A56" s="56"/>
      <c r="B56" s="33"/>
      <c r="C56" s="32"/>
      <c r="D56" s="32"/>
      <c r="E56" s="79"/>
      <c r="F56" s="54"/>
      <c r="G56" s="32"/>
      <c r="H56" s="32"/>
      <c r="I56" s="32"/>
      <c r="J56" s="32"/>
    </row>
    <row r="57" spans="1:10" ht="12.75" customHeight="1">
      <c r="A57" s="74" t="s">
        <v>228</v>
      </c>
      <c r="B57" s="74" t="s">
        <v>229</v>
      </c>
      <c r="C57" s="74" t="s">
        <v>230</v>
      </c>
      <c r="D57" s="74" t="s">
        <v>29</v>
      </c>
      <c r="E57" s="74">
        <v>1</v>
      </c>
      <c r="F57" s="146">
        <v>754.4</v>
      </c>
      <c r="G57" s="74">
        <v>18.490590000000001</v>
      </c>
      <c r="H57" s="74">
        <v>-66.399370000000005</v>
      </c>
      <c r="I57" s="74">
        <v>18.49344</v>
      </c>
      <c r="J57" s="74">
        <v>-66.398449999999997</v>
      </c>
    </row>
    <row r="58" spans="1:10" ht="12.75" customHeight="1">
      <c r="A58" s="56"/>
      <c r="B58" s="33">
        <f>COUNTA(B57:B57)</f>
        <v>1</v>
      </c>
      <c r="C58" s="32"/>
      <c r="D58" s="32"/>
      <c r="E58" s="79"/>
      <c r="F58" s="54">
        <f>SUM(F57:F57)</f>
        <v>754.4</v>
      </c>
      <c r="G58" s="32"/>
      <c r="H58" s="32"/>
      <c r="I58" s="32"/>
      <c r="J58" s="32"/>
    </row>
    <row r="59" spans="1:10" ht="12.75" customHeight="1">
      <c r="A59" s="56"/>
      <c r="B59" s="33"/>
      <c r="C59" s="32"/>
      <c r="D59" s="32"/>
      <c r="E59" s="79"/>
      <c r="F59" s="54"/>
      <c r="G59" s="32"/>
      <c r="H59" s="32"/>
      <c r="I59" s="32"/>
      <c r="J59" s="32"/>
    </row>
    <row r="60" spans="1:10" ht="12.75" customHeight="1">
      <c r="A60" s="56"/>
      <c r="B60" s="33"/>
      <c r="C60" s="32"/>
      <c r="D60" s="32"/>
      <c r="E60" s="79"/>
      <c r="F60" s="54"/>
      <c r="G60" s="32"/>
      <c r="H60" s="32"/>
      <c r="I60" s="32"/>
      <c r="J60" s="32"/>
    </row>
    <row r="61" spans="1:10" ht="12.75" customHeight="1">
      <c r="A61" s="56"/>
      <c r="C61" s="103" t="s">
        <v>103</v>
      </c>
      <c r="D61" s="104"/>
      <c r="E61" s="105"/>
      <c r="G61" s="32"/>
      <c r="H61" s="32"/>
      <c r="I61" s="32"/>
      <c r="J61" s="32"/>
    </row>
    <row r="62" spans="1:10" s="2" customFormat="1" ht="12.75" customHeight="1">
      <c r="C62" s="99" t="s">
        <v>101</v>
      </c>
      <c r="D62" s="100">
        <f>SUM(B3+B6+B9+B12+B18+B21+B24+B27+B30+B34+B37+B40+B43+B46+B49+B52+B55+B58)</f>
        <v>22</v>
      </c>
      <c r="E62" s="105"/>
      <c r="F62" s="139"/>
      <c r="G62" s="55"/>
      <c r="H62" s="55"/>
      <c r="I62" s="55"/>
      <c r="J62" s="55"/>
    </row>
    <row r="63" spans="1:10" ht="12.75" customHeight="1">
      <c r="A63" s="140"/>
      <c r="B63" s="48"/>
      <c r="C63" s="99" t="s">
        <v>102</v>
      </c>
      <c r="D63" s="101">
        <f>SUM(F3+F6+F9+F12+F18+F21+F24+F27+F30+F34+F37+F40+F43+F46+F49+F52+F55+F58)</f>
        <v>24140.800000000003</v>
      </c>
      <c r="E63" s="102" t="s">
        <v>157</v>
      </c>
      <c r="F63" s="91"/>
      <c r="G63" s="47"/>
      <c r="H63" s="47"/>
      <c r="I63" s="47"/>
      <c r="J63" s="47"/>
    </row>
  </sheetData>
  <sortState ref="A299:J317">
    <sortCondition ref="C299:C317"/>
  </sortState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2010 Swimming Season
Puerto Rico Beach Attributes</oddHeader>
    <oddFooter>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J65"/>
  <sheetViews>
    <sheetView zoomScaleNormal="100" workbookViewId="0"/>
  </sheetViews>
  <sheetFormatPr defaultRowHeight="12.75"/>
  <cols>
    <col min="1" max="1" width="14" style="5" customWidth="1"/>
    <col min="2" max="2" width="7.7109375" style="5" customWidth="1"/>
    <col min="3" max="3" width="41" style="5" customWidth="1"/>
    <col min="4" max="6" width="9.28515625" style="5" customWidth="1"/>
    <col min="7" max="7" width="11" style="5" customWidth="1"/>
    <col min="8" max="8" width="9.28515625" style="5" customWidth="1"/>
    <col min="9" max="9" width="11" style="5" customWidth="1"/>
    <col min="10" max="10" width="9.140625" style="2"/>
    <col min="11" max="16384" width="9.140625" style="5"/>
  </cols>
  <sheetData>
    <row r="1" spans="1:10" s="2" customFormat="1" ht="40.5" customHeight="1">
      <c r="A1" s="3" t="s">
        <v>12</v>
      </c>
      <c r="B1" s="3" t="s">
        <v>13</v>
      </c>
      <c r="C1" s="3" t="s">
        <v>68</v>
      </c>
      <c r="D1" s="3" t="s">
        <v>69</v>
      </c>
      <c r="E1" s="3" t="s">
        <v>70</v>
      </c>
      <c r="F1" s="3" t="s">
        <v>71</v>
      </c>
      <c r="G1" s="3" t="s">
        <v>72</v>
      </c>
      <c r="H1" s="3" t="s">
        <v>73</v>
      </c>
      <c r="I1" s="3" t="s">
        <v>74</v>
      </c>
      <c r="J1" s="80" t="s">
        <v>156</v>
      </c>
    </row>
    <row r="2" spans="1:10" ht="12.75" customHeight="1">
      <c r="A2" s="158" t="s">
        <v>169</v>
      </c>
      <c r="B2" s="158" t="s">
        <v>170</v>
      </c>
      <c r="C2" s="158" t="s">
        <v>171</v>
      </c>
      <c r="D2" s="158">
        <v>364</v>
      </c>
      <c r="E2" s="158" t="s">
        <v>152</v>
      </c>
      <c r="F2" s="158">
        <v>2</v>
      </c>
      <c r="G2" s="158" t="s">
        <v>231</v>
      </c>
      <c r="H2" s="158">
        <v>0</v>
      </c>
      <c r="I2" s="158" t="s">
        <v>231</v>
      </c>
      <c r="J2" s="159">
        <v>328</v>
      </c>
    </row>
    <row r="3" spans="1:10" ht="12.75" customHeight="1">
      <c r="A3" s="31"/>
      <c r="B3" s="62">
        <f>COUNTA(B2:B2)</f>
        <v>1</v>
      </c>
      <c r="C3" s="20"/>
      <c r="D3" s="20"/>
      <c r="E3" s="20"/>
      <c r="F3" s="20">
        <f>COUNTIF(F2:F2, "&gt;0")</f>
        <v>1</v>
      </c>
      <c r="G3" s="20"/>
      <c r="H3" s="20"/>
      <c r="I3" s="31"/>
      <c r="J3" s="54">
        <f>SUM(J2:J2)</f>
        <v>328</v>
      </c>
    </row>
    <row r="4" spans="1:10" ht="12.75" customHeight="1">
      <c r="A4" s="31"/>
      <c r="B4" s="56"/>
      <c r="C4" s="31"/>
      <c r="D4" s="31"/>
      <c r="E4" s="31"/>
      <c r="F4" s="31"/>
      <c r="G4" s="31"/>
      <c r="H4" s="31"/>
      <c r="I4" s="31"/>
      <c r="J4" s="138"/>
    </row>
    <row r="5" spans="1:10" ht="12.75" customHeight="1">
      <c r="A5" s="74" t="s">
        <v>172</v>
      </c>
      <c r="B5" s="74" t="s">
        <v>173</v>
      </c>
      <c r="C5" s="74" t="s">
        <v>174</v>
      </c>
      <c r="D5" s="74">
        <v>364</v>
      </c>
      <c r="E5" s="74" t="s">
        <v>152</v>
      </c>
      <c r="F5" s="74">
        <v>2</v>
      </c>
      <c r="G5" s="74" t="s">
        <v>231</v>
      </c>
      <c r="H5" s="74">
        <v>0</v>
      </c>
      <c r="I5" s="74" t="s">
        <v>231</v>
      </c>
      <c r="J5" s="146">
        <v>787.2</v>
      </c>
    </row>
    <row r="6" spans="1:10" ht="12.75" customHeight="1">
      <c r="A6" s="31"/>
      <c r="B6" s="20">
        <f>COUNTA(B5:B5)</f>
        <v>1</v>
      </c>
      <c r="C6" s="20"/>
      <c r="D6" s="31"/>
      <c r="E6" s="31"/>
      <c r="F6" s="20">
        <f>COUNTIF(F5:F5, "&gt;0")</f>
        <v>1</v>
      </c>
      <c r="G6" s="31"/>
      <c r="H6" s="20"/>
      <c r="I6" s="31"/>
      <c r="J6" s="54">
        <f>SUM(J5:J5)</f>
        <v>787.2</v>
      </c>
    </row>
    <row r="7" spans="1:10" ht="12.75" customHeight="1">
      <c r="A7" s="31"/>
      <c r="B7" s="62"/>
      <c r="C7" s="31"/>
      <c r="D7" s="31"/>
      <c r="E7" s="31"/>
      <c r="F7" s="31"/>
      <c r="G7" s="31"/>
      <c r="H7" s="31"/>
      <c r="I7" s="31"/>
      <c r="J7" s="138"/>
    </row>
    <row r="8" spans="1:10" ht="12.75" customHeight="1">
      <c r="A8" s="74" t="s">
        <v>175</v>
      </c>
      <c r="B8" s="74" t="s">
        <v>176</v>
      </c>
      <c r="C8" s="74" t="s">
        <v>177</v>
      </c>
      <c r="D8" s="74">
        <v>364</v>
      </c>
      <c r="E8" s="74" t="s">
        <v>152</v>
      </c>
      <c r="F8" s="74">
        <v>2</v>
      </c>
      <c r="G8" s="74" t="s">
        <v>231</v>
      </c>
      <c r="H8" s="74">
        <v>0</v>
      </c>
      <c r="I8" s="74" t="s">
        <v>231</v>
      </c>
      <c r="J8" s="146">
        <v>1115.2</v>
      </c>
    </row>
    <row r="9" spans="1:10">
      <c r="A9" s="31"/>
      <c r="B9" s="20">
        <f>COUNTA(B8:B8)</f>
        <v>1</v>
      </c>
      <c r="C9" s="20"/>
      <c r="D9" s="31"/>
      <c r="E9" s="31"/>
      <c r="F9" s="20">
        <f>COUNTIF(F8:F8, "&gt;0")</f>
        <v>1</v>
      </c>
      <c r="G9" s="31"/>
      <c r="H9" s="20"/>
      <c r="I9" s="31"/>
      <c r="J9" s="54">
        <f>SUM(J8:J8)</f>
        <v>1115.2</v>
      </c>
    </row>
    <row r="10" spans="1:10">
      <c r="A10" s="31"/>
      <c r="B10" s="20"/>
      <c r="C10" s="20"/>
      <c r="D10" s="31"/>
      <c r="E10" s="31"/>
      <c r="F10" s="20"/>
      <c r="G10" s="31"/>
      <c r="H10" s="20"/>
      <c r="I10" s="31"/>
      <c r="J10" s="54"/>
    </row>
    <row r="11" spans="1:10" ht="12.75" customHeight="1">
      <c r="A11" s="74" t="s">
        <v>178</v>
      </c>
      <c r="B11" s="74" t="s">
        <v>179</v>
      </c>
      <c r="C11" s="74" t="s">
        <v>180</v>
      </c>
      <c r="D11" s="74">
        <v>364</v>
      </c>
      <c r="E11" s="74" t="s">
        <v>152</v>
      </c>
      <c r="F11" s="74">
        <v>2</v>
      </c>
      <c r="G11" s="74" t="s">
        <v>231</v>
      </c>
      <c r="H11" s="74">
        <v>0</v>
      </c>
      <c r="I11" s="74" t="s">
        <v>231</v>
      </c>
      <c r="J11" s="146">
        <v>1213.5999999999999</v>
      </c>
    </row>
    <row r="12" spans="1:10">
      <c r="A12" s="31"/>
      <c r="B12" s="20">
        <f>COUNTA(B11:B11)</f>
        <v>1</v>
      </c>
      <c r="C12" s="20"/>
      <c r="D12" s="31"/>
      <c r="E12" s="31"/>
      <c r="F12" s="20">
        <f>COUNTIF(F11:F11, "&gt;0")</f>
        <v>1</v>
      </c>
      <c r="G12" s="31"/>
      <c r="H12" s="20"/>
      <c r="I12" s="31"/>
      <c r="J12" s="54">
        <f>SUM(J11:J11)</f>
        <v>1213.5999999999999</v>
      </c>
    </row>
    <row r="13" spans="1:10">
      <c r="A13" s="31"/>
      <c r="B13" s="20"/>
      <c r="C13" s="20"/>
      <c r="D13" s="31"/>
      <c r="E13" s="31"/>
      <c r="F13" s="20"/>
      <c r="G13" s="31"/>
      <c r="H13" s="20"/>
      <c r="I13" s="31"/>
      <c r="J13" s="54"/>
    </row>
    <row r="14" spans="1:10" ht="12.75" customHeight="1">
      <c r="A14" s="73" t="s">
        <v>181</v>
      </c>
      <c r="B14" s="73" t="s">
        <v>182</v>
      </c>
      <c r="C14" s="73" t="s">
        <v>183</v>
      </c>
      <c r="D14" s="73">
        <v>364</v>
      </c>
      <c r="E14" s="73" t="s">
        <v>152</v>
      </c>
      <c r="F14" s="73">
        <v>2</v>
      </c>
      <c r="G14" s="73" t="s">
        <v>231</v>
      </c>
      <c r="H14" s="73">
        <v>0</v>
      </c>
      <c r="I14" s="73" t="s">
        <v>231</v>
      </c>
      <c r="J14" s="137">
        <v>2755.2</v>
      </c>
    </row>
    <row r="15" spans="1:10" ht="12.75" customHeight="1">
      <c r="A15" s="73" t="s">
        <v>181</v>
      </c>
      <c r="B15" s="73" t="s">
        <v>184</v>
      </c>
      <c r="C15" s="73" t="s">
        <v>185</v>
      </c>
      <c r="D15" s="73">
        <v>364</v>
      </c>
      <c r="E15" s="73" t="s">
        <v>152</v>
      </c>
      <c r="F15" s="73">
        <v>2</v>
      </c>
      <c r="G15" s="73" t="s">
        <v>231</v>
      </c>
      <c r="H15" s="73">
        <v>0</v>
      </c>
      <c r="I15" s="73" t="s">
        <v>231</v>
      </c>
      <c r="J15" s="137">
        <v>787.2</v>
      </c>
    </row>
    <row r="16" spans="1:10" ht="12.75" customHeight="1">
      <c r="A16" s="73" t="s">
        <v>181</v>
      </c>
      <c r="B16" s="73" t="s">
        <v>186</v>
      </c>
      <c r="C16" s="73" t="s">
        <v>187</v>
      </c>
      <c r="D16" s="73">
        <v>364</v>
      </c>
      <c r="E16" s="73" t="s">
        <v>152</v>
      </c>
      <c r="F16" s="73">
        <v>2</v>
      </c>
      <c r="G16" s="73" t="s">
        <v>231</v>
      </c>
      <c r="H16" s="73">
        <v>0</v>
      </c>
      <c r="I16" s="73" t="s">
        <v>231</v>
      </c>
      <c r="J16" s="137">
        <v>623.20000000000005</v>
      </c>
    </row>
    <row r="17" spans="1:10" ht="12.75" customHeight="1">
      <c r="A17" s="74" t="s">
        <v>181</v>
      </c>
      <c r="B17" s="74" t="s">
        <v>188</v>
      </c>
      <c r="C17" s="74" t="s">
        <v>189</v>
      </c>
      <c r="D17" s="74">
        <v>364</v>
      </c>
      <c r="E17" s="74" t="s">
        <v>152</v>
      </c>
      <c r="F17" s="74">
        <v>2</v>
      </c>
      <c r="G17" s="74" t="s">
        <v>231</v>
      </c>
      <c r="H17" s="74">
        <v>0</v>
      </c>
      <c r="I17" s="74" t="s">
        <v>231</v>
      </c>
      <c r="J17" s="146">
        <v>393.6</v>
      </c>
    </row>
    <row r="18" spans="1:10">
      <c r="A18" s="31"/>
      <c r="B18" s="20">
        <f>COUNTA(B14:B17)</f>
        <v>4</v>
      </c>
      <c r="C18" s="20"/>
      <c r="D18" s="31"/>
      <c r="E18" s="31"/>
      <c r="F18" s="20">
        <f>COUNTIF(F14:F17, "&gt;0")</f>
        <v>4</v>
      </c>
      <c r="G18" s="31"/>
      <c r="H18" s="20"/>
      <c r="I18" s="31"/>
      <c r="J18" s="54">
        <f>SUM(J14:J17)</f>
        <v>4559.2</v>
      </c>
    </row>
    <row r="19" spans="1:10">
      <c r="A19" s="31"/>
      <c r="B19" s="20"/>
      <c r="C19" s="20"/>
      <c r="D19" s="31"/>
      <c r="E19" s="31"/>
      <c r="F19" s="20"/>
      <c r="G19" s="31"/>
      <c r="H19" s="20"/>
      <c r="I19" s="31"/>
      <c r="J19" s="54"/>
    </row>
    <row r="20" spans="1:10" ht="12.75" customHeight="1">
      <c r="A20" s="74" t="s">
        <v>190</v>
      </c>
      <c r="B20" s="74" t="s">
        <v>191</v>
      </c>
      <c r="C20" s="74" t="s">
        <v>192</v>
      </c>
      <c r="D20" s="74">
        <v>364</v>
      </c>
      <c r="E20" s="74" t="s">
        <v>152</v>
      </c>
      <c r="F20" s="74">
        <v>2</v>
      </c>
      <c r="G20" s="74" t="s">
        <v>231</v>
      </c>
      <c r="H20" s="74">
        <v>0</v>
      </c>
      <c r="I20" s="74" t="s">
        <v>231</v>
      </c>
      <c r="J20" s="146">
        <v>1476</v>
      </c>
    </row>
    <row r="21" spans="1:10">
      <c r="A21" s="31"/>
      <c r="B21" s="20">
        <f>COUNTA(B20:B20)</f>
        <v>1</v>
      </c>
      <c r="C21" s="20"/>
      <c r="D21" s="31"/>
      <c r="E21" s="31"/>
      <c r="F21" s="20">
        <f>COUNTIF(F20:F20, "&gt;0")</f>
        <v>1</v>
      </c>
      <c r="G21" s="31"/>
      <c r="H21" s="20"/>
      <c r="I21" s="31"/>
      <c r="J21" s="54">
        <f>SUM(J20:J20)</f>
        <v>1476</v>
      </c>
    </row>
    <row r="22" spans="1:10">
      <c r="A22" s="31"/>
      <c r="B22" s="20"/>
      <c r="C22" s="20"/>
      <c r="D22" s="31"/>
      <c r="E22" s="31"/>
      <c r="F22" s="20"/>
      <c r="G22" s="31"/>
      <c r="H22" s="20"/>
      <c r="I22" s="31"/>
      <c r="J22" s="54"/>
    </row>
    <row r="23" spans="1:10" ht="12.75" customHeight="1">
      <c r="A23" s="74" t="s">
        <v>193</v>
      </c>
      <c r="B23" s="74" t="s">
        <v>194</v>
      </c>
      <c r="C23" s="74" t="s">
        <v>195</v>
      </c>
      <c r="D23" s="74">
        <v>364</v>
      </c>
      <c r="E23" s="74" t="s">
        <v>152</v>
      </c>
      <c r="F23" s="74">
        <v>2</v>
      </c>
      <c r="G23" s="74" t="s">
        <v>231</v>
      </c>
      <c r="H23" s="74">
        <v>0</v>
      </c>
      <c r="I23" s="74" t="s">
        <v>231</v>
      </c>
      <c r="J23" s="146">
        <v>2000.8</v>
      </c>
    </row>
    <row r="24" spans="1:10">
      <c r="A24" s="31"/>
      <c r="B24" s="20">
        <f>COUNTA(B23:B23)</f>
        <v>1</v>
      </c>
      <c r="C24" s="20"/>
      <c r="D24" s="31"/>
      <c r="E24" s="31"/>
      <c r="F24" s="20">
        <f>COUNTIF(F23:F23, "&gt;0")</f>
        <v>1</v>
      </c>
      <c r="G24" s="31"/>
      <c r="H24" s="20"/>
      <c r="I24" s="31"/>
      <c r="J24" s="54">
        <f>SUM(J23:J23)</f>
        <v>2000.8</v>
      </c>
    </row>
    <row r="25" spans="1:10">
      <c r="A25" s="31"/>
      <c r="B25" s="20"/>
      <c r="C25" s="20"/>
      <c r="D25" s="31"/>
      <c r="E25" s="31"/>
      <c r="F25" s="20"/>
      <c r="G25" s="31"/>
      <c r="H25" s="20"/>
      <c r="I25" s="31"/>
      <c r="J25" s="54"/>
    </row>
    <row r="26" spans="1:10" ht="12.75" customHeight="1">
      <c r="A26" s="74" t="s">
        <v>196</v>
      </c>
      <c r="B26" s="74" t="s">
        <v>197</v>
      </c>
      <c r="C26" s="74" t="s">
        <v>198</v>
      </c>
      <c r="D26" s="74">
        <v>364</v>
      </c>
      <c r="E26" s="74" t="s">
        <v>152</v>
      </c>
      <c r="F26" s="74">
        <v>2</v>
      </c>
      <c r="G26" s="74" t="s">
        <v>231</v>
      </c>
      <c r="H26" s="74">
        <v>0</v>
      </c>
      <c r="I26" s="74" t="s">
        <v>231</v>
      </c>
      <c r="J26" s="146">
        <v>1344.8</v>
      </c>
    </row>
    <row r="27" spans="1:10">
      <c r="A27" s="31"/>
      <c r="B27" s="20">
        <f>COUNTA(B26:B26)</f>
        <v>1</v>
      </c>
      <c r="C27" s="20"/>
      <c r="D27" s="31"/>
      <c r="E27" s="31"/>
      <c r="F27" s="20">
        <f>COUNTIF(F26:F26, "&gt;0")</f>
        <v>1</v>
      </c>
      <c r="G27" s="31"/>
      <c r="H27" s="20"/>
      <c r="I27" s="31"/>
      <c r="J27" s="54">
        <f>SUM(J26:J26)</f>
        <v>1344.8</v>
      </c>
    </row>
    <row r="28" spans="1:10">
      <c r="A28" s="31"/>
      <c r="B28" s="20"/>
      <c r="C28" s="20"/>
      <c r="D28" s="31"/>
      <c r="E28" s="31"/>
      <c r="F28" s="20"/>
      <c r="G28" s="31"/>
      <c r="H28" s="20"/>
      <c r="I28" s="31"/>
      <c r="J28" s="54"/>
    </row>
    <row r="29" spans="1:10" ht="12.75" customHeight="1">
      <c r="A29" s="74" t="s">
        <v>199</v>
      </c>
      <c r="B29" s="74" t="s">
        <v>200</v>
      </c>
      <c r="C29" s="74" t="s">
        <v>201</v>
      </c>
      <c r="D29" s="74">
        <v>364</v>
      </c>
      <c r="E29" s="74" t="s">
        <v>152</v>
      </c>
      <c r="F29" s="74">
        <v>2</v>
      </c>
      <c r="G29" s="74" t="s">
        <v>231</v>
      </c>
      <c r="H29" s="74">
        <v>0</v>
      </c>
      <c r="I29" s="74" t="s">
        <v>231</v>
      </c>
      <c r="J29" s="146">
        <v>1049.5999999999999</v>
      </c>
    </row>
    <row r="30" spans="1:10">
      <c r="A30" s="31"/>
      <c r="B30" s="20">
        <f>COUNTA(B29:B29)</f>
        <v>1</v>
      </c>
      <c r="C30" s="20"/>
      <c r="D30" s="31"/>
      <c r="E30" s="31"/>
      <c r="F30" s="20">
        <f>COUNTIF(F29:F29, "&gt;0")</f>
        <v>1</v>
      </c>
      <c r="G30" s="31"/>
      <c r="H30" s="20"/>
      <c r="I30" s="31"/>
      <c r="J30" s="54">
        <f>SUM(J29:J29)</f>
        <v>1049.5999999999999</v>
      </c>
    </row>
    <row r="31" spans="1:10">
      <c r="A31" s="31"/>
      <c r="B31" s="20"/>
      <c r="C31" s="20"/>
      <c r="D31" s="31"/>
      <c r="E31" s="31"/>
      <c r="F31" s="20"/>
      <c r="G31" s="31"/>
      <c r="H31" s="20"/>
      <c r="I31" s="31"/>
      <c r="J31" s="54"/>
    </row>
    <row r="32" spans="1:10" ht="12.75" customHeight="1">
      <c r="A32" s="73" t="s">
        <v>202</v>
      </c>
      <c r="B32" s="73" t="s">
        <v>203</v>
      </c>
      <c r="C32" s="73" t="s">
        <v>204</v>
      </c>
      <c r="D32" s="73">
        <v>364</v>
      </c>
      <c r="E32" s="73" t="s">
        <v>152</v>
      </c>
      <c r="F32" s="73">
        <v>2</v>
      </c>
      <c r="G32" s="73" t="s">
        <v>231</v>
      </c>
      <c r="H32" s="73">
        <v>0</v>
      </c>
      <c r="I32" s="73" t="s">
        <v>231</v>
      </c>
      <c r="J32" s="137">
        <v>688.8</v>
      </c>
    </row>
    <row r="33" spans="1:10" ht="12.75" customHeight="1">
      <c r="A33" s="74" t="s">
        <v>202</v>
      </c>
      <c r="B33" s="74" t="s">
        <v>205</v>
      </c>
      <c r="C33" s="74" t="s">
        <v>206</v>
      </c>
      <c r="D33" s="74">
        <v>364</v>
      </c>
      <c r="E33" s="74" t="s">
        <v>152</v>
      </c>
      <c r="F33" s="74">
        <v>2</v>
      </c>
      <c r="G33" s="74" t="s">
        <v>231</v>
      </c>
      <c r="H33" s="74">
        <v>0</v>
      </c>
      <c r="I33" s="74" t="s">
        <v>231</v>
      </c>
      <c r="J33" s="146">
        <v>656</v>
      </c>
    </row>
    <row r="34" spans="1:10">
      <c r="A34" s="31"/>
      <c r="B34" s="20">
        <f>COUNTA(B32:B33)</f>
        <v>2</v>
      </c>
      <c r="C34" s="20"/>
      <c r="D34" s="31"/>
      <c r="E34" s="31"/>
      <c r="F34" s="20">
        <f>COUNTIF(F32:F33, "&gt;0")</f>
        <v>2</v>
      </c>
      <c r="G34" s="31"/>
      <c r="H34" s="20"/>
      <c r="I34" s="31"/>
      <c r="J34" s="54">
        <f>SUM(J32:J33)</f>
        <v>1344.8</v>
      </c>
    </row>
    <row r="35" spans="1:10">
      <c r="A35" s="31"/>
      <c r="B35" s="20"/>
      <c r="C35" s="20"/>
      <c r="D35" s="31"/>
      <c r="E35" s="31"/>
      <c r="F35" s="20"/>
      <c r="G35" s="31"/>
      <c r="H35" s="20"/>
      <c r="I35" s="31"/>
      <c r="J35" s="54"/>
    </row>
    <row r="36" spans="1:10" ht="12.75" customHeight="1">
      <c r="A36" s="74" t="s">
        <v>207</v>
      </c>
      <c r="B36" s="74" t="s">
        <v>208</v>
      </c>
      <c r="C36" s="74" t="s">
        <v>209</v>
      </c>
      <c r="D36" s="74">
        <v>364</v>
      </c>
      <c r="E36" s="74" t="s">
        <v>152</v>
      </c>
      <c r="F36" s="74">
        <v>2</v>
      </c>
      <c r="G36" s="74" t="s">
        <v>231</v>
      </c>
      <c r="H36" s="74">
        <v>0</v>
      </c>
      <c r="I36" s="74" t="s">
        <v>231</v>
      </c>
      <c r="J36" s="146">
        <v>3739.2</v>
      </c>
    </row>
    <row r="37" spans="1:10">
      <c r="A37" s="31"/>
      <c r="B37" s="20">
        <f>COUNTA(B36:B36)</f>
        <v>1</v>
      </c>
      <c r="C37" s="20"/>
      <c r="D37" s="31"/>
      <c r="E37" s="31"/>
      <c r="F37" s="20">
        <f>COUNTIF(F36:F36, "&gt;0")</f>
        <v>1</v>
      </c>
      <c r="G37" s="31"/>
      <c r="H37" s="20"/>
      <c r="I37" s="31"/>
      <c r="J37" s="54">
        <f>SUM(J36:J36)</f>
        <v>3739.2</v>
      </c>
    </row>
    <row r="38" spans="1:10">
      <c r="A38" s="31"/>
      <c r="B38" s="20"/>
      <c r="C38" s="20"/>
      <c r="D38" s="31"/>
      <c r="E38" s="31"/>
      <c r="F38" s="20"/>
      <c r="G38" s="31"/>
      <c r="H38" s="20"/>
      <c r="I38" s="31"/>
      <c r="J38" s="54"/>
    </row>
    <row r="39" spans="1:10" ht="12.75" customHeight="1">
      <c r="A39" s="74" t="s">
        <v>210</v>
      </c>
      <c r="B39" s="74" t="s">
        <v>211</v>
      </c>
      <c r="C39" s="74" t="s">
        <v>212</v>
      </c>
      <c r="D39" s="74">
        <v>364</v>
      </c>
      <c r="E39" s="74" t="s">
        <v>152</v>
      </c>
      <c r="F39" s="74">
        <v>2</v>
      </c>
      <c r="G39" s="74" t="s">
        <v>231</v>
      </c>
      <c r="H39" s="74">
        <v>0</v>
      </c>
      <c r="I39" s="74" t="s">
        <v>231</v>
      </c>
      <c r="J39" s="146">
        <v>1246.4000000000001</v>
      </c>
    </row>
    <row r="40" spans="1:10">
      <c r="A40" s="31"/>
      <c r="B40" s="20">
        <f>COUNTA(B39:B39)</f>
        <v>1</v>
      </c>
      <c r="C40" s="20"/>
      <c r="D40" s="31"/>
      <c r="E40" s="31"/>
      <c r="F40" s="20">
        <f>COUNTIF(F39:F39, "&gt;0")</f>
        <v>1</v>
      </c>
      <c r="G40" s="31"/>
      <c r="H40" s="20"/>
      <c r="I40" s="31"/>
      <c r="J40" s="54">
        <f>SUM(J39:J39)</f>
        <v>1246.4000000000001</v>
      </c>
    </row>
    <row r="41" spans="1:10">
      <c r="A41" s="31"/>
      <c r="B41" s="20"/>
      <c r="C41" s="20"/>
      <c r="D41" s="31"/>
      <c r="E41" s="31"/>
      <c r="F41" s="20"/>
      <c r="G41" s="31"/>
      <c r="H41" s="20"/>
      <c r="I41" s="31"/>
      <c r="J41" s="54"/>
    </row>
    <row r="42" spans="1:10" ht="12.75" customHeight="1">
      <c r="A42" s="74" t="s">
        <v>213</v>
      </c>
      <c r="B42" s="74" t="s">
        <v>214</v>
      </c>
      <c r="C42" s="74" t="s">
        <v>215</v>
      </c>
      <c r="D42" s="74">
        <v>364</v>
      </c>
      <c r="E42" s="74" t="s">
        <v>152</v>
      </c>
      <c r="F42" s="74">
        <v>2</v>
      </c>
      <c r="G42" s="74" t="s">
        <v>231</v>
      </c>
      <c r="H42" s="74">
        <v>0</v>
      </c>
      <c r="I42" s="74" t="s">
        <v>231</v>
      </c>
      <c r="J42" s="146">
        <v>360.8</v>
      </c>
    </row>
    <row r="43" spans="1:10">
      <c r="A43" s="31"/>
      <c r="B43" s="20">
        <f>COUNTA(B42:B42)</f>
        <v>1</v>
      </c>
      <c r="C43" s="20"/>
      <c r="D43" s="31"/>
      <c r="E43" s="31"/>
      <c r="F43" s="20">
        <f>COUNTIF(F42:F42, "&gt;0")</f>
        <v>1</v>
      </c>
      <c r="G43" s="31"/>
      <c r="H43" s="20"/>
      <c r="I43" s="31"/>
      <c r="J43" s="54">
        <f>SUM(J42:J42)</f>
        <v>360.8</v>
      </c>
    </row>
    <row r="44" spans="1:10">
      <c r="A44" s="31"/>
      <c r="B44" s="20"/>
      <c r="C44" s="20"/>
      <c r="D44" s="31"/>
      <c r="E44" s="31"/>
      <c r="F44" s="20"/>
      <c r="G44" s="31"/>
      <c r="H44" s="20"/>
      <c r="I44" s="31"/>
      <c r="J44" s="54"/>
    </row>
    <row r="45" spans="1:10" ht="12.75" customHeight="1">
      <c r="A45" s="74" t="s">
        <v>216</v>
      </c>
      <c r="B45" s="74" t="s">
        <v>217</v>
      </c>
      <c r="C45" s="74" t="s">
        <v>218</v>
      </c>
      <c r="D45" s="74">
        <v>364</v>
      </c>
      <c r="E45" s="74" t="s">
        <v>152</v>
      </c>
      <c r="F45" s="74">
        <v>2</v>
      </c>
      <c r="G45" s="74" t="s">
        <v>231</v>
      </c>
      <c r="H45" s="74">
        <v>0</v>
      </c>
      <c r="I45" s="74" t="s">
        <v>231</v>
      </c>
      <c r="J45" s="146">
        <v>459.2</v>
      </c>
    </row>
    <row r="46" spans="1:10">
      <c r="A46" s="31"/>
      <c r="B46" s="20">
        <f>COUNTA(B45:B45)</f>
        <v>1</v>
      </c>
      <c r="C46" s="20"/>
      <c r="D46" s="31"/>
      <c r="E46" s="31"/>
      <c r="F46" s="20">
        <f>COUNTIF(F45:F45, "&gt;0")</f>
        <v>1</v>
      </c>
      <c r="G46" s="31"/>
      <c r="H46" s="20"/>
      <c r="I46" s="31"/>
      <c r="J46" s="54">
        <f>SUM(J45:J45)</f>
        <v>459.2</v>
      </c>
    </row>
    <row r="47" spans="1:10">
      <c r="A47" s="31"/>
      <c r="B47" s="20"/>
      <c r="C47" s="20"/>
      <c r="D47" s="31"/>
      <c r="E47" s="31"/>
      <c r="F47" s="20"/>
      <c r="G47" s="31"/>
      <c r="H47" s="20"/>
      <c r="I47" s="31"/>
      <c r="J47" s="54"/>
    </row>
    <row r="48" spans="1:10" ht="12.75" customHeight="1">
      <c r="A48" s="74" t="s">
        <v>219</v>
      </c>
      <c r="B48" s="74" t="s">
        <v>220</v>
      </c>
      <c r="C48" s="74" t="s">
        <v>221</v>
      </c>
      <c r="D48" s="74">
        <v>364</v>
      </c>
      <c r="E48" s="74" t="s">
        <v>152</v>
      </c>
      <c r="F48" s="74">
        <v>2</v>
      </c>
      <c r="G48" s="74" t="s">
        <v>231</v>
      </c>
      <c r="H48" s="74">
        <v>0</v>
      </c>
      <c r="I48" s="74" t="s">
        <v>231</v>
      </c>
      <c r="J48" s="146">
        <v>656</v>
      </c>
    </row>
    <row r="49" spans="1:10">
      <c r="A49" s="31"/>
      <c r="B49" s="20">
        <f>COUNTA(B48:B48)</f>
        <v>1</v>
      </c>
      <c r="C49" s="20"/>
      <c r="D49" s="31"/>
      <c r="E49" s="31"/>
      <c r="F49" s="20">
        <f>COUNTIF(F48:F48, "&gt;0")</f>
        <v>1</v>
      </c>
      <c r="G49" s="31"/>
      <c r="H49" s="20"/>
      <c r="I49" s="31"/>
      <c r="J49" s="54">
        <f>SUM(J48:J48)</f>
        <v>656</v>
      </c>
    </row>
    <row r="50" spans="1:10">
      <c r="A50" s="31"/>
      <c r="B50" s="20"/>
      <c r="C50" s="20"/>
      <c r="D50" s="31"/>
      <c r="E50" s="31"/>
      <c r="F50" s="20"/>
      <c r="G50" s="31"/>
      <c r="H50" s="20"/>
      <c r="I50" s="31"/>
      <c r="J50" s="54"/>
    </row>
    <row r="51" spans="1:10" ht="12.75" customHeight="1">
      <c r="A51" s="74" t="s">
        <v>222</v>
      </c>
      <c r="B51" s="74" t="s">
        <v>223</v>
      </c>
      <c r="C51" s="74" t="s">
        <v>224</v>
      </c>
      <c r="D51" s="74">
        <v>364</v>
      </c>
      <c r="E51" s="74" t="s">
        <v>152</v>
      </c>
      <c r="F51" s="74">
        <v>2</v>
      </c>
      <c r="G51" s="74" t="s">
        <v>231</v>
      </c>
      <c r="H51" s="74">
        <v>0</v>
      </c>
      <c r="I51" s="74" t="s">
        <v>231</v>
      </c>
      <c r="J51" s="146">
        <v>1115.2</v>
      </c>
    </row>
    <row r="52" spans="1:10">
      <c r="A52" s="31"/>
      <c r="B52" s="20">
        <f>COUNTA(B51:B51)</f>
        <v>1</v>
      </c>
      <c r="C52" s="20"/>
      <c r="D52" s="31"/>
      <c r="E52" s="31"/>
      <c r="F52" s="20">
        <f>COUNTIF(F51:F51, "&gt;0")</f>
        <v>1</v>
      </c>
      <c r="G52" s="31"/>
      <c r="H52" s="20"/>
      <c r="I52" s="31"/>
      <c r="J52" s="54">
        <f>SUM(J51:J51)</f>
        <v>1115.2</v>
      </c>
    </row>
    <row r="53" spans="1:10">
      <c r="A53" s="31"/>
      <c r="B53" s="20"/>
      <c r="C53" s="20"/>
      <c r="D53" s="31"/>
      <c r="E53" s="31"/>
      <c r="F53" s="20"/>
      <c r="G53" s="31"/>
      <c r="H53" s="20"/>
      <c r="I53" s="31"/>
      <c r="J53" s="54"/>
    </row>
    <row r="54" spans="1:10" ht="12.75" customHeight="1">
      <c r="A54" s="74" t="s">
        <v>225</v>
      </c>
      <c r="B54" s="74" t="s">
        <v>226</v>
      </c>
      <c r="C54" s="74" t="s">
        <v>227</v>
      </c>
      <c r="D54" s="74">
        <v>364</v>
      </c>
      <c r="E54" s="74" t="s">
        <v>152</v>
      </c>
      <c r="F54" s="74">
        <v>2</v>
      </c>
      <c r="G54" s="74" t="s">
        <v>231</v>
      </c>
      <c r="H54" s="74">
        <v>0</v>
      </c>
      <c r="I54" s="74" t="s">
        <v>231</v>
      </c>
      <c r="J54" s="146">
        <v>590.4</v>
      </c>
    </row>
    <row r="55" spans="1:10">
      <c r="A55" s="31"/>
      <c r="B55" s="20">
        <f>COUNTA(B54:B54)</f>
        <v>1</v>
      </c>
      <c r="C55" s="20"/>
      <c r="D55" s="31"/>
      <c r="E55" s="31"/>
      <c r="F55" s="20">
        <f>COUNTIF(F54:F54, "&gt;0")</f>
        <v>1</v>
      </c>
      <c r="G55" s="31"/>
      <c r="H55" s="20"/>
      <c r="I55" s="31"/>
      <c r="J55" s="54">
        <f>SUM(J54:J54)</f>
        <v>590.4</v>
      </c>
    </row>
    <row r="56" spans="1:10">
      <c r="A56" s="31"/>
      <c r="B56" s="20"/>
      <c r="C56" s="20"/>
      <c r="D56" s="31"/>
      <c r="E56" s="31"/>
      <c r="F56" s="20"/>
      <c r="G56" s="31"/>
      <c r="H56" s="20"/>
      <c r="I56" s="31"/>
      <c r="J56" s="54"/>
    </row>
    <row r="57" spans="1:10" ht="12.75" customHeight="1">
      <c r="A57" s="74" t="s">
        <v>228</v>
      </c>
      <c r="B57" s="74" t="s">
        <v>229</v>
      </c>
      <c r="C57" s="74" t="s">
        <v>230</v>
      </c>
      <c r="D57" s="74">
        <v>364</v>
      </c>
      <c r="E57" s="74" t="s">
        <v>152</v>
      </c>
      <c r="F57" s="74">
        <v>2</v>
      </c>
      <c r="G57" s="74" t="s">
        <v>231</v>
      </c>
      <c r="H57" s="74">
        <v>0</v>
      </c>
      <c r="I57" s="74" t="s">
        <v>231</v>
      </c>
      <c r="J57" s="146">
        <v>754.4</v>
      </c>
    </row>
    <row r="58" spans="1:10">
      <c r="A58" s="31"/>
      <c r="B58" s="20">
        <f>COUNTA(B57:B57)</f>
        <v>1</v>
      </c>
      <c r="C58" s="20"/>
      <c r="D58" s="31"/>
      <c r="E58" s="31"/>
      <c r="F58" s="20">
        <f>COUNTIF(F57:F57, "&gt;0")</f>
        <v>1</v>
      </c>
      <c r="G58" s="31"/>
      <c r="H58" s="20"/>
      <c r="I58" s="31"/>
      <c r="J58" s="54">
        <f>SUM(J57:J57)</f>
        <v>754.4</v>
      </c>
    </row>
    <row r="59" spans="1:10">
      <c r="A59" s="31"/>
      <c r="B59" s="20"/>
      <c r="C59" s="20"/>
      <c r="D59" s="31"/>
      <c r="E59" s="31"/>
      <c r="F59" s="20"/>
      <c r="G59" s="31"/>
      <c r="H59" s="20"/>
      <c r="I59" s="31"/>
      <c r="J59" s="54"/>
    </row>
    <row r="60" spans="1:10">
      <c r="A60" s="31"/>
      <c r="B60" s="20"/>
      <c r="C60" s="20"/>
      <c r="D60" s="31"/>
      <c r="E60" s="31"/>
      <c r="F60" s="20"/>
      <c r="G60" s="31"/>
      <c r="H60" s="20"/>
      <c r="I60" s="31"/>
      <c r="J60" s="54"/>
    </row>
    <row r="61" spans="1:10">
      <c r="A61" s="69"/>
      <c r="B61" s="69"/>
      <c r="C61" s="141" t="s">
        <v>106</v>
      </c>
      <c r="D61" s="98"/>
      <c r="E61" s="98"/>
      <c r="F61" s="69"/>
      <c r="G61" s="69"/>
      <c r="H61" s="69"/>
      <c r="I61" s="69"/>
    </row>
    <row r="62" spans="1:10">
      <c r="A62" s="69"/>
      <c r="B62" s="69"/>
      <c r="C62" s="99" t="s">
        <v>101</v>
      </c>
      <c r="D62" s="142">
        <f>SUM(B3+B6+B9+B12+B18+B21+B24+B27+B30+B34+B37+B40+B43+B46+B49+B52+B55+B58)</f>
        <v>22</v>
      </c>
      <c r="E62" s="98"/>
      <c r="F62" s="69"/>
      <c r="G62" s="69"/>
      <c r="H62" s="69"/>
      <c r="I62" s="69"/>
    </row>
    <row r="63" spans="1:10">
      <c r="C63" s="99" t="s">
        <v>104</v>
      </c>
      <c r="D63" s="142">
        <f>SUM(F3+F6+F9+F12+F18+F21+F24+F27+F30+F34+F37+F40+F43+F46+F49+F52+F55+F58)</f>
        <v>22</v>
      </c>
      <c r="E63" s="98"/>
      <c r="J63" s="143"/>
    </row>
    <row r="64" spans="1:10">
      <c r="C64" s="111" t="s">
        <v>150</v>
      </c>
      <c r="D64" s="144">
        <f>D63/D62</f>
        <v>1</v>
      </c>
      <c r="E64" s="98"/>
    </row>
    <row r="65" spans="3:5">
      <c r="C65" s="99" t="s">
        <v>105</v>
      </c>
      <c r="D65" s="145">
        <f>SUM(J3+J6+J9+J12+J18+J21+J24+J27+J30+J34+J37+J40+J43+J46+J49+J52+J55+J58)</f>
        <v>24140.800000000003</v>
      </c>
      <c r="E65" s="98" t="s">
        <v>157</v>
      </c>
    </row>
  </sheetData>
  <sortState ref="A299:J317">
    <sortCondition ref="C299:C317"/>
  </sortState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 2010 Swimming Season
Puerto Rico Beach Monitoring</oddHeader>
    <oddFooter>&amp;R&amp;P of &amp;N</oddFooter>
  </headerFooter>
  <rowBreaks count="1" manualBreakCount="1">
    <brk id="38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R80"/>
  <sheetViews>
    <sheetView zoomScaleNormal="100" workbookViewId="0">
      <pane ySplit="2" topLeftCell="A3" activePane="bottomLeft" state="frozen"/>
      <selection pane="bottomLeft"/>
    </sheetView>
  </sheetViews>
  <sheetFormatPr defaultRowHeight="12.75"/>
  <cols>
    <col min="1" max="1" width="11.140625" customWidth="1"/>
    <col min="2" max="2" width="7.28515625" customWidth="1"/>
    <col min="3" max="3" width="24.140625" customWidth="1"/>
    <col min="4" max="4" width="8.28515625" customWidth="1"/>
    <col min="5" max="5" width="7.7109375" customWidth="1"/>
    <col min="6" max="7" width="7.85546875" customWidth="1"/>
    <col min="8" max="8" width="8.85546875" customWidth="1"/>
    <col min="9" max="18" width="7.85546875" customWidth="1"/>
  </cols>
  <sheetData>
    <row r="1" spans="1:18">
      <c r="A1" s="61"/>
      <c r="B1" s="173" t="s">
        <v>35</v>
      </c>
      <c r="C1" s="173"/>
      <c r="D1" s="61"/>
      <c r="E1" s="61"/>
      <c r="F1" s="174" t="s">
        <v>151</v>
      </c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</row>
    <row r="2" spans="1:18" s="24" customFormat="1" ht="39" customHeight="1">
      <c r="A2" s="25" t="s">
        <v>12</v>
      </c>
      <c r="B2" s="25" t="s">
        <v>13</v>
      </c>
      <c r="C2" s="25" t="s">
        <v>68</v>
      </c>
      <c r="D2" s="25" t="s">
        <v>82</v>
      </c>
      <c r="E2" s="25" t="s">
        <v>83</v>
      </c>
      <c r="F2" s="25" t="s">
        <v>84</v>
      </c>
      <c r="G2" s="25" t="s">
        <v>85</v>
      </c>
      <c r="H2" s="3" t="s">
        <v>86</v>
      </c>
      <c r="I2" s="25" t="s">
        <v>87</v>
      </c>
      <c r="J2" s="25" t="s">
        <v>21</v>
      </c>
      <c r="K2" s="25" t="s">
        <v>19</v>
      </c>
      <c r="L2" s="25" t="s">
        <v>20</v>
      </c>
      <c r="M2" s="25" t="s">
        <v>22</v>
      </c>
      <c r="N2" s="25" t="s">
        <v>88</v>
      </c>
      <c r="O2" s="25" t="s">
        <v>89</v>
      </c>
      <c r="P2" s="25" t="s">
        <v>90</v>
      </c>
      <c r="Q2" s="25" t="s">
        <v>91</v>
      </c>
      <c r="R2" s="25" t="s">
        <v>92</v>
      </c>
    </row>
    <row r="3" spans="1:18" ht="18">
      <c r="A3" s="158" t="s">
        <v>169</v>
      </c>
      <c r="B3" s="158" t="s">
        <v>170</v>
      </c>
      <c r="C3" s="158" t="s">
        <v>171</v>
      </c>
      <c r="D3" s="158" t="s">
        <v>28</v>
      </c>
      <c r="E3" s="158" t="s">
        <v>28</v>
      </c>
      <c r="F3" s="158"/>
      <c r="G3" s="158" t="s">
        <v>28</v>
      </c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</row>
    <row r="4" spans="1:18">
      <c r="A4" s="32"/>
      <c r="B4" s="33">
        <f>COUNTA(B3:B3)</f>
        <v>1</v>
      </c>
      <c r="C4" s="61"/>
      <c r="D4" s="33">
        <f t="shared" ref="D4:R4" si="0">COUNTIF(D3:D3,"Yes")</f>
        <v>1</v>
      </c>
      <c r="E4" s="33">
        <f t="shared" si="0"/>
        <v>1</v>
      </c>
      <c r="F4" s="33">
        <f t="shared" si="0"/>
        <v>0</v>
      </c>
      <c r="G4" s="33">
        <f t="shared" si="0"/>
        <v>1</v>
      </c>
      <c r="H4" s="33">
        <f t="shared" si="0"/>
        <v>0</v>
      </c>
      <c r="I4" s="33">
        <f t="shared" si="0"/>
        <v>0</v>
      </c>
      <c r="J4" s="33">
        <f t="shared" si="0"/>
        <v>0</v>
      </c>
      <c r="K4" s="33">
        <f t="shared" si="0"/>
        <v>0</v>
      </c>
      <c r="L4" s="33">
        <f t="shared" si="0"/>
        <v>0</v>
      </c>
      <c r="M4" s="33">
        <f t="shared" si="0"/>
        <v>0</v>
      </c>
      <c r="N4" s="33">
        <f t="shared" si="0"/>
        <v>0</v>
      </c>
      <c r="O4" s="33">
        <f t="shared" si="0"/>
        <v>0</v>
      </c>
      <c r="P4" s="33">
        <f t="shared" si="0"/>
        <v>0</v>
      </c>
      <c r="Q4" s="33">
        <f t="shared" si="0"/>
        <v>0</v>
      </c>
      <c r="R4" s="33">
        <f t="shared" si="0"/>
        <v>0</v>
      </c>
    </row>
    <row r="5" spans="1:18" ht="10.5" customHeight="1">
      <c r="A5" s="32"/>
      <c r="B5" s="47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spans="1:18" ht="18">
      <c r="A6" s="74" t="s">
        <v>172</v>
      </c>
      <c r="B6" s="74" t="s">
        <v>173</v>
      </c>
      <c r="C6" s="74" t="s">
        <v>174</v>
      </c>
      <c r="D6" s="74" t="s">
        <v>28</v>
      </c>
      <c r="E6" s="74" t="s">
        <v>28</v>
      </c>
      <c r="F6" s="74"/>
      <c r="G6" s="74"/>
      <c r="H6" s="74"/>
      <c r="I6" s="74"/>
      <c r="J6" s="74"/>
      <c r="K6" s="74"/>
      <c r="L6" s="74"/>
      <c r="M6" s="74"/>
      <c r="N6" s="74"/>
      <c r="O6" s="74" t="s">
        <v>28</v>
      </c>
      <c r="P6" s="74"/>
      <c r="Q6" s="74"/>
      <c r="R6" s="74"/>
    </row>
    <row r="7" spans="1:18">
      <c r="A7" s="32"/>
      <c r="B7" s="33">
        <f>COUNTA(B6:B6)</f>
        <v>1</v>
      </c>
      <c r="C7" s="61"/>
      <c r="D7" s="33">
        <f t="shared" ref="D7:R7" si="1">COUNTIF(D6:D6,"Yes")</f>
        <v>1</v>
      </c>
      <c r="E7" s="33">
        <f t="shared" si="1"/>
        <v>1</v>
      </c>
      <c r="F7" s="33">
        <f t="shared" si="1"/>
        <v>0</v>
      </c>
      <c r="G7" s="33">
        <f t="shared" si="1"/>
        <v>0</v>
      </c>
      <c r="H7" s="33">
        <f t="shared" si="1"/>
        <v>0</v>
      </c>
      <c r="I7" s="33">
        <f t="shared" si="1"/>
        <v>0</v>
      </c>
      <c r="J7" s="33">
        <f t="shared" si="1"/>
        <v>0</v>
      </c>
      <c r="K7" s="33">
        <f t="shared" si="1"/>
        <v>0</v>
      </c>
      <c r="L7" s="33">
        <f t="shared" si="1"/>
        <v>0</v>
      </c>
      <c r="M7" s="33">
        <f t="shared" si="1"/>
        <v>0</v>
      </c>
      <c r="N7" s="33">
        <f t="shared" si="1"/>
        <v>0</v>
      </c>
      <c r="O7" s="33">
        <f t="shared" si="1"/>
        <v>1</v>
      </c>
      <c r="P7" s="33">
        <f t="shared" si="1"/>
        <v>0</v>
      </c>
      <c r="Q7" s="33">
        <f t="shared" si="1"/>
        <v>0</v>
      </c>
      <c r="R7" s="33">
        <f t="shared" si="1"/>
        <v>0</v>
      </c>
    </row>
    <row r="8" spans="1:18" ht="10.5" customHeight="1">
      <c r="A8" s="48"/>
      <c r="B8" s="48"/>
      <c r="C8" s="92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</row>
    <row r="9" spans="1:18">
      <c r="A9" s="74" t="s">
        <v>175</v>
      </c>
      <c r="B9" s="74" t="s">
        <v>176</v>
      </c>
      <c r="C9" s="74" t="s">
        <v>177</v>
      </c>
      <c r="D9" s="74" t="s">
        <v>28</v>
      </c>
      <c r="E9" s="74" t="s">
        <v>28</v>
      </c>
      <c r="F9" s="74"/>
      <c r="G9" s="74" t="s">
        <v>28</v>
      </c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18">
      <c r="A10" s="32"/>
      <c r="B10" s="33">
        <f>COUNTA(B9:B9)</f>
        <v>1</v>
      </c>
      <c r="C10" s="130"/>
      <c r="D10" s="33">
        <f t="shared" ref="D10:R10" si="2">COUNTIF(D9:D9,"Yes")</f>
        <v>1</v>
      </c>
      <c r="E10" s="33">
        <f t="shared" si="2"/>
        <v>1</v>
      </c>
      <c r="F10" s="33">
        <f t="shared" si="2"/>
        <v>0</v>
      </c>
      <c r="G10" s="33">
        <f t="shared" si="2"/>
        <v>1</v>
      </c>
      <c r="H10" s="33">
        <f t="shared" si="2"/>
        <v>0</v>
      </c>
      <c r="I10" s="33">
        <f t="shared" si="2"/>
        <v>0</v>
      </c>
      <c r="J10" s="33">
        <f t="shared" si="2"/>
        <v>0</v>
      </c>
      <c r="K10" s="33">
        <f t="shared" si="2"/>
        <v>0</v>
      </c>
      <c r="L10" s="33">
        <f t="shared" si="2"/>
        <v>0</v>
      </c>
      <c r="M10" s="33">
        <f t="shared" si="2"/>
        <v>0</v>
      </c>
      <c r="N10" s="33">
        <f t="shared" si="2"/>
        <v>0</v>
      </c>
      <c r="O10" s="33">
        <f t="shared" si="2"/>
        <v>0</v>
      </c>
      <c r="P10" s="33">
        <f t="shared" si="2"/>
        <v>0</v>
      </c>
      <c r="Q10" s="33">
        <f t="shared" si="2"/>
        <v>0</v>
      </c>
      <c r="R10" s="33">
        <f t="shared" si="2"/>
        <v>0</v>
      </c>
    </row>
    <row r="11" spans="1:18" ht="10.5" customHeight="1">
      <c r="A11" s="48"/>
      <c r="B11" s="48"/>
      <c r="C11" s="92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</row>
    <row r="12" spans="1:18" ht="18">
      <c r="A12" s="74" t="s">
        <v>178</v>
      </c>
      <c r="B12" s="74" t="s">
        <v>179</v>
      </c>
      <c r="C12" s="74" t="s">
        <v>180</v>
      </c>
      <c r="D12" s="74" t="s">
        <v>33</v>
      </c>
      <c r="E12" s="74" t="s">
        <v>232</v>
      </c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</row>
    <row r="13" spans="1:18">
      <c r="A13" s="32"/>
      <c r="B13" s="33">
        <f>COUNTA(B12:B12)</f>
        <v>1</v>
      </c>
      <c r="C13" s="130"/>
      <c r="D13" s="33">
        <f t="shared" ref="D13:R13" si="3">COUNTIF(D12:D12,"Yes")</f>
        <v>0</v>
      </c>
      <c r="E13" s="33">
        <f t="shared" si="3"/>
        <v>0</v>
      </c>
      <c r="F13" s="33">
        <f t="shared" si="3"/>
        <v>0</v>
      </c>
      <c r="G13" s="33">
        <f t="shared" si="3"/>
        <v>0</v>
      </c>
      <c r="H13" s="33">
        <f t="shared" si="3"/>
        <v>0</v>
      </c>
      <c r="I13" s="33">
        <f t="shared" si="3"/>
        <v>0</v>
      </c>
      <c r="J13" s="33">
        <f t="shared" si="3"/>
        <v>0</v>
      </c>
      <c r="K13" s="33">
        <f t="shared" si="3"/>
        <v>0</v>
      </c>
      <c r="L13" s="33">
        <f t="shared" si="3"/>
        <v>0</v>
      </c>
      <c r="M13" s="33">
        <f t="shared" si="3"/>
        <v>0</v>
      </c>
      <c r="N13" s="33">
        <f t="shared" si="3"/>
        <v>0</v>
      </c>
      <c r="O13" s="33">
        <f t="shared" si="3"/>
        <v>0</v>
      </c>
      <c r="P13" s="33">
        <f t="shared" si="3"/>
        <v>0</v>
      </c>
      <c r="Q13" s="33">
        <f t="shared" si="3"/>
        <v>0</v>
      </c>
      <c r="R13" s="33">
        <f t="shared" si="3"/>
        <v>0</v>
      </c>
    </row>
    <row r="14" spans="1:18" ht="10.5" customHeight="1">
      <c r="A14" s="48"/>
      <c r="B14" s="48"/>
      <c r="C14" s="92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</row>
    <row r="15" spans="1:18" ht="18">
      <c r="A15" s="73" t="s">
        <v>181</v>
      </c>
      <c r="B15" s="73" t="s">
        <v>182</v>
      </c>
      <c r="C15" s="73" t="s">
        <v>183</v>
      </c>
      <c r="D15" s="73" t="s">
        <v>33</v>
      </c>
      <c r="E15" s="73" t="s">
        <v>232</v>
      </c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</row>
    <row r="16" spans="1:18">
      <c r="A16" s="73" t="s">
        <v>181</v>
      </c>
      <c r="B16" s="73" t="s">
        <v>184</v>
      </c>
      <c r="C16" s="73" t="s">
        <v>185</v>
      </c>
      <c r="D16" s="73" t="s">
        <v>33</v>
      </c>
      <c r="E16" s="73" t="s">
        <v>232</v>
      </c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</row>
    <row r="17" spans="1:18">
      <c r="A17" s="73" t="s">
        <v>181</v>
      </c>
      <c r="B17" s="73" t="s">
        <v>186</v>
      </c>
      <c r="C17" s="73" t="s">
        <v>187</v>
      </c>
      <c r="D17" s="73" t="s">
        <v>33</v>
      </c>
      <c r="E17" s="73" t="s">
        <v>232</v>
      </c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</row>
    <row r="18" spans="1:18" ht="18">
      <c r="A18" s="74" t="s">
        <v>181</v>
      </c>
      <c r="B18" s="74" t="s">
        <v>188</v>
      </c>
      <c r="C18" s="74" t="s">
        <v>189</v>
      </c>
      <c r="D18" s="74" t="s">
        <v>33</v>
      </c>
      <c r="E18" s="74" t="s">
        <v>232</v>
      </c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</row>
    <row r="19" spans="1:18">
      <c r="A19" s="32"/>
      <c r="B19" s="33">
        <f>COUNTA(B15:B18)</f>
        <v>4</v>
      </c>
      <c r="C19" s="130"/>
      <c r="D19" s="33">
        <f t="shared" ref="D19:R19" si="4">COUNTIF(D15:D18,"Yes")</f>
        <v>0</v>
      </c>
      <c r="E19" s="33">
        <f t="shared" si="4"/>
        <v>0</v>
      </c>
      <c r="F19" s="33">
        <f t="shared" si="4"/>
        <v>0</v>
      </c>
      <c r="G19" s="33">
        <f t="shared" si="4"/>
        <v>0</v>
      </c>
      <c r="H19" s="33">
        <f t="shared" si="4"/>
        <v>0</v>
      </c>
      <c r="I19" s="33">
        <f t="shared" si="4"/>
        <v>0</v>
      </c>
      <c r="J19" s="33">
        <f t="shared" si="4"/>
        <v>0</v>
      </c>
      <c r="K19" s="33">
        <f t="shared" si="4"/>
        <v>0</v>
      </c>
      <c r="L19" s="33">
        <f t="shared" si="4"/>
        <v>0</v>
      </c>
      <c r="M19" s="33">
        <f t="shared" si="4"/>
        <v>0</v>
      </c>
      <c r="N19" s="33">
        <f t="shared" si="4"/>
        <v>0</v>
      </c>
      <c r="O19" s="33">
        <f t="shared" si="4"/>
        <v>0</v>
      </c>
      <c r="P19" s="33">
        <f t="shared" si="4"/>
        <v>0</v>
      </c>
      <c r="Q19" s="33">
        <f t="shared" si="4"/>
        <v>0</v>
      </c>
      <c r="R19" s="33">
        <f t="shared" si="4"/>
        <v>0</v>
      </c>
    </row>
    <row r="20" spans="1:18" ht="10.5" customHeight="1">
      <c r="A20" s="48"/>
      <c r="B20" s="48"/>
      <c r="C20" s="92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</row>
    <row r="21" spans="1:18">
      <c r="A21" s="74" t="s">
        <v>190</v>
      </c>
      <c r="B21" s="74" t="s">
        <v>191</v>
      </c>
      <c r="C21" s="74" t="s">
        <v>192</v>
      </c>
      <c r="D21" s="74" t="s">
        <v>33</v>
      </c>
      <c r="E21" s="74" t="s">
        <v>232</v>
      </c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</row>
    <row r="22" spans="1:18">
      <c r="A22" s="32"/>
      <c r="B22" s="33">
        <f>COUNTA(B21:B21)</f>
        <v>1</v>
      </c>
      <c r="C22" s="130"/>
      <c r="D22" s="33">
        <f t="shared" ref="D22:R22" si="5">COUNTIF(D21:D21,"Yes")</f>
        <v>0</v>
      </c>
      <c r="E22" s="33">
        <f t="shared" si="5"/>
        <v>0</v>
      </c>
      <c r="F22" s="33">
        <f t="shared" si="5"/>
        <v>0</v>
      </c>
      <c r="G22" s="33">
        <f t="shared" si="5"/>
        <v>0</v>
      </c>
      <c r="H22" s="33">
        <f t="shared" si="5"/>
        <v>0</v>
      </c>
      <c r="I22" s="33">
        <f t="shared" si="5"/>
        <v>0</v>
      </c>
      <c r="J22" s="33">
        <f t="shared" si="5"/>
        <v>0</v>
      </c>
      <c r="K22" s="33">
        <f t="shared" si="5"/>
        <v>0</v>
      </c>
      <c r="L22" s="33">
        <f t="shared" si="5"/>
        <v>0</v>
      </c>
      <c r="M22" s="33">
        <f t="shared" si="5"/>
        <v>0</v>
      </c>
      <c r="N22" s="33">
        <f t="shared" si="5"/>
        <v>0</v>
      </c>
      <c r="O22" s="33">
        <f t="shared" si="5"/>
        <v>0</v>
      </c>
      <c r="P22" s="33">
        <f t="shared" si="5"/>
        <v>0</v>
      </c>
      <c r="Q22" s="33">
        <f t="shared" si="5"/>
        <v>0</v>
      </c>
      <c r="R22" s="33">
        <f t="shared" si="5"/>
        <v>0</v>
      </c>
    </row>
    <row r="23" spans="1:18" ht="10.5" customHeight="1">
      <c r="A23" s="48"/>
      <c r="B23" s="48"/>
      <c r="C23" s="92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</row>
    <row r="24" spans="1:18">
      <c r="A24" s="74" t="s">
        <v>193</v>
      </c>
      <c r="B24" s="74" t="s">
        <v>194</v>
      </c>
      <c r="C24" s="74" t="s">
        <v>195</v>
      </c>
      <c r="D24" s="74" t="s">
        <v>33</v>
      </c>
      <c r="E24" s="74" t="s">
        <v>232</v>
      </c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</row>
    <row r="25" spans="1:18">
      <c r="A25" s="32"/>
      <c r="B25" s="33">
        <f>COUNTA(B24:B24)</f>
        <v>1</v>
      </c>
      <c r="C25" s="130"/>
      <c r="D25" s="33">
        <f t="shared" ref="D25:R25" si="6">COUNTIF(D24:D24,"Yes")</f>
        <v>0</v>
      </c>
      <c r="E25" s="33">
        <f t="shared" si="6"/>
        <v>0</v>
      </c>
      <c r="F25" s="33">
        <f t="shared" si="6"/>
        <v>0</v>
      </c>
      <c r="G25" s="33">
        <f t="shared" si="6"/>
        <v>0</v>
      </c>
      <c r="H25" s="33">
        <f t="shared" si="6"/>
        <v>0</v>
      </c>
      <c r="I25" s="33">
        <f t="shared" si="6"/>
        <v>0</v>
      </c>
      <c r="J25" s="33">
        <f t="shared" si="6"/>
        <v>0</v>
      </c>
      <c r="K25" s="33">
        <f t="shared" si="6"/>
        <v>0</v>
      </c>
      <c r="L25" s="33">
        <f t="shared" si="6"/>
        <v>0</v>
      </c>
      <c r="M25" s="33">
        <f t="shared" si="6"/>
        <v>0</v>
      </c>
      <c r="N25" s="33">
        <f t="shared" si="6"/>
        <v>0</v>
      </c>
      <c r="O25" s="33">
        <f t="shared" si="6"/>
        <v>0</v>
      </c>
      <c r="P25" s="33">
        <f t="shared" si="6"/>
        <v>0</v>
      </c>
      <c r="Q25" s="33">
        <f t="shared" si="6"/>
        <v>0</v>
      </c>
      <c r="R25" s="33">
        <f t="shared" si="6"/>
        <v>0</v>
      </c>
    </row>
    <row r="26" spans="1:18" ht="10.5" customHeight="1">
      <c r="A26" s="48"/>
      <c r="B26" s="48"/>
      <c r="C26" s="92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</row>
    <row r="27" spans="1:18">
      <c r="A27" s="74" t="s">
        <v>196</v>
      </c>
      <c r="B27" s="74" t="s">
        <v>197</v>
      </c>
      <c r="C27" s="74" t="s">
        <v>198</v>
      </c>
      <c r="D27" s="74" t="s">
        <v>33</v>
      </c>
      <c r="E27" s="74" t="s">
        <v>232</v>
      </c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</row>
    <row r="28" spans="1:18">
      <c r="A28" s="32"/>
      <c r="B28" s="33">
        <f>COUNTA(B27:B27)</f>
        <v>1</v>
      </c>
      <c r="C28" s="130"/>
      <c r="D28" s="33">
        <f t="shared" ref="D28:R28" si="7">COUNTIF(D27:D27,"Yes")</f>
        <v>0</v>
      </c>
      <c r="E28" s="33">
        <f t="shared" si="7"/>
        <v>0</v>
      </c>
      <c r="F28" s="33">
        <f t="shared" si="7"/>
        <v>0</v>
      </c>
      <c r="G28" s="33">
        <f t="shared" si="7"/>
        <v>0</v>
      </c>
      <c r="H28" s="33">
        <f t="shared" si="7"/>
        <v>0</v>
      </c>
      <c r="I28" s="33">
        <f t="shared" si="7"/>
        <v>0</v>
      </c>
      <c r="J28" s="33">
        <f t="shared" si="7"/>
        <v>0</v>
      </c>
      <c r="K28" s="33">
        <f t="shared" si="7"/>
        <v>0</v>
      </c>
      <c r="L28" s="33">
        <f t="shared" si="7"/>
        <v>0</v>
      </c>
      <c r="M28" s="33">
        <f t="shared" si="7"/>
        <v>0</v>
      </c>
      <c r="N28" s="33">
        <f t="shared" si="7"/>
        <v>0</v>
      </c>
      <c r="O28" s="33">
        <f t="shared" si="7"/>
        <v>0</v>
      </c>
      <c r="P28" s="33">
        <f t="shared" si="7"/>
        <v>0</v>
      </c>
      <c r="Q28" s="33">
        <f t="shared" si="7"/>
        <v>0</v>
      </c>
      <c r="R28" s="33">
        <f t="shared" si="7"/>
        <v>0</v>
      </c>
    </row>
    <row r="29" spans="1:18" ht="10.5" customHeight="1">
      <c r="A29" s="48"/>
      <c r="B29" s="48"/>
      <c r="C29" s="92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</row>
    <row r="30" spans="1:18" ht="18">
      <c r="A30" s="74" t="s">
        <v>199</v>
      </c>
      <c r="B30" s="74" t="s">
        <v>200</v>
      </c>
      <c r="C30" s="74" t="s">
        <v>201</v>
      </c>
      <c r="D30" s="74" t="s">
        <v>33</v>
      </c>
      <c r="E30" s="74" t="s">
        <v>232</v>
      </c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</row>
    <row r="31" spans="1:18">
      <c r="A31" s="32"/>
      <c r="B31" s="33">
        <f>COUNTA(B30:B30)</f>
        <v>1</v>
      </c>
      <c r="C31" s="130"/>
      <c r="D31" s="33">
        <f t="shared" ref="D31:R31" si="8">COUNTIF(D30:D30,"Yes")</f>
        <v>0</v>
      </c>
      <c r="E31" s="33">
        <f t="shared" si="8"/>
        <v>0</v>
      </c>
      <c r="F31" s="33">
        <f t="shared" si="8"/>
        <v>0</v>
      </c>
      <c r="G31" s="33">
        <f t="shared" si="8"/>
        <v>0</v>
      </c>
      <c r="H31" s="33">
        <f t="shared" si="8"/>
        <v>0</v>
      </c>
      <c r="I31" s="33">
        <f t="shared" si="8"/>
        <v>0</v>
      </c>
      <c r="J31" s="33">
        <f t="shared" si="8"/>
        <v>0</v>
      </c>
      <c r="K31" s="33">
        <f t="shared" si="8"/>
        <v>0</v>
      </c>
      <c r="L31" s="33">
        <f t="shared" si="8"/>
        <v>0</v>
      </c>
      <c r="M31" s="33">
        <f t="shared" si="8"/>
        <v>0</v>
      </c>
      <c r="N31" s="33">
        <f t="shared" si="8"/>
        <v>0</v>
      </c>
      <c r="O31" s="33">
        <f t="shared" si="8"/>
        <v>0</v>
      </c>
      <c r="P31" s="33">
        <f t="shared" si="8"/>
        <v>0</v>
      </c>
      <c r="Q31" s="33">
        <f t="shared" si="8"/>
        <v>0</v>
      </c>
      <c r="R31" s="33">
        <f t="shared" si="8"/>
        <v>0</v>
      </c>
    </row>
    <row r="32" spans="1:18" ht="10.5" customHeight="1">
      <c r="A32" s="48"/>
      <c r="B32" s="48"/>
      <c r="C32" s="92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</row>
    <row r="33" spans="1:18" ht="18">
      <c r="A33" s="73" t="s">
        <v>202</v>
      </c>
      <c r="B33" s="73" t="s">
        <v>203</v>
      </c>
      <c r="C33" s="73" t="s">
        <v>204</v>
      </c>
      <c r="D33" s="73" t="s">
        <v>33</v>
      </c>
      <c r="E33" s="73" t="s">
        <v>232</v>
      </c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</row>
    <row r="34" spans="1:18">
      <c r="A34" s="74" t="s">
        <v>202</v>
      </c>
      <c r="B34" s="74" t="s">
        <v>205</v>
      </c>
      <c r="C34" s="74" t="s">
        <v>206</v>
      </c>
      <c r="D34" s="74" t="s">
        <v>28</v>
      </c>
      <c r="E34" s="74" t="s">
        <v>28</v>
      </c>
      <c r="F34" s="74"/>
      <c r="G34" s="74"/>
      <c r="H34" s="74"/>
      <c r="I34" s="74"/>
      <c r="J34" s="74"/>
      <c r="K34" s="74"/>
      <c r="L34" s="74"/>
      <c r="M34" s="74"/>
      <c r="N34" s="74"/>
      <c r="O34" s="74" t="s">
        <v>28</v>
      </c>
      <c r="P34" s="74"/>
      <c r="Q34" s="74"/>
      <c r="R34" s="74"/>
    </row>
    <row r="35" spans="1:18">
      <c r="A35" s="32"/>
      <c r="B35" s="33">
        <f>COUNTA(B33:B34)</f>
        <v>2</v>
      </c>
      <c r="C35" s="130"/>
      <c r="D35" s="33">
        <f t="shared" ref="D35:R35" si="9">COUNTIF(D33:D34,"Yes")</f>
        <v>1</v>
      </c>
      <c r="E35" s="33">
        <f t="shared" si="9"/>
        <v>1</v>
      </c>
      <c r="F35" s="33">
        <f t="shared" si="9"/>
        <v>0</v>
      </c>
      <c r="G35" s="33">
        <f t="shared" si="9"/>
        <v>0</v>
      </c>
      <c r="H35" s="33">
        <f t="shared" si="9"/>
        <v>0</v>
      </c>
      <c r="I35" s="33">
        <f t="shared" si="9"/>
        <v>0</v>
      </c>
      <c r="J35" s="33">
        <f t="shared" si="9"/>
        <v>0</v>
      </c>
      <c r="K35" s="33">
        <f t="shared" si="9"/>
        <v>0</v>
      </c>
      <c r="L35" s="33">
        <f t="shared" si="9"/>
        <v>0</v>
      </c>
      <c r="M35" s="33">
        <f t="shared" si="9"/>
        <v>0</v>
      </c>
      <c r="N35" s="33">
        <f t="shared" si="9"/>
        <v>0</v>
      </c>
      <c r="O35" s="33">
        <f t="shared" si="9"/>
        <v>1</v>
      </c>
      <c r="P35" s="33">
        <f t="shared" si="9"/>
        <v>0</v>
      </c>
      <c r="Q35" s="33">
        <f t="shared" si="9"/>
        <v>0</v>
      </c>
      <c r="R35" s="33">
        <f t="shared" si="9"/>
        <v>0</v>
      </c>
    </row>
    <row r="36" spans="1:18" ht="10.5" customHeight="1">
      <c r="A36" s="48"/>
      <c r="B36" s="48"/>
      <c r="C36" s="92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</row>
    <row r="37" spans="1:18">
      <c r="A37" s="74" t="s">
        <v>207</v>
      </c>
      <c r="B37" s="74" t="s">
        <v>208</v>
      </c>
      <c r="C37" s="74" t="s">
        <v>209</v>
      </c>
      <c r="D37" s="74" t="s">
        <v>33</v>
      </c>
      <c r="E37" s="74" t="s">
        <v>232</v>
      </c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</row>
    <row r="38" spans="1:18">
      <c r="A38" s="32"/>
      <c r="B38" s="33">
        <f>COUNTA(B37:B37)</f>
        <v>1</v>
      </c>
      <c r="C38" s="130"/>
      <c r="D38" s="33">
        <f t="shared" ref="D38:R38" si="10">COUNTIF(D37:D37,"Yes")</f>
        <v>0</v>
      </c>
      <c r="E38" s="33">
        <f t="shared" si="10"/>
        <v>0</v>
      </c>
      <c r="F38" s="33">
        <f t="shared" si="10"/>
        <v>0</v>
      </c>
      <c r="G38" s="33">
        <f t="shared" si="10"/>
        <v>0</v>
      </c>
      <c r="H38" s="33">
        <f t="shared" si="10"/>
        <v>0</v>
      </c>
      <c r="I38" s="33">
        <f t="shared" si="10"/>
        <v>0</v>
      </c>
      <c r="J38" s="33">
        <f t="shared" si="10"/>
        <v>0</v>
      </c>
      <c r="K38" s="33">
        <f t="shared" si="10"/>
        <v>0</v>
      </c>
      <c r="L38" s="33">
        <f t="shared" si="10"/>
        <v>0</v>
      </c>
      <c r="M38" s="33">
        <f t="shared" si="10"/>
        <v>0</v>
      </c>
      <c r="N38" s="33">
        <f t="shared" si="10"/>
        <v>0</v>
      </c>
      <c r="O38" s="33">
        <f t="shared" si="10"/>
        <v>0</v>
      </c>
      <c r="P38" s="33">
        <f t="shared" si="10"/>
        <v>0</v>
      </c>
      <c r="Q38" s="33">
        <f t="shared" si="10"/>
        <v>0</v>
      </c>
      <c r="R38" s="33">
        <f t="shared" si="10"/>
        <v>0</v>
      </c>
    </row>
    <row r="39" spans="1:18" ht="11.25" customHeight="1">
      <c r="A39" s="48"/>
      <c r="B39" s="48"/>
      <c r="C39" s="92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</row>
    <row r="40" spans="1:18" ht="18" customHeight="1">
      <c r="A40" s="74" t="s">
        <v>210</v>
      </c>
      <c r="B40" s="74" t="s">
        <v>211</v>
      </c>
      <c r="C40" s="74" t="s">
        <v>212</v>
      </c>
      <c r="D40" s="74" t="s">
        <v>33</v>
      </c>
      <c r="E40" s="74" t="s">
        <v>232</v>
      </c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</row>
    <row r="41" spans="1:18">
      <c r="A41" s="32"/>
      <c r="B41" s="33">
        <f>COUNTA(B40:B40)</f>
        <v>1</v>
      </c>
      <c r="C41" s="130"/>
      <c r="D41" s="33">
        <f t="shared" ref="D41:R41" si="11">COUNTIF(D40:D40,"Yes")</f>
        <v>0</v>
      </c>
      <c r="E41" s="33">
        <f t="shared" si="11"/>
        <v>0</v>
      </c>
      <c r="F41" s="33">
        <f t="shared" si="11"/>
        <v>0</v>
      </c>
      <c r="G41" s="33">
        <f t="shared" si="11"/>
        <v>0</v>
      </c>
      <c r="H41" s="33">
        <f t="shared" si="11"/>
        <v>0</v>
      </c>
      <c r="I41" s="33">
        <f t="shared" si="11"/>
        <v>0</v>
      </c>
      <c r="J41" s="33">
        <f t="shared" si="11"/>
        <v>0</v>
      </c>
      <c r="K41" s="33">
        <f t="shared" si="11"/>
        <v>0</v>
      </c>
      <c r="L41" s="33">
        <f t="shared" si="11"/>
        <v>0</v>
      </c>
      <c r="M41" s="33">
        <f t="shared" si="11"/>
        <v>0</v>
      </c>
      <c r="N41" s="33">
        <f t="shared" si="11"/>
        <v>0</v>
      </c>
      <c r="O41" s="33">
        <f t="shared" si="11"/>
        <v>0</v>
      </c>
      <c r="P41" s="33">
        <f t="shared" si="11"/>
        <v>0</v>
      </c>
      <c r="Q41" s="33">
        <f t="shared" si="11"/>
        <v>0</v>
      </c>
      <c r="R41" s="33">
        <f t="shared" si="11"/>
        <v>0</v>
      </c>
    </row>
    <row r="42" spans="1:18" ht="10.5" customHeight="1">
      <c r="A42" s="48"/>
      <c r="B42" s="48"/>
      <c r="C42" s="92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</row>
    <row r="43" spans="1:18" ht="12.75" customHeight="1">
      <c r="A43" s="74" t="s">
        <v>213</v>
      </c>
      <c r="B43" s="74" t="s">
        <v>214</v>
      </c>
      <c r="C43" s="74" t="s">
        <v>215</v>
      </c>
      <c r="D43" s="74" t="s">
        <v>28</v>
      </c>
      <c r="E43" s="74" t="s">
        <v>28</v>
      </c>
      <c r="F43" s="74"/>
      <c r="G43" s="74" t="s">
        <v>28</v>
      </c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</row>
    <row r="44" spans="1:18">
      <c r="A44" s="32"/>
      <c r="B44" s="33">
        <f>COUNTA(B43:B43)</f>
        <v>1</v>
      </c>
      <c r="C44" s="134"/>
      <c r="D44" s="33">
        <f t="shared" ref="D44:R44" si="12">COUNTIF(D43:D43,"Yes")</f>
        <v>1</v>
      </c>
      <c r="E44" s="33">
        <f t="shared" si="12"/>
        <v>1</v>
      </c>
      <c r="F44" s="33">
        <f t="shared" si="12"/>
        <v>0</v>
      </c>
      <c r="G44" s="33">
        <f t="shared" si="12"/>
        <v>1</v>
      </c>
      <c r="H44" s="33">
        <f t="shared" si="12"/>
        <v>0</v>
      </c>
      <c r="I44" s="33">
        <f t="shared" si="12"/>
        <v>0</v>
      </c>
      <c r="J44" s="33">
        <f t="shared" si="12"/>
        <v>0</v>
      </c>
      <c r="K44" s="33">
        <f t="shared" si="12"/>
        <v>0</v>
      </c>
      <c r="L44" s="33">
        <f t="shared" si="12"/>
        <v>0</v>
      </c>
      <c r="M44" s="33">
        <f t="shared" si="12"/>
        <v>0</v>
      </c>
      <c r="N44" s="33">
        <f t="shared" si="12"/>
        <v>0</v>
      </c>
      <c r="O44" s="33">
        <f t="shared" si="12"/>
        <v>0</v>
      </c>
      <c r="P44" s="33">
        <f t="shared" si="12"/>
        <v>0</v>
      </c>
      <c r="Q44" s="33">
        <f t="shared" si="12"/>
        <v>0</v>
      </c>
      <c r="R44" s="33">
        <f t="shared" si="12"/>
        <v>0</v>
      </c>
    </row>
    <row r="45" spans="1:18" ht="10.5" customHeight="1">
      <c r="A45" s="48"/>
      <c r="B45" s="48"/>
      <c r="C45" s="92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</row>
    <row r="46" spans="1:18" ht="12.75" customHeight="1">
      <c r="A46" s="74" t="s">
        <v>216</v>
      </c>
      <c r="B46" s="74" t="s">
        <v>217</v>
      </c>
      <c r="C46" s="74" t="s">
        <v>218</v>
      </c>
      <c r="D46" s="74" t="s">
        <v>33</v>
      </c>
      <c r="E46" s="74" t="s">
        <v>232</v>
      </c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</row>
    <row r="47" spans="1:18">
      <c r="A47" s="32"/>
      <c r="B47" s="33">
        <f>COUNTA(B46:B46)</f>
        <v>1</v>
      </c>
      <c r="C47" s="134"/>
      <c r="D47" s="33">
        <f t="shared" ref="D47:R47" si="13">COUNTIF(D46:D46,"Yes")</f>
        <v>0</v>
      </c>
      <c r="E47" s="33">
        <f t="shared" si="13"/>
        <v>0</v>
      </c>
      <c r="F47" s="33">
        <f t="shared" si="13"/>
        <v>0</v>
      </c>
      <c r="G47" s="33">
        <f t="shared" si="13"/>
        <v>0</v>
      </c>
      <c r="H47" s="33">
        <f t="shared" si="13"/>
        <v>0</v>
      </c>
      <c r="I47" s="33">
        <f t="shared" si="13"/>
        <v>0</v>
      </c>
      <c r="J47" s="33">
        <f t="shared" si="13"/>
        <v>0</v>
      </c>
      <c r="K47" s="33">
        <f t="shared" si="13"/>
        <v>0</v>
      </c>
      <c r="L47" s="33">
        <f t="shared" si="13"/>
        <v>0</v>
      </c>
      <c r="M47" s="33">
        <f t="shared" si="13"/>
        <v>0</v>
      </c>
      <c r="N47" s="33">
        <f t="shared" si="13"/>
        <v>0</v>
      </c>
      <c r="O47" s="33">
        <f t="shared" si="13"/>
        <v>0</v>
      </c>
      <c r="P47" s="33">
        <f t="shared" si="13"/>
        <v>0</v>
      </c>
      <c r="Q47" s="33">
        <f t="shared" si="13"/>
        <v>0</v>
      </c>
      <c r="R47" s="33">
        <f t="shared" si="13"/>
        <v>0</v>
      </c>
    </row>
    <row r="48" spans="1:18" ht="10.5" customHeight="1">
      <c r="A48" s="48"/>
      <c r="B48" s="48"/>
      <c r="C48" s="92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</row>
    <row r="49" spans="1:18" ht="18">
      <c r="A49" s="74" t="s">
        <v>219</v>
      </c>
      <c r="B49" s="74" t="s">
        <v>220</v>
      </c>
      <c r="C49" s="74" t="s">
        <v>221</v>
      </c>
      <c r="D49" s="74" t="s">
        <v>28</v>
      </c>
      <c r="E49" s="74" t="s">
        <v>28</v>
      </c>
      <c r="F49" s="74"/>
      <c r="G49" s="74"/>
      <c r="H49" s="74"/>
      <c r="I49" s="74"/>
      <c r="J49" s="74"/>
      <c r="K49" s="74"/>
      <c r="L49" s="74"/>
      <c r="M49" s="74"/>
      <c r="N49" s="74" t="s">
        <v>28</v>
      </c>
      <c r="O49" s="74"/>
      <c r="P49" s="74"/>
      <c r="Q49" s="74"/>
      <c r="R49" s="74"/>
    </row>
    <row r="50" spans="1:18">
      <c r="A50" s="32"/>
      <c r="B50" s="33">
        <f>COUNTA(B49:B49)</f>
        <v>1</v>
      </c>
      <c r="C50" s="134"/>
      <c r="D50" s="33">
        <f t="shared" ref="D50:R50" si="14">COUNTIF(D49:D49,"Yes")</f>
        <v>1</v>
      </c>
      <c r="E50" s="33">
        <f t="shared" si="14"/>
        <v>1</v>
      </c>
      <c r="F50" s="33">
        <f t="shared" si="14"/>
        <v>0</v>
      </c>
      <c r="G50" s="33">
        <f t="shared" si="14"/>
        <v>0</v>
      </c>
      <c r="H50" s="33">
        <f t="shared" si="14"/>
        <v>0</v>
      </c>
      <c r="I50" s="33">
        <f t="shared" si="14"/>
        <v>0</v>
      </c>
      <c r="J50" s="33">
        <f t="shared" si="14"/>
        <v>0</v>
      </c>
      <c r="K50" s="33">
        <f t="shared" si="14"/>
        <v>0</v>
      </c>
      <c r="L50" s="33">
        <f t="shared" si="14"/>
        <v>0</v>
      </c>
      <c r="M50" s="33">
        <f t="shared" si="14"/>
        <v>0</v>
      </c>
      <c r="N50" s="33">
        <f t="shared" si="14"/>
        <v>1</v>
      </c>
      <c r="O50" s="33">
        <f t="shared" si="14"/>
        <v>0</v>
      </c>
      <c r="P50" s="33">
        <f t="shared" si="14"/>
        <v>0</v>
      </c>
      <c r="Q50" s="33">
        <f t="shared" si="14"/>
        <v>0</v>
      </c>
      <c r="R50" s="33">
        <f t="shared" si="14"/>
        <v>0</v>
      </c>
    </row>
    <row r="51" spans="1:18" ht="10.5" customHeight="1">
      <c r="A51" s="48"/>
      <c r="B51" s="48"/>
      <c r="C51" s="92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</row>
    <row r="52" spans="1:18" ht="18">
      <c r="A52" s="74" t="s">
        <v>222</v>
      </c>
      <c r="B52" s="74" t="s">
        <v>223</v>
      </c>
      <c r="C52" s="74" t="s">
        <v>224</v>
      </c>
      <c r="D52" s="74" t="s">
        <v>33</v>
      </c>
      <c r="E52" s="74" t="s">
        <v>232</v>
      </c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</row>
    <row r="53" spans="1:18">
      <c r="A53" s="32"/>
      <c r="B53" s="33">
        <f>COUNTA(B52:B52)</f>
        <v>1</v>
      </c>
      <c r="C53" s="134"/>
      <c r="D53" s="33">
        <f t="shared" ref="D53:R53" si="15">COUNTIF(D52:D52,"Yes")</f>
        <v>0</v>
      </c>
      <c r="E53" s="33">
        <f t="shared" si="15"/>
        <v>0</v>
      </c>
      <c r="F53" s="33">
        <f t="shared" si="15"/>
        <v>0</v>
      </c>
      <c r="G53" s="33">
        <f t="shared" si="15"/>
        <v>0</v>
      </c>
      <c r="H53" s="33">
        <f t="shared" si="15"/>
        <v>0</v>
      </c>
      <c r="I53" s="33">
        <f t="shared" si="15"/>
        <v>0</v>
      </c>
      <c r="J53" s="33">
        <f t="shared" si="15"/>
        <v>0</v>
      </c>
      <c r="K53" s="33">
        <f t="shared" si="15"/>
        <v>0</v>
      </c>
      <c r="L53" s="33">
        <f t="shared" si="15"/>
        <v>0</v>
      </c>
      <c r="M53" s="33">
        <f t="shared" si="15"/>
        <v>0</v>
      </c>
      <c r="N53" s="33">
        <f t="shared" si="15"/>
        <v>0</v>
      </c>
      <c r="O53" s="33">
        <f t="shared" si="15"/>
        <v>0</v>
      </c>
      <c r="P53" s="33">
        <f t="shared" si="15"/>
        <v>0</v>
      </c>
      <c r="Q53" s="33">
        <f t="shared" si="15"/>
        <v>0</v>
      </c>
      <c r="R53" s="33">
        <f t="shared" si="15"/>
        <v>0</v>
      </c>
    </row>
    <row r="54" spans="1:18" ht="9.75" customHeight="1">
      <c r="A54" s="48"/>
      <c r="B54" s="48"/>
      <c r="C54" s="92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</row>
    <row r="55" spans="1:18" ht="18">
      <c r="A55" s="74" t="s">
        <v>225</v>
      </c>
      <c r="B55" s="74" t="s">
        <v>226</v>
      </c>
      <c r="C55" s="74" t="s">
        <v>227</v>
      </c>
      <c r="D55" s="74" t="s">
        <v>33</v>
      </c>
      <c r="E55" s="74" t="s">
        <v>232</v>
      </c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</row>
    <row r="56" spans="1:18">
      <c r="A56" s="32"/>
      <c r="B56" s="33">
        <f>COUNTA(B55:B55)</f>
        <v>1</v>
      </c>
      <c r="C56" s="134"/>
      <c r="D56" s="33">
        <f t="shared" ref="D56:R56" si="16">COUNTIF(D55:D55,"Yes")</f>
        <v>0</v>
      </c>
      <c r="E56" s="33">
        <f t="shared" si="16"/>
        <v>0</v>
      </c>
      <c r="F56" s="33">
        <f t="shared" si="16"/>
        <v>0</v>
      </c>
      <c r="G56" s="33">
        <f t="shared" si="16"/>
        <v>0</v>
      </c>
      <c r="H56" s="33">
        <f t="shared" si="16"/>
        <v>0</v>
      </c>
      <c r="I56" s="33">
        <f t="shared" si="16"/>
        <v>0</v>
      </c>
      <c r="J56" s="33">
        <f t="shared" si="16"/>
        <v>0</v>
      </c>
      <c r="K56" s="33">
        <f t="shared" si="16"/>
        <v>0</v>
      </c>
      <c r="L56" s="33">
        <f t="shared" si="16"/>
        <v>0</v>
      </c>
      <c r="M56" s="33">
        <f t="shared" si="16"/>
        <v>0</v>
      </c>
      <c r="N56" s="33">
        <f t="shared" si="16"/>
        <v>0</v>
      </c>
      <c r="O56" s="33">
        <f t="shared" si="16"/>
        <v>0</v>
      </c>
      <c r="P56" s="33">
        <f t="shared" si="16"/>
        <v>0</v>
      </c>
      <c r="Q56" s="33">
        <f t="shared" si="16"/>
        <v>0</v>
      </c>
      <c r="R56" s="33">
        <f t="shared" si="16"/>
        <v>0</v>
      </c>
    </row>
    <row r="57" spans="1:18" ht="10.5" customHeight="1">
      <c r="A57" s="48"/>
      <c r="B57" s="48"/>
      <c r="C57" s="92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</row>
    <row r="58" spans="1:18" ht="18">
      <c r="A58" s="74" t="s">
        <v>228</v>
      </c>
      <c r="B58" s="74" t="s">
        <v>229</v>
      </c>
      <c r="C58" s="74" t="s">
        <v>230</v>
      </c>
      <c r="D58" s="74" t="s">
        <v>28</v>
      </c>
      <c r="E58" s="74" t="s">
        <v>28</v>
      </c>
      <c r="F58" s="74"/>
      <c r="G58" s="74"/>
      <c r="H58" s="74"/>
      <c r="I58" s="74"/>
      <c r="J58" s="74"/>
      <c r="K58" s="74"/>
      <c r="L58" s="74"/>
      <c r="M58" s="74"/>
      <c r="N58" s="74"/>
      <c r="O58" s="74" t="s">
        <v>28</v>
      </c>
      <c r="P58" s="74"/>
      <c r="Q58" s="74"/>
      <c r="R58" s="74"/>
    </row>
    <row r="59" spans="1:18">
      <c r="A59" s="32"/>
      <c r="B59" s="33">
        <f>COUNTA(B58:B58)</f>
        <v>1</v>
      </c>
      <c r="C59" s="134"/>
      <c r="D59" s="33">
        <f t="shared" ref="D59:R59" si="17">COUNTIF(D58:D58,"Yes")</f>
        <v>1</v>
      </c>
      <c r="E59" s="33">
        <f t="shared" si="17"/>
        <v>1</v>
      </c>
      <c r="F59" s="33">
        <f t="shared" si="17"/>
        <v>0</v>
      </c>
      <c r="G59" s="33">
        <f t="shared" si="17"/>
        <v>0</v>
      </c>
      <c r="H59" s="33">
        <f t="shared" si="17"/>
        <v>0</v>
      </c>
      <c r="I59" s="33">
        <f t="shared" si="17"/>
        <v>0</v>
      </c>
      <c r="J59" s="33">
        <f t="shared" si="17"/>
        <v>0</v>
      </c>
      <c r="K59" s="33">
        <f t="shared" si="17"/>
        <v>0</v>
      </c>
      <c r="L59" s="33">
        <f t="shared" si="17"/>
        <v>0</v>
      </c>
      <c r="M59" s="33">
        <f t="shared" si="17"/>
        <v>0</v>
      </c>
      <c r="N59" s="33">
        <f t="shared" si="17"/>
        <v>0</v>
      </c>
      <c r="O59" s="33">
        <f t="shared" si="17"/>
        <v>1</v>
      </c>
      <c r="P59" s="33">
        <f t="shared" si="17"/>
        <v>0</v>
      </c>
      <c r="Q59" s="33">
        <f t="shared" si="17"/>
        <v>0</v>
      </c>
      <c r="R59" s="33">
        <f t="shared" si="17"/>
        <v>0</v>
      </c>
    </row>
    <row r="60" spans="1:18" ht="9" customHeight="1">
      <c r="A60" s="48"/>
      <c r="B60" s="48"/>
      <c r="C60" s="92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</row>
    <row r="61" spans="1:18">
      <c r="A61" s="52"/>
      <c r="C61" s="106" t="s">
        <v>66</v>
      </c>
      <c r="D61" s="107"/>
      <c r="E61" s="107"/>
      <c r="F61" s="107"/>
      <c r="G61" s="107"/>
      <c r="H61" s="107"/>
      <c r="I61" s="52"/>
      <c r="J61" s="52"/>
      <c r="K61" s="52"/>
      <c r="L61" s="52"/>
      <c r="M61" s="52"/>
      <c r="N61" s="52"/>
      <c r="O61" s="52"/>
      <c r="P61" s="52"/>
      <c r="Q61" s="52"/>
      <c r="R61" s="52"/>
    </row>
    <row r="62" spans="1:18">
      <c r="A62" s="52"/>
      <c r="B62" s="97"/>
      <c r="C62" s="108"/>
      <c r="D62" s="109"/>
      <c r="E62" s="110"/>
      <c r="F62" s="111" t="s">
        <v>104</v>
      </c>
      <c r="G62" s="102">
        <f>SUM(+B4+B7+B10+B13+B19+B22+B25+B28+B31+B35+B38+B41+B44+B47+B50+B53+B56+B59)</f>
        <v>22</v>
      </c>
      <c r="H62" s="107"/>
      <c r="I62" s="52"/>
      <c r="J62" s="52"/>
      <c r="K62" s="52"/>
      <c r="L62" s="52"/>
      <c r="M62" s="52"/>
      <c r="N62" s="52"/>
      <c r="O62" s="52"/>
      <c r="P62" s="52"/>
      <c r="Q62" s="52"/>
      <c r="R62" s="52"/>
    </row>
    <row r="63" spans="1:18">
      <c r="B63" s="96"/>
      <c r="C63" s="108"/>
      <c r="D63" s="109"/>
      <c r="E63" s="109"/>
      <c r="F63" s="112" t="s">
        <v>107</v>
      </c>
      <c r="G63" s="102">
        <f>SUM(+D4+D7+D10+D13+D19+D22+D25+D28+D31+D35+D38+D41+D44+D47+D50+D53+D56+D59)</f>
        <v>7</v>
      </c>
      <c r="H63" s="108"/>
    </row>
    <row r="64" spans="1:18">
      <c r="B64" s="96"/>
      <c r="C64" s="108"/>
      <c r="D64" s="109"/>
      <c r="E64" s="109"/>
      <c r="F64" s="112" t="s">
        <v>108</v>
      </c>
      <c r="G64" s="102">
        <f>SUM(+E4+E7+E10+E13+E19+E22+E25+E28+E31+E35+E38+E41+E44+E47+E50+E53+E56+E59)</f>
        <v>7</v>
      </c>
      <c r="H64" s="108"/>
    </row>
    <row r="65" spans="2:8" ht="9" customHeight="1">
      <c r="B65" s="96"/>
      <c r="C65" s="108"/>
      <c r="D65" s="108"/>
      <c r="E65" s="108"/>
      <c r="F65" s="108"/>
      <c r="G65" s="108"/>
      <c r="H65" s="108"/>
    </row>
    <row r="66" spans="2:8">
      <c r="B66" s="96"/>
      <c r="C66" s="106" t="s">
        <v>109</v>
      </c>
      <c r="D66" s="108"/>
      <c r="E66" s="108"/>
      <c r="F66" s="108"/>
      <c r="G66" s="113" t="s">
        <v>99</v>
      </c>
      <c r="H66" s="113" t="s">
        <v>110</v>
      </c>
    </row>
    <row r="67" spans="2:8">
      <c r="B67" s="96"/>
      <c r="C67" s="108"/>
      <c r="D67" s="108"/>
      <c r="E67" s="108"/>
      <c r="F67" s="114" t="s">
        <v>118</v>
      </c>
      <c r="G67" s="102">
        <f>SUM(+F4+F7+F10+F13+F19+F22+F25+F28+F31+F35+F38+F41+F44+F47+F50+F53+F56+F59)</f>
        <v>0</v>
      </c>
      <c r="H67" s="116">
        <f>G67/(G80)</f>
        <v>0</v>
      </c>
    </row>
    <row r="68" spans="2:8">
      <c r="B68" s="96"/>
      <c r="C68" s="108"/>
      <c r="D68" s="108"/>
      <c r="E68" s="108"/>
      <c r="F68" s="114" t="s">
        <v>119</v>
      </c>
      <c r="G68" s="102">
        <f>SUM(+G4+G7+G10+G13+G19+G22+G25+G28+G31+G35+G38+G41+G44+G47+G50+G53+G56+G59)</f>
        <v>3</v>
      </c>
      <c r="H68" s="116">
        <f>G68/G80</f>
        <v>0.42857142857142855</v>
      </c>
    </row>
    <row r="69" spans="2:8">
      <c r="B69" s="96"/>
      <c r="C69" s="108"/>
      <c r="D69" s="108"/>
      <c r="E69" s="108"/>
      <c r="F69" s="114" t="s">
        <v>120</v>
      </c>
      <c r="G69" s="102">
        <f>SUM(+H4+H7+H10+H13+H19+H22+H25+H28+H31+I35+I38+I41+I44+I47+I50+I53+I56+I59)</f>
        <v>0</v>
      </c>
      <c r="H69" s="116">
        <f>G69/G80</f>
        <v>0</v>
      </c>
    </row>
    <row r="70" spans="2:8">
      <c r="B70" s="96"/>
      <c r="C70" s="108"/>
      <c r="D70" s="108"/>
      <c r="E70" s="108"/>
      <c r="F70" s="114" t="s">
        <v>121</v>
      </c>
      <c r="G70" s="102">
        <f>SUM(I4+I7+I10+I13+I19+I22+I25+I28+I31+I35+I38+I41+I44+I47+I50+I53+I56+I59)</f>
        <v>0</v>
      </c>
      <c r="H70" s="116">
        <f>G70/G80</f>
        <v>0</v>
      </c>
    </row>
    <row r="71" spans="2:8">
      <c r="B71" s="96"/>
      <c r="C71" s="108"/>
      <c r="D71" s="108"/>
      <c r="E71" s="108"/>
      <c r="F71" s="114" t="s">
        <v>122</v>
      </c>
      <c r="G71" s="102">
        <f>SUM(+J4+J7+J10+J13+J19+J22+J25+J28+J31+J35+J38+J41+J44+J47+J50+J53+J56+J59)</f>
        <v>0</v>
      </c>
      <c r="H71" s="116">
        <f>G71/G80</f>
        <v>0</v>
      </c>
    </row>
    <row r="72" spans="2:8">
      <c r="B72" s="96"/>
      <c r="C72" s="108"/>
      <c r="D72" s="108"/>
      <c r="E72" s="108"/>
      <c r="F72" s="114" t="s">
        <v>123</v>
      </c>
      <c r="G72" s="102">
        <f>SUM(K4+K7+K10+K13+K19+K22+K25+K28+K31+K35+K38+K41+K44+K47+K50+K53+K56+K59)</f>
        <v>0</v>
      </c>
      <c r="H72" s="116">
        <f>G72/G80</f>
        <v>0</v>
      </c>
    </row>
    <row r="73" spans="2:8">
      <c r="B73" s="96"/>
      <c r="C73" s="108"/>
      <c r="D73" s="108"/>
      <c r="E73" s="108"/>
      <c r="F73" s="114" t="s">
        <v>124</v>
      </c>
      <c r="G73" s="102">
        <f>SUM(+L4+L7+L10+L13+L19+L22+L25+L28+L31+L35+L38+L41+L44+L47+L50+L53+L56+L59)</f>
        <v>0</v>
      </c>
      <c r="H73" s="116">
        <f>G73/G80</f>
        <v>0</v>
      </c>
    </row>
    <row r="74" spans="2:8">
      <c r="B74" s="96"/>
      <c r="C74" s="108"/>
      <c r="D74" s="108"/>
      <c r="E74" s="108"/>
      <c r="F74" s="114" t="s">
        <v>125</v>
      </c>
      <c r="G74" s="102">
        <f>SUM(M4+M7+M10+M13+M19+M22+M25+M28+M31+M35+M38+M41+M44+M47+M50+M53+M56+M59)</f>
        <v>0</v>
      </c>
      <c r="H74" s="116">
        <f>G74/G80</f>
        <v>0</v>
      </c>
    </row>
    <row r="75" spans="2:8">
      <c r="B75" s="96"/>
      <c r="C75" s="108"/>
      <c r="D75" s="108"/>
      <c r="E75" s="108"/>
      <c r="F75" s="114" t="s">
        <v>126</v>
      </c>
      <c r="G75" s="102">
        <f>SUM(N4+N7+N10+N13+N19+N22+N25+N28+N31+N35+N38+N41+N44+N47+N50+N53+N56+N59)</f>
        <v>1</v>
      </c>
      <c r="H75" s="116">
        <f>G75/G80</f>
        <v>0.14285714285714285</v>
      </c>
    </row>
    <row r="76" spans="2:8">
      <c r="B76" s="96"/>
      <c r="C76" s="108"/>
      <c r="D76" s="108"/>
      <c r="E76" s="108"/>
      <c r="F76" s="114" t="s">
        <v>127</v>
      </c>
      <c r="G76" s="102">
        <f>SUM(O4+O7+O10+O13+O19+O22+O25+O28+O31+O35+O38+O41+O44+O47+O50+O53+O56+O59)</f>
        <v>3</v>
      </c>
      <c r="H76" s="116">
        <f>G76/G80</f>
        <v>0.42857142857142855</v>
      </c>
    </row>
    <row r="77" spans="2:8">
      <c r="B77" s="96"/>
      <c r="C77" s="108"/>
      <c r="D77" s="108"/>
      <c r="E77" s="108"/>
      <c r="F77" s="114" t="s">
        <v>128</v>
      </c>
      <c r="G77" s="102">
        <f>SUM(P4+P7+P10+P13+P19+P22+P25+P28+P31+P35+P38+P41+P44+P47+P50+P53+P56+P59)</f>
        <v>0</v>
      </c>
      <c r="H77" s="116">
        <f>G77/G80</f>
        <v>0</v>
      </c>
    </row>
    <row r="78" spans="2:8">
      <c r="B78" s="96"/>
      <c r="C78" s="108"/>
      <c r="D78" s="108"/>
      <c r="E78" s="108"/>
      <c r="F78" s="114" t="s">
        <v>129</v>
      </c>
      <c r="G78" s="102">
        <f>SUM(Q4+Q7+Q10+Q13+Q19+Q22+Q25+Q28+Q31+Q35+Q38+Q41+Q44+Q47+Q50+Q53+Q56+Q59)</f>
        <v>0</v>
      </c>
      <c r="H78" s="116">
        <f>G78/G80</f>
        <v>0</v>
      </c>
    </row>
    <row r="79" spans="2:8">
      <c r="B79" s="96"/>
      <c r="C79" s="108"/>
      <c r="D79" s="108"/>
      <c r="E79" s="108"/>
      <c r="F79" s="114" t="s">
        <v>130</v>
      </c>
      <c r="G79" s="126">
        <f>SUM(R4+R7+R10+R13+R19+R22+R25+R28+R31+R35+R38+R41+R44+R47+R50+R53+R56+R59)</f>
        <v>0</v>
      </c>
      <c r="H79" s="117">
        <f>G79/G80</f>
        <v>0</v>
      </c>
    </row>
    <row r="80" spans="2:8">
      <c r="B80" s="96"/>
      <c r="C80" s="108"/>
      <c r="D80" s="108"/>
      <c r="E80" s="108"/>
      <c r="F80" s="114"/>
      <c r="G80" s="125">
        <f>SUM(G67:G79)</f>
        <v>7</v>
      </c>
      <c r="H80" s="147">
        <f>SUM(H67:H79)</f>
        <v>1</v>
      </c>
    </row>
  </sheetData>
  <sortState ref="A191:R208">
    <sortCondition ref="C191:C208"/>
  </sortState>
  <mergeCells count="2">
    <mergeCell ref="B1:C1"/>
    <mergeCell ref="F1:R1"/>
  </mergeCells>
  <phoneticPr fontId="3" type="noConversion"/>
  <printOptions gridLines="1"/>
  <pageMargins left="0.5" right="0.5" top="1.5" bottom="0.75" header="0.5" footer="0.5"/>
  <pageSetup scale="80" orientation="landscape" r:id="rId1"/>
  <headerFooter alignWithMargins="0">
    <oddHeader>&amp;C&amp;"Arial,Bold"&amp;16 2010 Swimming Season
Possible Pollution Sources for Monitored Puerto Rico Beaches</oddHeader>
    <oddFooter>&amp;R&amp;P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K80"/>
  <sheetViews>
    <sheetView zoomScaleNormal="100" workbookViewId="0">
      <pane ySplit="1" topLeftCell="A2" activePane="bottomLeft" state="frozen"/>
      <selection pane="bottomLeft"/>
    </sheetView>
  </sheetViews>
  <sheetFormatPr defaultRowHeight="9"/>
  <cols>
    <col min="1" max="1" width="12.7109375" style="1" customWidth="1"/>
    <col min="2" max="2" width="8.28515625" style="1" customWidth="1"/>
    <col min="3" max="3" width="38.140625" style="21" customWidth="1"/>
    <col min="4" max="4" width="16.7109375" style="1" customWidth="1"/>
    <col min="5" max="6" width="13" style="22" customWidth="1"/>
    <col min="7" max="7" width="9.28515625" style="23" customWidth="1"/>
    <col min="8" max="8" width="12.28515625" style="1" customWidth="1"/>
    <col min="9" max="9" width="13.42578125" style="1" customWidth="1"/>
    <col min="10" max="10" width="24.85546875" style="1" customWidth="1"/>
    <col min="11" max="16384" width="9.140625" style="1"/>
  </cols>
  <sheetData>
    <row r="1" spans="1:11" ht="37.5" customHeight="1">
      <c r="A1" s="25" t="s">
        <v>12</v>
      </c>
      <c r="B1" s="25" t="s">
        <v>13</v>
      </c>
      <c r="C1" s="25" t="s">
        <v>68</v>
      </c>
      <c r="D1" s="25" t="s">
        <v>93</v>
      </c>
      <c r="E1" s="26" t="s">
        <v>236</v>
      </c>
      <c r="F1" s="26" t="s">
        <v>237</v>
      </c>
      <c r="G1" s="27" t="s">
        <v>94</v>
      </c>
      <c r="H1" s="25" t="s">
        <v>95</v>
      </c>
      <c r="I1" s="25" t="s">
        <v>96</v>
      </c>
      <c r="J1" s="25" t="s">
        <v>97</v>
      </c>
    </row>
    <row r="2" spans="1:11" ht="12.75" customHeight="1">
      <c r="A2" s="158" t="s">
        <v>169</v>
      </c>
      <c r="B2" s="158" t="s">
        <v>170</v>
      </c>
      <c r="C2" s="158" t="s">
        <v>171</v>
      </c>
      <c r="D2" s="158" t="s">
        <v>31</v>
      </c>
      <c r="E2" s="160">
        <v>40416</v>
      </c>
      <c r="F2" s="160">
        <v>40473</v>
      </c>
      <c r="G2" s="158">
        <v>57</v>
      </c>
      <c r="H2" s="158" t="s">
        <v>30</v>
      </c>
      <c r="I2" s="158" t="s">
        <v>159</v>
      </c>
      <c r="J2" s="158" t="s">
        <v>233</v>
      </c>
    </row>
    <row r="3" spans="1:11" ht="12.75" customHeight="1">
      <c r="A3" s="32"/>
      <c r="B3" s="63">
        <f>SUM(IF(FREQUENCY(MATCH(B2:B2,B2:B2,0),MATCH(B2:B2,B2:B2,0))&gt;0,1))</f>
        <v>1</v>
      </c>
      <c r="C3" s="63"/>
      <c r="D3" s="29">
        <f>COUNTA(D2:D2)</f>
        <v>1</v>
      </c>
      <c r="E3" s="29"/>
      <c r="F3" s="29"/>
      <c r="G3" s="29">
        <f>SUM(G2:G2)</f>
        <v>57</v>
      </c>
      <c r="H3" s="32"/>
      <c r="I3" s="32"/>
      <c r="J3" s="32"/>
    </row>
    <row r="4" spans="1:11" ht="12.75" customHeight="1">
      <c r="A4" s="32"/>
      <c r="B4" s="32"/>
      <c r="C4" s="32"/>
      <c r="D4" s="32"/>
      <c r="E4" s="32"/>
      <c r="F4" s="32"/>
      <c r="G4" s="32"/>
      <c r="H4" s="32"/>
      <c r="I4" s="32"/>
      <c r="J4" s="32"/>
    </row>
    <row r="5" spans="1:11" ht="12.75" customHeight="1">
      <c r="A5" s="73" t="s">
        <v>175</v>
      </c>
      <c r="B5" s="73" t="s">
        <v>176</v>
      </c>
      <c r="C5" s="73" t="s">
        <v>177</v>
      </c>
      <c r="D5" s="73" t="s">
        <v>31</v>
      </c>
      <c r="E5" s="75">
        <v>40382</v>
      </c>
      <c r="F5" s="75">
        <v>40396</v>
      </c>
      <c r="G5" s="73">
        <v>14</v>
      </c>
      <c r="H5" s="73" t="s">
        <v>30</v>
      </c>
      <c r="I5" s="73" t="s">
        <v>159</v>
      </c>
      <c r="J5" s="73" t="s">
        <v>233</v>
      </c>
    </row>
    <row r="6" spans="1:11" ht="12.75" customHeight="1">
      <c r="A6" s="74" t="s">
        <v>175</v>
      </c>
      <c r="B6" s="74" t="s">
        <v>176</v>
      </c>
      <c r="C6" s="74" t="s">
        <v>177</v>
      </c>
      <c r="D6" s="74" t="s">
        <v>31</v>
      </c>
      <c r="E6" s="76">
        <v>40480</v>
      </c>
      <c r="F6" s="76">
        <v>40500</v>
      </c>
      <c r="G6" s="74">
        <v>20</v>
      </c>
      <c r="H6" s="74" t="s">
        <v>30</v>
      </c>
      <c r="I6" s="74" t="s">
        <v>159</v>
      </c>
      <c r="J6" s="74" t="s">
        <v>233</v>
      </c>
    </row>
    <row r="7" spans="1:11" ht="12.75" customHeight="1">
      <c r="A7" s="32"/>
      <c r="B7" s="63">
        <f>SUM(IF(FREQUENCY(MATCH(B5:B6,B5:B6,0),MATCH(B5:B6,B5:B6,0))&gt;0,1))</f>
        <v>1</v>
      </c>
      <c r="C7" s="63"/>
      <c r="D7" s="29">
        <f>COUNTA(D5:D6)</f>
        <v>2</v>
      </c>
      <c r="E7" s="29"/>
      <c r="F7" s="29"/>
      <c r="G7" s="29">
        <f>SUM(G5:G6)</f>
        <v>34</v>
      </c>
      <c r="H7" s="32"/>
      <c r="I7" s="56"/>
      <c r="J7" s="56"/>
    </row>
    <row r="8" spans="1:11" ht="12.75" customHeight="1">
      <c r="A8" s="32"/>
      <c r="B8" s="32"/>
      <c r="C8" s="32"/>
      <c r="D8" s="32"/>
      <c r="E8" s="32"/>
      <c r="F8" s="32"/>
      <c r="G8" s="32"/>
      <c r="H8" s="32"/>
      <c r="I8" s="56"/>
      <c r="J8" s="56"/>
    </row>
    <row r="9" spans="1:11" ht="12.75" customHeight="1">
      <c r="A9" s="73" t="s">
        <v>181</v>
      </c>
      <c r="B9" s="73" t="s">
        <v>186</v>
      </c>
      <c r="C9" s="73" t="s">
        <v>187</v>
      </c>
      <c r="D9" s="73" t="s">
        <v>31</v>
      </c>
      <c r="E9" s="75">
        <v>40403</v>
      </c>
      <c r="F9" s="75">
        <v>40434</v>
      </c>
      <c r="G9" s="73">
        <v>31</v>
      </c>
      <c r="H9" s="73" t="s">
        <v>30</v>
      </c>
      <c r="I9" s="73" t="s">
        <v>159</v>
      </c>
      <c r="J9" s="73" t="s">
        <v>233</v>
      </c>
      <c r="K9" s="73"/>
    </row>
    <row r="10" spans="1:11" ht="12.75" customHeight="1">
      <c r="A10" s="73" t="s">
        <v>181</v>
      </c>
      <c r="B10" s="73" t="s">
        <v>188</v>
      </c>
      <c r="C10" s="73" t="s">
        <v>189</v>
      </c>
      <c r="D10" s="73" t="s">
        <v>31</v>
      </c>
      <c r="E10" s="75">
        <v>40298</v>
      </c>
      <c r="F10" s="75">
        <v>40305</v>
      </c>
      <c r="G10" s="73">
        <v>7</v>
      </c>
      <c r="H10" s="73" t="s">
        <v>30</v>
      </c>
      <c r="I10" s="73" t="s">
        <v>159</v>
      </c>
      <c r="J10" s="73" t="s">
        <v>233</v>
      </c>
      <c r="K10" s="73"/>
    </row>
    <row r="11" spans="1:11" ht="12.75" customHeight="1">
      <c r="A11" s="74" t="s">
        <v>181</v>
      </c>
      <c r="B11" s="74" t="s">
        <v>188</v>
      </c>
      <c r="C11" s="74" t="s">
        <v>189</v>
      </c>
      <c r="D11" s="74" t="s">
        <v>31</v>
      </c>
      <c r="E11" s="76">
        <v>40382</v>
      </c>
      <c r="F11" s="76">
        <v>40396</v>
      </c>
      <c r="G11" s="74">
        <v>14</v>
      </c>
      <c r="H11" s="74" t="s">
        <v>30</v>
      </c>
      <c r="I11" s="74" t="s">
        <v>159</v>
      </c>
      <c r="J11" s="74" t="s">
        <v>233</v>
      </c>
      <c r="K11" s="73"/>
    </row>
    <row r="12" spans="1:11" ht="12.75" customHeight="1">
      <c r="A12" s="32"/>
      <c r="B12" s="63">
        <f>SUM(IF(FREQUENCY(MATCH(B9:B11,B9:B11,0),MATCH(B9:B11,B9:B11,0))&gt;0,1))</f>
        <v>2</v>
      </c>
      <c r="C12" s="33"/>
      <c r="D12" s="29">
        <f>COUNTA(D9:D11)</f>
        <v>3</v>
      </c>
      <c r="E12" s="29"/>
      <c r="F12" s="29"/>
      <c r="G12" s="29">
        <f>SUM(G9:G11)</f>
        <v>52</v>
      </c>
      <c r="H12" s="32"/>
      <c r="I12" s="32"/>
      <c r="J12" s="32"/>
    </row>
    <row r="13" spans="1:11" ht="12.75" customHeight="1">
      <c r="A13" s="32"/>
      <c r="B13" s="63"/>
      <c r="C13" s="33"/>
      <c r="D13" s="29"/>
      <c r="E13" s="29"/>
      <c r="F13" s="29"/>
      <c r="G13" s="29"/>
      <c r="H13" s="32"/>
      <c r="I13" s="32"/>
      <c r="J13" s="32"/>
    </row>
    <row r="14" spans="1:11" ht="12.75" customHeight="1">
      <c r="A14" s="74" t="s">
        <v>190</v>
      </c>
      <c r="B14" s="74" t="s">
        <v>191</v>
      </c>
      <c r="C14" s="74" t="s">
        <v>192</v>
      </c>
      <c r="D14" s="74" t="s">
        <v>31</v>
      </c>
      <c r="E14" s="76">
        <v>40213</v>
      </c>
      <c r="F14" s="76">
        <v>40221</v>
      </c>
      <c r="G14" s="74">
        <v>8</v>
      </c>
      <c r="H14" s="74" t="s">
        <v>30</v>
      </c>
      <c r="I14" s="74" t="s">
        <v>159</v>
      </c>
      <c r="J14" s="74" t="s">
        <v>233</v>
      </c>
      <c r="K14" s="73"/>
    </row>
    <row r="15" spans="1:11" ht="12.75" customHeight="1">
      <c r="A15" s="32"/>
      <c r="B15" s="63">
        <f>SUM(IF(FREQUENCY(MATCH(B14:B14,B14:B14,0),MATCH(B14:B14,B14:B14,0))&gt;0,1))</f>
        <v>1</v>
      </c>
      <c r="C15" s="33"/>
      <c r="D15" s="29">
        <f>COUNTA(D14:D14)</f>
        <v>1</v>
      </c>
      <c r="E15" s="29"/>
      <c r="F15" s="29"/>
      <c r="G15" s="29">
        <f>SUM(G14:G14)</f>
        <v>8</v>
      </c>
      <c r="H15" s="32"/>
      <c r="I15" s="32"/>
      <c r="J15" s="32"/>
    </row>
    <row r="16" spans="1:11" ht="12.75" customHeight="1">
      <c r="A16" s="32"/>
      <c r="B16" s="63"/>
      <c r="C16" s="33"/>
      <c r="D16" s="29"/>
      <c r="E16" s="29"/>
      <c r="F16" s="29"/>
      <c r="G16" s="29"/>
      <c r="H16" s="32"/>
      <c r="I16" s="32"/>
      <c r="J16" s="32"/>
    </row>
    <row r="17" spans="1:11" ht="18" customHeight="1">
      <c r="A17" s="73" t="s">
        <v>196</v>
      </c>
      <c r="B17" s="73" t="s">
        <v>197</v>
      </c>
      <c r="C17" s="73" t="s">
        <v>198</v>
      </c>
      <c r="D17" s="73" t="s">
        <v>31</v>
      </c>
      <c r="E17" s="75">
        <v>40213</v>
      </c>
      <c r="F17" s="75">
        <v>40221</v>
      </c>
      <c r="G17" s="73">
        <v>8</v>
      </c>
      <c r="H17" s="73" t="s">
        <v>30</v>
      </c>
      <c r="I17" s="73" t="s">
        <v>162</v>
      </c>
      <c r="J17" s="73" t="s">
        <v>233</v>
      </c>
      <c r="K17" s="73"/>
    </row>
    <row r="18" spans="1:11" ht="12" customHeight="1">
      <c r="A18" s="74" t="s">
        <v>196</v>
      </c>
      <c r="B18" s="74" t="s">
        <v>197</v>
      </c>
      <c r="C18" s="74" t="s">
        <v>198</v>
      </c>
      <c r="D18" s="74" t="s">
        <v>31</v>
      </c>
      <c r="E18" s="76">
        <v>40452</v>
      </c>
      <c r="F18" s="76">
        <v>40471</v>
      </c>
      <c r="G18" s="74">
        <v>19</v>
      </c>
      <c r="H18" s="74" t="s">
        <v>30</v>
      </c>
      <c r="I18" s="74" t="s">
        <v>159</v>
      </c>
      <c r="J18" s="74" t="s">
        <v>233</v>
      </c>
      <c r="K18" s="73"/>
    </row>
    <row r="19" spans="1:11" ht="12.75" customHeight="1">
      <c r="A19" s="32"/>
      <c r="B19" s="63">
        <f>SUM(IF(FREQUENCY(MATCH(B17:B18,B17:B18,0),MATCH(B17:B18,B17:B18,0))&gt;0,1))</f>
        <v>1</v>
      </c>
      <c r="C19" s="33"/>
      <c r="D19" s="29">
        <f>COUNTA(D17:D18)</f>
        <v>2</v>
      </c>
      <c r="E19" s="29"/>
      <c r="F19" s="29"/>
      <c r="G19" s="29">
        <f>SUM(G17:G18)</f>
        <v>27</v>
      </c>
      <c r="H19" s="32"/>
      <c r="I19" s="32"/>
      <c r="J19" s="32"/>
    </row>
    <row r="20" spans="1:11" ht="12.75" customHeight="1">
      <c r="A20" s="32"/>
      <c r="B20" s="63"/>
      <c r="C20" s="33"/>
      <c r="D20" s="29"/>
      <c r="E20" s="29"/>
      <c r="F20" s="29"/>
      <c r="G20" s="29"/>
      <c r="H20" s="32"/>
      <c r="I20" s="32"/>
      <c r="J20" s="32"/>
    </row>
    <row r="21" spans="1:11" ht="12.75" customHeight="1">
      <c r="A21" s="74" t="s">
        <v>202</v>
      </c>
      <c r="B21" s="74" t="s">
        <v>205</v>
      </c>
      <c r="C21" s="74" t="s">
        <v>206</v>
      </c>
      <c r="D21" s="74" t="s">
        <v>31</v>
      </c>
      <c r="E21" s="76">
        <v>40498</v>
      </c>
      <c r="F21" s="76">
        <v>40500</v>
      </c>
      <c r="G21" s="74">
        <v>2</v>
      </c>
      <c r="H21" s="74" t="s">
        <v>30</v>
      </c>
      <c r="I21" s="74" t="s">
        <v>159</v>
      </c>
      <c r="J21" s="74" t="s">
        <v>233</v>
      </c>
      <c r="K21" s="73"/>
    </row>
    <row r="22" spans="1:11" ht="12.75" customHeight="1">
      <c r="A22" s="32"/>
      <c r="B22" s="63">
        <f>SUM(IF(FREQUENCY(MATCH(B21:B21,B21:B21,0),MATCH(B21:B21,B21:B21,0))&gt;0,1))</f>
        <v>1</v>
      </c>
      <c r="C22" s="33"/>
      <c r="D22" s="29">
        <f>COUNTA(D21:D21)</f>
        <v>1</v>
      </c>
      <c r="E22" s="29"/>
      <c r="F22" s="29"/>
      <c r="G22" s="29">
        <f>SUM(G21:G21)</f>
        <v>2</v>
      </c>
      <c r="H22" s="32"/>
      <c r="I22" s="32"/>
      <c r="J22" s="32"/>
    </row>
    <row r="23" spans="1:11" ht="12.75" customHeight="1">
      <c r="A23" s="32"/>
      <c r="B23" s="63"/>
      <c r="C23" s="33"/>
      <c r="D23" s="29"/>
      <c r="E23" s="29"/>
      <c r="F23" s="29"/>
      <c r="G23" s="29"/>
      <c r="H23" s="32"/>
      <c r="I23" s="32"/>
      <c r="J23" s="32"/>
    </row>
    <row r="24" spans="1:11" ht="12.75" customHeight="1">
      <c r="A24" s="74" t="s">
        <v>207</v>
      </c>
      <c r="B24" s="74" t="s">
        <v>208</v>
      </c>
      <c r="C24" s="74" t="s">
        <v>209</v>
      </c>
      <c r="D24" s="74" t="s">
        <v>31</v>
      </c>
      <c r="E24" s="76">
        <v>40353</v>
      </c>
      <c r="F24" s="76">
        <v>40365</v>
      </c>
      <c r="G24" s="74">
        <v>12</v>
      </c>
      <c r="H24" s="74" t="s">
        <v>30</v>
      </c>
      <c r="I24" s="74" t="s">
        <v>159</v>
      </c>
      <c r="J24" s="74" t="s">
        <v>234</v>
      </c>
      <c r="K24" s="73"/>
    </row>
    <row r="25" spans="1:11" ht="12.75" customHeight="1">
      <c r="A25" s="32"/>
      <c r="B25" s="63">
        <f>SUM(IF(FREQUENCY(MATCH(B24:B24,B24:B24,0),MATCH(B24:B24,B24:B24,0))&gt;0,1))</f>
        <v>1</v>
      </c>
      <c r="C25" s="33"/>
      <c r="D25" s="29">
        <f>COUNTA(D24:D24)</f>
        <v>1</v>
      </c>
      <c r="E25" s="29"/>
      <c r="F25" s="29"/>
      <c r="G25" s="29">
        <f>SUM(G24:G24)</f>
        <v>12</v>
      </c>
      <c r="H25" s="32"/>
      <c r="I25" s="32"/>
      <c r="J25" s="32"/>
    </row>
    <row r="26" spans="1:11" ht="12.75" customHeight="1">
      <c r="A26" s="32"/>
      <c r="B26" s="63"/>
      <c r="C26" s="33"/>
      <c r="D26" s="29"/>
      <c r="E26" s="29"/>
      <c r="F26" s="29"/>
      <c r="G26" s="29"/>
      <c r="H26" s="32"/>
      <c r="I26" s="32"/>
      <c r="J26" s="32"/>
    </row>
    <row r="27" spans="1:11" ht="12.75" customHeight="1">
      <c r="A27" s="74" t="s">
        <v>210</v>
      </c>
      <c r="B27" s="74" t="s">
        <v>211</v>
      </c>
      <c r="C27" s="74" t="s">
        <v>212</v>
      </c>
      <c r="D27" s="74" t="s">
        <v>31</v>
      </c>
      <c r="E27" s="76">
        <v>40327</v>
      </c>
      <c r="F27" s="76">
        <v>40340</v>
      </c>
      <c r="G27" s="74">
        <v>13</v>
      </c>
      <c r="H27" s="74" t="s">
        <v>30</v>
      </c>
      <c r="I27" s="74" t="s">
        <v>159</v>
      </c>
      <c r="J27" s="74" t="s">
        <v>233</v>
      </c>
      <c r="K27" s="73"/>
    </row>
    <row r="28" spans="1:11" ht="12.75" customHeight="1">
      <c r="A28" s="32"/>
      <c r="B28" s="63">
        <f>SUM(IF(FREQUENCY(MATCH(B27:B27,B27:B27,0),MATCH(B27:B27,B27:B27,0))&gt;0,1))</f>
        <v>1</v>
      </c>
      <c r="C28" s="33"/>
      <c r="D28" s="29">
        <f>COUNTA(D27:D27)</f>
        <v>1</v>
      </c>
      <c r="E28" s="29"/>
      <c r="F28" s="29"/>
      <c r="G28" s="29">
        <f>SUM(G27:G27)</f>
        <v>13</v>
      </c>
      <c r="H28" s="32"/>
      <c r="I28" s="32"/>
      <c r="J28" s="32"/>
    </row>
    <row r="29" spans="1:11" ht="12.75" customHeight="1">
      <c r="A29" s="32"/>
      <c r="B29" s="63"/>
      <c r="C29" s="33"/>
      <c r="D29" s="29"/>
      <c r="E29" s="29"/>
      <c r="F29" s="29"/>
      <c r="G29" s="29"/>
      <c r="H29" s="32"/>
      <c r="I29" s="32"/>
      <c r="J29" s="32"/>
    </row>
    <row r="30" spans="1:11" ht="12.75" customHeight="1">
      <c r="A30" s="73" t="s">
        <v>213</v>
      </c>
      <c r="B30" s="73" t="s">
        <v>214</v>
      </c>
      <c r="C30" s="73" t="s">
        <v>215</v>
      </c>
      <c r="D30" s="73" t="s">
        <v>31</v>
      </c>
      <c r="E30" s="75">
        <v>40298</v>
      </c>
      <c r="F30" s="75">
        <v>40305</v>
      </c>
      <c r="G30" s="73">
        <v>7</v>
      </c>
      <c r="H30" s="73" t="s">
        <v>30</v>
      </c>
      <c r="I30" s="73" t="s">
        <v>159</v>
      </c>
      <c r="J30" s="73" t="s">
        <v>161</v>
      </c>
      <c r="K30" s="73"/>
    </row>
    <row r="31" spans="1:11" ht="12.75" customHeight="1">
      <c r="A31" s="73" t="s">
        <v>213</v>
      </c>
      <c r="B31" s="73" t="s">
        <v>214</v>
      </c>
      <c r="C31" s="73" t="s">
        <v>215</v>
      </c>
      <c r="D31" s="73" t="s">
        <v>31</v>
      </c>
      <c r="E31" s="75">
        <v>40353</v>
      </c>
      <c r="F31" s="75">
        <v>40396</v>
      </c>
      <c r="G31" s="73">
        <v>43</v>
      </c>
      <c r="H31" s="73" t="s">
        <v>30</v>
      </c>
      <c r="I31" s="73" t="s">
        <v>159</v>
      </c>
      <c r="J31" s="73" t="s">
        <v>161</v>
      </c>
      <c r="K31" s="73"/>
    </row>
    <row r="32" spans="1:11" ht="18" customHeight="1">
      <c r="A32" s="74" t="s">
        <v>213</v>
      </c>
      <c r="B32" s="74" t="s">
        <v>214</v>
      </c>
      <c r="C32" s="74" t="s">
        <v>215</v>
      </c>
      <c r="D32" s="74" t="s">
        <v>31</v>
      </c>
      <c r="E32" s="76">
        <v>40498</v>
      </c>
      <c r="F32" s="76">
        <v>40515</v>
      </c>
      <c r="G32" s="74">
        <v>17</v>
      </c>
      <c r="H32" s="74" t="s">
        <v>30</v>
      </c>
      <c r="I32" s="74" t="s">
        <v>160</v>
      </c>
      <c r="J32" s="74" t="s">
        <v>161</v>
      </c>
      <c r="K32" s="73"/>
    </row>
    <row r="33" spans="1:11" ht="12.75" customHeight="1">
      <c r="A33" s="32"/>
      <c r="B33" s="63">
        <f>SUM(IF(FREQUENCY(MATCH(B30:B32,B30:B32,0),MATCH(B30:B32,B30:B32,0))&gt;0,1))</f>
        <v>1</v>
      </c>
      <c r="C33" s="33"/>
      <c r="D33" s="29">
        <f>COUNTA(D30:D32)</f>
        <v>3</v>
      </c>
      <c r="E33" s="29"/>
      <c r="F33" s="29"/>
      <c r="G33" s="29">
        <f>SUM(G30:G32)</f>
        <v>67</v>
      </c>
      <c r="H33" s="32"/>
      <c r="I33" s="32"/>
      <c r="J33" s="32"/>
    </row>
    <row r="34" spans="1:11" ht="12.75" customHeight="1">
      <c r="A34" s="32"/>
      <c r="B34" s="63"/>
      <c r="C34" s="33"/>
      <c r="D34" s="29"/>
      <c r="E34" s="29"/>
      <c r="F34" s="29"/>
      <c r="G34" s="29"/>
      <c r="H34" s="32"/>
      <c r="I34" s="32"/>
      <c r="J34" s="32"/>
    </row>
    <row r="35" spans="1:11" ht="12.75" customHeight="1">
      <c r="A35" s="73" t="s">
        <v>216</v>
      </c>
      <c r="B35" s="73" t="s">
        <v>217</v>
      </c>
      <c r="C35" s="73" t="s">
        <v>218</v>
      </c>
      <c r="D35" s="73" t="s">
        <v>31</v>
      </c>
      <c r="E35" s="75">
        <v>40353</v>
      </c>
      <c r="F35" s="75">
        <v>40361</v>
      </c>
      <c r="G35" s="73">
        <v>8</v>
      </c>
      <c r="H35" s="73" t="s">
        <v>30</v>
      </c>
      <c r="I35" s="73" t="s">
        <v>159</v>
      </c>
      <c r="J35" s="73" t="s">
        <v>233</v>
      </c>
      <c r="K35" s="73"/>
    </row>
    <row r="36" spans="1:11" ht="12.75" customHeight="1">
      <c r="A36" s="74" t="s">
        <v>216</v>
      </c>
      <c r="B36" s="74" t="s">
        <v>217</v>
      </c>
      <c r="C36" s="74" t="s">
        <v>218</v>
      </c>
      <c r="D36" s="74" t="s">
        <v>31</v>
      </c>
      <c r="E36" s="76">
        <v>40498</v>
      </c>
      <c r="F36" s="76">
        <v>40500</v>
      </c>
      <c r="G36" s="74">
        <v>2</v>
      </c>
      <c r="H36" s="74" t="s">
        <v>30</v>
      </c>
      <c r="I36" s="74" t="s">
        <v>159</v>
      </c>
      <c r="J36" s="74" t="s">
        <v>233</v>
      </c>
      <c r="K36" s="73"/>
    </row>
    <row r="37" spans="1:11" ht="12.75" customHeight="1">
      <c r="A37" s="32"/>
      <c r="B37" s="63">
        <f>SUM(IF(FREQUENCY(MATCH(B35:B36,B35:B36,0),MATCH(B35:B36,B35:B36,0))&gt;0,1))</f>
        <v>1</v>
      </c>
      <c r="C37" s="33"/>
      <c r="D37" s="29">
        <f>COUNTA(D35:D36)</f>
        <v>2</v>
      </c>
      <c r="E37" s="29"/>
      <c r="F37" s="29"/>
      <c r="G37" s="29">
        <f>SUM(G35:G36)</f>
        <v>10</v>
      </c>
      <c r="H37" s="32"/>
      <c r="I37" s="32"/>
      <c r="J37" s="32"/>
    </row>
    <row r="38" spans="1:11" ht="12.75" customHeight="1">
      <c r="A38" s="32"/>
      <c r="B38" s="63"/>
      <c r="C38" s="33"/>
      <c r="D38" s="29"/>
      <c r="E38" s="29"/>
      <c r="F38" s="29"/>
      <c r="G38" s="29"/>
      <c r="H38" s="32"/>
      <c r="I38" s="32"/>
      <c r="J38" s="32"/>
    </row>
    <row r="39" spans="1:11" ht="12.75" customHeight="1">
      <c r="A39" s="74" t="s">
        <v>219</v>
      </c>
      <c r="B39" s="74" t="s">
        <v>220</v>
      </c>
      <c r="C39" s="74" t="s">
        <v>221</v>
      </c>
      <c r="D39" s="74" t="s">
        <v>31</v>
      </c>
      <c r="E39" s="76">
        <v>40298</v>
      </c>
      <c r="F39" s="76">
        <v>40305</v>
      </c>
      <c r="G39" s="74">
        <v>7</v>
      </c>
      <c r="H39" s="74" t="s">
        <v>30</v>
      </c>
      <c r="I39" s="74" t="s">
        <v>159</v>
      </c>
      <c r="J39" s="74" t="s">
        <v>233</v>
      </c>
      <c r="K39" s="73"/>
    </row>
    <row r="40" spans="1:11" ht="12.75" customHeight="1">
      <c r="A40" s="32"/>
      <c r="B40" s="63">
        <f>SUM(IF(FREQUENCY(MATCH(B39:B39,B39:B39,0),MATCH(B39:B39,B39:B39,0))&gt;0,1))</f>
        <v>1</v>
      </c>
      <c r="C40" s="33"/>
      <c r="D40" s="29">
        <f>COUNTA(D39:D39)</f>
        <v>1</v>
      </c>
      <c r="E40" s="29"/>
      <c r="F40" s="29"/>
      <c r="G40" s="29">
        <f>SUM(G39:G39)</f>
        <v>7</v>
      </c>
      <c r="H40" s="32"/>
      <c r="I40" s="32"/>
      <c r="J40" s="32"/>
    </row>
    <row r="41" spans="1:11" ht="12.75" customHeight="1">
      <c r="A41" s="32"/>
      <c r="B41" s="63"/>
      <c r="C41" s="33"/>
      <c r="D41" s="29"/>
      <c r="E41" s="29"/>
      <c r="F41" s="29"/>
      <c r="G41" s="29"/>
      <c r="H41" s="32"/>
      <c r="I41" s="32"/>
      <c r="J41" s="32"/>
    </row>
    <row r="42" spans="1:11" ht="12.75" customHeight="1">
      <c r="A42" s="74" t="s">
        <v>225</v>
      </c>
      <c r="B42" s="74" t="s">
        <v>226</v>
      </c>
      <c r="C42" s="74" t="s">
        <v>227</v>
      </c>
      <c r="D42" s="74" t="s">
        <v>31</v>
      </c>
      <c r="E42" s="76">
        <v>40213</v>
      </c>
      <c r="F42" s="76">
        <v>40221</v>
      </c>
      <c r="G42" s="74">
        <v>8</v>
      </c>
      <c r="H42" s="74" t="s">
        <v>30</v>
      </c>
      <c r="I42" s="74" t="s">
        <v>159</v>
      </c>
      <c r="J42" s="74" t="s">
        <v>233</v>
      </c>
    </row>
    <row r="43" spans="1:11" ht="12.75" customHeight="1">
      <c r="A43" s="32"/>
      <c r="B43" s="63">
        <f>SUM(IF(FREQUENCY(MATCH(B42:B42,B42:B42,0),MATCH(B42:B42,B42:B42,0))&gt;0,1))</f>
        <v>1</v>
      </c>
      <c r="C43" s="33"/>
      <c r="D43" s="29">
        <f>COUNTA(D42:D42)</f>
        <v>1</v>
      </c>
      <c r="E43" s="29"/>
      <c r="F43" s="29"/>
      <c r="G43" s="29">
        <f>SUM(G42:G42)</f>
        <v>8</v>
      </c>
      <c r="H43" s="32"/>
      <c r="I43" s="32"/>
      <c r="J43" s="32"/>
    </row>
    <row r="44" spans="1:11" ht="12.75" customHeight="1">
      <c r="A44" s="32"/>
      <c r="B44" s="63"/>
      <c r="C44" s="33"/>
      <c r="D44" s="29"/>
      <c r="E44" s="29"/>
      <c r="F44" s="29"/>
      <c r="G44" s="29"/>
      <c r="H44" s="32"/>
      <c r="I44" s="32"/>
      <c r="J44" s="32"/>
    </row>
    <row r="45" spans="1:11" ht="12.75" customHeight="1">
      <c r="A45" s="73" t="s">
        <v>228</v>
      </c>
      <c r="B45" s="73" t="s">
        <v>229</v>
      </c>
      <c r="C45" s="73" t="s">
        <v>230</v>
      </c>
      <c r="D45" s="73" t="s">
        <v>31</v>
      </c>
      <c r="E45" s="75">
        <v>40213</v>
      </c>
      <c r="F45" s="75">
        <v>40221</v>
      </c>
      <c r="G45" s="73">
        <v>8</v>
      </c>
      <c r="H45" s="73" t="s">
        <v>30</v>
      </c>
      <c r="I45" s="73" t="s">
        <v>159</v>
      </c>
      <c r="J45" s="73" t="s">
        <v>161</v>
      </c>
    </row>
    <row r="46" spans="1:11" ht="12.75" customHeight="1">
      <c r="A46" s="73" t="s">
        <v>228</v>
      </c>
      <c r="B46" s="73" t="s">
        <v>229</v>
      </c>
      <c r="C46" s="73" t="s">
        <v>230</v>
      </c>
      <c r="D46" s="73" t="s">
        <v>31</v>
      </c>
      <c r="E46" s="75">
        <v>40353</v>
      </c>
      <c r="F46" s="75">
        <v>40361</v>
      </c>
      <c r="G46" s="73">
        <v>8</v>
      </c>
      <c r="H46" s="73" t="s">
        <v>30</v>
      </c>
      <c r="I46" s="73" t="s">
        <v>159</v>
      </c>
      <c r="J46" s="73" t="s">
        <v>161</v>
      </c>
    </row>
    <row r="47" spans="1:11" ht="12.75" customHeight="1">
      <c r="A47" s="74" t="s">
        <v>228</v>
      </c>
      <c r="B47" s="74" t="s">
        <v>229</v>
      </c>
      <c r="C47" s="74" t="s">
        <v>230</v>
      </c>
      <c r="D47" s="74" t="s">
        <v>31</v>
      </c>
      <c r="E47" s="76">
        <v>40498</v>
      </c>
      <c r="F47" s="76">
        <v>40500</v>
      </c>
      <c r="G47" s="74">
        <v>2</v>
      </c>
      <c r="H47" s="74" t="s">
        <v>30</v>
      </c>
      <c r="I47" s="74" t="s">
        <v>159</v>
      </c>
      <c r="J47" s="74" t="s">
        <v>161</v>
      </c>
    </row>
    <row r="48" spans="1:11" ht="12.75" customHeight="1">
      <c r="A48" s="32"/>
      <c r="B48" s="63">
        <f>SUM(IF(FREQUENCY(MATCH(B45:B47,B45:B47,0),MATCH(B45:B47,B45:B47,0))&gt;0,1))</f>
        <v>1</v>
      </c>
      <c r="C48" s="33"/>
      <c r="D48" s="29">
        <f>COUNTA(D45:D47)</f>
        <v>3</v>
      </c>
      <c r="E48" s="29"/>
      <c r="F48" s="29"/>
      <c r="G48" s="29">
        <f>SUM(G45:G47)</f>
        <v>18</v>
      </c>
      <c r="H48" s="32"/>
      <c r="I48" s="32"/>
      <c r="J48" s="32"/>
    </row>
    <row r="49" spans="1:11" ht="12.75" customHeight="1">
      <c r="A49" s="32"/>
      <c r="B49" s="63"/>
      <c r="C49" s="33"/>
      <c r="D49" s="29"/>
      <c r="E49" s="29"/>
      <c r="F49" s="29"/>
      <c r="G49" s="29"/>
      <c r="H49" s="32"/>
      <c r="I49" s="32"/>
      <c r="J49" s="32"/>
    </row>
    <row r="50" spans="1:11" ht="12.75" customHeight="1">
      <c r="A50" s="32"/>
      <c r="B50" s="63"/>
      <c r="C50" s="33"/>
      <c r="D50" s="29"/>
      <c r="E50" s="29"/>
      <c r="F50" s="29"/>
      <c r="G50" s="29"/>
      <c r="H50" s="32"/>
      <c r="I50" s="32"/>
      <c r="J50" s="32"/>
    </row>
    <row r="51" spans="1:11" ht="12.75" customHeight="1">
      <c r="A51" s="32"/>
      <c r="B51" s="103" t="s">
        <v>67</v>
      </c>
      <c r="C51" s="118"/>
      <c r="D51" s="119"/>
      <c r="E51" s="119"/>
      <c r="F51" s="29"/>
      <c r="G51" s="29"/>
      <c r="H51" s="32"/>
      <c r="I51" s="32"/>
      <c r="J51" s="32"/>
    </row>
    <row r="52" spans="1:11" ht="12.75" customHeight="1">
      <c r="A52" s="32"/>
      <c r="B52" s="120"/>
      <c r="C52" s="121" t="s">
        <v>135</v>
      </c>
      <c r="D52" s="102">
        <f>SUM(B3+B7+B12+B15+B19+B22+B25+B28+B33+B37+B40+B43+B48)</f>
        <v>14</v>
      </c>
      <c r="E52" s="119"/>
      <c r="F52" s="29"/>
      <c r="G52" s="29"/>
      <c r="H52" s="32"/>
      <c r="I52" s="32"/>
      <c r="J52" s="32"/>
    </row>
    <row r="53" spans="1:11" ht="12.75" customHeight="1">
      <c r="A53" s="32"/>
      <c r="B53" s="120"/>
      <c r="C53" s="121" t="s">
        <v>136</v>
      </c>
      <c r="D53" s="102">
        <f>SUM(D3+D7+D12+D15+D19+D22+D25+D28+D33+D37+D40+D43+D48)</f>
        <v>22</v>
      </c>
      <c r="E53" s="119"/>
      <c r="F53" s="29"/>
      <c r="G53" s="29"/>
      <c r="H53" s="32"/>
      <c r="I53" s="32"/>
      <c r="J53" s="32"/>
    </row>
    <row r="54" spans="1:11" ht="12.75" customHeight="1">
      <c r="A54" s="32"/>
      <c r="B54" s="120"/>
      <c r="C54" s="121" t="s">
        <v>137</v>
      </c>
      <c r="D54" s="101">
        <f>SUM(G3+G7+G12+G15+G19+G22+G25+G28+G33+G37+G40+G43+G48)</f>
        <v>315</v>
      </c>
      <c r="E54" s="119"/>
      <c r="F54" s="29"/>
      <c r="G54" s="29"/>
      <c r="H54" s="32"/>
      <c r="I54" s="32"/>
      <c r="J54" s="32"/>
    </row>
    <row r="55" spans="1:11" ht="12.75" customHeight="1">
      <c r="A55" s="32"/>
      <c r="B55" s="120"/>
      <c r="C55" s="118"/>
      <c r="D55" s="119"/>
      <c r="E55" s="119"/>
      <c r="F55" s="29"/>
      <c r="G55" s="29"/>
      <c r="H55" s="32"/>
      <c r="I55" s="32"/>
      <c r="J55" s="32"/>
    </row>
    <row r="56" spans="1:11" ht="12.75" customHeight="1">
      <c r="A56" s="32"/>
      <c r="B56" s="108"/>
      <c r="C56" s="122" t="s">
        <v>113</v>
      </c>
      <c r="D56" s="119"/>
      <c r="E56" s="119"/>
      <c r="F56" s="29"/>
      <c r="G56" s="29"/>
      <c r="H56" s="32"/>
      <c r="I56" s="32"/>
      <c r="J56" s="32"/>
    </row>
    <row r="57" spans="1:11" ht="12.75" customHeight="1">
      <c r="A57" s="32"/>
      <c r="B57" s="120"/>
      <c r="C57" s="104"/>
      <c r="D57" s="113" t="s">
        <v>99</v>
      </c>
      <c r="E57" s="113" t="s">
        <v>100</v>
      </c>
      <c r="F57" s="29"/>
      <c r="G57" s="29"/>
      <c r="H57" s="32"/>
      <c r="I57" s="32"/>
      <c r="J57" s="32"/>
    </row>
    <row r="58" spans="1:11" ht="12.75" customHeight="1">
      <c r="A58" s="88"/>
      <c r="B58" s="108"/>
      <c r="C58" s="123" t="s">
        <v>131</v>
      </c>
      <c r="D58" s="104"/>
      <c r="E58" s="104"/>
      <c r="F58" s="30"/>
      <c r="G58" s="148"/>
      <c r="H58" s="148"/>
      <c r="I58" s="148"/>
      <c r="J58" s="56"/>
    </row>
    <row r="59" spans="1:11" ht="12.75" customHeight="1">
      <c r="A59" s="29"/>
      <c r="B59" s="115"/>
      <c r="C59" s="124" t="s">
        <v>98</v>
      </c>
      <c r="D59" s="126">
        <f>COUNTIF(H2:H49, "*ELEV_BACT*")</f>
        <v>22</v>
      </c>
      <c r="E59" s="117">
        <f>D59/D60</f>
        <v>1</v>
      </c>
      <c r="F59" s="32"/>
      <c r="G59" s="148"/>
      <c r="H59" s="148"/>
      <c r="I59" s="148"/>
      <c r="J59" s="32"/>
    </row>
    <row r="60" spans="1:11" ht="12.75" customHeight="1">
      <c r="B60" s="108"/>
      <c r="C60" s="127"/>
      <c r="D60" s="128">
        <f>SUM(D59:D59)</f>
        <v>22</v>
      </c>
      <c r="E60" s="116">
        <f>SUM(E59:E59)</f>
        <v>1</v>
      </c>
      <c r="F60" s="32"/>
      <c r="G60" s="73"/>
      <c r="H60" s="73"/>
      <c r="I60" s="32"/>
      <c r="J60" s="32"/>
    </row>
    <row r="61" spans="1:11" ht="12.75" customHeight="1">
      <c r="B61" s="108"/>
      <c r="C61" s="123" t="s">
        <v>132</v>
      </c>
      <c r="D61" s="104"/>
      <c r="E61" s="125"/>
      <c r="G61" s="73"/>
      <c r="H61" s="73"/>
      <c r="I61" s="47"/>
      <c r="J61" s="93"/>
    </row>
    <row r="62" spans="1:11" ht="12.75" customHeight="1">
      <c r="B62" s="108"/>
      <c r="C62" s="124" t="s">
        <v>163</v>
      </c>
      <c r="D62" s="102">
        <f>COUNTIF(I2:I49, "*ENTERO*")</f>
        <v>22</v>
      </c>
      <c r="E62" s="129">
        <f>D62/D64</f>
        <v>0.91666666666666663</v>
      </c>
      <c r="G62" s="73"/>
      <c r="H62" s="73"/>
      <c r="I62" s="47"/>
      <c r="J62" s="93"/>
    </row>
    <row r="63" spans="1:11" ht="12.75" customHeight="1">
      <c r="B63" s="108"/>
      <c r="C63" s="124" t="s">
        <v>164</v>
      </c>
      <c r="D63" s="126">
        <f>COUNTIF(I2:I49, "*FECAL_COL*")</f>
        <v>2</v>
      </c>
      <c r="E63" s="117">
        <f>D63/D64</f>
        <v>8.3333333333333329E-2</v>
      </c>
      <c r="G63" s="73"/>
      <c r="H63" s="73"/>
      <c r="I63" s="47"/>
      <c r="J63" s="93"/>
    </row>
    <row r="64" spans="1:11" ht="12.75" customHeight="1">
      <c r="B64" s="108"/>
      <c r="C64" s="127"/>
      <c r="D64" s="128">
        <f>SUM(D62:D63)</f>
        <v>24</v>
      </c>
      <c r="E64" s="116">
        <f>SUM(E62:E63)</f>
        <v>1</v>
      </c>
      <c r="H64" s="87"/>
      <c r="I64" s="32"/>
      <c r="J64" s="47"/>
      <c r="K64" s="73"/>
    </row>
    <row r="65" spans="2:11" ht="12.75" customHeight="1">
      <c r="B65" s="108"/>
      <c r="C65" s="123" t="s">
        <v>133</v>
      </c>
      <c r="D65" s="104"/>
      <c r="E65" s="125"/>
      <c r="H65" s="86"/>
      <c r="I65" s="47"/>
      <c r="J65" s="93"/>
      <c r="K65" s="73"/>
    </row>
    <row r="66" spans="2:11" ht="12.75" customHeight="1">
      <c r="B66" s="108"/>
      <c r="C66" s="124" t="s">
        <v>155</v>
      </c>
      <c r="D66" s="125">
        <f>COUNTIF(J2:J49, "*RUNOFF*")</f>
        <v>15</v>
      </c>
      <c r="E66" s="116">
        <f>D66/D77</f>
        <v>0.68181818181818177</v>
      </c>
      <c r="H66" s="86"/>
      <c r="I66" s="47"/>
      <c r="J66" s="93"/>
      <c r="K66" s="73"/>
    </row>
    <row r="67" spans="2:11" ht="12.75" customHeight="1">
      <c r="B67" s="108"/>
      <c r="C67" s="124" t="s">
        <v>114</v>
      </c>
      <c r="D67" s="125">
        <f>COUNTIF(J2:J49, "*STORM*")</f>
        <v>1</v>
      </c>
      <c r="E67" s="116">
        <f>D67/D77</f>
        <v>4.5454545454545456E-2</v>
      </c>
      <c r="H67" s="86"/>
      <c r="I67" s="47"/>
      <c r="J67" s="93"/>
      <c r="K67" s="73"/>
    </row>
    <row r="68" spans="2:11" ht="12.75" customHeight="1">
      <c r="B68" s="108"/>
      <c r="C68" s="124" t="s">
        <v>153</v>
      </c>
      <c r="D68" s="125">
        <f>COUNTIF(J2:J49, "*AGRICULTURAL*")</f>
        <v>0</v>
      </c>
      <c r="E68" s="116">
        <f>D68/D77</f>
        <v>0</v>
      </c>
      <c r="H68" s="86"/>
      <c r="I68" s="47"/>
      <c r="J68" s="93"/>
      <c r="K68" s="73"/>
    </row>
    <row r="69" spans="2:11" ht="12.75" customHeight="1">
      <c r="B69" s="108"/>
      <c r="C69" s="124" t="s">
        <v>165</v>
      </c>
      <c r="D69" s="125">
        <f>COUNTIF(J2:J49, "*BOAT*")</f>
        <v>0</v>
      </c>
      <c r="E69" s="116">
        <f>D69/D77</f>
        <v>0</v>
      </c>
      <c r="H69" s="86"/>
      <c r="I69" s="47"/>
      <c r="J69" s="93"/>
      <c r="K69" s="73"/>
    </row>
    <row r="70" spans="2:11" ht="12.75" customHeight="1">
      <c r="B70" s="108"/>
      <c r="C70" s="124" t="s">
        <v>154</v>
      </c>
      <c r="D70" s="125">
        <f>COUNTIF(J2:J49, "*SSO*")</f>
        <v>0</v>
      </c>
      <c r="E70" s="116">
        <f>D70/D77</f>
        <v>0</v>
      </c>
      <c r="H70" s="86"/>
      <c r="I70" s="47"/>
      <c r="J70" s="93"/>
      <c r="K70" s="73"/>
    </row>
    <row r="71" spans="2:11" ht="12.75" customHeight="1">
      <c r="B71" s="108"/>
      <c r="C71" s="124" t="s">
        <v>166</v>
      </c>
      <c r="D71" s="125">
        <f>COUNTIF(J2:J49, "*POTW*")</f>
        <v>0</v>
      </c>
      <c r="E71" s="116">
        <f>D71/D77</f>
        <v>0</v>
      </c>
      <c r="H71" s="86"/>
      <c r="I71" s="47"/>
      <c r="J71" s="93"/>
      <c r="K71" s="73"/>
    </row>
    <row r="72" spans="2:11" ht="12.75" customHeight="1">
      <c r="B72" s="108"/>
      <c r="C72" s="124" t="s">
        <v>168</v>
      </c>
      <c r="D72" s="125">
        <f>COUNTIF(J2:J49, "*SEWER_LINE*")</f>
        <v>0</v>
      </c>
      <c r="E72" s="116">
        <f>D72/D77</f>
        <v>0</v>
      </c>
      <c r="H72" s="94"/>
      <c r="I72" s="95"/>
      <c r="J72" s="93"/>
    </row>
    <row r="73" spans="2:11" ht="12.75" customHeight="1">
      <c r="B73" s="108"/>
      <c r="C73" s="124" t="s">
        <v>167</v>
      </c>
      <c r="D73" s="125">
        <f>COUNTIF(J2:J49, "*SEPTIC*")</f>
        <v>6</v>
      </c>
      <c r="E73" s="116">
        <f>D73/D77</f>
        <v>0.27272727272727271</v>
      </c>
      <c r="H73" s="94"/>
      <c r="I73" s="95"/>
      <c r="J73" s="93"/>
    </row>
    <row r="74" spans="2:11" ht="12.75" customHeight="1">
      <c r="B74" s="108"/>
      <c r="C74" s="124" t="s">
        <v>115</v>
      </c>
      <c r="D74" s="125">
        <f>COUNTIF(J2:J49, "*WILDLIFE*")</f>
        <v>0</v>
      </c>
      <c r="E74" s="116">
        <f>D74/D77</f>
        <v>0</v>
      </c>
      <c r="H74" s="87"/>
      <c r="I74" s="32"/>
      <c r="J74" s="47"/>
    </row>
    <row r="75" spans="2:11" ht="12.75" customHeight="1">
      <c r="B75" s="108"/>
      <c r="C75" s="124" t="s">
        <v>116</v>
      </c>
      <c r="D75" s="125">
        <f>COUNTIF(J2:J49, "*OTHER*")</f>
        <v>0</v>
      </c>
      <c r="E75" s="116">
        <f>D75/D77</f>
        <v>0</v>
      </c>
      <c r="H75" s="73"/>
      <c r="I75" s="47"/>
      <c r="J75" s="93"/>
    </row>
    <row r="76" spans="2:11" ht="12.75" customHeight="1">
      <c r="B76" s="108"/>
      <c r="C76" s="124" t="s">
        <v>117</v>
      </c>
      <c r="D76" s="126">
        <f>COUNTIF(J2:J49, "*UNKNOWN*")</f>
        <v>0</v>
      </c>
      <c r="E76" s="117">
        <f>D76/D77</f>
        <v>0</v>
      </c>
      <c r="H76" s="73"/>
      <c r="I76" s="47"/>
      <c r="J76" s="93"/>
    </row>
    <row r="77" spans="2:11" ht="12.75" customHeight="1">
      <c r="B77" s="108"/>
      <c r="C77" s="108"/>
      <c r="D77" s="128">
        <f>SUM(D66:D76)</f>
        <v>22</v>
      </c>
      <c r="E77" s="116">
        <f>SUM(E66:E76)</f>
        <v>0.99999999999999989</v>
      </c>
      <c r="H77" s="73"/>
      <c r="I77" s="47"/>
      <c r="J77" s="93"/>
    </row>
    <row r="78" spans="2:11" ht="12.75" customHeight="1">
      <c r="H78" s="73"/>
      <c r="I78" s="47"/>
      <c r="J78" s="93"/>
    </row>
    <row r="79" spans="2:11" ht="12.75" customHeight="1">
      <c r="H79" s="73"/>
      <c r="I79" s="47"/>
      <c r="J79" s="93"/>
    </row>
    <row r="80" spans="2:11" ht="12" customHeight="1">
      <c r="H80" s="24"/>
      <c r="I80" s="95"/>
      <c r="J80" s="24"/>
    </row>
  </sheetData>
  <sortState ref="H154:H161">
    <sortCondition ref="H154"/>
  </sortState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2010 Swimming Season
Puerto Rico Beach Actions</oddHeader>
    <oddFooter>&amp;R&amp;P of &amp;N</oddFooter>
  </headerFooter>
  <rowBreaks count="1" manualBreakCount="1">
    <brk id="41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EQ55"/>
  <sheetViews>
    <sheetView zoomScaleNormal="100" workbookViewId="0">
      <pane ySplit="2" topLeftCell="A3" activePane="bottomLeft" state="frozen"/>
      <selection pane="bottomLeft"/>
    </sheetView>
  </sheetViews>
  <sheetFormatPr defaultRowHeight="9" customHeight="1"/>
  <cols>
    <col min="1" max="1" width="13.7109375" style="5" customWidth="1"/>
    <col min="2" max="2" width="9.140625" style="5"/>
    <col min="3" max="3" width="39.28515625" style="34" customWidth="1"/>
    <col min="4" max="5" width="9.140625" style="6"/>
    <col min="6" max="6" width="0.5703125" style="6" customWidth="1"/>
    <col min="7" max="11" width="9.140625" style="6"/>
    <col min="12" max="16384" width="9.140625" style="5"/>
  </cols>
  <sheetData>
    <row r="1" spans="1:147" s="2" customFormat="1" ht="12" customHeight="1">
      <c r="A1" s="9"/>
      <c r="B1" s="178" t="s">
        <v>24</v>
      </c>
      <c r="C1" s="179"/>
      <c r="D1" s="179"/>
      <c r="E1" s="179"/>
      <c r="F1" s="31"/>
      <c r="G1" s="176" t="s">
        <v>23</v>
      </c>
      <c r="H1" s="177"/>
      <c r="I1" s="177"/>
      <c r="J1" s="177"/>
      <c r="K1" s="177"/>
    </row>
    <row r="2" spans="1:147" s="8" customFormat="1" ht="48" customHeight="1">
      <c r="A2" s="4" t="s">
        <v>12</v>
      </c>
      <c r="B2" s="3" t="s">
        <v>13</v>
      </c>
      <c r="C2" s="3" t="s">
        <v>11</v>
      </c>
      <c r="D2" s="3" t="s">
        <v>3</v>
      </c>
      <c r="E2" s="3" t="s">
        <v>18</v>
      </c>
      <c r="F2" s="31"/>
      <c r="G2" s="3" t="s">
        <v>4</v>
      </c>
      <c r="H2" s="3" t="s">
        <v>5</v>
      </c>
      <c r="I2" s="3" t="s">
        <v>6</v>
      </c>
      <c r="J2" s="3" t="s">
        <v>7</v>
      </c>
      <c r="K2" s="3" t="s">
        <v>8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</row>
    <row r="3" spans="1:147" ht="12.75" customHeight="1">
      <c r="A3" s="158" t="s">
        <v>169</v>
      </c>
      <c r="B3" s="158" t="s">
        <v>170</v>
      </c>
      <c r="C3" s="158" t="s">
        <v>171</v>
      </c>
      <c r="D3" s="68">
        <v>1</v>
      </c>
      <c r="E3" s="68">
        <v>57</v>
      </c>
      <c r="F3" s="68"/>
      <c r="G3" s="68"/>
      <c r="H3" s="68"/>
      <c r="I3" s="68"/>
      <c r="J3" s="68"/>
      <c r="K3" s="68">
        <v>1</v>
      </c>
    </row>
    <row r="4" spans="1:147" ht="12.75" customHeight="1">
      <c r="A4" s="32"/>
      <c r="B4" s="33">
        <f>COUNTA(B3:B3)</f>
        <v>1</v>
      </c>
      <c r="C4" s="33"/>
      <c r="D4" s="46">
        <f>SUM(D3:D3)</f>
        <v>1</v>
      </c>
      <c r="E4" s="46">
        <f>SUM(E3:E3)</f>
        <v>57</v>
      </c>
      <c r="F4" s="46"/>
      <c r="G4" s="46">
        <f>SUM(G3:G3)</f>
        <v>0</v>
      </c>
      <c r="H4" s="46">
        <f>SUM(H3:H3)</f>
        <v>0</v>
      </c>
      <c r="I4" s="46">
        <f>SUM(I3:I3)</f>
        <v>0</v>
      </c>
      <c r="J4" s="46">
        <f>SUM(J3:J3)</f>
        <v>0</v>
      </c>
      <c r="K4" s="46">
        <f>SUM(K3:K3)</f>
        <v>1</v>
      </c>
    </row>
    <row r="5" spans="1:147" ht="9" customHeight="1">
      <c r="A5" s="32"/>
      <c r="B5" s="32"/>
      <c r="C5" s="32"/>
      <c r="D5" s="36"/>
      <c r="E5" s="36"/>
      <c r="F5" s="36"/>
      <c r="G5" s="36"/>
      <c r="H5" s="36"/>
      <c r="I5" s="36"/>
      <c r="J5" s="36"/>
      <c r="K5" s="36"/>
    </row>
    <row r="6" spans="1:147" ht="12.75" customHeight="1">
      <c r="A6" s="74" t="s">
        <v>175</v>
      </c>
      <c r="B6" s="74" t="s">
        <v>176</v>
      </c>
      <c r="C6" s="74" t="s">
        <v>177</v>
      </c>
      <c r="D6" s="68">
        <v>2</v>
      </c>
      <c r="E6" s="68">
        <v>34</v>
      </c>
      <c r="F6" s="68"/>
      <c r="G6" s="68"/>
      <c r="H6" s="68"/>
      <c r="I6" s="68"/>
      <c r="J6" s="68">
        <v>2</v>
      </c>
      <c r="K6" s="68"/>
    </row>
    <row r="7" spans="1:147" ht="12.75" customHeight="1">
      <c r="A7" s="32"/>
      <c r="B7" s="33">
        <f>COUNTA(B6:B6)</f>
        <v>1</v>
      </c>
      <c r="C7" s="33"/>
      <c r="D7" s="29">
        <f>SUM(D6:D6)</f>
        <v>2</v>
      </c>
      <c r="E7" s="29">
        <f>SUM(E6:E6)</f>
        <v>34</v>
      </c>
      <c r="F7" s="36"/>
      <c r="G7" s="29">
        <f>SUM(G6:G6)</f>
        <v>0</v>
      </c>
      <c r="H7" s="29">
        <f>SUM(H6:H6)</f>
        <v>0</v>
      </c>
      <c r="I7" s="29">
        <f>SUM(I6:I6)</f>
        <v>0</v>
      </c>
      <c r="J7" s="29">
        <f>SUM(J6:J6)</f>
        <v>2</v>
      </c>
      <c r="K7" s="29">
        <f>SUM(K6:K6)</f>
        <v>0</v>
      </c>
    </row>
    <row r="8" spans="1:147" ht="9" customHeight="1">
      <c r="A8" s="32"/>
      <c r="B8" s="32"/>
      <c r="C8" s="32"/>
      <c r="D8" s="36"/>
      <c r="E8" s="36"/>
      <c r="F8" s="36"/>
      <c r="G8" s="36"/>
      <c r="H8" s="36"/>
      <c r="I8" s="36"/>
      <c r="J8" s="36"/>
      <c r="K8" s="36"/>
    </row>
    <row r="9" spans="1:147" ht="12.75" customHeight="1">
      <c r="A9" s="73" t="s">
        <v>181</v>
      </c>
      <c r="B9" s="73" t="s">
        <v>186</v>
      </c>
      <c r="C9" s="73" t="s">
        <v>187</v>
      </c>
      <c r="D9" s="72">
        <v>1</v>
      </c>
      <c r="E9" s="72">
        <v>31</v>
      </c>
      <c r="F9" s="72"/>
      <c r="G9" s="72"/>
      <c r="H9" s="72"/>
      <c r="I9" s="60"/>
      <c r="J9" s="60"/>
      <c r="K9" s="60">
        <v>1</v>
      </c>
    </row>
    <row r="10" spans="1:147" ht="12.75" customHeight="1">
      <c r="A10" s="74" t="s">
        <v>181</v>
      </c>
      <c r="B10" s="74" t="s">
        <v>188</v>
      </c>
      <c r="C10" s="74" t="s">
        <v>189</v>
      </c>
      <c r="D10" s="68">
        <v>2</v>
      </c>
      <c r="E10" s="68">
        <v>21</v>
      </c>
      <c r="F10" s="68"/>
      <c r="G10" s="68"/>
      <c r="H10" s="68"/>
      <c r="I10" s="68">
        <v>1</v>
      </c>
      <c r="J10" s="68">
        <v>1</v>
      </c>
      <c r="K10" s="68"/>
    </row>
    <row r="11" spans="1:147" ht="12.75" customHeight="1">
      <c r="A11" s="32"/>
      <c r="B11" s="33">
        <f>COUNTA(B9:B10)</f>
        <v>2</v>
      </c>
      <c r="C11" s="33"/>
      <c r="D11" s="29">
        <f>SUM(D9:D10)</f>
        <v>3</v>
      </c>
      <c r="E11" s="29">
        <f>SUM(E9:E10)</f>
        <v>52</v>
      </c>
      <c r="F11" s="36"/>
      <c r="G11" s="29">
        <f>SUM(G9:G10)</f>
        <v>0</v>
      </c>
      <c r="H11" s="29">
        <f>SUM(H9:H10)</f>
        <v>0</v>
      </c>
      <c r="I11" s="29">
        <f>SUM(I9:I10)</f>
        <v>1</v>
      </c>
      <c r="J11" s="29">
        <f>SUM(J9:J10)</f>
        <v>1</v>
      </c>
      <c r="K11" s="29">
        <f>SUM(K9:K10)</f>
        <v>1</v>
      </c>
    </row>
    <row r="12" spans="1:147" ht="9" customHeight="1">
      <c r="A12" s="32"/>
      <c r="B12" s="33"/>
      <c r="C12" s="33"/>
      <c r="D12" s="29"/>
      <c r="E12" s="29"/>
      <c r="F12" s="36"/>
      <c r="G12" s="29"/>
      <c r="H12" s="29"/>
      <c r="I12" s="29"/>
      <c r="J12" s="29"/>
      <c r="K12" s="29"/>
    </row>
    <row r="13" spans="1:147" ht="12.75" customHeight="1">
      <c r="A13" s="74" t="s">
        <v>190</v>
      </c>
      <c r="B13" s="74" t="s">
        <v>191</v>
      </c>
      <c r="C13" s="74" t="s">
        <v>192</v>
      </c>
      <c r="D13" s="68">
        <v>1</v>
      </c>
      <c r="E13" s="68">
        <v>8</v>
      </c>
      <c r="F13" s="68"/>
      <c r="G13" s="68"/>
      <c r="H13" s="68"/>
      <c r="I13" s="68"/>
      <c r="J13" s="68">
        <v>1</v>
      </c>
      <c r="K13" s="68"/>
    </row>
    <row r="14" spans="1:147" ht="12.75" customHeight="1">
      <c r="A14" s="32"/>
      <c r="B14" s="33">
        <f>COUNTA(B13:B13)</f>
        <v>1</v>
      </c>
      <c r="C14" s="33"/>
      <c r="D14" s="29">
        <f>SUM(D13:D13)</f>
        <v>1</v>
      </c>
      <c r="E14" s="29">
        <f>SUM(E13:E13)</f>
        <v>8</v>
      </c>
      <c r="F14" s="36"/>
      <c r="G14" s="29">
        <f>SUM(G13:G13)</f>
        <v>0</v>
      </c>
      <c r="H14" s="29">
        <f>SUM(H13:H13)</f>
        <v>0</v>
      </c>
      <c r="I14" s="29">
        <f>SUM(I13:I13)</f>
        <v>0</v>
      </c>
      <c r="J14" s="29">
        <f>SUM(J13:J13)</f>
        <v>1</v>
      </c>
      <c r="K14" s="29">
        <f>SUM(K13:K13)</f>
        <v>0</v>
      </c>
      <c r="N14" s="73"/>
      <c r="O14" s="73"/>
    </row>
    <row r="15" spans="1:147" ht="9" customHeight="1">
      <c r="A15" s="32"/>
      <c r="B15" s="33"/>
      <c r="C15" s="33"/>
      <c r="D15" s="29"/>
      <c r="E15" s="29"/>
      <c r="F15" s="36"/>
      <c r="G15" s="29"/>
      <c r="H15" s="29"/>
      <c r="I15" s="29"/>
      <c r="J15" s="29"/>
      <c r="K15" s="29"/>
      <c r="N15" s="73"/>
      <c r="O15" s="73"/>
    </row>
    <row r="16" spans="1:147" ht="12.75" customHeight="1">
      <c r="A16" s="74" t="s">
        <v>196</v>
      </c>
      <c r="B16" s="74" t="s">
        <v>197</v>
      </c>
      <c r="C16" s="74" t="s">
        <v>198</v>
      </c>
      <c r="D16" s="68">
        <v>2</v>
      </c>
      <c r="E16" s="68">
        <v>27</v>
      </c>
      <c r="F16" s="68"/>
      <c r="G16" s="68"/>
      <c r="H16" s="68"/>
      <c r="I16" s="68"/>
      <c r="J16" s="68">
        <v>2</v>
      </c>
      <c r="K16" s="68"/>
      <c r="N16" s="73"/>
      <c r="O16" s="73"/>
    </row>
    <row r="17" spans="1:11" ht="12.75" customHeight="1">
      <c r="A17" s="32"/>
      <c r="B17" s="33">
        <f>COUNTA(B16:B16)</f>
        <v>1</v>
      </c>
      <c r="C17" s="33"/>
      <c r="D17" s="29">
        <f>SUM(D16:D16)</f>
        <v>2</v>
      </c>
      <c r="E17" s="29">
        <f>SUM(E16:E16)</f>
        <v>27</v>
      </c>
      <c r="F17" s="36"/>
      <c r="G17" s="29">
        <f>SUM(G16:G16)</f>
        <v>0</v>
      </c>
      <c r="H17" s="29">
        <f>SUM(H16:H16)</f>
        <v>0</v>
      </c>
      <c r="I17" s="29">
        <f>SUM(I16:I16)</f>
        <v>0</v>
      </c>
      <c r="J17" s="29">
        <f>SUM(J16:J16)</f>
        <v>2</v>
      </c>
      <c r="K17" s="29">
        <f>SUM(K16:K16)</f>
        <v>0</v>
      </c>
    </row>
    <row r="18" spans="1:11" ht="9" customHeight="1">
      <c r="A18" s="32"/>
      <c r="B18" s="33"/>
      <c r="C18" s="33"/>
      <c r="D18" s="29"/>
      <c r="E18" s="29"/>
      <c r="F18" s="36"/>
      <c r="G18" s="29"/>
      <c r="H18" s="29"/>
      <c r="I18" s="29"/>
      <c r="J18" s="29"/>
      <c r="K18" s="29"/>
    </row>
    <row r="19" spans="1:11" ht="12.75" customHeight="1">
      <c r="A19" s="74" t="s">
        <v>202</v>
      </c>
      <c r="B19" s="74" t="s">
        <v>205</v>
      </c>
      <c r="C19" s="74" t="s">
        <v>206</v>
      </c>
      <c r="D19" s="68">
        <v>1</v>
      </c>
      <c r="E19" s="68">
        <v>2</v>
      </c>
      <c r="F19" s="68"/>
      <c r="G19" s="68"/>
      <c r="H19" s="68">
        <v>1</v>
      </c>
      <c r="I19" s="68"/>
      <c r="J19" s="68"/>
      <c r="K19" s="68"/>
    </row>
    <row r="20" spans="1:11" ht="12.75" customHeight="1">
      <c r="A20" s="32"/>
      <c r="B20" s="33">
        <f>COUNTA(B19:B19)</f>
        <v>1</v>
      </c>
      <c r="C20" s="33"/>
      <c r="D20" s="29">
        <f>SUM(D19:D19)</f>
        <v>1</v>
      </c>
      <c r="E20" s="29">
        <f>SUM(E19:E19)</f>
        <v>2</v>
      </c>
      <c r="F20" s="36"/>
      <c r="G20" s="29">
        <f>SUM(G19:G19)</f>
        <v>0</v>
      </c>
      <c r="H20" s="29">
        <f>SUM(H19:H19)</f>
        <v>1</v>
      </c>
      <c r="I20" s="29">
        <f>SUM(I19:I19)</f>
        <v>0</v>
      </c>
      <c r="J20" s="29">
        <f>SUM(J19:J19)</f>
        <v>0</v>
      </c>
      <c r="K20" s="29">
        <f>SUM(K19:K19)</f>
        <v>0</v>
      </c>
    </row>
    <row r="21" spans="1:11" ht="9" customHeight="1">
      <c r="A21" s="32"/>
      <c r="B21" s="33"/>
      <c r="C21" s="33"/>
      <c r="D21" s="29"/>
      <c r="E21" s="29"/>
      <c r="F21" s="36"/>
      <c r="G21" s="29"/>
      <c r="H21" s="29"/>
      <c r="I21" s="29"/>
      <c r="J21" s="29"/>
      <c r="K21" s="29"/>
    </row>
    <row r="22" spans="1:11" ht="12.75" customHeight="1">
      <c r="A22" s="74" t="s">
        <v>207</v>
      </c>
      <c r="B22" s="74" t="s">
        <v>208</v>
      </c>
      <c r="C22" s="74" t="s">
        <v>209</v>
      </c>
      <c r="D22" s="68">
        <v>1</v>
      </c>
      <c r="E22" s="68">
        <v>12</v>
      </c>
      <c r="F22" s="68"/>
      <c r="G22" s="68"/>
      <c r="H22" s="68"/>
      <c r="I22" s="68"/>
      <c r="J22" s="68">
        <v>1</v>
      </c>
      <c r="K22" s="68"/>
    </row>
    <row r="23" spans="1:11" ht="12.75" customHeight="1">
      <c r="A23" s="32"/>
      <c r="B23" s="33">
        <f>COUNTA(B22:B22)</f>
        <v>1</v>
      </c>
      <c r="C23" s="33"/>
      <c r="D23" s="29">
        <f>SUM(D22:D22)</f>
        <v>1</v>
      </c>
      <c r="E23" s="29">
        <f>SUM(E22:E22)</f>
        <v>12</v>
      </c>
      <c r="F23" s="36"/>
      <c r="G23" s="29">
        <f>SUM(G22:G22)</f>
        <v>0</v>
      </c>
      <c r="H23" s="29">
        <f>SUM(H22:H22)</f>
        <v>0</v>
      </c>
      <c r="I23" s="29">
        <f>SUM(I22:I22)</f>
        <v>0</v>
      </c>
      <c r="J23" s="29">
        <f>SUM(J22:J22)</f>
        <v>1</v>
      </c>
      <c r="K23" s="29">
        <f>SUM(K22:K22)</f>
        <v>0</v>
      </c>
    </row>
    <row r="24" spans="1:11" ht="9" customHeight="1">
      <c r="A24" s="32"/>
      <c r="B24" s="33"/>
      <c r="C24" s="33"/>
      <c r="D24" s="29"/>
      <c r="E24" s="29"/>
      <c r="F24" s="36"/>
      <c r="G24" s="29"/>
      <c r="H24" s="29"/>
      <c r="I24" s="29"/>
      <c r="J24" s="29"/>
      <c r="K24" s="29"/>
    </row>
    <row r="25" spans="1:11" ht="12.75" customHeight="1">
      <c r="A25" s="74" t="s">
        <v>210</v>
      </c>
      <c r="B25" s="74" t="s">
        <v>211</v>
      </c>
      <c r="C25" s="74" t="s">
        <v>212</v>
      </c>
      <c r="D25" s="68">
        <v>1</v>
      </c>
      <c r="E25" s="68">
        <v>13</v>
      </c>
      <c r="F25" s="68"/>
      <c r="G25" s="68"/>
      <c r="H25" s="68"/>
      <c r="I25" s="68"/>
      <c r="J25" s="68">
        <v>1</v>
      </c>
      <c r="K25" s="68"/>
    </row>
    <row r="26" spans="1:11" ht="12.75" customHeight="1">
      <c r="A26" s="32"/>
      <c r="B26" s="33">
        <f>COUNTA(B25:B25)</f>
        <v>1</v>
      </c>
      <c r="C26" s="33"/>
      <c r="D26" s="29">
        <f>SUM(D25:D25)</f>
        <v>1</v>
      </c>
      <c r="E26" s="29">
        <f>SUM(E25:E25)</f>
        <v>13</v>
      </c>
      <c r="F26" s="36"/>
      <c r="G26" s="29">
        <f>SUM(G25:G25)</f>
        <v>0</v>
      </c>
      <c r="H26" s="29">
        <f>SUM(H25:H25)</f>
        <v>0</v>
      </c>
      <c r="I26" s="29">
        <f>SUM(I25:I25)</f>
        <v>0</v>
      </c>
      <c r="J26" s="29">
        <f>SUM(J25:J25)</f>
        <v>1</v>
      </c>
      <c r="K26" s="29">
        <f>SUM(K25:K25)</f>
        <v>0</v>
      </c>
    </row>
    <row r="27" spans="1:11" ht="9" customHeight="1">
      <c r="A27" s="32"/>
      <c r="B27" s="33"/>
      <c r="C27" s="33"/>
      <c r="D27" s="29"/>
      <c r="E27" s="29"/>
      <c r="F27" s="36"/>
      <c r="G27" s="29"/>
      <c r="H27" s="29"/>
      <c r="I27" s="29"/>
      <c r="J27" s="29"/>
      <c r="K27" s="29"/>
    </row>
    <row r="28" spans="1:11" ht="12.75" customHeight="1">
      <c r="A28" s="74" t="s">
        <v>213</v>
      </c>
      <c r="B28" s="74" t="s">
        <v>214</v>
      </c>
      <c r="C28" s="74" t="s">
        <v>215</v>
      </c>
      <c r="D28" s="68">
        <v>3</v>
      </c>
      <c r="E28" s="68">
        <v>67</v>
      </c>
      <c r="F28" s="68"/>
      <c r="G28" s="68"/>
      <c r="H28" s="68"/>
      <c r="I28" s="68">
        <v>1</v>
      </c>
      <c r="J28" s="68">
        <v>1</v>
      </c>
      <c r="K28" s="68">
        <v>1</v>
      </c>
    </row>
    <row r="29" spans="1:11" ht="12.75" customHeight="1">
      <c r="A29" s="32"/>
      <c r="B29" s="33">
        <f>COUNTA(B28:B28)</f>
        <v>1</v>
      </c>
      <c r="C29" s="33"/>
      <c r="D29" s="29">
        <f>SUM(D28:D28)</f>
        <v>3</v>
      </c>
      <c r="E29" s="29">
        <f>SUM(E28:E28)</f>
        <v>67</v>
      </c>
      <c r="F29" s="36"/>
      <c r="G29" s="29">
        <f>SUM(G28:G28)</f>
        <v>0</v>
      </c>
      <c r="H29" s="29">
        <f>SUM(H28:H28)</f>
        <v>0</v>
      </c>
      <c r="I29" s="29">
        <f>SUM(I28:I28)</f>
        <v>1</v>
      </c>
      <c r="J29" s="29">
        <f>SUM(J28:J28)</f>
        <v>1</v>
      </c>
      <c r="K29" s="29">
        <f>SUM(K28:K28)</f>
        <v>1</v>
      </c>
    </row>
    <row r="30" spans="1:11" ht="9" customHeight="1">
      <c r="A30" s="32"/>
      <c r="B30" s="33"/>
      <c r="C30" s="62"/>
      <c r="D30" s="29"/>
      <c r="E30" s="29"/>
      <c r="F30" s="36"/>
      <c r="G30" s="29"/>
      <c r="H30" s="29"/>
      <c r="I30" s="29"/>
      <c r="J30" s="29"/>
      <c r="K30" s="29"/>
    </row>
    <row r="31" spans="1:11" ht="12.75" customHeight="1">
      <c r="A31" s="74" t="s">
        <v>216</v>
      </c>
      <c r="B31" s="74" t="s">
        <v>217</v>
      </c>
      <c r="C31" s="74" t="s">
        <v>218</v>
      </c>
      <c r="D31" s="68">
        <v>2</v>
      </c>
      <c r="E31" s="68">
        <v>10</v>
      </c>
      <c r="F31" s="68"/>
      <c r="G31" s="68"/>
      <c r="H31" s="68">
        <v>1</v>
      </c>
      <c r="I31" s="68"/>
      <c r="J31" s="68">
        <v>1</v>
      </c>
      <c r="K31" s="68"/>
    </row>
    <row r="32" spans="1:11" ht="12.75" customHeight="1">
      <c r="A32" s="32"/>
      <c r="B32" s="33">
        <f>COUNTA(B31:B31)</f>
        <v>1</v>
      </c>
      <c r="C32" s="62"/>
      <c r="D32" s="29">
        <f>SUM(D31:D31)</f>
        <v>2</v>
      </c>
      <c r="E32" s="29">
        <f>SUM(E31:E31)</f>
        <v>10</v>
      </c>
      <c r="F32" s="36"/>
      <c r="G32" s="29">
        <f>SUM(G31:G31)</f>
        <v>0</v>
      </c>
      <c r="H32" s="29">
        <f>SUM(H31:H31)</f>
        <v>1</v>
      </c>
      <c r="I32" s="29">
        <f>SUM(I31:I31)</f>
        <v>0</v>
      </c>
      <c r="J32" s="29">
        <f>SUM(J31:J31)</f>
        <v>1</v>
      </c>
      <c r="K32" s="29">
        <f>SUM(K31:K31)</f>
        <v>0</v>
      </c>
    </row>
    <row r="33" spans="1:11" ht="9" customHeight="1">
      <c r="A33" s="32"/>
      <c r="B33" s="33"/>
      <c r="C33" s="62"/>
      <c r="D33" s="29"/>
      <c r="E33" s="29"/>
      <c r="F33" s="36"/>
      <c r="G33" s="29"/>
      <c r="H33" s="29"/>
      <c r="I33" s="29"/>
      <c r="J33" s="29"/>
      <c r="K33" s="29"/>
    </row>
    <row r="34" spans="1:11" ht="12.75" customHeight="1">
      <c r="A34" s="74" t="s">
        <v>219</v>
      </c>
      <c r="B34" s="74" t="s">
        <v>220</v>
      </c>
      <c r="C34" s="74" t="s">
        <v>221</v>
      </c>
      <c r="D34" s="68">
        <v>1</v>
      </c>
      <c r="E34" s="68">
        <v>7</v>
      </c>
      <c r="F34" s="68"/>
      <c r="G34" s="68"/>
      <c r="H34" s="68"/>
      <c r="I34" s="68">
        <v>1</v>
      </c>
      <c r="J34" s="68"/>
      <c r="K34" s="68"/>
    </row>
    <row r="35" spans="1:11" ht="12.75" customHeight="1">
      <c r="A35" s="32"/>
      <c r="B35" s="33">
        <f>COUNTA(B34:B34)</f>
        <v>1</v>
      </c>
      <c r="C35" s="33"/>
      <c r="D35" s="29">
        <f>SUM(D34:D34)</f>
        <v>1</v>
      </c>
      <c r="E35" s="29">
        <f>SUM(E34:E34)</f>
        <v>7</v>
      </c>
      <c r="F35" s="36"/>
      <c r="G35" s="29">
        <f>SUM(G34:G34)</f>
        <v>0</v>
      </c>
      <c r="H35" s="29">
        <f>SUM(H34:H34)</f>
        <v>0</v>
      </c>
      <c r="I35" s="29">
        <f>SUM(I34:I34)</f>
        <v>1</v>
      </c>
      <c r="J35" s="29">
        <f>SUM(J34:J34)</f>
        <v>0</v>
      </c>
      <c r="K35" s="29">
        <f>SUM(K34:K34)</f>
        <v>0</v>
      </c>
    </row>
    <row r="36" spans="1:11" ht="9" customHeight="1">
      <c r="A36" s="32"/>
      <c r="B36" s="33"/>
      <c r="C36" s="33"/>
      <c r="D36" s="29"/>
      <c r="E36" s="29"/>
      <c r="F36" s="36"/>
      <c r="G36" s="29"/>
      <c r="H36" s="29"/>
      <c r="I36" s="29"/>
      <c r="J36" s="29"/>
      <c r="K36" s="29"/>
    </row>
    <row r="37" spans="1:11" ht="12.75" customHeight="1">
      <c r="A37" s="74" t="s">
        <v>225</v>
      </c>
      <c r="B37" s="74" t="s">
        <v>226</v>
      </c>
      <c r="C37" s="74" t="s">
        <v>227</v>
      </c>
      <c r="D37" s="68">
        <v>1</v>
      </c>
      <c r="E37" s="68">
        <v>8</v>
      </c>
      <c r="F37" s="68"/>
      <c r="G37" s="68"/>
      <c r="H37" s="68"/>
      <c r="I37" s="68"/>
      <c r="J37" s="68">
        <v>1</v>
      </c>
      <c r="K37" s="68"/>
    </row>
    <row r="38" spans="1:11" ht="12.75" customHeight="1">
      <c r="A38" s="32"/>
      <c r="B38" s="33">
        <f>COUNTA(B37:B37)</f>
        <v>1</v>
      </c>
      <c r="C38" s="33"/>
      <c r="D38" s="29">
        <f>SUM(D37:D37)</f>
        <v>1</v>
      </c>
      <c r="E38" s="29">
        <f>SUM(E37:E37)</f>
        <v>8</v>
      </c>
      <c r="F38" s="36"/>
      <c r="G38" s="29">
        <f>SUM(G37:G37)</f>
        <v>0</v>
      </c>
      <c r="H38" s="29">
        <f>SUM(H37:H37)</f>
        <v>0</v>
      </c>
      <c r="I38" s="29">
        <f>SUM(I37:I37)</f>
        <v>0</v>
      </c>
      <c r="J38" s="29">
        <f>SUM(J37:J37)</f>
        <v>1</v>
      </c>
      <c r="K38" s="29">
        <f>SUM(K37:K37)</f>
        <v>0</v>
      </c>
    </row>
    <row r="39" spans="1:11" ht="9" customHeight="1">
      <c r="A39" s="32"/>
      <c r="B39" s="33"/>
      <c r="C39" s="33"/>
      <c r="D39" s="29"/>
      <c r="E39" s="29"/>
      <c r="F39" s="36"/>
      <c r="G39" s="29"/>
      <c r="H39" s="29"/>
      <c r="I39" s="29"/>
      <c r="J39" s="29"/>
      <c r="K39" s="29"/>
    </row>
    <row r="40" spans="1:11" ht="12.75" customHeight="1">
      <c r="A40" s="74" t="s">
        <v>228</v>
      </c>
      <c r="B40" s="74" t="s">
        <v>229</v>
      </c>
      <c r="C40" s="74" t="s">
        <v>230</v>
      </c>
      <c r="D40" s="68">
        <v>3</v>
      </c>
      <c r="E40" s="68">
        <v>18</v>
      </c>
      <c r="F40" s="68"/>
      <c r="G40" s="68"/>
      <c r="H40" s="68">
        <v>1</v>
      </c>
      <c r="I40" s="68"/>
      <c r="J40" s="68">
        <v>2</v>
      </c>
      <c r="K40" s="68"/>
    </row>
    <row r="41" spans="1:11" ht="12.75" customHeight="1">
      <c r="A41" s="32"/>
      <c r="B41" s="33">
        <f>COUNTA(B40:B40)</f>
        <v>1</v>
      </c>
      <c r="C41" s="33"/>
      <c r="D41" s="29">
        <f>SUM(D40:D40)</f>
        <v>3</v>
      </c>
      <c r="E41" s="29">
        <f>SUM(E40:E40)</f>
        <v>18</v>
      </c>
      <c r="F41" s="36"/>
      <c r="G41" s="29">
        <f>SUM(G40:G40)</f>
        <v>0</v>
      </c>
      <c r="H41" s="29">
        <f>SUM(H40:H40)</f>
        <v>1</v>
      </c>
      <c r="I41" s="29">
        <f>SUM(I40:I40)</f>
        <v>0</v>
      </c>
      <c r="J41" s="29">
        <f>SUM(J40:J40)</f>
        <v>2</v>
      </c>
      <c r="K41" s="29">
        <f>SUM(K40:K40)</f>
        <v>0</v>
      </c>
    </row>
    <row r="42" spans="1:11" ht="12.75" customHeight="1">
      <c r="A42" s="32"/>
      <c r="B42" s="33"/>
      <c r="C42" s="33"/>
      <c r="D42" s="29"/>
      <c r="E42" s="29"/>
      <c r="F42" s="36"/>
      <c r="G42" s="29"/>
      <c r="H42" s="29"/>
      <c r="I42" s="29"/>
      <c r="J42" s="29"/>
      <c r="K42" s="29"/>
    </row>
    <row r="43" spans="1:11" ht="12.75" customHeight="1">
      <c r="A43" s="32"/>
      <c r="B43" s="33"/>
      <c r="C43" s="33"/>
      <c r="D43" s="29"/>
      <c r="E43" s="29"/>
      <c r="F43" s="36"/>
      <c r="G43" s="29"/>
      <c r="H43" s="29"/>
      <c r="I43" s="29"/>
      <c r="J43" s="29"/>
      <c r="K43" s="29"/>
    </row>
    <row r="44" spans="1:11" ht="12.75" customHeight="1">
      <c r="B44" s="103" t="s">
        <v>134</v>
      </c>
      <c r="C44" s="118"/>
      <c r="D44" s="119"/>
    </row>
    <row r="45" spans="1:11" ht="12.75" customHeight="1">
      <c r="B45" s="120"/>
      <c r="C45" s="121" t="s">
        <v>135</v>
      </c>
      <c r="D45" s="102">
        <f>B4+B7+B11+B14+B17+B20+B23+B26+B29+B32+B35+B38+B41</f>
        <v>14</v>
      </c>
    </row>
    <row r="46" spans="1:11" ht="12.75" customHeight="1">
      <c r="B46" s="120"/>
      <c r="C46" s="121" t="s">
        <v>111</v>
      </c>
      <c r="D46" s="102">
        <f>SUM(D4+D7+D11+D14+D17+D20+D23+D26+D29+D32+D35+D38+D41)</f>
        <v>22</v>
      </c>
    </row>
    <row r="47" spans="1:11" ht="12.75" customHeight="1">
      <c r="B47" s="120"/>
      <c r="C47" s="121" t="s">
        <v>112</v>
      </c>
      <c r="D47" s="101">
        <f>SUM(E4+E7+E11+E14+E17+E20+E23+E26+E29+E32+E35+E38+E41)</f>
        <v>315</v>
      </c>
    </row>
    <row r="48" spans="1:11" ht="12.75" customHeight="1"/>
    <row r="49" spans="3:8" ht="12.75" customHeight="1">
      <c r="C49" s="106" t="s">
        <v>143</v>
      </c>
      <c r="D49" s="108"/>
      <c r="E49" s="108"/>
      <c r="F49" s="108"/>
      <c r="G49" s="113" t="s">
        <v>99</v>
      </c>
      <c r="H49" s="113" t="s">
        <v>110</v>
      </c>
    </row>
    <row r="50" spans="3:8" ht="12.75" customHeight="1">
      <c r="C50" s="127"/>
      <c r="D50" s="127"/>
      <c r="E50" s="111" t="s">
        <v>138</v>
      </c>
      <c r="G50" s="102">
        <f>SUM(G4+G7+G11+G14+G17+G20+G23+G26+G29+G32+G35+G38+G41)</f>
        <v>0</v>
      </c>
      <c r="H50" s="116">
        <f>G50/(G55)</f>
        <v>0</v>
      </c>
    </row>
    <row r="51" spans="3:8" ht="12.75" customHeight="1">
      <c r="C51" s="127"/>
      <c r="D51" s="127"/>
      <c r="E51" s="111" t="s">
        <v>139</v>
      </c>
      <c r="G51" s="102">
        <f>SUM(H4+H7+H11+H14+H17+H20+H23+H26+H29+H32+H35+H38+H41)</f>
        <v>3</v>
      </c>
      <c r="H51" s="116">
        <f>G51/G55</f>
        <v>0.13636363636363635</v>
      </c>
    </row>
    <row r="52" spans="3:8" ht="12.75" customHeight="1">
      <c r="C52" s="127"/>
      <c r="D52" s="127"/>
      <c r="E52" s="111" t="s">
        <v>140</v>
      </c>
      <c r="G52" s="102">
        <f>SUM(I4+I7+I11+I14+I17+I20+I23+I26+I29+I32+I35+I38+I41)</f>
        <v>3</v>
      </c>
      <c r="H52" s="116">
        <f>G52/G55</f>
        <v>0.13636363636363635</v>
      </c>
    </row>
    <row r="53" spans="3:8" ht="12.75" customHeight="1">
      <c r="C53" s="127"/>
      <c r="D53" s="127"/>
      <c r="E53" s="111" t="s">
        <v>141</v>
      </c>
      <c r="G53" s="102">
        <f>SUM(J4+J7+J11+J14+J17+J20+J23+J26+J29+J32+J35+J38+J41)</f>
        <v>13</v>
      </c>
      <c r="H53" s="116">
        <f>G53/G55</f>
        <v>0.59090909090909094</v>
      </c>
    </row>
    <row r="54" spans="3:8" ht="12.75" customHeight="1">
      <c r="C54" s="127"/>
      <c r="D54" s="127"/>
      <c r="E54" s="111" t="s">
        <v>142</v>
      </c>
      <c r="G54" s="126">
        <f>SUM(K4+K7+K11+K14+K17+K20+K23+K26+K29+K32+K35+K38+K41)</f>
        <v>3</v>
      </c>
      <c r="H54" s="117">
        <f>G54/G55</f>
        <v>0.13636363636363635</v>
      </c>
    </row>
    <row r="55" spans="3:8" ht="12.75" customHeight="1">
      <c r="C55" s="127"/>
      <c r="D55" s="127"/>
      <c r="E55" s="127"/>
      <c r="F55" s="111"/>
      <c r="G55" s="125">
        <f>SUM(G50:G54)</f>
        <v>22</v>
      </c>
      <c r="H55" s="116">
        <f>SUM(H50:H54)</f>
        <v>1</v>
      </c>
    </row>
  </sheetData>
  <mergeCells count="2">
    <mergeCell ref="G1:K1"/>
    <mergeCell ref="B1:E1"/>
  </mergeCells>
  <phoneticPr fontId="3" type="noConversion"/>
  <printOptions horizontalCentered="1" gridLines="1"/>
  <pageMargins left="0.5" right="0.5" top="1.5" bottom="1" header="0.5" footer="0.5"/>
  <pageSetup scale="80" orientation="landscape" r:id="rId1"/>
  <headerFooter alignWithMargins="0">
    <oddHeader>&amp;C&amp;"Arial,Bold"&amp;16 2010 Swimming Season
Puerto Rico Beach Action Durations</oddHeader>
    <oddFooter>&amp;R&amp;P of &amp;N</oddFooter>
  </headerFooter>
  <rowBreaks count="1" manualBreakCount="1">
    <brk id="42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L74"/>
  <sheetViews>
    <sheetView zoomScaleNormal="100" workbookViewId="0">
      <pane ySplit="2" topLeftCell="A3" activePane="bottomLeft" state="frozen"/>
      <selection pane="bottomLeft"/>
    </sheetView>
  </sheetViews>
  <sheetFormatPr defaultRowHeight="12.75"/>
  <cols>
    <col min="1" max="1" width="11.42578125" style="6" customWidth="1"/>
    <col min="2" max="2" width="9" style="6" customWidth="1"/>
    <col min="3" max="3" width="41" style="6" customWidth="1"/>
    <col min="4" max="4" width="0.85546875" style="6" customWidth="1"/>
    <col min="5" max="5" width="9.140625" style="59"/>
    <col min="6" max="6" width="0.85546875" style="6" customWidth="1"/>
    <col min="7" max="9" width="9.140625" style="6"/>
    <col min="10" max="10" width="0.85546875" style="6" customWidth="1"/>
    <col min="11" max="16384" width="9.140625" style="6"/>
  </cols>
  <sheetData>
    <row r="1" spans="1:12" s="55" customFormat="1" ht="12" customHeight="1">
      <c r="B1" s="181" t="s">
        <v>25</v>
      </c>
      <c r="C1" s="181"/>
      <c r="D1" s="70"/>
      <c r="E1" s="71"/>
      <c r="F1" s="70"/>
      <c r="G1" s="180" t="s">
        <v>27</v>
      </c>
      <c r="H1" s="180"/>
      <c r="I1" s="180"/>
      <c r="J1" s="70"/>
      <c r="K1" s="181" t="s">
        <v>32</v>
      </c>
      <c r="L1" s="181"/>
    </row>
    <row r="2" spans="1:12" s="58" customFormat="1" ht="48.75" customHeight="1">
      <c r="A2" s="3" t="s">
        <v>12</v>
      </c>
      <c r="B2" s="3" t="s">
        <v>13</v>
      </c>
      <c r="C2" s="3" t="s">
        <v>11</v>
      </c>
      <c r="D2" s="3"/>
      <c r="E2" s="15" t="s">
        <v>26</v>
      </c>
      <c r="F2" s="3"/>
      <c r="G2" s="3" t="s">
        <v>36</v>
      </c>
      <c r="H2" s="3" t="s">
        <v>14</v>
      </c>
      <c r="I2" s="3" t="s">
        <v>15</v>
      </c>
      <c r="J2" s="3"/>
      <c r="K2" s="3" t="s">
        <v>16</v>
      </c>
      <c r="L2" s="3" t="s">
        <v>17</v>
      </c>
    </row>
    <row r="3" spans="1:12">
      <c r="A3" s="158" t="s">
        <v>169</v>
      </c>
      <c r="B3" s="158" t="s">
        <v>170</v>
      </c>
      <c r="C3" s="158" t="s">
        <v>171</v>
      </c>
      <c r="D3" s="161"/>
      <c r="E3" s="162">
        <v>365</v>
      </c>
      <c r="F3" s="163"/>
      <c r="G3" s="164" t="s">
        <v>28</v>
      </c>
      <c r="H3" s="165">
        <v>57</v>
      </c>
      <c r="I3" s="166">
        <f t="shared" ref="I3" si="0">H3/E3</f>
        <v>0.15616438356164383</v>
      </c>
      <c r="J3" s="167"/>
      <c r="K3" s="168">
        <f t="shared" ref="K3" si="1">E3-H3</f>
        <v>308</v>
      </c>
      <c r="L3" s="166">
        <f t="shared" ref="L3" si="2">K3/E3</f>
        <v>0.84383561643835614</v>
      </c>
    </row>
    <row r="4" spans="1:12">
      <c r="A4" s="56"/>
      <c r="B4" s="62">
        <f>COUNTA(B3:B3)</f>
        <v>1</v>
      </c>
      <c r="C4" s="56"/>
      <c r="E4" s="149">
        <f>SUM(E3:E3)</f>
        <v>365</v>
      </c>
      <c r="F4" s="44"/>
      <c r="G4" s="62">
        <f>COUNTA(G3:G3)</f>
        <v>1</v>
      </c>
      <c r="H4" s="37">
        <f>SUM(H3:H3)</f>
        <v>57</v>
      </c>
      <c r="I4" s="45">
        <f>H4/E4</f>
        <v>0.15616438356164383</v>
      </c>
      <c r="J4" s="46"/>
      <c r="K4" s="54">
        <f>E4-H4</f>
        <v>308</v>
      </c>
      <c r="L4" s="45">
        <f>K4/E4</f>
        <v>0.84383561643835614</v>
      </c>
    </row>
    <row r="5" spans="1:12" ht="12.75" customHeight="1">
      <c r="A5" s="56"/>
      <c r="B5" s="56"/>
      <c r="C5" s="56"/>
      <c r="H5" s="38"/>
      <c r="I5" s="38"/>
      <c r="J5" s="38"/>
      <c r="K5" s="38"/>
      <c r="L5" s="38"/>
    </row>
    <row r="6" spans="1:12" ht="12.75" customHeight="1">
      <c r="A6" s="74" t="s">
        <v>172</v>
      </c>
      <c r="B6" s="74" t="s">
        <v>173</v>
      </c>
      <c r="C6" s="74" t="s">
        <v>174</v>
      </c>
      <c r="D6" s="133"/>
      <c r="E6" s="152">
        <v>365</v>
      </c>
      <c r="F6" s="65"/>
      <c r="G6" s="67"/>
      <c r="H6" s="68"/>
      <c r="I6" s="42">
        <f t="shared" ref="I6" si="3">H6/E6</f>
        <v>0</v>
      </c>
      <c r="J6" s="66"/>
      <c r="K6" s="43">
        <f t="shared" ref="K6" si="4">E6-H6</f>
        <v>365</v>
      </c>
      <c r="L6" s="42">
        <f t="shared" ref="L6" si="5">K6/E6</f>
        <v>1</v>
      </c>
    </row>
    <row r="7" spans="1:12" ht="12.75" customHeight="1">
      <c r="A7" s="56"/>
      <c r="B7" s="62">
        <f>COUNTA(B6:B6)</f>
        <v>1</v>
      </c>
      <c r="C7" s="56"/>
      <c r="E7" s="149">
        <f>SUM(E6:E6)</f>
        <v>365</v>
      </c>
      <c r="F7" s="44"/>
      <c r="G7" s="62">
        <f>COUNTA(G6:G6)</f>
        <v>0</v>
      </c>
      <c r="H7" s="37">
        <f>SUM(H6:H6)</f>
        <v>0</v>
      </c>
      <c r="I7" s="45">
        <f>H7/E7</f>
        <v>0</v>
      </c>
      <c r="J7" s="46"/>
      <c r="K7" s="54">
        <f>E7-H7</f>
        <v>365</v>
      </c>
      <c r="L7" s="45">
        <f>K7/E7</f>
        <v>1</v>
      </c>
    </row>
    <row r="8" spans="1:12" ht="12.75" customHeight="1">
      <c r="A8" s="56"/>
      <c r="B8" s="62"/>
      <c r="C8" s="56"/>
      <c r="E8" s="149"/>
      <c r="F8" s="44"/>
      <c r="G8" s="62"/>
      <c r="H8" s="37"/>
      <c r="I8" s="45"/>
      <c r="J8" s="131"/>
      <c r="K8" s="54"/>
      <c r="L8" s="45"/>
    </row>
    <row r="9" spans="1:12" ht="12.75" customHeight="1">
      <c r="A9" s="74" t="s">
        <v>175</v>
      </c>
      <c r="B9" s="74" t="s">
        <v>176</v>
      </c>
      <c r="C9" s="74" t="s">
        <v>177</v>
      </c>
      <c r="D9" s="133"/>
      <c r="E9" s="152">
        <v>365</v>
      </c>
      <c r="F9" s="65"/>
      <c r="G9" s="67" t="s">
        <v>28</v>
      </c>
      <c r="H9" s="41">
        <v>34</v>
      </c>
      <c r="I9" s="42">
        <f t="shared" ref="I9" si="6">H9/E9</f>
        <v>9.3150684931506855E-2</v>
      </c>
      <c r="J9" s="66"/>
      <c r="K9" s="43">
        <f t="shared" ref="K9" si="7">E9-H9</f>
        <v>331</v>
      </c>
      <c r="L9" s="42">
        <f t="shared" ref="L9" si="8">K9/E9</f>
        <v>0.9068493150684932</v>
      </c>
    </row>
    <row r="10" spans="1:12" ht="12.75" customHeight="1">
      <c r="A10" s="56"/>
      <c r="B10" s="62">
        <f>COUNTA(B9:B9)</f>
        <v>1</v>
      </c>
      <c r="C10" s="56"/>
      <c r="E10" s="149">
        <f>SUM(E9:E9)</f>
        <v>365</v>
      </c>
      <c r="F10" s="44"/>
      <c r="G10" s="62">
        <f>COUNTA(G9:G9)</f>
        <v>1</v>
      </c>
      <c r="H10" s="37">
        <f>SUM(H9:H9)</f>
        <v>34</v>
      </c>
      <c r="I10" s="45">
        <f>H10/E10</f>
        <v>9.3150684931506855E-2</v>
      </c>
      <c r="J10" s="131"/>
      <c r="K10" s="54">
        <f>E10-H10</f>
        <v>331</v>
      </c>
      <c r="L10" s="45">
        <f>K10/E10</f>
        <v>0.9068493150684932</v>
      </c>
    </row>
    <row r="11" spans="1:12" ht="12.75" customHeight="1">
      <c r="A11" s="56"/>
      <c r="B11" s="62"/>
      <c r="C11" s="56"/>
      <c r="E11" s="149"/>
      <c r="F11" s="44"/>
      <c r="G11" s="62"/>
      <c r="H11" s="37"/>
      <c r="I11" s="45"/>
      <c r="J11" s="131"/>
      <c r="K11" s="54"/>
      <c r="L11" s="45"/>
    </row>
    <row r="12" spans="1:12" ht="12.75" customHeight="1">
      <c r="A12" s="74" t="s">
        <v>178</v>
      </c>
      <c r="B12" s="74" t="s">
        <v>179</v>
      </c>
      <c r="C12" s="74" t="s">
        <v>180</v>
      </c>
      <c r="D12" s="133"/>
      <c r="E12" s="152">
        <v>365</v>
      </c>
      <c r="F12" s="65"/>
      <c r="G12" s="41"/>
      <c r="H12" s="41"/>
      <c r="I12" s="42">
        <f t="shared" ref="I12" si="9">H12/E12</f>
        <v>0</v>
      </c>
      <c r="J12" s="66"/>
      <c r="K12" s="43">
        <f t="shared" ref="K12" si="10">E12-H12</f>
        <v>365</v>
      </c>
      <c r="L12" s="42">
        <f t="shared" ref="L12" si="11">K12/E12</f>
        <v>1</v>
      </c>
    </row>
    <row r="13" spans="1:12" ht="12.75" customHeight="1">
      <c r="A13" s="56"/>
      <c r="B13" s="62">
        <f>COUNTA(B12:B12)</f>
        <v>1</v>
      </c>
      <c r="C13" s="56"/>
      <c r="E13" s="149">
        <f>SUM(E12:E12)</f>
        <v>365</v>
      </c>
      <c r="F13" s="44"/>
      <c r="G13" s="62">
        <f>COUNTA(G12:G12)</f>
        <v>0</v>
      </c>
      <c r="H13" s="37">
        <f>SUM(H12:H12)</f>
        <v>0</v>
      </c>
      <c r="I13" s="45">
        <f>H13/E13</f>
        <v>0</v>
      </c>
      <c r="J13" s="131"/>
      <c r="K13" s="54">
        <f>E13-H13</f>
        <v>365</v>
      </c>
      <c r="L13" s="45">
        <f>K13/E13</f>
        <v>1</v>
      </c>
    </row>
    <row r="14" spans="1:12" ht="12.75" customHeight="1">
      <c r="A14" s="56"/>
      <c r="B14" s="62"/>
      <c r="C14" s="56"/>
      <c r="E14" s="149"/>
      <c r="F14" s="44"/>
      <c r="G14" s="62"/>
      <c r="H14" s="37"/>
      <c r="I14" s="45"/>
      <c r="J14" s="131"/>
      <c r="K14" s="54"/>
      <c r="L14" s="45"/>
    </row>
    <row r="15" spans="1:12" ht="12.75" customHeight="1">
      <c r="A15" s="73" t="s">
        <v>181</v>
      </c>
      <c r="B15" s="73" t="s">
        <v>182</v>
      </c>
      <c r="C15" s="73" t="s">
        <v>183</v>
      </c>
      <c r="D15" s="56"/>
      <c r="E15" s="150">
        <v>365</v>
      </c>
      <c r="F15" s="5"/>
      <c r="G15" s="38"/>
      <c r="H15" s="38"/>
      <c r="I15" s="39">
        <f t="shared" ref="I15:I18" si="12">H15/E15</f>
        <v>0</v>
      </c>
      <c r="J15" s="64"/>
      <c r="K15" s="40">
        <f t="shared" ref="K15:K18" si="13">E15-H15</f>
        <v>365</v>
      </c>
      <c r="L15" s="39">
        <f t="shared" ref="L15:L18" si="14">K15/E15</f>
        <v>1</v>
      </c>
    </row>
    <row r="16" spans="1:12" ht="12.75" customHeight="1">
      <c r="A16" s="73" t="s">
        <v>181</v>
      </c>
      <c r="B16" s="73" t="s">
        <v>184</v>
      </c>
      <c r="C16" s="73" t="s">
        <v>185</v>
      </c>
      <c r="D16" s="56"/>
      <c r="E16" s="150">
        <v>365</v>
      </c>
      <c r="F16" s="5"/>
      <c r="G16" s="38"/>
      <c r="H16" s="38"/>
      <c r="I16" s="39">
        <f t="shared" si="12"/>
        <v>0</v>
      </c>
      <c r="J16" s="64"/>
      <c r="K16" s="40">
        <f t="shared" si="13"/>
        <v>365</v>
      </c>
      <c r="L16" s="39">
        <f t="shared" si="14"/>
        <v>1</v>
      </c>
    </row>
    <row r="17" spans="1:12" ht="12.75" customHeight="1">
      <c r="A17" s="73" t="s">
        <v>181</v>
      </c>
      <c r="B17" s="73" t="s">
        <v>186</v>
      </c>
      <c r="C17" s="73" t="s">
        <v>187</v>
      </c>
      <c r="D17" s="56"/>
      <c r="E17" s="150">
        <v>365</v>
      </c>
      <c r="F17" s="5"/>
      <c r="G17" s="13" t="s">
        <v>28</v>
      </c>
      <c r="H17" s="38">
        <v>31</v>
      </c>
      <c r="I17" s="39">
        <f t="shared" si="12"/>
        <v>8.4931506849315067E-2</v>
      </c>
      <c r="J17" s="64"/>
      <c r="K17" s="40">
        <f t="shared" si="13"/>
        <v>334</v>
      </c>
      <c r="L17" s="39">
        <f t="shared" si="14"/>
        <v>0.91506849315068495</v>
      </c>
    </row>
    <row r="18" spans="1:12" ht="12.75" customHeight="1">
      <c r="A18" s="74" t="s">
        <v>181</v>
      </c>
      <c r="B18" s="74" t="s">
        <v>188</v>
      </c>
      <c r="C18" s="74" t="s">
        <v>189</v>
      </c>
      <c r="D18" s="133"/>
      <c r="E18" s="152">
        <v>365</v>
      </c>
      <c r="F18" s="65"/>
      <c r="G18" s="67" t="s">
        <v>28</v>
      </c>
      <c r="H18" s="41">
        <v>21</v>
      </c>
      <c r="I18" s="42">
        <f t="shared" si="12"/>
        <v>5.7534246575342465E-2</v>
      </c>
      <c r="J18" s="66"/>
      <c r="K18" s="43">
        <f t="shared" si="13"/>
        <v>344</v>
      </c>
      <c r="L18" s="42">
        <f t="shared" si="14"/>
        <v>0.94246575342465755</v>
      </c>
    </row>
    <row r="19" spans="1:12" ht="12.75" customHeight="1">
      <c r="A19" s="56"/>
      <c r="B19" s="62">
        <f>COUNTA(B15:B18)</f>
        <v>4</v>
      </c>
      <c r="C19" s="56"/>
      <c r="E19" s="149">
        <f>SUM(E15:E18)</f>
        <v>1460</v>
      </c>
      <c r="F19" s="44"/>
      <c r="G19" s="62">
        <f>COUNTA(G15:G18)</f>
        <v>2</v>
      </c>
      <c r="H19" s="37">
        <f>SUM(H15:H18)</f>
        <v>52</v>
      </c>
      <c r="I19" s="45">
        <f>H19/E19</f>
        <v>3.5616438356164383E-2</v>
      </c>
      <c r="J19" s="131"/>
      <c r="K19" s="54">
        <f>E19-H19</f>
        <v>1408</v>
      </c>
      <c r="L19" s="45">
        <f>K19/E19</f>
        <v>0.96438356164383565</v>
      </c>
    </row>
    <row r="20" spans="1:12" ht="12.75" customHeight="1">
      <c r="A20" s="56"/>
      <c r="B20" s="62"/>
      <c r="C20" s="56"/>
      <c r="E20" s="149"/>
      <c r="F20" s="44"/>
      <c r="G20" s="62"/>
      <c r="H20" s="37"/>
      <c r="I20" s="45"/>
      <c r="J20" s="131"/>
      <c r="K20" s="54"/>
      <c r="L20" s="45"/>
    </row>
    <row r="21" spans="1:12" ht="12.75" customHeight="1">
      <c r="A21" s="74" t="s">
        <v>190</v>
      </c>
      <c r="B21" s="74" t="s">
        <v>191</v>
      </c>
      <c r="C21" s="74" t="s">
        <v>192</v>
      </c>
      <c r="D21" s="151"/>
      <c r="E21" s="152">
        <v>365</v>
      </c>
      <c r="F21" s="65"/>
      <c r="G21" s="67" t="s">
        <v>28</v>
      </c>
      <c r="H21" s="41">
        <v>8</v>
      </c>
      <c r="I21" s="42">
        <f t="shared" ref="I21" si="15">H21/E21</f>
        <v>2.1917808219178082E-2</v>
      </c>
      <c r="J21" s="66"/>
      <c r="K21" s="43">
        <f t="shared" ref="K21" si="16">E21-H21</f>
        <v>357</v>
      </c>
      <c r="L21" s="42">
        <f t="shared" ref="L21" si="17">K21/E21</f>
        <v>0.9780821917808219</v>
      </c>
    </row>
    <row r="22" spans="1:12" ht="12.75" customHeight="1">
      <c r="A22" s="56"/>
      <c r="B22" s="62">
        <f>COUNTA(B21:B21)</f>
        <v>1</v>
      </c>
      <c r="C22" s="56"/>
      <c r="E22" s="149">
        <f>SUM(E21:E21)</f>
        <v>365</v>
      </c>
      <c r="F22" s="44"/>
      <c r="G22" s="62">
        <f>COUNTA(G21:G21)</f>
        <v>1</v>
      </c>
      <c r="H22" s="37">
        <f>SUM(H21:H21)</f>
        <v>8</v>
      </c>
      <c r="I22" s="45">
        <f>H22/E22</f>
        <v>2.1917808219178082E-2</v>
      </c>
      <c r="J22" s="131"/>
      <c r="K22" s="54">
        <f>E22-H22</f>
        <v>357</v>
      </c>
      <c r="L22" s="45">
        <f>K22/E22</f>
        <v>0.9780821917808219</v>
      </c>
    </row>
    <row r="23" spans="1:12" ht="12.75" customHeight="1">
      <c r="A23" s="56"/>
      <c r="B23" s="62"/>
      <c r="C23" s="56"/>
      <c r="E23" s="149"/>
      <c r="F23" s="44"/>
      <c r="G23" s="62"/>
      <c r="H23" s="37"/>
      <c r="I23" s="45"/>
      <c r="J23" s="131"/>
      <c r="K23" s="54"/>
      <c r="L23" s="45"/>
    </row>
    <row r="24" spans="1:12" ht="12.75" customHeight="1">
      <c r="A24" s="74" t="s">
        <v>193</v>
      </c>
      <c r="B24" s="74" t="s">
        <v>194</v>
      </c>
      <c r="C24" s="74" t="s">
        <v>195</v>
      </c>
      <c r="D24" s="133"/>
      <c r="E24" s="152">
        <v>365</v>
      </c>
      <c r="F24" s="65"/>
      <c r="G24" s="41"/>
      <c r="H24" s="41"/>
      <c r="I24" s="42">
        <f t="shared" ref="I24" si="18">H24/E24</f>
        <v>0</v>
      </c>
      <c r="J24" s="66"/>
      <c r="K24" s="43">
        <f t="shared" ref="K24" si="19">E24-H24</f>
        <v>365</v>
      </c>
      <c r="L24" s="42">
        <f t="shared" ref="L24" si="20">K24/E24</f>
        <v>1</v>
      </c>
    </row>
    <row r="25" spans="1:12" ht="12.75" customHeight="1">
      <c r="A25" s="56"/>
      <c r="B25" s="62">
        <f>COUNTA(B24:B24)</f>
        <v>1</v>
      </c>
      <c r="C25" s="56"/>
      <c r="E25" s="149">
        <f>SUM(E24:E24)</f>
        <v>365</v>
      </c>
      <c r="F25" s="44"/>
      <c r="G25" s="62">
        <f>COUNTA(G24:G24)</f>
        <v>0</v>
      </c>
      <c r="H25" s="37">
        <f>SUM(H24:H24)</f>
        <v>0</v>
      </c>
      <c r="I25" s="45">
        <f>H25/E25</f>
        <v>0</v>
      </c>
      <c r="J25" s="131"/>
      <c r="K25" s="54">
        <f>E25-H25</f>
        <v>365</v>
      </c>
      <c r="L25" s="45">
        <f>K25/E25</f>
        <v>1</v>
      </c>
    </row>
    <row r="26" spans="1:12" ht="12.75" customHeight="1">
      <c r="A26" s="56"/>
      <c r="B26" s="62"/>
      <c r="C26" s="56"/>
      <c r="E26" s="149"/>
      <c r="F26" s="44"/>
      <c r="G26" s="62"/>
      <c r="H26" s="37"/>
      <c r="I26" s="45"/>
      <c r="J26" s="131"/>
      <c r="K26" s="54"/>
      <c r="L26" s="45"/>
    </row>
    <row r="27" spans="1:12" ht="12.75" customHeight="1">
      <c r="A27" s="74" t="s">
        <v>196</v>
      </c>
      <c r="B27" s="74" t="s">
        <v>197</v>
      </c>
      <c r="C27" s="74" t="s">
        <v>198</v>
      </c>
      <c r="D27" s="133"/>
      <c r="E27" s="152">
        <v>365</v>
      </c>
      <c r="F27" s="65"/>
      <c r="G27" s="67" t="s">
        <v>28</v>
      </c>
      <c r="H27" s="68">
        <v>27</v>
      </c>
      <c r="I27" s="42">
        <f t="shared" ref="I27" si="21">H27/E27</f>
        <v>7.3972602739726029E-2</v>
      </c>
      <c r="J27" s="66"/>
      <c r="K27" s="43">
        <f t="shared" ref="K27" si="22">E27-H27</f>
        <v>338</v>
      </c>
      <c r="L27" s="42">
        <f t="shared" ref="L27" si="23">K27/E27</f>
        <v>0.92602739726027394</v>
      </c>
    </row>
    <row r="28" spans="1:12" ht="12.75" customHeight="1">
      <c r="A28" s="56"/>
      <c r="B28" s="62">
        <f>COUNTA(B27:B27)</f>
        <v>1</v>
      </c>
      <c r="C28" s="56"/>
      <c r="E28" s="149">
        <f>SUM(E27:E27)</f>
        <v>365</v>
      </c>
      <c r="F28" s="44"/>
      <c r="G28" s="62">
        <f>COUNTA(G27:G27)</f>
        <v>1</v>
      </c>
      <c r="H28" s="37">
        <f>SUM(H27:H27)</f>
        <v>27</v>
      </c>
      <c r="I28" s="45">
        <f>H28/E28</f>
        <v>7.3972602739726029E-2</v>
      </c>
      <c r="J28" s="131"/>
      <c r="K28" s="54">
        <f>E28-H28</f>
        <v>338</v>
      </c>
      <c r="L28" s="45">
        <f>K28/E28</f>
        <v>0.92602739726027394</v>
      </c>
    </row>
    <row r="29" spans="1:12" ht="12.75" customHeight="1">
      <c r="A29" s="56"/>
      <c r="B29" s="62"/>
      <c r="C29" s="56"/>
      <c r="E29" s="149"/>
      <c r="F29" s="44"/>
      <c r="G29" s="62"/>
      <c r="H29" s="37"/>
      <c r="I29" s="45"/>
      <c r="J29" s="131"/>
      <c r="K29" s="54"/>
      <c r="L29" s="45"/>
    </row>
    <row r="30" spans="1:12" ht="12.75" customHeight="1">
      <c r="A30" s="74" t="s">
        <v>199</v>
      </c>
      <c r="B30" s="74" t="s">
        <v>200</v>
      </c>
      <c r="C30" s="74" t="s">
        <v>201</v>
      </c>
      <c r="D30" s="133"/>
      <c r="E30" s="152">
        <v>365</v>
      </c>
      <c r="F30" s="65"/>
      <c r="G30" s="41"/>
      <c r="H30" s="41"/>
      <c r="I30" s="42">
        <f t="shared" ref="I30" si="24">H30/E30</f>
        <v>0</v>
      </c>
      <c r="J30" s="66"/>
      <c r="K30" s="43">
        <f t="shared" ref="K30" si="25">E30-H30</f>
        <v>365</v>
      </c>
      <c r="L30" s="42">
        <f t="shared" ref="L30" si="26">K30/E30</f>
        <v>1</v>
      </c>
    </row>
    <row r="31" spans="1:12" ht="12.75" customHeight="1">
      <c r="A31" s="56"/>
      <c r="B31" s="62">
        <f>COUNTA(B30:B30)</f>
        <v>1</v>
      </c>
      <c r="C31" s="56"/>
      <c r="E31" s="149">
        <f>SUM(E30:E30)</f>
        <v>365</v>
      </c>
      <c r="F31" s="44"/>
      <c r="G31" s="62">
        <f>COUNTA(G30:G30)</f>
        <v>0</v>
      </c>
      <c r="H31" s="37">
        <f>SUM(H30:H30)</f>
        <v>0</v>
      </c>
      <c r="I31" s="45">
        <f>H31/E31</f>
        <v>0</v>
      </c>
      <c r="J31" s="131"/>
      <c r="K31" s="54">
        <f>E31-H31</f>
        <v>365</v>
      </c>
      <c r="L31" s="45">
        <f>K31/E31</f>
        <v>1</v>
      </c>
    </row>
    <row r="32" spans="1:12" ht="12.75" customHeight="1">
      <c r="A32" s="56"/>
      <c r="B32" s="62"/>
      <c r="C32" s="56"/>
      <c r="E32" s="149"/>
      <c r="F32" s="44"/>
      <c r="G32" s="62"/>
      <c r="H32" s="37"/>
      <c r="I32" s="45"/>
      <c r="J32" s="131"/>
      <c r="K32" s="54"/>
      <c r="L32" s="45"/>
    </row>
    <row r="33" spans="1:12" ht="12.75" customHeight="1">
      <c r="A33" s="73" t="s">
        <v>202</v>
      </c>
      <c r="B33" s="73" t="s">
        <v>203</v>
      </c>
      <c r="C33" s="73" t="s">
        <v>204</v>
      </c>
      <c r="D33" s="56"/>
      <c r="E33" s="150">
        <v>365</v>
      </c>
      <c r="F33" s="5"/>
      <c r="G33" s="38"/>
      <c r="H33" s="38"/>
      <c r="I33" s="39">
        <f t="shared" ref="I33:I34" si="27">H33/E33</f>
        <v>0</v>
      </c>
      <c r="J33" s="64"/>
      <c r="K33" s="40">
        <f t="shared" ref="K33:K34" si="28">E33-H33</f>
        <v>365</v>
      </c>
      <c r="L33" s="39">
        <f t="shared" ref="L33:L34" si="29">K33/E33</f>
        <v>1</v>
      </c>
    </row>
    <row r="34" spans="1:12" ht="12.75" customHeight="1">
      <c r="A34" s="74" t="s">
        <v>202</v>
      </c>
      <c r="B34" s="74" t="s">
        <v>205</v>
      </c>
      <c r="C34" s="74" t="s">
        <v>206</v>
      </c>
      <c r="D34" s="133"/>
      <c r="E34" s="152">
        <v>365</v>
      </c>
      <c r="F34" s="65"/>
      <c r="G34" s="67" t="s">
        <v>28</v>
      </c>
      <c r="H34" s="41">
        <v>2</v>
      </c>
      <c r="I34" s="42">
        <f t="shared" si="27"/>
        <v>5.4794520547945206E-3</v>
      </c>
      <c r="J34" s="66"/>
      <c r="K34" s="43">
        <f t="shared" si="28"/>
        <v>363</v>
      </c>
      <c r="L34" s="42">
        <f t="shared" si="29"/>
        <v>0.9945205479452055</v>
      </c>
    </row>
    <row r="35" spans="1:12" ht="12.75" customHeight="1">
      <c r="A35" s="56"/>
      <c r="B35" s="62">
        <f>COUNTA(B33:B34)</f>
        <v>2</v>
      </c>
      <c r="C35" s="56"/>
      <c r="E35" s="149">
        <f>SUM(E33:E34)</f>
        <v>730</v>
      </c>
      <c r="F35" s="44"/>
      <c r="G35" s="62">
        <f>COUNTA(G33:G34)</f>
        <v>1</v>
      </c>
      <c r="H35" s="37">
        <f>SUM(H33:H34)</f>
        <v>2</v>
      </c>
      <c r="I35" s="45">
        <f>H35/E35</f>
        <v>2.7397260273972603E-3</v>
      </c>
      <c r="J35" s="131"/>
      <c r="K35" s="54">
        <f>E35-H35</f>
        <v>728</v>
      </c>
      <c r="L35" s="45">
        <f>K35/E35</f>
        <v>0.99726027397260275</v>
      </c>
    </row>
    <row r="36" spans="1:12" ht="12.75" customHeight="1">
      <c r="A36" s="56"/>
      <c r="B36" s="62"/>
      <c r="C36" s="56"/>
      <c r="E36" s="149"/>
      <c r="F36" s="44"/>
      <c r="G36" s="62"/>
      <c r="H36" s="37"/>
      <c r="I36" s="45"/>
      <c r="J36" s="131"/>
      <c r="K36" s="54"/>
      <c r="L36" s="45"/>
    </row>
    <row r="37" spans="1:12" ht="12.75" customHeight="1">
      <c r="A37" s="74" t="s">
        <v>207</v>
      </c>
      <c r="B37" s="74" t="s">
        <v>208</v>
      </c>
      <c r="C37" s="74" t="s">
        <v>209</v>
      </c>
      <c r="D37" s="133"/>
      <c r="E37" s="152">
        <v>365</v>
      </c>
      <c r="F37" s="65"/>
      <c r="G37" s="67" t="s">
        <v>28</v>
      </c>
      <c r="H37" s="41">
        <v>12</v>
      </c>
      <c r="I37" s="42">
        <f t="shared" ref="I37" si="30">H37/E37</f>
        <v>3.287671232876712E-2</v>
      </c>
      <c r="J37" s="66"/>
      <c r="K37" s="43">
        <f t="shared" ref="K37" si="31">E37-H37</f>
        <v>353</v>
      </c>
      <c r="L37" s="42">
        <f t="shared" ref="L37" si="32">K37/E37</f>
        <v>0.9671232876712329</v>
      </c>
    </row>
    <row r="38" spans="1:12" ht="12.75" customHeight="1">
      <c r="A38" s="56"/>
      <c r="B38" s="62">
        <f>COUNTA(B37:B37)</f>
        <v>1</v>
      </c>
      <c r="C38" s="56"/>
      <c r="E38" s="149">
        <f>SUM(E37:E37)</f>
        <v>365</v>
      </c>
      <c r="F38" s="44"/>
      <c r="G38" s="62">
        <f>COUNTA(G37:G37)</f>
        <v>1</v>
      </c>
      <c r="H38" s="37">
        <f>SUM(H37:H37)</f>
        <v>12</v>
      </c>
      <c r="I38" s="45">
        <f>H38/E38</f>
        <v>3.287671232876712E-2</v>
      </c>
      <c r="J38" s="131"/>
      <c r="K38" s="54">
        <f>E38-H38</f>
        <v>353</v>
      </c>
      <c r="L38" s="45">
        <f>K38/E38</f>
        <v>0.9671232876712329</v>
      </c>
    </row>
    <row r="39" spans="1:12" ht="12.75" customHeight="1">
      <c r="A39" s="56"/>
      <c r="B39" s="62"/>
      <c r="C39" s="56"/>
      <c r="E39" s="149"/>
      <c r="F39" s="44"/>
      <c r="G39" s="62"/>
      <c r="H39" s="37"/>
      <c r="I39" s="45"/>
      <c r="J39" s="131"/>
      <c r="K39" s="54"/>
      <c r="L39" s="45"/>
    </row>
    <row r="40" spans="1:12">
      <c r="A40" s="74" t="s">
        <v>210</v>
      </c>
      <c r="B40" s="74" t="s">
        <v>211</v>
      </c>
      <c r="C40" s="74" t="s">
        <v>212</v>
      </c>
      <c r="D40" s="133"/>
      <c r="E40" s="152">
        <v>365</v>
      </c>
      <c r="F40" s="65"/>
      <c r="G40" s="67" t="s">
        <v>28</v>
      </c>
      <c r="H40" s="41">
        <v>13</v>
      </c>
      <c r="I40" s="42">
        <f t="shared" ref="I40" si="33">H40/E40</f>
        <v>3.5616438356164383E-2</v>
      </c>
      <c r="J40" s="66"/>
      <c r="K40" s="43">
        <f t="shared" ref="K40" si="34">E40-H40</f>
        <v>352</v>
      </c>
      <c r="L40" s="42">
        <f t="shared" ref="L40" si="35">K40/E40</f>
        <v>0.96438356164383565</v>
      </c>
    </row>
    <row r="41" spans="1:12">
      <c r="A41" s="56"/>
      <c r="B41" s="62">
        <f>COUNTA(B40:B40)</f>
        <v>1</v>
      </c>
      <c r="C41" s="56"/>
      <c r="E41" s="149">
        <f>SUM(E40:E40)</f>
        <v>365</v>
      </c>
      <c r="F41" s="44"/>
      <c r="G41" s="62">
        <f>COUNTA(G40:G40)</f>
        <v>1</v>
      </c>
      <c r="H41" s="37">
        <f>SUM(H40:H40)</f>
        <v>13</v>
      </c>
      <c r="I41" s="45">
        <f>H41/E41</f>
        <v>3.5616438356164383E-2</v>
      </c>
      <c r="J41" s="131"/>
      <c r="K41" s="54">
        <f>E41-H41</f>
        <v>352</v>
      </c>
      <c r="L41" s="45">
        <f>K41/E41</f>
        <v>0.96438356164383565</v>
      </c>
    </row>
    <row r="42" spans="1:12">
      <c r="A42" s="56"/>
      <c r="B42" s="62"/>
      <c r="C42" s="56"/>
      <c r="E42" s="149"/>
      <c r="F42" s="44"/>
      <c r="G42" s="62"/>
      <c r="H42" s="37"/>
      <c r="I42" s="45"/>
      <c r="J42" s="131"/>
      <c r="K42" s="54"/>
      <c r="L42" s="45"/>
    </row>
    <row r="43" spans="1:12">
      <c r="A43" s="74" t="s">
        <v>213</v>
      </c>
      <c r="B43" s="74" t="s">
        <v>214</v>
      </c>
      <c r="C43" s="74" t="s">
        <v>215</v>
      </c>
      <c r="D43" s="133"/>
      <c r="E43" s="152">
        <v>365</v>
      </c>
      <c r="F43" s="65"/>
      <c r="G43" s="67" t="s">
        <v>28</v>
      </c>
      <c r="H43" s="41">
        <v>67</v>
      </c>
      <c r="I43" s="42">
        <f t="shared" ref="I43" si="36">H43/E43</f>
        <v>0.18356164383561643</v>
      </c>
      <c r="J43" s="66"/>
      <c r="K43" s="43">
        <f t="shared" ref="K43" si="37">E43-H43</f>
        <v>298</v>
      </c>
      <c r="L43" s="42">
        <f t="shared" ref="L43" si="38">K43/E43</f>
        <v>0.81643835616438354</v>
      </c>
    </row>
    <row r="44" spans="1:12">
      <c r="A44" s="56"/>
      <c r="B44" s="62">
        <f>COUNTA(B43:B43)</f>
        <v>1</v>
      </c>
      <c r="C44" s="56"/>
      <c r="E44" s="149">
        <f>SUM(E43:E43)</f>
        <v>365</v>
      </c>
      <c r="F44" s="44"/>
      <c r="G44" s="62">
        <f>COUNTA(G43:G43)</f>
        <v>1</v>
      </c>
      <c r="H44" s="37">
        <f>SUM(H43:H43)</f>
        <v>67</v>
      </c>
      <c r="I44" s="45">
        <f>H44/E44</f>
        <v>0.18356164383561643</v>
      </c>
      <c r="J44" s="136"/>
      <c r="K44" s="54">
        <f>E44-H44</f>
        <v>298</v>
      </c>
      <c r="L44" s="45">
        <f>K44/E44</f>
        <v>0.81643835616438354</v>
      </c>
    </row>
    <row r="45" spans="1:12">
      <c r="A45" s="56"/>
      <c r="B45" s="62"/>
      <c r="C45" s="56"/>
      <c r="E45" s="149"/>
      <c r="F45" s="44"/>
      <c r="G45" s="62"/>
      <c r="H45" s="37"/>
      <c r="I45" s="45"/>
      <c r="J45" s="136"/>
      <c r="K45" s="54"/>
      <c r="L45" s="45"/>
    </row>
    <row r="46" spans="1:12">
      <c r="A46" s="74" t="s">
        <v>216</v>
      </c>
      <c r="B46" s="74" t="s">
        <v>217</v>
      </c>
      <c r="C46" s="74" t="s">
        <v>218</v>
      </c>
      <c r="D46" s="133"/>
      <c r="E46" s="152">
        <v>365</v>
      </c>
      <c r="F46" s="65"/>
      <c r="G46" s="67" t="s">
        <v>28</v>
      </c>
      <c r="H46" s="41">
        <v>10</v>
      </c>
      <c r="I46" s="42">
        <f t="shared" ref="I46" si="39">H46/E46</f>
        <v>2.7397260273972601E-2</v>
      </c>
      <c r="J46" s="66"/>
      <c r="K46" s="43">
        <f t="shared" ref="K46" si="40">E46-H46</f>
        <v>355</v>
      </c>
      <c r="L46" s="42">
        <f t="shared" ref="L46" si="41">K46/E46</f>
        <v>0.9726027397260274</v>
      </c>
    </row>
    <row r="47" spans="1:12">
      <c r="A47" s="56"/>
      <c r="B47" s="62">
        <f>COUNTA(B46:B46)</f>
        <v>1</v>
      </c>
      <c r="C47" s="56"/>
      <c r="E47" s="149">
        <f>SUM(E46:E46)</f>
        <v>365</v>
      </c>
      <c r="F47" s="44"/>
      <c r="G47" s="62">
        <f>COUNTA(G46:G46)</f>
        <v>1</v>
      </c>
      <c r="H47" s="37">
        <f>SUM(H46:H46)</f>
        <v>10</v>
      </c>
      <c r="I47" s="45">
        <f>H47/E47</f>
        <v>2.7397260273972601E-2</v>
      </c>
      <c r="J47" s="136"/>
      <c r="K47" s="54">
        <f>E47-H47</f>
        <v>355</v>
      </c>
      <c r="L47" s="45">
        <f>K47/E47</f>
        <v>0.9726027397260274</v>
      </c>
    </row>
    <row r="48" spans="1:12">
      <c r="A48" s="56"/>
      <c r="B48" s="62"/>
      <c r="C48" s="56"/>
      <c r="E48" s="149"/>
      <c r="F48" s="44"/>
      <c r="G48" s="62"/>
      <c r="H48" s="37"/>
      <c r="I48" s="45"/>
      <c r="J48" s="136"/>
      <c r="K48" s="54"/>
      <c r="L48" s="45"/>
    </row>
    <row r="49" spans="1:12">
      <c r="A49" s="74" t="s">
        <v>219</v>
      </c>
      <c r="B49" s="74" t="s">
        <v>220</v>
      </c>
      <c r="C49" s="74" t="s">
        <v>221</v>
      </c>
      <c r="D49" s="133"/>
      <c r="E49" s="152">
        <v>365</v>
      </c>
      <c r="F49" s="65"/>
      <c r="G49" s="67" t="s">
        <v>28</v>
      </c>
      <c r="H49" s="41">
        <v>7</v>
      </c>
      <c r="I49" s="42">
        <f t="shared" ref="I49" si="42">H49/E49</f>
        <v>1.9178082191780823E-2</v>
      </c>
      <c r="J49" s="66"/>
      <c r="K49" s="43">
        <f t="shared" ref="K49" si="43">E49-H49</f>
        <v>358</v>
      </c>
      <c r="L49" s="42">
        <f t="shared" ref="L49" si="44">K49/E49</f>
        <v>0.98082191780821915</v>
      </c>
    </row>
    <row r="50" spans="1:12">
      <c r="A50" s="56"/>
      <c r="B50" s="62">
        <f>COUNTA(B49:B49)</f>
        <v>1</v>
      </c>
      <c r="C50" s="56"/>
      <c r="E50" s="149">
        <f>SUM(E49:E49)</f>
        <v>365</v>
      </c>
      <c r="F50" s="44"/>
      <c r="G50" s="62">
        <f>COUNTA(G49:G49)</f>
        <v>1</v>
      </c>
      <c r="H50" s="37">
        <f>SUM(H49:H49)</f>
        <v>7</v>
      </c>
      <c r="I50" s="45">
        <f>H50/E50</f>
        <v>1.9178082191780823E-2</v>
      </c>
      <c r="J50" s="136"/>
      <c r="K50" s="54">
        <f>E50-H50</f>
        <v>358</v>
      </c>
      <c r="L50" s="45">
        <f>K50/E50</f>
        <v>0.98082191780821915</v>
      </c>
    </row>
    <row r="51" spans="1:12">
      <c r="A51" s="56"/>
      <c r="B51" s="62"/>
      <c r="C51" s="56"/>
      <c r="E51" s="149"/>
      <c r="F51" s="44"/>
      <c r="G51" s="62"/>
      <c r="H51" s="37"/>
      <c r="I51" s="45"/>
      <c r="J51" s="136"/>
      <c r="K51" s="54"/>
      <c r="L51" s="45"/>
    </row>
    <row r="52" spans="1:12">
      <c r="A52" s="74" t="s">
        <v>222</v>
      </c>
      <c r="B52" s="74" t="s">
        <v>223</v>
      </c>
      <c r="C52" s="74" t="s">
        <v>224</v>
      </c>
      <c r="D52" s="133"/>
      <c r="E52" s="152">
        <v>365</v>
      </c>
      <c r="F52" s="65"/>
      <c r="G52" s="67"/>
      <c r="H52" s="41"/>
      <c r="I52" s="42">
        <f t="shared" ref="I52" si="45">H52/E52</f>
        <v>0</v>
      </c>
      <c r="J52" s="66"/>
      <c r="K52" s="43">
        <f t="shared" ref="K52" si="46">E52-H52</f>
        <v>365</v>
      </c>
      <c r="L52" s="42">
        <f t="shared" ref="L52" si="47">K52/E52</f>
        <v>1</v>
      </c>
    </row>
    <row r="53" spans="1:12">
      <c r="A53" s="56"/>
      <c r="B53" s="62">
        <f>COUNTA(B52:B52)</f>
        <v>1</v>
      </c>
      <c r="C53" s="56"/>
      <c r="E53" s="149">
        <f>SUM(E52:E52)</f>
        <v>365</v>
      </c>
      <c r="F53" s="44"/>
      <c r="G53" s="62">
        <f>COUNTA(G52:G52)</f>
        <v>0</v>
      </c>
      <c r="H53" s="37">
        <f>SUM(H52:H52)</f>
        <v>0</v>
      </c>
      <c r="I53" s="45">
        <f>H53/E53</f>
        <v>0</v>
      </c>
      <c r="J53" s="136"/>
      <c r="K53" s="54">
        <f>E53-H53</f>
        <v>365</v>
      </c>
      <c r="L53" s="45">
        <f>K53/E53</f>
        <v>1</v>
      </c>
    </row>
    <row r="54" spans="1:12">
      <c r="A54" s="56"/>
      <c r="B54" s="62"/>
      <c r="C54" s="56"/>
      <c r="E54" s="149"/>
      <c r="F54" s="44"/>
      <c r="G54" s="62"/>
      <c r="H54" s="37"/>
      <c r="I54" s="45"/>
      <c r="J54" s="136"/>
      <c r="K54" s="54"/>
      <c r="L54" s="45"/>
    </row>
    <row r="55" spans="1:12">
      <c r="A55" s="74" t="s">
        <v>225</v>
      </c>
      <c r="B55" s="74" t="s">
        <v>226</v>
      </c>
      <c r="C55" s="74" t="s">
        <v>227</v>
      </c>
      <c r="D55" s="133"/>
      <c r="E55" s="152">
        <v>365</v>
      </c>
      <c r="F55" s="65"/>
      <c r="G55" s="67" t="s">
        <v>28</v>
      </c>
      <c r="H55" s="155">
        <v>8</v>
      </c>
      <c r="I55" s="42">
        <f t="shared" ref="I55" si="48">H55/E55</f>
        <v>2.1917808219178082E-2</v>
      </c>
      <c r="J55" s="66"/>
      <c r="K55" s="43">
        <f t="shared" ref="K55" si="49">E55-H55</f>
        <v>357</v>
      </c>
      <c r="L55" s="42">
        <f t="shared" ref="L55" si="50">K55/E55</f>
        <v>0.9780821917808219</v>
      </c>
    </row>
    <row r="56" spans="1:12">
      <c r="A56" s="56"/>
      <c r="B56" s="62">
        <f>COUNTA(B55:B55)</f>
        <v>1</v>
      </c>
      <c r="C56" s="56"/>
      <c r="E56" s="149">
        <f>SUM(E55:E55)</f>
        <v>365</v>
      </c>
      <c r="F56" s="44"/>
      <c r="G56" s="62">
        <f>COUNTA(G55:G55)</f>
        <v>1</v>
      </c>
      <c r="H56" s="37">
        <f>SUM(H55:H55)</f>
        <v>8</v>
      </c>
      <c r="I56" s="45">
        <f>H56/E56</f>
        <v>2.1917808219178082E-2</v>
      </c>
      <c r="J56" s="136"/>
      <c r="K56" s="54">
        <f>E56-H56</f>
        <v>357</v>
      </c>
      <c r="L56" s="45">
        <f>K56/E56</f>
        <v>0.9780821917808219</v>
      </c>
    </row>
    <row r="57" spans="1:12">
      <c r="A57" s="56"/>
      <c r="B57" s="62"/>
      <c r="C57" s="56"/>
      <c r="E57" s="149"/>
      <c r="F57" s="44"/>
      <c r="G57" s="62"/>
      <c r="H57" s="37"/>
      <c r="I57" s="45"/>
      <c r="J57" s="136"/>
      <c r="K57" s="54"/>
      <c r="L57" s="45"/>
    </row>
    <row r="58" spans="1:12">
      <c r="A58" s="74" t="s">
        <v>228</v>
      </c>
      <c r="B58" s="74" t="s">
        <v>229</v>
      </c>
      <c r="C58" s="74" t="s">
        <v>230</v>
      </c>
      <c r="D58" s="133"/>
      <c r="E58" s="152">
        <v>365</v>
      </c>
      <c r="F58" s="65"/>
      <c r="G58" s="67" t="s">
        <v>28</v>
      </c>
      <c r="H58" s="41">
        <v>18</v>
      </c>
      <c r="I58" s="42">
        <f t="shared" ref="I58" si="51">H58/E58</f>
        <v>4.9315068493150684E-2</v>
      </c>
      <c r="J58" s="66"/>
      <c r="K58" s="43">
        <f t="shared" ref="K58" si="52">E58-H58</f>
        <v>347</v>
      </c>
      <c r="L58" s="42">
        <f t="shared" ref="L58" si="53">K58/E58</f>
        <v>0.9506849315068493</v>
      </c>
    </row>
    <row r="59" spans="1:12">
      <c r="A59" s="56"/>
      <c r="B59" s="62">
        <f>COUNTA(B58:B58)</f>
        <v>1</v>
      </c>
      <c r="C59" s="56"/>
      <c r="E59" s="149">
        <f>SUM(E58:E58)</f>
        <v>365</v>
      </c>
      <c r="F59" s="44"/>
      <c r="G59" s="62">
        <f>COUNTA(G58:G58)</f>
        <v>1</v>
      </c>
      <c r="H59" s="37">
        <f>SUM(H58:H58)</f>
        <v>18</v>
      </c>
      <c r="I59" s="45">
        <f>H59/E59</f>
        <v>4.9315068493150684E-2</v>
      </c>
      <c r="J59" s="136"/>
      <c r="K59" s="54">
        <f>E59-H59</f>
        <v>347</v>
      </c>
      <c r="L59" s="45">
        <f>K59/E59</f>
        <v>0.9506849315068493</v>
      </c>
    </row>
    <row r="60" spans="1:12">
      <c r="A60" s="56"/>
      <c r="B60" s="62"/>
      <c r="C60" s="56"/>
      <c r="E60" s="149"/>
      <c r="F60" s="44"/>
      <c r="G60" s="62"/>
      <c r="H60" s="37"/>
      <c r="I60" s="45"/>
      <c r="J60" s="136"/>
      <c r="K60" s="54"/>
      <c r="L60" s="45"/>
    </row>
    <row r="61" spans="1:12">
      <c r="A61" s="32"/>
      <c r="B61" s="33"/>
      <c r="C61" s="32"/>
      <c r="E61" s="37"/>
      <c r="F61" s="44"/>
      <c r="G61" s="33"/>
      <c r="H61" s="37"/>
      <c r="I61" s="45"/>
      <c r="J61" s="78"/>
      <c r="K61" s="54"/>
      <c r="L61" s="45"/>
    </row>
    <row r="62" spans="1:12">
      <c r="B62" s="103" t="s">
        <v>144</v>
      </c>
      <c r="C62" s="118"/>
      <c r="D62" s="119"/>
      <c r="G62" s="38"/>
      <c r="H62" s="38"/>
    </row>
    <row r="63" spans="1:12">
      <c r="B63" s="103"/>
      <c r="C63" s="121" t="s">
        <v>104</v>
      </c>
      <c r="D63" s="119"/>
      <c r="E63" s="102">
        <f>SUM(B4+B7+B10+B13+B19+B22+B25+B28+B31+B35+B38+B41+B44+B47+B50+B53+B56+B59)</f>
        <v>22</v>
      </c>
      <c r="G63" s="38"/>
      <c r="H63" s="38"/>
    </row>
    <row r="64" spans="1:12">
      <c r="B64" s="103"/>
      <c r="C64" s="121" t="s">
        <v>145</v>
      </c>
      <c r="D64" s="119"/>
      <c r="E64" s="101">
        <f>SUM(E4+E7+E10+E13+E19+E22+E25+E28+E31+E35+E38+E41+E44+E47+E50+E53+E56+E59)</f>
        <v>8030</v>
      </c>
      <c r="G64" s="38"/>
      <c r="H64" s="38"/>
    </row>
    <row r="65" spans="2:8">
      <c r="B65" s="120"/>
      <c r="C65" s="121" t="s">
        <v>135</v>
      </c>
      <c r="D65" s="102"/>
      <c r="E65" s="102">
        <f>SUM(G4+G7+G10+G13+G19+G22+G25+G28+G31+G35+G38+G41+G44+G47+G50+G53+G56+G59)</f>
        <v>14</v>
      </c>
      <c r="G65" s="38"/>
      <c r="H65" s="38"/>
    </row>
    <row r="66" spans="2:8">
      <c r="B66" s="120"/>
      <c r="C66" s="121" t="s">
        <v>146</v>
      </c>
      <c r="D66" s="102" t="e">
        <f>SUM(D5+#REF!+D7+#REF!)</f>
        <v>#REF!</v>
      </c>
      <c r="E66" s="101">
        <f>SUM(H4+H7+H10+H13+H19+H22+H25+H28+H31+H35+H38+H41+H44+H47+H50+H53+H56+H59)</f>
        <v>315</v>
      </c>
      <c r="G66" s="38"/>
      <c r="H66" s="38"/>
    </row>
    <row r="67" spans="2:8">
      <c r="B67" s="120"/>
      <c r="C67" s="121" t="s">
        <v>147</v>
      </c>
      <c r="D67" s="102" t="e">
        <f>SUM(E5+#REF!+E7+#REF!)</f>
        <v>#REF!</v>
      </c>
      <c r="E67" s="129">
        <f>E66/E64</f>
        <v>3.9227895392278951E-2</v>
      </c>
      <c r="G67" s="38"/>
      <c r="H67" s="38"/>
    </row>
    <row r="68" spans="2:8">
      <c r="C68" s="121" t="s">
        <v>148</v>
      </c>
      <c r="E68" s="101">
        <f>SUM(K4+K7+K10+K13+K19+K22+K25+K28+K31+K35+K38+K41+K44+K47+K50+K53+K56+K59)</f>
        <v>7715</v>
      </c>
      <c r="G68" s="38"/>
      <c r="H68" s="38"/>
    </row>
    <row r="69" spans="2:8">
      <c r="C69" s="121" t="s">
        <v>149</v>
      </c>
      <c r="E69" s="129">
        <f>E68/E64</f>
        <v>0.960772104607721</v>
      </c>
      <c r="G69" s="38"/>
      <c r="H69" s="38"/>
    </row>
    <row r="70" spans="2:8">
      <c r="G70" s="38"/>
      <c r="H70" s="38"/>
    </row>
    <row r="71" spans="2:8">
      <c r="G71" s="38"/>
      <c r="H71" s="38"/>
    </row>
    <row r="72" spans="2:8">
      <c r="G72" s="38"/>
      <c r="H72" s="38"/>
    </row>
    <row r="73" spans="2:8">
      <c r="G73" s="38"/>
      <c r="H73" s="38"/>
    </row>
    <row r="74" spans="2:8">
      <c r="G74" s="38"/>
      <c r="H74" s="38"/>
    </row>
  </sheetData>
  <sortState ref="A191:L208">
    <sortCondition ref="C191:C208"/>
  </sortState>
  <mergeCells count="3">
    <mergeCell ref="G1:I1"/>
    <mergeCell ref="K1:L1"/>
    <mergeCell ref="B1:C1"/>
  </mergeCells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2010 Swimming Season
Puerto Rico Beach Days at Monitored Beaches</oddHeader>
    <oddFooter>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Summary</vt:lpstr>
      <vt:lpstr>Attributes</vt:lpstr>
      <vt:lpstr>Monitoring</vt:lpstr>
      <vt:lpstr>Pollution Sources</vt:lpstr>
      <vt:lpstr>2010 Actions</vt:lpstr>
      <vt:lpstr>Action Durations</vt:lpstr>
      <vt:lpstr>Beach Days</vt:lpstr>
      <vt:lpstr>'2010 Actions'!Print_Area</vt:lpstr>
      <vt:lpstr>'Action Durations'!Print_Area</vt:lpstr>
      <vt:lpstr>Attributes!Print_Area</vt:lpstr>
      <vt:lpstr>'Beach Days'!Print_Area</vt:lpstr>
      <vt:lpstr>Monitoring!Print_Area</vt:lpstr>
      <vt:lpstr>'Pollution Sources'!Print_Area</vt:lpstr>
      <vt:lpstr>Summary!Print_Area</vt:lpstr>
      <vt:lpstr>'2010 Actions'!Print_Titles</vt:lpstr>
      <vt:lpstr>'Action Durations'!Print_Titles</vt:lpstr>
      <vt:lpstr>Attributes!Print_Titles</vt:lpstr>
      <vt:lpstr>'Beach Days'!Print_Titles</vt:lpstr>
      <vt:lpstr>Monitoring!Print_Titles</vt:lpstr>
      <vt:lpstr>'Pollution Sources'!Print_Titles</vt:lpstr>
      <vt:lpstr>Summary!Print_Titles</vt:lpstr>
    </vt:vector>
  </TitlesOfParts>
  <Company>Tetra Tech, Inc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Jonathan.Simpson</cp:lastModifiedBy>
  <cp:lastPrinted>2011-06-27T16:36:02Z</cp:lastPrinted>
  <dcterms:created xsi:type="dcterms:W3CDTF">2006-12-12T20:37:17Z</dcterms:created>
  <dcterms:modified xsi:type="dcterms:W3CDTF">2011-06-27T16:36:58Z</dcterms:modified>
</cp:coreProperties>
</file>