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95" yWindow="30" windowWidth="18495" windowHeight="561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Actions'!$A$1:$J$38</definedName>
    <definedName name="_xlnm.Print_Area" localSheetId="5">'Action Durations'!$A$1:$K$25</definedName>
    <definedName name="_xlnm.Print_Area" localSheetId="1">Attributes!$A$1:$J$20</definedName>
    <definedName name="_xlnm.Print_Area" localSheetId="6">'Beach Days'!$A$1:$L$26</definedName>
    <definedName name="_xlnm.Print_Area" localSheetId="2">Monitoring!$A$1:$I$22</definedName>
    <definedName name="_xlnm.Print_Area" localSheetId="3">'Pollution Sources'!$A$1:$R$38</definedName>
    <definedName name="_xlnm.Print_Area" localSheetId="0">Summary!$A$1:$U$18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15" i="10" l="1"/>
  <c r="D3" i="8" s="1"/>
  <c r="E35" i="10"/>
  <c r="E34" i="10"/>
  <c r="E33" i="10"/>
  <c r="E32" i="10"/>
  <c r="E31" i="10"/>
  <c r="E30" i="10"/>
  <c r="E29" i="10"/>
  <c r="E28" i="10"/>
  <c r="E27" i="10"/>
  <c r="E26" i="10"/>
  <c r="E25" i="10"/>
  <c r="E20" i="10" l="1"/>
  <c r="B11" i="9"/>
  <c r="D37" i="4"/>
  <c r="D38" i="4" s="1"/>
  <c r="D34" i="4"/>
  <c r="D35" i="4" s="1"/>
  <c r="I15" i="10"/>
  <c r="D31" i="4"/>
  <c r="B15" i="10"/>
  <c r="E19" i="10" s="1"/>
  <c r="F29" i="10"/>
  <c r="E22" i="10"/>
  <c r="F30" i="10" l="1"/>
  <c r="F26" i="10"/>
  <c r="F33" i="10"/>
  <c r="F25" i="10"/>
  <c r="F32" i="10"/>
  <c r="F34" i="10"/>
  <c r="F28" i="10"/>
  <c r="F35" i="10"/>
  <c r="F31" i="10"/>
  <c r="F27" i="10"/>
  <c r="D32" i="4"/>
  <c r="E31" i="4" s="1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B16" i="11"/>
  <c r="G20" i="11" s="1"/>
  <c r="D16" i="11"/>
  <c r="G21" i="11" s="1"/>
  <c r="E16" i="11"/>
  <c r="G22" i="11" s="1"/>
  <c r="F16" i="11"/>
  <c r="G25" i="11" s="1"/>
  <c r="G16" i="11"/>
  <c r="G26" i="11" s="1"/>
  <c r="H16" i="11"/>
  <c r="G27" i="11" s="1"/>
  <c r="I16" i="11"/>
  <c r="G28" i="11" s="1"/>
  <c r="J16" i="11"/>
  <c r="G29" i="11" s="1"/>
  <c r="K16" i="11"/>
  <c r="G30" i="11" s="1"/>
  <c r="L16" i="11"/>
  <c r="G31" i="11" s="1"/>
  <c r="M16" i="11"/>
  <c r="G32" i="11" s="1"/>
  <c r="N16" i="11"/>
  <c r="G33" i="11" s="1"/>
  <c r="O16" i="11"/>
  <c r="G34" i="11" s="1"/>
  <c r="P16" i="11"/>
  <c r="G35" i="11" s="1"/>
  <c r="Q16" i="11"/>
  <c r="G36" i="11" s="1"/>
  <c r="R16" i="11"/>
  <c r="G37" i="11" s="1"/>
  <c r="F15" i="2"/>
  <c r="D20" i="2" s="1"/>
  <c r="K3" i="7" l="1"/>
  <c r="L3" i="7" s="1"/>
  <c r="I3" i="7"/>
  <c r="D23" i="7" l="1"/>
  <c r="E34" i="4" l="1"/>
  <c r="F3" i="8"/>
  <c r="E16" i="7"/>
  <c r="E21" i="7" s="1"/>
  <c r="B20" i="4"/>
  <c r="D24" i="4" s="1"/>
  <c r="D20" i="4"/>
  <c r="D25" i="4" s="1"/>
  <c r="G20" i="4"/>
  <c r="D26" i="4" s="1"/>
  <c r="H16" i="7"/>
  <c r="E23" i="7" s="1"/>
  <c r="G16" i="7"/>
  <c r="E22" i="7" s="1"/>
  <c r="B16" i="7"/>
  <c r="E20" i="7" s="1"/>
  <c r="G11" i="9"/>
  <c r="G20" i="9" s="1"/>
  <c r="E11" i="9"/>
  <c r="D17" i="9" s="1"/>
  <c r="D11" i="9"/>
  <c r="D16" i="9" s="1"/>
  <c r="D15" i="9"/>
  <c r="H11" i="9"/>
  <c r="G21" i="9" s="1"/>
  <c r="I11" i="9"/>
  <c r="G22" i="9" s="1"/>
  <c r="J11" i="9"/>
  <c r="G23" i="9" s="1"/>
  <c r="K11" i="9"/>
  <c r="G24" i="9" s="1"/>
  <c r="B15" i="2"/>
  <c r="D19" i="2" s="1"/>
  <c r="D24" i="7" l="1"/>
  <c r="I16" i="7"/>
  <c r="T3" i="8"/>
  <c r="T4" i="8" s="1"/>
  <c r="S3" i="8"/>
  <c r="S4" i="8" s="1"/>
  <c r="L3" i="8"/>
  <c r="E35" i="4"/>
  <c r="E32" i="4"/>
  <c r="C3" i="8"/>
  <c r="Q3" i="8"/>
  <c r="Q4" i="8" s="1"/>
  <c r="M3" i="8"/>
  <c r="M4" i="8" s="1"/>
  <c r="N3" i="8"/>
  <c r="N4" i="8" s="1"/>
  <c r="E37" i="4"/>
  <c r="E38" i="4" s="1"/>
  <c r="F4" i="8"/>
  <c r="O3" i="8"/>
  <c r="O4" i="8" s="1"/>
  <c r="K16" i="7"/>
  <c r="E25" i="7" s="1"/>
  <c r="H3" i="8"/>
  <c r="P3" i="8"/>
  <c r="P4" i="8" s="1"/>
  <c r="E26" i="7" l="1"/>
  <c r="E21" i="10"/>
  <c r="E3" i="8"/>
  <c r="U3" i="8"/>
  <c r="L4" i="8"/>
  <c r="C4" i="8"/>
  <c r="E24" i="7"/>
  <c r="L16" i="7"/>
  <c r="G38" i="11"/>
  <c r="G25" i="9"/>
  <c r="H24" i="9" s="1"/>
  <c r="U4" i="8"/>
  <c r="D4" i="8"/>
  <c r="H4" i="8"/>
  <c r="J3" i="8"/>
  <c r="I3" i="8"/>
  <c r="E4" i="8" l="1"/>
  <c r="H30" i="11"/>
  <c r="H31" i="11"/>
  <c r="H25" i="11"/>
  <c r="H26" i="11"/>
  <c r="H27" i="11"/>
  <c r="H37" i="11"/>
  <c r="H34" i="11"/>
  <c r="H35" i="11"/>
  <c r="H29" i="11"/>
  <c r="H32" i="11"/>
  <c r="H33" i="11"/>
  <c r="H36" i="11"/>
  <c r="H28" i="11"/>
  <c r="H21" i="9"/>
  <c r="H23" i="9"/>
  <c r="H22" i="9"/>
  <c r="H20" i="9"/>
  <c r="J4" i="8"/>
  <c r="I4" i="8"/>
  <c r="H38" i="11" l="1"/>
  <c r="H25" i="9"/>
</calcChain>
</file>

<file path=xl/sharedStrings.xml><?xml version="1.0" encoding="utf-8"?>
<sst xmlns="http://schemas.openxmlformats.org/spreadsheetml/2006/main" count="569" uniqueCount="194">
  <si>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</si>
  <si>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</si>
  <si>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</si>
  <si>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</si>
  <si>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</si>
  <si>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</si>
  <si>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</si>
  <si>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</si>
  <si>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</si>
  <si>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</si>
  <si>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</si>
  <si>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</si>
  <si>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</si>
  <si>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</si>
  <si>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</si>
  <si>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</si>
  <si>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</si>
  <si>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</si>
  <si>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</si>
  <si>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</si>
  <si>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</si>
  <si>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</si>
  <si>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</si>
  <si>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</si>
  <si>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</si>
  <si>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</si>
  <si>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</si>
  <si>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</si>
  <si>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</si>
  <si>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</si>
  <si>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</si>
  <si>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ELEV_BACT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</si>
  <si>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</si>
  <si>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</si>
  <si>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</si>
  <si>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</si>
  <si>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</si>
  <si>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</si>
  <si>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</si>
  <si>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</si>
  <si>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</si>
  <si>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</si>
  <si>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</si>
  <si>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</si>
  <si>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</si>
  <si>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</si>
  <si>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</si>
  <si>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</si>
  <si>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</si>
  <si>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</si>
  <si>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</si>
  <si>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</si>
  <si>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</si>
  <si>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</si>
  <si>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</si>
  <si>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</si>
  <si>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</si>
  <si>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</si>
  <si>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</si>
  <si>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</si>
  <si>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</si>
  <si>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</si>
  <si>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</si>
  <si>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</si>
  <si>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</si>
  <si>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</si>
  <si>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</si>
  <si>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</si>
  <si>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</si>
  <si>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</si>
  <si>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</si>
  <si>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</si>
  <si>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</si>
  <si>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</si>
  <si>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</si>
  <si>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</si>
  <si>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</si>
  <si>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</si>
  <si>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</si>
  <si>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</si>
  <si>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</si>
  <si>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</si>
  <si>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</si>
  <si>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</si>
  <si>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</si>
  <si>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</si>
  <si>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</si>
  <si>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</si>
  <si>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</si>
  <si>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</si>
  <si>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</si>
  <si>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</si>
  <si>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</si>
  <si>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</si>
  <si>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</si>
  <si>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</si>
  <si>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</si>
  <si>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</si>
  <si>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</si>
  <si>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</si>
  <si>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</si>
  <si>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</si>
  <si>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</si>
  <si>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</si>
  <si>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</si>
  <si>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</si>
  <si>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</si>
  <si>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</si>
  <si>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</si>
  <si>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</si>
  <si>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</si>
  <si>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</si>
  <si>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</si>
  <si>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</si>
  <si>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</si>
  <si>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</si>
  <si>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</si>
  <si>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</si>
  <si>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</si>
  <si>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</si>
  <si>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</si>
  <si>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</si>
  <si>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</si>
  <si>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</si>
  <si>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</si>
  <si>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</si>
  <si>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</si>
  <si>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</si>
  <si>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</si>
  <si>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</si>
  <si>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</si>
  <si>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</si>
  <si>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</si>
  <si>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</si>
  <si>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</si>
  <si>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</si>
  <si>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</si>
  <si>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</si>
  <si>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</si>
  <si>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ERIE</t>
  </si>
  <si>
    <t>PA500495</t>
  </si>
  <si>
    <t>1 EAST</t>
  </si>
  <si>
    <t>PA429993</t>
  </si>
  <si>
    <t>1 WEST</t>
  </si>
  <si>
    <t>Public/Private</t>
  </si>
  <si>
    <t>PA331010</t>
  </si>
  <si>
    <t>1 WEST EXTENSION</t>
  </si>
  <si>
    <t>PA791722</t>
  </si>
  <si>
    <t>BARRACKS</t>
  </si>
  <si>
    <t>PA330452</t>
  </si>
  <si>
    <t>BEACH 10</t>
  </si>
  <si>
    <t>PA102094</t>
  </si>
  <si>
    <t>BEACH 11</t>
  </si>
  <si>
    <t>PA639246</t>
  </si>
  <si>
    <t>BEACH 2</t>
  </si>
  <si>
    <t>PA168215</t>
  </si>
  <si>
    <t>BEACH 6</t>
  </si>
  <si>
    <t>PA230422</t>
  </si>
  <si>
    <t>BEACH 7</t>
  </si>
  <si>
    <t>PA995339</t>
  </si>
  <si>
    <t>BEACH 8</t>
  </si>
  <si>
    <t>PA469760</t>
  </si>
  <si>
    <t>BEACH 9</t>
  </si>
  <si>
    <t>PA129995</t>
  </si>
  <si>
    <t>FREEPORT BEACH</t>
  </si>
  <si>
    <t>PA181628</t>
  </si>
  <si>
    <t>MILL ROAD BEACH</t>
  </si>
  <si>
    <t>Beach length (MI)</t>
  </si>
  <si>
    <t>Miles</t>
  </si>
  <si>
    <t>Monitored beach length (MI)</t>
  </si>
  <si>
    <t>ECOLI</t>
  </si>
  <si>
    <t>STORM</t>
  </si>
  <si>
    <t>ECOLI:</t>
  </si>
  <si>
    <t>STORM:</t>
  </si>
  <si>
    <t>2011 ACTIONS SUMMARY</t>
  </si>
  <si>
    <t>Beach action in 2011?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</si>
  <si>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</si>
  <si>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</si>
  <si>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</si>
  <si>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</si>
  <si>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</si>
  <si>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</si>
  <si>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</si>
  <si>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</si>
  <si>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</si>
  <si>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</si>
  <si>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</si>
  <si>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</si>
  <si>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</si>
  <si>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</si>
  <si>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</si>
  <si>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</si>
  <si>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</si>
  <si>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2011 BEACH DAYS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</si>
</sst>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0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topLeftCell="A2" workbookViewId="0">
      <selection activeCell="E37" sqref="E37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46" t="s">
        <v>34</v>
      </c>
      <c r="D1" s="148"/>
      <c r="E1" s="148"/>
      <c r="F1" s="147"/>
      <c r="G1" s="63"/>
      <c r="H1" s="146" t="s">
        <v>36</v>
      </c>
      <c r="I1" s="146"/>
      <c r="J1" s="146"/>
      <c r="K1" s="52"/>
      <c r="L1" s="146" t="s">
        <v>39</v>
      </c>
      <c r="M1" s="147"/>
      <c r="N1" s="147"/>
      <c r="O1" s="147"/>
      <c r="P1" s="147"/>
      <c r="Q1" s="147"/>
      <c r="R1" s="52"/>
      <c r="S1" s="146" t="s">
        <v>38</v>
      </c>
      <c r="T1" s="147"/>
      <c r="U1" s="147"/>
    </row>
    <row r="2" spans="1:21" ht="88.5" customHeight="1" x14ac:dyDescent="0.2">
      <c r="A2" s="4" t="s">
        <v>12</v>
      </c>
      <c r="B2" s="4"/>
      <c r="C2" s="3" t="s">
        <v>37</v>
      </c>
      <c r="D2" s="3" t="s">
        <v>42</v>
      </c>
      <c r="E2" s="3" t="s">
        <v>43</v>
      </c>
      <c r="F2" s="3" t="s">
        <v>41</v>
      </c>
      <c r="G2" s="3"/>
      <c r="H2" s="3" t="s">
        <v>0</v>
      </c>
      <c r="I2" s="3" t="s">
        <v>1</v>
      </c>
      <c r="J2" s="3" t="s">
        <v>2</v>
      </c>
      <c r="K2" s="3"/>
      <c r="L2" s="14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61" t="s">
        <v>139</v>
      </c>
      <c r="B3" s="16"/>
      <c r="C3" s="120">
        <f>Monitoring!$B$15</f>
        <v>13</v>
      </c>
      <c r="D3" s="121">
        <f>Monitoring!$E$15</f>
        <v>13</v>
      </c>
      <c r="E3" s="122">
        <f>D3/C3</f>
        <v>1</v>
      </c>
      <c r="F3" s="139">
        <f>Monitoring!$I$15</f>
        <v>3.85</v>
      </c>
      <c r="G3" s="123"/>
      <c r="H3" s="124">
        <f>'2011 Actions'!$B$20</f>
        <v>8</v>
      </c>
      <c r="I3" s="124">
        <f>D3-H3</f>
        <v>5</v>
      </c>
      <c r="J3" s="122">
        <f>H3/D3</f>
        <v>0.61538461538461542</v>
      </c>
      <c r="K3" s="123"/>
      <c r="L3" s="125">
        <f>'Action Durations'!D11</f>
        <v>18</v>
      </c>
      <c r="M3" s="124">
        <f>'Action Durations'!G11</f>
        <v>17</v>
      </c>
      <c r="N3" s="124">
        <f>'Action Durations'!H11</f>
        <v>1</v>
      </c>
      <c r="O3" s="124">
        <f>'Action Durations'!I11</f>
        <v>0</v>
      </c>
      <c r="P3" s="124">
        <f>'Action Durations'!J11</f>
        <v>0</v>
      </c>
      <c r="Q3" s="124">
        <f>'Action Durations'!K11</f>
        <v>0</v>
      </c>
      <c r="R3" s="123"/>
      <c r="S3" s="126">
        <f>'Beach Days'!E16</f>
        <v>1287</v>
      </c>
      <c r="T3" s="126">
        <f>'Beach Days'!H16</f>
        <v>19</v>
      </c>
      <c r="U3" s="122">
        <f>T3/S3</f>
        <v>1.4763014763014764E-2</v>
      </c>
    </row>
    <row r="4" spans="1:21" x14ac:dyDescent="0.2">
      <c r="C4" s="12">
        <f>SUM(C3:C3)</f>
        <v>13</v>
      </c>
      <c r="D4" s="12">
        <f>SUM(D3:D3)</f>
        <v>13</v>
      </c>
      <c r="E4" s="18">
        <f>D4/C4</f>
        <v>1</v>
      </c>
      <c r="F4" s="140">
        <f>SUM(F3:F3)</f>
        <v>3.85</v>
      </c>
      <c r="G4" s="12"/>
      <c r="H4" s="12">
        <f>SUM(H3:H3)</f>
        <v>8</v>
      </c>
      <c r="I4" s="17">
        <f>D4-H4</f>
        <v>5</v>
      </c>
      <c r="J4" s="18">
        <f>H4/D4</f>
        <v>0.61538461538461542</v>
      </c>
      <c r="K4" s="12"/>
      <c r="L4" s="12">
        <f t="shared" ref="L4:Q4" si="0">SUM(L3:L3)</f>
        <v>18</v>
      </c>
      <c r="M4" s="12">
        <f t="shared" si="0"/>
        <v>17</v>
      </c>
      <c r="N4" s="12">
        <f t="shared" si="0"/>
        <v>1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/>
      <c r="S4" s="10">
        <f>SUM(S3:S3)</f>
        <v>1287</v>
      </c>
      <c r="T4" s="10">
        <f>SUM(T3:T3)</f>
        <v>19</v>
      </c>
      <c r="U4" s="46">
        <f>T4/S4</f>
        <v>1.4763014763014764E-2</v>
      </c>
    </row>
    <row r="5" spans="1:21" x14ac:dyDescent="0.2">
      <c r="C5" s="12"/>
      <c r="D5" s="12"/>
      <c r="E5" s="18"/>
      <c r="F5" s="10"/>
      <c r="G5" s="12"/>
      <c r="H5" s="12"/>
      <c r="I5" s="17"/>
      <c r="J5" s="18"/>
      <c r="K5" s="12"/>
      <c r="L5" s="12"/>
      <c r="M5" s="12"/>
      <c r="N5" s="12"/>
      <c r="O5" s="12"/>
      <c r="P5" s="12"/>
      <c r="Q5" s="12"/>
      <c r="R5" s="12"/>
      <c r="S5" s="10"/>
      <c r="T5" s="10"/>
      <c r="U5" s="46"/>
    </row>
    <row r="6" spans="1:21" x14ac:dyDescent="0.2">
      <c r="T6" s="19"/>
    </row>
    <row r="7" spans="1:21" x14ac:dyDescent="0.2">
      <c r="A7" s="69" t="s">
        <v>47</v>
      </c>
      <c r="T7" s="19"/>
    </row>
    <row r="8" spans="1:21" x14ac:dyDescent="0.2">
      <c r="C8" s="75" t="s">
        <v>44</v>
      </c>
      <c r="D8" s="68" t="s">
        <v>55</v>
      </c>
    </row>
    <row r="9" spans="1:21" x14ac:dyDescent="0.2">
      <c r="C9" s="75"/>
      <c r="D9" s="68" t="s">
        <v>56</v>
      </c>
    </row>
    <row r="10" spans="1:21" x14ac:dyDescent="0.2">
      <c r="C10" s="75" t="s">
        <v>48</v>
      </c>
      <c r="D10" s="67" t="s">
        <v>54</v>
      </c>
    </row>
    <row r="11" spans="1:21" x14ac:dyDescent="0.2">
      <c r="C11" s="75" t="s">
        <v>45</v>
      </c>
      <c r="D11" s="68" t="s">
        <v>57</v>
      </c>
    </row>
    <row r="12" spans="1:21" x14ac:dyDescent="0.2">
      <c r="C12" s="75"/>
      <c r="D12" s="68" t="s">
        <v>58</v>
      </c>
    </row>
    <row r="13" spans="1:21" x14ac:dyDescent="0.2">
      <c r="C13" s="75" t="s">
        <v>46</v>
      </c>
      <c r="D13" s="67" t="s">
        <v>59</v>
      </c>
    </row>
    <row r="14" spans="1:21" x14ac:dyDescent="0.2">
      <c r="C14" s="75"/>
      <c r="D14" s="67" t="s">
        <v>60</v>
      </c>
    </row>
    <row r="15" spans="1:21" x14ac:dyDescent="0.2">
      <c r="C15" s="75" t="s">
        <v>50</v>
      </c>
      <c r="D15" s="67" t="s">
        <v>61</v>
      </c>
    </row>
    <row r="16" spans="1:21" x14ac:dyDescent="0.2">
      <c r="C16" s="76"/>
      <c r="D16" s="67" t="s">
        <v>62</v>
      </c>
    </row>
    <row r="17" spans="3:4" x14ac:dyDescent="0.2">
      <c r="C17" s="75" t="s">
        <v>49</v>
      </c>
      <c r="D17" s="67" t="s">
        <v>52</v>
      </c>
    </row>
    <row r="18" spans="3:4" x14ac:dyDescent="0.2">
      <c r="C18" s="75" t="s">
        <v>51</v>
      </c>
      <c r="D18" s="67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Pennsylvania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4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65</v>
      </c>
      <c r="D1" s="25" t="s">
        <v>66</v>
      </c>
      <c r="E1" s="3" t="s">
        <v>67</v>
      </c>
      <c r="F1" s="66" t="s">
        <v>167</v>
      </c>
      <c r="G1" s="25" t="s">
        <v>68</v>
      </c>
      <c r="H1" s="25" t="s">
        <v>69</v>
      </c>
      <c r="I1" s="25" t="s">
        <v>70</v>
      </c>
      <c r="J1" s="25" t="s">
        <v>71</v>
      </c>
    </row>
    <row r="2" spans="1:10" ht="12.75" customHeight="1" x14ac:dyDescent="0.2">
      <c r="A2" s="61" t="s">
        <v>139</v>
      </c>
      <c r="B2" s="61" t="s">
        <v>140</v>
      </c>
      <c r="C2" s="61" t="s">
        <v>141</v>
      </c>
      <c r="D2" s="61" t="s">
        <v>29</v>
      </c>
      <c r="E2" s="61">
        <v>1</v>
      </c>
      <c r="F2" s="128">
        <v>0.38</v>
      </c>
      <c r="G2" s="61"/>
      <c r="H2" s="61"/>
      <c r="I2" s="61"/>
      <c r="J2" s="61"/>
    </row>
    <row r="3" spans="1:10" ht="12.75" customHeight="1" x14ac:dyDescent="0.2">
      <c r="A3" s="61" t="s">
        <v>139</v>
      </c>
      <c r="B3" s="61" t="s">
        <v>142</v>
      </c>
      <c r="C3" s="61" t="s">
        <v>143</v>
      </c>
      <c r="D3" s="61" t="s">
        <v>144</v>
      </c>
      <c r="E3" s="61">
        <v>1</v>
      </c>
      <c r="F3" s="128">
        <v>0.38</v>
      </c>
      <c r="G3" s="61"/>
      <c r="H3" s="61"/>
      <c r="I3" s="61"/>
      <c r="J3" s="61"/>
    </row>
    <row r="4" spans="1:10" ht="12.75" customHeight="1" x14ac:dyDescent="0.2">
      <c r="A4" s="61" t="s">
        <v>139</v>
      </c>
      <c r="B4" s="61" t="s">
        <v>145</v>
      </c>
      <c r="C4" s="61" t="s">
        <v>146</v>
      </c>
      <c r="D4" s="61" t="s">
        <v>30</v>
      </c>
      <c r="E4" s="61">
        <v>1</v>
      </c>
      <c r="F4" s="128">
        <v>0.38</v>
      </c>
      <c r="G4" s="61"/>
      <c r="H4" s="61"/>
      <c r="I4" s="61"/>
      <c r="J4" s="61"/>
    </row>
    <row r="5" spans="1:10" ht="12.75" customHeight="1" x14ac:dyDescent="0.2">
      <c r="A5" s="61" t="s">
        <v>139</v>
      </c>
      <c r="B5" s="61" t="s">
        <v>147</v>
      </c>
      <c r="C5" s="61" t="s">
        <v>148</v>
      </c>
      <c r="D5" s="61" t="s">
        <v>29</v>
      </c>
      <c r="E5" s="61">
        <v>1</v>
      </c>
      <c r="F5" s="128">
        <v>0.23</v>
      </c>
      <c r="G5" s="61">
        <v>42.122416469999997</v>
      </c>
      <c r="H5" s="61">
        <v>-80.150303390000005</v>
      </c>
      <c r="I5" s="61">
        <v>42.125650039999996</v>
      </c>
      <c r="J5" s="61">
        <v>-80.148285259999994</v>
      </c>
    </row>
    <row r="6" spans="1:10" ht="12.75" customHeight="1" x14ac:dyDescent="0.2">
      <c r="A6" s="61" t="s">
        <v>139</v>
      </c>
      <c r="B6" s="61" t="s">
        <v>149</v>
      </c>
      <c r="C6" s="61" t="s">
        <v>150</v>
      </c>
      <c r="D6" s="61" t="s">
        <v>29</v>
      </c>
      <c r="E6" s="61">
        <v>1</v>
      </c>
      <c r="F6" s="128">
        <v>0.14000000000000001</v>
      </c>
      <c r="G6" s="61">
        <v>42.172495820000002</v>
      </c>
      <c r="H6" s="61">
        <v>-80.089864789999993</v>
      </c>
      <c r="I6" s="61">
        <v>42.172993150000003</v>
      </c>
      <c r="J6" s="61">
        <v>-80.087574739999994</v>
      </c>
    </row>
    <row r="7" spans="1:10" ht="12.75" customHeight="1" x14ac:dyDescent="0.2">
      <c r="A7" s="61" t="s">
        <v>139</v>
      </c>
      <c r="B7" s="61" t="s">
        <v>151</v>
      </c>
      <c r="C7" s="61" t="s">
        <v>152</v>
      </c>
      <c r="D7" s="61" t="s">
        <v>29</v>
      </c>
      <c r="E7" s="61">
        <v>1</v>
      </c>
      <c r="F7" s="128">
        <v>0.28000000000000003</v>
      </c>
      <c r="G7" s="61"/>
      <c r="H7" s="61"/>
      <c r="I7" s="61"/>
      <c r="J7" s="61"/>
    </row>
    <row r="8" spans="1:10" ht="12.75" customHeight="1" x14ac:dyDescent="0.2">
      <c r="A8" s="61" t="s">
        <v>139</v>
      </c>
      <c r="B8" s="61" t="s">
        <v>153</v>
      </c>
      <c r="C8" s="61" t="s">
        <v>154</v>
      </c>
      <c r="D8" s="61" t="s">
        <v>29</v>
      </c>
      <c r="E8" s="61">
        <v>1</v>
      </c>
      <c r="F8" s="128">
        <v>0.09</v>
      </c>
      <c r="G8" s="61">
        <v>42.128426849999997</v>
      </c>
      <c r="H8" s="61">
        <v>-80.147065299999994</v>
      </c>
      <c r="I8" s="61">
        <v>42.12982221</v>
      </c>
      <c r="J8" s="61">
        <v>-80.146498179999995</v>
      </c>
    </row>
    <row r="9" spans="1:10" ht="12.75" customHeight="1" x14ac:dyDescent="0.2">
      <c r="A9" s="61" t="s">
        <v>139</v>
      </c>
      <c r="B9" s="61" t="s">
        <v>155</v>
      </c>
      <c r="C9" s="61" t="s">
        <v>156</v>
      </c>
      <c r="D9" s="61" t="s">
        <v>29</v>
      </c>
      <c r="E9" s="61">
        <v>1</v>
      </c>
      <c r="F9" s="128">
        <v>0.28000000000000003</v>
      </c>
      <c r="G9" s="61">
        <v>42.1440263</v>
      </c>
      <c r="H9" s="61">
        <v>-80.138626959999996</v>
      </c>
      <c r="I9" s="61">
        <v>42.148172600000002</v>
      </c>
      <c r="J9" s="61">
        <v>-80.136448329999993</v>
      </c>
    </row>
    <row r="10" spans="1:10" ht="12.75" customHeight="1" x14ac:dyDescent="0.2">
      <c r="A10" s="61" t="s">
        <v>139</v>
      </c>
      <c r="B10" s="61" t="s">
        <v>157</v>
      </c>
      <c r="C10" s="61" t="s">
        <v>158</v>
      </c>
      <c r="D10" s="61" t="s">
        <v>29</v>
      </c>
      <c r="E10" s="61">
        <v>1</v>
      </c>
      <c r="F10" s="128">
        <v>0.23</v>
      </c>
      <c r="G10" s="61">
        <v>42.150190799999997</v>
      </c>
      <c r="H10" s="61">
        <v>-80.135278270000001</v>
      </c>
      <c r="I10" s="61">
        <v>42.152483529999998</v>
      </c>
      <c r="J10" s="61">
        <v>-80.132450109999994</v>
      </c>
    </row>
    <row r="11" spans="1:10" ht="12.75" customHeight="1" x14ac:dyDescent="0.2">
      <c r="A11" s="61" t="s">
        <v>139</v>
      </c>
      <c r="B11" s="61" t="s">
        <v>159</v>
      </c>
      <c r="C11" s="61" t="s">
        <v>160</v>
      </c>
      <c r="D11" s="61" t="s">
        <v>29</v>
      </c>
      <c r="E11" s="61">
        <v>1</v>
      </c>
      <c r="F11" s="128">
        <v>0.38</v>
      </c>
      <c r="G11" s="61">
        <v>42.153918959999999</v>
      </c>
      <c r="H11" s="61">
        <v>-80.131314860000003</v>
      </c>
      <c r="I11" s="61">
        <v>42.158196240000002</v>
      </c>
      <c r="J11" s="61">
        <v>-80.126943589999996</v>
      </c>
    </row>
    <row r="12" spans="1:10" ht="12.75" customHeight="1" x14ac:dyDescent="0.2">
      <c r="A12" s="61" t="s">
        <v>139</v>
      </c>
      <c r="B12" s="61" t="s">
        <v>161</v>
      </c>
      <c r="C12" s="61" t="s">
        <v>162</v>
      </c>
      <c r="D12" s="61" t="s">
        <v>29</v>
      </c>
      <c r="E12" s="61">
        <v>1</v>
      </c>
      <c r="F12" s="128">
        <v>0.04</v>
      </c>
      <c r="G12" s="61">
        <v>42.16966626</v>
      </c>
      <c r="H12" s="61">
        <v>-80.105933230000005</v>
      </c>
      <c r="I12" s="61">
        <v>42.169753270000001</v>
      </c>
      <c r="J12" s="61">
        <v>-80.105270559999994</v>
      </c>
    </row>
    <row r="13" spans="1:10" ht="12.75" customHeight="1" x14ac:dyDescent="0.2">
      <c r="A13" s="61" t="s">
        <v>139</v>
      </c>
      <c r="B13" s="61" t="s">
        <v>163</v>
      </c>
      <c r="C13" s="61" t="s">
        <v>164</v>
      </c>
      <c r="D13" s="61" t="s">
        <v>29</v>
      </c>
      <c r="E13" s="61">
        <v>1</v>
      </c>
      <c r="F13" s="128">
        <v>0.04</v>
      </c>
      <c r="G13" s="61">
        <v>42.223210139999999</v>
      </c>
      <c r="H13" s="61">
        <v>-79.889116360000003</v>
      </c>
      <c r="I13" s="61">
        <v>42.242804679999999</v>
      </c>
      <c r="J13" s="61">
        <v>-79.832561979999994</v>
      </c>
    </row>
    <row r="14" spans="1:10" ht="12.75" customHeight="1" x14ac:dyDescent="0.2">
      <c r="A14" s="62" t="s">
        <v>139</v>
      </c>
      <c r="B14" s="62" t="s">
        <v>165</v>
      </c>
      <c r="C14" s="62" t="s">
        <v>166</v>
      </c>
      <c r="D14" s="62" t="s">
        <v>29</v>
      </c>
      <c r="E14" s="62">
        <v>1</v>
      </c>
      <c r="F14" s="129">
        <v>1</v>
      </c>
      <c r="G14" s="62">
        <v>42.158361640000003</v>
      </c>
      <c r="H14" s="62">
        <v>-80.126662069999995</v>
      </c>
      <c r="I14" s="62">
        <v>42.166414469999999</v>
      </c>
      <c r="J14" s="62">
        <v>-80.114944390000005</v>
      </c>
    </row>
    <row r="15" spans="1:10" ht="12.75" customHeight="1" x14ac:dyDescent="0.2">
      <c r="A15" s="32"/>
      <c r="B15" s="33">
        <f>COUNTA(B2:B14)</f>
        <v>13</v>
      </c>
      <c r="C15" s="32"/>
      <c r="D15" s="32"/>
      <c r="E15" s="65"/>
      <c r="F15" s="116">
        <f>SUM(F2:F14)</f>
        <v>3.85</v>
      </c>
      <c r="G15" s="32"/>
      <c r="H15" s="32"/>
      <c r="I15" s="32"/>
      <c r="J15" s="32"/>
    </row>
    <row r="16" spans="1:10" ht="12.75" customHeight="1" x14ac:dyDescent="0.2">
      <c r="A16" s="32"/>
      <c r="B16" s="33"/>
      <c r="C16" s="32"/>
      <c r="D16" s="32"/>
      <c r="E16" s="65"/>
      <c r="F16" s="116"/>
      <c r="G16" s="32"/>
      <c r="H16" s="32"/>
      <c r="I16" s="32"/>
      <c r="J16" s="32"/>
    </row>
    <row r="17" spans="1:10" ht="12.75" customHeight="1" x14ac:dyDescent="0.2">
      <c r="A17" s="32"/>
      <c r="B17" s="33"/>
      <c r="C17" s="32"/>
      <c r="D17" s="32"/>
      <c r="E17" s="65"/>
      <c r="F17" s="47"/>
      <c r="G17" s="32"/>
      <c r="H17" s="32"/>
      <c r="I17" s="32"/>
      <c r="J17" s="32"/>
    </row>
    <row r="18" spans="1:10" ht="12.75" customHeight="1" x14ac:dyDescent="0.2">
      <c r="A18" s="32"/>
      <c r="C18" s="89" t="s">
        <v>95</v>
      </c>
      <c r="D18" s="90"/>
      <c r="E18" s="91"/>
      <c r="G18" s="32"/>
      <c r="H18" s="32"/>
      <c r="I18" s="32"/>
      <c r="J18" s="32"/>
    </row>
    <row r="19" spans="1:10" s="2" customFormat="1" ht="12.75" customHeight="1" x14ac:dyDescent="0.15">
      <c r="C19" s="85" t="s">
        <v>93</v>
      </c>
      <c r="D19" s="86">
        <f>SUM(B15)</f>
        <v>13</v>
      </c>
      <c r="E19" s="91"/>
      <c r="G19" s="48"/>
      <c r="H19" s="48"/>
      <c r="I19" s="48"/>
      <c r="J19" s="48"/>
    </row>
    <row r="20" spans="1:10" ht="12.75" customHeight="1" x14ac:dyDescent="0.2">
      <c r="A20" s="44"/>
      <c r="B20" s="44"/>
      <c r="C20" s="85" t="s">
        <v>94</v>
      </c>
      <c r="D20" s="130">
        <f>SUM(F15)</f>
        <v>3.85</v>
      </c>
      <c r="E20" s="88" t="s">
        <v>168</v>
      </c>
      <c r="F20" s="77"/>
      <c r="G20" s="43"/>
      <c r="H20" s="43"/>
      <c r="I20" s="43"/>
      <c r="J20" s="4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Pennsylvania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6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64</v>
      </c>
      <c r="D1" s="3" t="s">
        <v>67</v>
      </c>
      <c r="E1" s="3" t="s">
        <v>176</v>
      </c>
      <c r="F1" s="3" t="s">
        <v>177</v>
      </c>
      <c r="G1" s="3" t="s">
        <v>178</v>
      </c>
      <c r="H1" s="3" t="s">
        <v>179</v>
      </c>
      <c r="I1" s="66" t="s">
        <v>169</v>
      </c>
    </row>
    <row r="2" spans="1:9" ht="12.75" customHeight="1" x14ac:dyDescent="0.2">
      <c r="A2" s="61" t="s">
        <v>139</v>
      </c>
      <c r="B2" s="61" t="s">
        <v>140</v>
      </c>
      <c r="C2" s="61" t="s">
        <v>141</v>
      </c>
      <c r="D2" s="61">
        <v>1</v>
      </c>
      <c r="E2" s="61" t="s">
        <v>28</v>
      </c>
      <c r="F2" s="61">
        <v>99</v>
      </c>
      <c r="G2" s="61">
        <v>2</v>
      </c>
      <c r="H2" s="61">
        <v>0</v>
      </c>
      <c r="I2" s="128">
        <v>0.38</v>
      </c>
    </row>
    <row r="3" spans="1:9" ht="12.75" customHeight="1" x14ac:dyDescent="0.2">
      <c r="A3" s="61" t="s">
        <v>139</v>
      </c>
      <c r="B3" s="61" t="s">
        <v>142</v>
      </c>
      <c r="C3" s="61" t="s">
        <v>143</v>
      </c>
      <c r="D3" s="61">
        <v>1</v>
      </c>
      <c r="E3" s="61" t="s">
        <v>28</v>
      </c>
      <c r="F3" s="61">
        <v>99</v>
      </c>
      <c r="G3" s="61">
        <v>2</v>
      </c>
      <c r="H3" s="61">
        <v>0</v>
      </c>
      <c r="I3" s="128">
        <v>0.38</v>
      </c>
    </row>
    <row r="4" spans="1:9" ht="12.75" customHeight="1" x14ac:dyDescent="0.2">
      <c r="A4" s="61" t="s">
        <v>139</v>
      </c>
      <c r="B4" s="61" t="s">
        <v>145</v>
      </c>
      <c r="C4" s="61" t="s">
        <v>146</v>
      </c>
      <c r="D4" s="61">
        <v>1</v>
      </c>
      <c r="E4" s="61" t="s">
        <v>28</v>
      </c>
      <c r="F4" s="61">
        <v>99</v>
      </c>
      <c r="G4" s="61">
        <v>2</v>
      </c>
      <c r="H4" s="61">
        <v>0</v>
      </c>
      <c r="I4" s="128">
        <v>0.38</v>
      </c>
    </row>
    <row r="5" spans="1:9" ht="12.75" customHeight="1" x14ac:dyDescent="0.2">
      <c r="A5" s="61" t="s">
        <v>139</v>
      </c>
      <c r="B5" s="61" t="s">
        <v>147</v>
      </c>
      <c r="C5" s="61" t="s">
        <v>148</v>
      </c>
      <c r="D5" s="61">
        <v>1</v>
      </c>
      <c r="E5" s="61" t="s">
        <v>28</v>
      </c>
      <c r="F5" s="61">
        <v>99</v>
      </c>
      <c r="G5" s="61">
        <v>2</v>
      </c>
      <c r="H5" s="61">
        <v>0</v>
      </c>
      <c r="I5" s="128">
        <v>0.23</v>
      </c>
    </row>
    <row r="6" spans="1:9" ht="12.75" customHeight="1" x14ac:dyDescent="0.2">
      <c r="A6" s="61" t="s">
        <v>139</v>
      </c>
      <c r="B6" s="61" t="s">
        <v>149</v>
      </c>
      <c r="C6" s="61" t="s">
        <v>150</v>
      </c>
      <c r="D6" s="61">
        <v>1</v>
      </c>
      <c r="E6" s="61" t="s">
        <v>28</v>
      </c>
      <c r="F6" s="61">
        <v>99</v>
      </c>
      <c r="G6" s="61">
        <v>2</v>
      </c>
      <c r="H6" s="61">
        <v>0</v>
      </c>
      <c r="I6" s="128">
        <v>0.14000000000000001</v>
      </c>
    </row>
    <row r="7" spans="1:9" ht="12.75" customHeight="1" x14ac:dyDescent="0.2">
      <c r="A7" s="61" t="s">
        <v>139</v>
      </c>
      <c r="B7" s="61" t="s">
        <v>151</v>
      </c>
      <c r="C7" s="61" t="s">
        <v>152</v>
      </c>
      <c r="D7" s="61">
        <v>1</v>
      </c>
      <c r="E7" s="61" t="s">
        <v>28</v>
      </c>
      <c r="F7" s="61">
        <v>99</v>
      </c>
      <c r="G7" s="61">
        <v>2</v>
      </c>
      <c r="H7" s="61">
        <v>0</v>
      </c>
      <c r="I7" s="128">
        <v>0.28000000000000003</v>
      </c>
    </row>
    <row r="8" spans="1:9" ht="12.75" customHeight="1" x14ac:dyDescent="0.2">
      <c r="A8" s="61" t="s">
        <v>139</v>
      </c>
      <c r="B8" s="61" t="s">
        <v>153</v>
      </c>
      <c r="C8" s="61" t="s">
        <v>154</v>
      </c>
      <c r="D8" s="61">
        <v>1</v>
      </c>
      <c r="E8" s="61" t="s">
        <v>28</v>
      </c>
      <c r="F8" s="61">
        <v>99</v>
      </c>
      <c r="G8" s="61">
        <v>2</v>
      </c>
      <c r="H8" s="61">
        <v>0</v>
      </c>
      <c r="I8" s="128">
        <v>0.09</v>
      </c>
    </row>
    <row r="9" spans="1:9" ht="12.75" customHeight="1" x14ac:dyDescent="0.2">
      <c r="A9" s="61" t="s">
        <v>139</v>
      </c>
      <c r="B9" s="61" t="s">
        <v>155</v>
      </c>
      <c r="C9" s="61" t="s">
        <v>156</v>
      </c>
      <c r="D9" s="61">
        <v>1</v>
      </c>
      <c r="E9" s="61" t="s">
        <v>28</v>
      </c>
      <c r="F9" s="61">
        <v>99</v>
      </c>
      <c r="G9" s="61">
        <v>2</v>
      </c>
      <c r="H9" s="61">
        <v>0</v>
      </c>
      <c r="I9" s="128">
        <v>0.28000000000000003</v>
      </c>
    </row>
    <row r="10" spans="1:9" ht="12.75" customHeight="1" x14ac:dyDescent="0.2">
      <c r="A10" s="61" t="s">
        <v>139</v>
      </c>
      <c r="B10" s="61" t="s">
        <v>157</v>
      </c>
      <c r="C10" s="61" t="s">
        <v>158</v>
      </c>
      <c r="D10" s="61">
        <v>1</v>
      </c>
      <c r="E10" s="61" t="s">
        <v>28</v>
      </c>
      <c r="F10" s="61">
        <v>99</v>
      </c>
      <c r="G10" s="61">
        <v>2</v>
      </c>
      <c r="H10" s="61">
        <v>0</v>
      </c>
      <c r="I10" s="128">
        <v>0.23</v>
      </c>
    </row>
    <row r="11" spans="1:9" ht="12.75" customHeight="1" x14ac:dyDescent="0.2">
      <c r="A11" s="61" t="s">
        <v>139</v>
      </c>
      <c r="B11" s="61" t="s">
        <v>159</v>
      </c>
      <c r="C11" s="61" t="s">
        <v>160</v>
      </c>
      <c r="D11" s="61">
        <v>1</v>
      </c>
      <c r="E11" s="61" t="s">
        <v>28</v>
      </c>
      <c r="F11" s="61">
        <v>99</v>
      </c>
      <c r="G11" s="61">
        <v>2</v>
      </c>
      <c r="H11" s="61">
        <v>0</v>
      </c>
      <c r="I11" s="128">
        <v>0.38</v>
      </c>
    </row>
    <row r="12" spans="1:9" ht="12.75" customHeight="1" x14ac:dyDescent="0.2">
      <c r="A12" s="61" t="s">
        <v>139</v>
      </c>
      <c r="B12" s="61" t="s">
        <v>161</v>
      </c>
      <c r="C12" s="61" t="s">
        <v>162</v>
      </c>
      <c r="D12" s="61">
        <v>1</v>
      </c>
      <c r="E12" s="61" t="s">
        <v>28</v>
      </c>
      <c r="F12" s="61">
        <v>99</v>
      </c>
      <c r="G12" s="61">
        <v>2</v>
      </c>
      <c r="H12" s="61">
        <v>0</v>
      </c>
      <c r="I12" s="128">
        <v>0.04</v>
      </c>
    </row>
    <row r="13" spans="1:9" ht="12.75" customHeight="1" x14ac:dyDescent="0.2">
      <c r="A13" s="61" t="s">
        <v>139</v>
      </c>
      <c r="B13" s="61" t="s">
        <v>163</v>
      </c>
      <c r="C13" s="61" t="s">
        <v>164</v>
      </c>
      <c r="D13" s="61">
        <v>1</v>
      </c>
      <c r="E13" s="61" t="s">
        <v>28</v>
      </c>
      <c r="F13" s="61">
        <v>99</v>
      </c>
      <c r="G13" s="61">
        <v>2</v>
      </c>
      <c r="H13" s="61">
        <v>0</v>
      </c>
      <c r="I13" s="128">
        <v>0.04</v>
      </c>
    </row>
    <row r="14" spans="1:9" ht="12.75" customHeight="1" x14ac:dyDescent="0.2">
      <c r="A14" s="62" t="s">
        <v>139</v>
      </c>
      <c r="B14" s="62" t="s">
        <v>165</v>
      </c>
      <c r="C14" s="62" t="s">
        <v>166</v>
      </c>
      <c r="D14" s="62">
        <v>1</v>
      </c>
      <c r="E14" s="62" t="s">
        <v>28</v>
      </c>
      <c r="F14" s="62">
        <v>99</v>
      </c>
      <c r="G14" s="62">
        <v>2</v>
      </c>
      <c r="H14" s="62">
        <v>0</v>
      </c>
      <c r="I14" s="129">
        <v>1</v>
      </c>
    </row>
    <row r="15" spans="1:9" ht="12.75" customHeight="1" x14ac:dyDescent="0.2">
      <c r="A15" s="31"/>
      <c r="B15" s="54">
        <f>COUNTA(B2:B14)</f>
        <v>13</v>
      </c>
      <c r="C15" s="20"/>
      <c r="D15" s="20"/>
      <c r="E15" s="29">
        <f>COUNTIF(E2:E14, "Yes")</f>
        <v>13</v>
      </c>
      <c r="F15" s="20"/>
      <c r="G15" s="20"/>
      <c r="H15" s="29"/>
      <c r="I15" s="116">
        <f>SUM(I2:I14)</f>
        <v>3.85</v>
      </c>
    </row>
    <row r="16" spans="1:9" x14ac:dyDescent="0.2">
      <c r="A16" s="30"/>
      <c r="B16" s="20"/>
      <c r="C16" s="20"/>
      <c r="D16" s="20"/>
      <c r="E16" s="20"/>
      <c r="F16" s="31"/>
      <c r="G16" s="20"/>
      <c r="H16" s="29"/>
      <c r="I16" s="116"/>
    </row>
    <row r="17" spans="1:9" x14ac:dyDescent="0.2">
      <c r="A17" s="30"/>
      <c r="B17" s="29"/>
      <c r="C17" s="29"/>
      <c r="D17" s="29"/>
      <c r="E17" s="29"/>
      <c r="F17" s="30"/>
      <c r="G17" s="29"/>
      <c r="H17" s="29"/>
      <c r="I17" s="47"/>
    </row>
    <row r="18" spans="1:9" x14ac:dyDescent="0.2">
      <c r="A18" s="58"/>
      <c r="B18" s="58"/>
      <c r="C18" s="83"/>
      <c r="D18" s="108" t="s">
        <v>98</v>
      </c>
      <c r="E18" s="83"/>
      <c r="F18" s="84"/>
      <c r="G18" s="58"/>
      <c r="H18" s="58"/>
    </row>
    <row r="19" spans="1:9" x14ac:dyDescent="0.2">
      <c r="A19" s="58"/>
      <c r="B19" s="58"/>
      <c r="C19" s="85"/>
      <c r="D19" s="97" t="s">
        <v>93</v>
      </c>
      <c r="E19" s="86">
        <f>SUM(B15)</f>
        <v>13</v>
      </c>
      <c r="G19" s="58"/>
      <c r="H19" s="58"/>
      <c r="I19" s="2"/>
    </row>
    <row r="20" spans="1:9" x14ac:dyDescent="0.2">
      <c r="C20" s="85"/>
      <c r="D20" s="97" t="s">
        <v>96</v>
      </c>
      <c r="E20" s="86">
        <f>SUM(E15)</f>
        <v>13</v>
      </c>
      <c r="I20" s="77"/>
    </row>
    <row r="21" spans="1:9" x14ac:dyDescent="0.2">
      <c r="C21" s="97"/>
      <c r="D21" s="97" t="s">
        <v>137</v>
      </c>
      <c r="E21" s="115">
        <f>E20/E19</f>
        <v>1</v>
      </c>
    </row>
    <row r="22" spans="1:9" x14ac:dyDescent="0.2">
      <c r="C22" s="85"/>
      <c r="D22" s="97" t="s">
        <v>97</v>
      </c>
      <c r="E22" s="130">
        <f>SUM(I15)</f>
        <v>3.85</v>
      </c>
    </row>
    <row r="24" spans="1:9" x14ac:dyDescent="0.2">
      <c r="D24" s="108" t="s">
        <v>180</v>
      </c>
      <c r="E24" s="143" t="s">
        <v>181</v>
      </c>
      <c r="F24" s="143" t="s">
        <v>102</v>
      </c>
    </row>
    <row r="25" spans="1:9" x14ac:dyDescent="0.2">
      <c r="D25" s="97" t="s">
        <v>182</v>
      </c>
      <c r="E25" s="144">
        <f>COUNTIF(G2:G14, "0.25")</f>
        <v>0</v>
      </c>
      <c r="F25" s="145">
        <f>E25/E20</f>
        <v>0</v>
      </c>
    </row>
    <row r="26" spans="1:9" x14ac:dyDescent="0.2">
      <c r="D26" s="97" t="s">
        <v>183</v>
      </c>
      <c r="E26" s="144">
        <f>COUNTIF(G2:G14, "0.5")</f>
        <v>0</v>
      </c>
      <c r="F26" s="145">
        <f>E26/E20</f>
        <v>0</v>
      </c>
    </row>
    <row r="27" spans="1:9" x14ac:dyDescent="0.2">
      <c r="D27" s="97" t="s">
        <v>184</v>
      </c>
      <c r="E27" s="144">
        <f>COUNTIF(G2:G14, "1")</f>
        <v>0</v>
      </c>
      <c r="F27" s="145">
        <f>E27/E20</f>
        <v>0</v>
      </c>
    </row>
    <row r="28" spans="1:9" x14ac:dyDescent="0.2">
      <c r="D28" s="97" t="s">
        <v>185</v>
      </c>
      <c r="E28" s="144">
        <f>COUNTIF(G2:G14, "1.25")</f>
        <v>0</v>
      </c>
      <c r="F28" s="145">
        <f>E28/E20</f>
        <v>0</v>
      </c>
    </row>
    <row r="29" spans="1:9" x14ac:dyDescent="0.2">
      <c r="D29" s="97" t="s">
        <v>186</v>
      </c>
      <c r="E29" s="144">
        <f>COUNTIF(G2:G14, "1.50")</f>
        <v>0</v>
      </c>
      <c r="F29" s="145">
        <f>E29/E20</f>
        <v>0</v>
      </c>
    </row>
    <row r="30" spans="1:9" x14ac:dyDescent="0.2">
      <c r="D30" s="97" t="s">
        <v>187</v>
      </c>
      <c r="E30" s="144">
        <f>COUNTIF(G2:G14, "2")</f>
        <v>13</v>
      </c>
      <c r="F30" s="145">
        <f>E30/E20</f>
        <v>1</v>
      </c>
    </row>
    <row r="31" spans="1:9" x14ac:dyDescent="0.2">
      <c r="D31" s="97" t="s">
        <v>188</v>
      </c>
      <c r="E31" s="144">
        <f>COUNTIF(G2:G14, "2.5")</f>
        <v>0</v>
      </c>
      <c r="F31" s="145">
        <f>E31/E20</f>
        <v>0</v>
      </c>
    </row>
    <row r="32" spans="1:9" x14ac:dyDescent="0.2">
      <c r="D32" s="97" t="s">
        <v>189</v>
      </c>
      <c r="E32" s="144">
        <f>COUNTIF(G2:G14, "3")</f>
        <v>0</v>
      </c>
      <c r="F32" s="145">
        <f>E32/E20</f>
        <v>0</v>
      </c>
    </row>
    <row r="33" spans="4:6" x14ac:dyDescent="0.2">
      <c r="D33" s="97" t="s">
        <v>190</v>
      </c>
      <c r="E33" s="144">
        <f>COUNTIF(G2:G14, "4")</f>
        <v>0</v>
      </c>
      <c r="F33" s="145">
        <f>E33/E20</f>
        <v>0</v>
      </c>
    </row>
    <row r="34" spans="4:6" x14ac:dyDescent="0.2">
      <c r="D34" s="97" t="s">
        <v>191</v>
      </c>
      <c r="E34" s="144">
        <f>COUNTIF(G2:G14, "5")</f>
        <v>0</v>
      </c>
      <c r="F34" s="145">
        <f>E34/E20</f>
        <v>0</v>
      </c>
    </row>
    <row r="35" spans="4:6" x14ac:dyDescent="0.2">
      <c r="D35" s="97" t="s">
        <v>192</v>
      </c>
      <c r="E35" s="144">
        <f>COUNTIF(G2:G14, "7")</f>
        <v>0</v>
      </c>
      <c r="F35" s="145">
        <f>E35/E20</f>
        <v>0</v>
      </c>
    </row>
    <row r="36" spans="4:6" x14ac:dyDescent="0.2">
      <c r="D36" s="34"/>
      <c r="F36" s="14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Pennsylvania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5" width="8.140625" customWidth="1"/>
    <col min="6" max="7" width="7.7109375" customWidth="1"/>
    <col min="8" max="8" width="8.85546875" customWidth="1"/>
    <col min="9" max="18" width="7.7109375" customWidth="1"/>
  </cols>
  <sheetData>
    <row r="1" spans="1:33" x14ac:dyDescent="0.2">
      <c r="A1" s="53"/>
      <c r="B1" s="149" t="s">
        <v>35</v>
      </c>
      <c r="C1" s="149"/>
      <c r="D1" s="53"/>
      <c r="E1" s="53"/>
      <c r="F1" s="150" t="s">
        <v>138</v>
      </c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33" s="24" customFormat="1" ht="39" customHeight="1" x14ac:dyDescent="0.15">
      <c r="A2" s="25" t="s">
        <v>12</v>
      </c>
      <c r="B2" s="25" t="s">
        <v>13</v>
      </c>
      <c r="C2" s="25" t="s">
        <v>64</v>
      </c>
      <c r="D2" s="25" t="s">
        <v>72</v>
      </c>
      <c r="E2" s="25" t="s">
        <v>73</v>
      </c>
      <c r="F2" s="25" t="s">
        <v>74</v>
      </c>
      <c r="G2" s="25" t="s">
        <v>75</v>
      </c>
      <c r="H2" s="3" t="s">
        <v>76</v>
      </c>
      <c r="I2" s="25" t="s">
        <v>77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78</v>
      </c>
      <c r="O2" s="25" t="s">
        <v>79</v>
      </c>
      <c r="P2" s="25" t="s">
        <v>80</v>
      </c>
      <c r="Q2" s="25" t="s">
        <v>81</v>
      </c>
      <c r="R2" s="25" t="s">
        <v>82</v>
      </c>
    </row>
    <row r="3" spans="1:33" x14ac:dyDescent="0.2">
      <c r="A3" s="61" t="s">
        <v>139</v>
      </c>
      <c r="B3" s="61" t="s">
        <v>140</v>
      </c>
      <c r="C3" s="61" t="s">
        <v>141</v>
      </c>
      <c r="D3" s="61" t="s">
        <v>28</v>
      </c>
      <c r="E3" s="61" t="s">
        <v>28</v>
      </c>
      <c r="F3" s="61"/>
      <c r="G3" s="61" t="s">
        <v>28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30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x14ac:dyDescent="0.2">
      <c r="A4" s="61" t="s">
        <v>139</v>
      </c>
      <c r="B4" s="61" t="s">
        <v>142</v>
      </c>
      <c r="C4" s="61" t="s">
        <v>143</v>
      </c>
      <c r="D4" s="61" t="s">
        <v>28</v>
      </c>
      <c r="E4" s="61" t="s">
        <v>28</v>
      </c>
      <c r="F4" s="61"/>
      <c r="G4" s="61" t="s">
        <v>28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30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x14ac:dyDescent="0.2">
      <c r="A5" s="61" t="s">
        <v>139</v>
      </c>
      <c r="B5" s="61" t="s">
        <v>145</v>
      </c>
      <c r="C5" s="61" t="s">
        <v>146</v>
      </c>
      <c r="D5" s="61" t="s">
        <v>28</v>
      </c>
      <c r="E5" s="61" t="s">
        <v>28</v>
      </c>
      <c r="F5" s="61"/>
      <c r="G5" s="61" t="s">
        <v>28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30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x14ac:dyDescent="0.2">
      <c r="A6" s="61" t="s">
        <v>139</v>
      </c>
      <c r="B6" s="61" t="s">
        <v>147</v>
      </c>
      <c r="C6" s="61" t="s">
        <v>148</v>
      </c>
      <c r="D6" s="61" t="s">
        <v>28</v>
      </c>
      <c r="E6" s="61" t="s">
        <v>28</v>
      </c>
      <c r="F6" s="61"/>
      <c r="G6" s="61" t="s">
        <v>28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30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x14ac:dyDescent="0.2">
      <c r="A7" s="61" t="s">
        <v>139</v>
      </c>
      <c r="B7" s="61" t="s">
        <v>149</v>
      </c>
      <c r="C7" s="61" t="s">
        <v>150</v>
      </c>
      <c r="D7" s="61" t="s">
        <v>28</v>
      </c>
      <c r="E7" s="61" t="s">
        <v>28</v>
      </c>
      <c r="F7" s="61"/>
      <c r="G7" s="61" t="s">
        <v>28</v>
      </c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30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x14ac:dyDescent="0.2">
      <c r="A8" s="61" t="s">
        <v>139</v>
      </c>
      <c r="B8" s="61" t="s">
        <v>151</v>
      </c>
      <c r="C8" s="61" t="s">
        <v>152</v>
      </c>
      <c r="D8" s="61" t="s">
        <v>28</v>
      </c>
      <c r="E8" s="61" t="s">
        <v>28</v>
      </c>
      <c r="F8" s="61"/>
      <c r="G8" s="61" t="s">
        <v>28</v>
      </c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30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x14ac:dyDescent="0.2">
      <c r="A9" s="61" t="s">
        <v>139</v>
      </c>
      <c r="B9" s="61" t="s">
        <v>153</v>
      </c>
      <c r="C9" s="61" t="s">
        <v>154</v>
      </c>
      <c r="D9" s="61" t="s">
        <v>28</v>
      </c>
      <c r="E9" s="61" t="s">
        <v>28</v>
      </c>
      <c r="F9" s="61"/>
      <c r="G9" s="61" t="s">
        <v>28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30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x14ac:dyDescent="0.2">
      <c r="A10" s="61" t="s">
        <v>139</v>
      </c>
      <c r="B10" s="61" t="s">
        <v>155</v>
      </c>
      <c r="C10" s="61" t="s">
        <v>156</v>
      </c>
      <c r="D10" s="61" t="s">
        <v>28</v>
      </c>
      <c r="E10" s="61" t="s">
        <v>28</v>
      </c>
      <c r="F10" s="61"/>
      <c r="G10" s="61" t="s">
        <v>28</v>
      </c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30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x14ac:dyDescent="0.2">
      <c r="A11" s="61" t="s">
        <v>139</v>
      </c>
      <c r="B11" s="61" t="s">
        <v>157</v>
      </c>
      <c r="C11" s="61" t="s">
        <v>158</v>
      </c>
      <c r="D11" s="61" t="s">
        <v>28</v>
      </c>
      <c r="E11" s="61" t="s">
        <v>28</v>
      </c>
      <c r="F11" s="61"/>
      <c r="G11" s="61" t="s">
        <v>28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30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x14ac:dyDescent="0.2">
      <c r="A12" s="61" t="s">
        <v>139</v>
      </c>
      <c r="B12" s="61" t="s">
        <v>159</v>
      </c>
      <c r="C12" s="61" t="s">
        <v>160</v>
      </c>
      <c r="D12" s="61" t="s">
        <v>28</v>
      </c>
      <c r="E12" s="61" t="s">
        <v>28</v>
      </c>
      <c r="F12" s="61"/>
      <c r="G12" s="61" t="s">
        <v>28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3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x14ac:dyDescent="0.2">
      <c r="A13" s="61" t="s">
        <v>139</v>
      </c>
      <c r="B13" s="61" t="s">
        <v>161</v>
      </c>
      <c r="C13" s="61" t="s">
        <v>162</v>
      </c>
      <c r="D13" s="61" t="s">
        <v>28</v>
      </c>
      <c r="E13" s="61" t="s">
        <v>28</v>
      </c>
      <c r="F13" s="61"/>
      <c r="G13" s="61" t="s">
        <v>28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30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x14ac:dyDescent="0.2">
      <c r="A14" s="61" t="s">
        <v>139</v>
      </c>
      <c r="B14" s="61" t="s">
        <v>163</v>
      </c>
      <c r="C14" s="61" t="s">
        <v>164</v>
      </c>
      <c r="D14" s="61" t="s">
        <v>28</v>
      </c>
      <c r="E14" s="61" t="s">
        <v>28</v>
      </c>
      <c r="F14" s="61"/>
      <c r="G14" s="61" t="s">
        <v>28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x14ac:dyDescent="0.2">
      <c r="A15" s="62" t="s">
        <v>139</v>
      </c>
      <c r="B15" s="62" t="s">
        <v>165</v>
      </c>
      <c r="C15" s="62" t="s">
        <v>166</v>
      </c>
      <c r="D15" s="62" t="s">
        <v>28</v>
      </c>
      <c r="E15" s="62" t="s">
        <v>28</v>
      </c>
      <c r="F15" s="62"/>
      <c r="G15" s="62" t="s">
        <v>28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30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x14ac:dyDescent="0.2">
      <c r="A16" s="32"/>
      <c r="B16" s="33">
        <f>COUNTA(B3:B15)</f>
        <v>13</v>
      </c>
      <c r="C16" s="53"/>
      <c r="D16" s="33">
        <f t="shared" ref="D16:R16" si="0">COUNTIF(D3:D15,"Yes")</f>
        <v>13</v>
      </c>
      <c r="E16" s="33">
        <f t="shared" si="0"/>
        <v>13</v>
      </c>
      <c r="F16" s="33">
        <f t="shared" si="0"/>
        <v>0</v>
      </c>
      <c r="G16" s="33">
        <f t="shared" si="0"/>
        <v>13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18" x14ac:dyDescent="0.2">
      <c r="A17" s="44"/>
      <c r="B17" s="44"/>
      <c r="C17" s="78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x14ac:dyDescent="0.2">
      <c r="A18" s="45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1:18" x14ac:dyDescent="0.2">
      <c r="A19" s="45"/>
      <c r="C19" s="92" t="s">
        <v>63</v>
      </c>
      <c r="D19" s="93"/>
      <c r="E19" s="93"/>
      <c r="F19" s="93"/>
      <c r="G19" s="93"/>
      <c r="H19" s="93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0" spans="1:18" x14ac:dyDescent="0.2">
      <c r="A20" s="45"/>
      <c r="B20" s="82"/>
      <c r="C20" s="94"/>
      <c r="D20" s="95"/>
      <c r="E20" s="96"/>
      <c r="F20" s="97" t="s">
        <v>96</v>
      </c>
      <c r="G20" s="88">
        <f>SUM(B16)</f>
        <v>13</v>
      </c>
      <c r="H20" s="93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x14ac:dyDescent="0.2">
      <c r="B21" s="81"/>
      <c r="C21" s="94"/>
      <c r="D21" s="95"/>
      <c r="E21" s="95"/>
      <c r="F21" s="98" t="s">
        <v>99</v>
      </c>
      <c r="G21" s="88">
        <f>SUM(D16)</f>
        <v>13</v>
      </c>
      <c r="H21" s="94"/>
    </row>
    <row r="22" spans="1:18" x14ac:dyDescent="0.2">
      <c r="B22" s="81"/>
      <c r="C22" s="94"/>
      <c r="D22" s="95"/>
      <c r="E22" s="95"/>
      <c r="F22" s="98" t="s">
        <v>100</v>
      </c>
      <c r="G22" s="88">
        <f>SUM(E16)</f>
        <v>13</v>
      </c>
      <c r="H22" s="94"/>
    </row>
    <row r="23" spans="1:18" x14ac:dyDescent="0.2">
      <c r="B23" s="81"/>
      <c r="C23" s="94"/>
      <c r="D23" s="94"/>
      <c r="E23" s="94"/>
      <c r="F23" s="94"/>
      <c r="G23" s="94"/>
      <c r="H23" s="94"/>
    </row>
    <row r="24" spans="1:18" x14ac:dyDescent="0.2">
      <c r="B24" s="81"/>
      <c r="C24" s="92" t="s">
        <v>101</v>
      </c>
      <c r="D24" s="94"/>
      <c r="E24" s="94"/>
      <c r="F24" s="94"/>
      <c r="G24" s="99" t="s">
        <v>91</v>
      </c>
      <c r="H24" s="99" t="s">
        <v>102</v>
      </c>
    </row>
    <row r="25" spans="1:18" x14ac:dyDescent="0.2">
      <c r="B25" s="81"/>
      <c r="C25" s="94"/>
      <c r="D25" s="94"/>
      <c r="E25" s="94"/>
      <c r="F25" s="100" t="s">
        <v>106</v>
      </c>
      <c r="G25" s="88">
        <f>SUM(F16)</f>
        <v>0</v>
      </c>
      <c r="H25" s="101">
        <f>G25/(G38)</f>
        <v>0</v>
      </c>
    </row>
    <row r="26" spans="1:18" x14ac:dyDescent="0.2">
      <c r="B26" s="81"/>
      <c r="C26" s="94"/>
      <c r="D26" s="94"/>
      <c r="E26" s="94"/>
      <c r="F26" s="100" t="s">
        <v>107</v>
      </c>
      <c r="G26" s="88">
        <f>SUM(G16)</f>
        <v>13</v>
      </c>
      <c r="H26" s="101">
        <f>G26/G38</f>
        <v>1</v>
      </c>
    </row>
    <row r="27" spans="1:18" x14ac:dyDescent="0.2">
      <c r="B27" s="81"/>
      <c r="C27" s="94"/>
      <c r="D27" s="94"/>
      <c r="E27" s="94"/>
      <c r="F27" s="100" t="s">
        <v>108</v>
      </c>
      <c r="G27" s="88">
        <f>SUM(H16)</f>
        <v>0</v>
      </c>
      <c r="H27" s="101">
        <f>G27/G38</f>
        <v>0</v>
      </c>
    </row>
    <row r="28" spans="1:18" x14ac:dyDescent="0.2">
      <c r="B28" s="81"/>
      <c r="C28" s="94"/>
      <c r="D28" s="94"/>
      <c r="E28" s="94"/>
      <c r="F28" s="100" t="s">
        <v>109</v>
      </c>
      <c r="G28" s="88">
        <f>SUM(I16)</f>
        <v>0</v>
      </c>
      <c r="H28" s="101">
        <f>G28/G38</f>
        <v>0</v>
      </c>
    </row>
    <row r="29" spans="1:18" x14ac:dyDescent="0.2">
      <c r="B29" s="81"/>
      <c r="C29" s="94"/>
      <c r="D29" s="94"/>
      <c r="E29" s="94"/>
      <c r="F29" s="100" t="s">
        <v>110</v>
      </c>
      <c r="G29" s="88">
        <f>SUM(J16)</f>
        <v>0</v>
      </c>
      <c r="H29" s="101">
        <f>G29/G38</f>
        <v>0</v>
      </c>
    </row>
    <row r="30" spans="1:18" x14ac:dyDescent="0.2">
      <c r="B30" s="81"/>
      <c r="C30" s="94"/>
      <c r="D30" s="94"/>
      <c r="E30" s="94"/>
      <c r="F30" s="100" t="s">
        <v>111</v>
      </c>
      <c r="G30" s="88">
        <f>SUM(K16)</f>
        <v>0</v>
      </c>
      <c r="H30" s="101">
        <f>G30/G38</f>
        <v>0</v>
      </c>
    </row>
    <row r="31" spans="1:18" x14ac:dyDescent="0.2">
      <c r="B31" s="81"/>
      <c r="C31" s="94"/>
      <c r="D31" s="94"/>
      <c r="E31" s="94"/>
      <c r="F31" s="100" t="s">
        <v>112</v>
      </c>
      <c r="G31" s="88">
        <f>SUM(L16)</f>
        <v>0</v>
      </c>
      <c r="H31" s="101">
        <f>G31/G38</f>
        <v>0</v>
      </c>
    </row>
    <row r="32" spans="1:18" x14ac:dyDescent="0.2">
      <c r="B32" s="81"/>
      <c r="C32" s="94"/>
      <c r="D32" s="94"/>
      <c r="E32" s="94"/>
      <c r="F32" s="100" t="s">
        <v>113</v>
      </c>
      <c r="G32" s="88">
        <f>SUM(M16)</f>
        <v>0</v>
      </c>
      <c r="H32" s="101">
        <f>G32/G38</f>
        <v>0</v>
      </c>
    </row>
    <row r="33" spans="2:8" x14ac:dyDescent="0.2">
      <c r="B33" s="81"/>
      <c r="C33" s="94"/>
      <c r="D33" s="94"/>
      <c r="E33" s="94"/>
      <c r="F33" s="100" t="s">
        <v>114</v>
      </c>
      <c r="G33" s="88">
        <f>SUM(N16)</f>
        <v>0</v>
      </c>
      <c r="H33" s="101">
        <f>G33/G38</f>
        <v>0</v>
      </c>
    </row>
    <row r="34" spans="2:8" x14ac:dyDescent="0.2">
      <c r="B34" s="81"/>
      <c r="C34" s="94"/>
      <c r="D34" s="94"/>
      <c r="E34" s="94"/>
      <c r="F34" s="100" t="s">
        <v>115</v>
      </c>
      <c r="G34" s="88">
        <f>SUM(O16)</f>
        <v>0</v>
      </c>
      <c r="H34" s="101">
        <f>G34/G38</f>
        <v>0</v>
      </c>
    </row>
    <row r="35" spans="2:8" x14ac:dyDescent="0.2">
      <c r="B35" s="81"/>
      <c r="C35" s="94"/>
      <c r="D35" s="94"/>
      <c r="E35" s="94"/>
      <c r="F35" s="100" t="s">
        <v>116</v>
      </c>
      <c r="G35" s="88">
        <f>SUM(P16)</f>
        <v>0</v>
      </c>
      <c r="H35" s="101">
        <f>G35/G38</f>
        <v>0</v>
      </c>
    </row>
    <row r="36" spans="2:8" x14ac:dyDescent="0.2">
      <c r="B36" s="81"/>
      <c r="C36" s="94"/>
      <c r="D36" s="94"/>
      <c r="E36" s="94"/>
      <c r="F36" s="100" t="s">
        <v>117</v>
      </c>
      <c r="G36" s="88">
        <f>SUM(Q16)</f>
        <v>0</v>
      </c>
      <c r="H36" s="101">
        <f>G36/G38</f>
        <v>0</v>
      </c>
    </row>
    <row r="37" spans="2:8" x14ac:dyDescent="0.2">
      <c r="B37" s="81"/>
      <c r="C37" s="94"/>
      <c r="D37" s="94"/>
      <c r="E37" s="94"/>
      <c r="F37" s="100" t="s">
        <v>118</v>
      </c>
      <c r="G37" s="112">
        <f>SUM(R16)</f>
        <v>0</v>
      </c>
      <c r="H37" s="103">
        <f>G37/G38</f>
        <v>0</v>
      </c>
    </row>
    <row r="38" spans="2:8" x14ac:dyDescent="0.2">
      <c r="B38" s="81"/>
      <c r="C38" s="94"/>
      <c r="D38" s="94"/>
      <c r="E38" s="94"/>
      <c r="F38" s="100"/>
      <c r="G38" s="111">
        <f>SUM(G25:G37)</f>
        <v>13</v>
      </c>
      <c r="H38" s="102">
        <f>SUM(H25:H37)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Pennsylvania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1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 x14ac:dyDescent="0.15">
      <c r="A1" s="25" t="s">
        <v>12</v>
      </c>
      <c r="B1" s="25" t="s">
        <v>13</v>
      </c>
      <c r="C1" s="25" t="s">
        <v>64</v>
      </c>
      <c r="D1" s="25" t="s">
        <v>83</v>
      </c>
      <c r="E1" s="26" t="s">
        <v>84</v>
      </c>
      <c r="F1" s="26" t="s">
        <v>85</v>
      </c>
      <c r="G1" s="27" t="s">
        <v>86</v>
      </c>
      <c r="H1" s="25" t="s">
        <v>87</v>
      </c>
      <c r="I1" s="25" t="s">
        <v>88</v>
      </c>
      <c r="J1" s="25" t="s">
        <v>89</v>
      </c>
    </row>
    <row r="2" spans="1:10" ht="12.75" customHeight="1" x14ac:dyDescent="0.15">
      <c r="A2" s="61" t="s">
        <v>139</v>
      </c>
      <c r="B2" s="61" t="s">
        <v>140</v>
      </c>
      <c r="C2" s="61" t="s">
        <v>141</v>
      </c>
      <c r="D2" s="61" t="s">
        <v>32</v>
      </c>
      <c r="E2" s="131">
        <v>40743</v>
      </c>
      <c r="F2" s="131">
        <v>40744</v>
      </c>
      <c r="G2" s="61">
        <v>1</v>
      </c>
      <c r="H2" s="61" t="s">
        <v>31</v>
      </c>
      <c r="I2" s="61" t="s">
        <v>170</v>
      </c>
      <c r="J2" s="61" t="s">
        <v>171</v>
      </c>
    </row>
    <row r="3" spans="1:10" ht="12.75" customHeight="1" x14ac:dyDescent="0.15">
      <c r="A3" s="61" t="s">
        <v>139</v>
      </c>
      <c r="B3" s="61" t="s">
        <v>140</v>
      </c>
      <c r="C3" s="61" t="s">
        <v>141</v>
      </c>
      <c r="D3" s="61" t="s">
        <v>32</v>
      </c>
      <c r="E3" s="131">
        <v>40746</v>
      </c>
      <c r="F3" s="131">
        <v>40747</v>
      </c>
      <c r="G3" s="61">
        <v>1</v>
      </c>
      <c r="H3" s="61" t="s">
        <v>31</v>
      </c>
      <c r="I3" s="61" t="s">
        <v>170</v>
      </c>
      <c r="J3" s="61" t="s">
        <v>171</v>
      </c>
    </row>
    <row r="4" spans="1:10" ht="12.75" customHeight="1" x14ac:dyDescent="0.15">
      <c r="A4" s="61" t="s">
        <v>139</v>
      </c>
      <c r="B4" s="61" t="s">
        <v>140</v>
      </c>
      <c r="C4" s="61" t="s">
        <v>141</v>
      </c>
      <c r="D4" s="61" t="s">
        <v>32</v>
      </c>
      <c r="E4" s="131">
        <v>40763</v>
      </c>
      <c r="F4" s="131">
        <v>40764</v>
      </c>
      <c r="G4" s="61">
        <v>1</v>
      </c>
      <c r="H4" s="61" t="s">
        <v>31</v>
      </c>
      <c r="I4" s="61" t="s">
        <v>170</v>
      </c>
      <c r="J4" s="61" t="s">
        <v>171</v>
      </c>
    </row>
    <row r="5" spans="1:10" ht="12.75" customHeight="1" x14ac:dyDescent="0.15">
      <c r="A5" s="61" t="s">
        <v>139</v>
      </c>
      <c r="B5" s="61" t="s">
        <v>151</v>
      </c>
      <c r="C5" s="61" t="s">
        <v>152</v>
      </c>
      <c r="D5" s="61" t="s">
        <v>32</v>
      </c>
      <c r="E5" s="131">
        <v>40763</v>
      </c>
      <c r="F5" s="131">
        <v>40765</v>
      </c>
      <c r="G5" s="61">
        <v>2</v>
      </c>
      <c r="H5" s="61" t="s">
        <v>31</v>
      </c>
      <c r="I5" s="61" t="s">
        <v>170</v>
      </c>
      <c r="J5" s="61" t="s">
        <v>171</v>
      </c>
    </row>
    <row r="6" spans="1:10" ht="12.75" customHeight="1" x14ac:dyDescent="0.15">
      <c r="A6" s="61" t="s">
        <v>139</v>
      </c>
      <c r="B6" s="61" t="s">
        <v>155</v>
      </c>
      <c r="C6" s="61" t="s">
        <v>156</v>
      </c>
      <c r="D6" s="61" t="s">
        <v>32</v>
      </c>
      <c r="E6" s="131">
        <v>40743</v>
      </c>
      <c r="F6" s="131">
        <v>40744</v>
      </c>
      <c r="G6" s="61">
        <v>1</v>
      </c>
      <c r="H6" s="61" t="s">
        <v>31</v>
      </c>
      <c r="I6" s="61" t="s">
        <v>170</v>
      </c>
      <c r="J6" s="61" t="s">
        <v>171</v>
      </c>
    </row>
    <row r="7" spans="1:10" ht="12.75" customHeight="1" x14ac:dyDescent="0.15">
      <c r="A7" s="61" t="s">
        <v>139</v>
      </c>
      <c r="B7" s="61" t="s">
        <v>155</v>
      </c>
      <c r="C7" s="61" t="s">
        <v>156</v>
      </c>
      <c r="D7" s="61" t="s">
        <v>32</v>
      </c>
      <c r="E7" s="131">
        <v>40784</v>
      </c>
      <c r="F7" s="131">
        <v>40785</v>
      </c>
      <c r="G7" s="61">
        <v>1</v>
      </c>
      <c r="H7" s="61" t="s">
        <v>31</v>
      </c>
      <c r="I7" s="61" t="s">
        <v>170</v>
      </c>
      <c r="J7" s="61" t="s">
        <v>171</v>
      </c>
    </row>
    <row r="8" spans="1:10" ht="12.75" customHeight="1" x14ac:dyDescent="0.15">
      <c r="A8" s="61" t="s">
        <v>139</v>
      </c>
      <c r="B8" s="61" t="s">
        <v>155</v>
      </c>
      <c r="C8" s="61" t="s">
        <v>156</v>
      </c>
      <c r="D8" s="61" t="s">
        <v>32</v>
      </c>
      <c r="E8" s="131">
        <v>40791</v>
      </c>
      <c r="F8" s="131">
        <v>40792</v>
      </c>
      <c r="G8" s="61">
        <v>1</v>
      </c>
      <c r="H8" s="61" t="s">
        <v>31</v>
      </c>
      <c r="I8" s="61" t="s">
        <v>170</v>
      </c>
      <c r="J8" s="61" t="s">
        <v>171</v>
      </c>
    </row>
    <row r="9" spans="1:10" ht="12.75" customHeight="1" x14ac:dyDescent="0.15">
      <c r="A9" s="61" t="s">
        <v>139</v>
      </c>
      <c r="B9" s="61" t="s">
        <v>157</v>
      </c>
      <c r="C9" s="61" t="s">
        <v>158</v>
      </c>
      <c r="D9" s="61" t="s">
        <v>32</v>
      </c>
      <c r="E9" s="131">
        <v>40746</v>
      </c>
      <c r="F9" s="131">
        <v>40747</v>
      </c>
      <c r="G9" s="61">
        <v>1</v>
      </c>
      <c r="H9" s="61" t="s">
        <v>31</v>
      </c>
      <c r="I9" s="61" t="s">
        <v>170</v>
      </c>
      <c r="J9" s="61" t="s">
        <v>171</v>
      </c>
    </row>
    <row r="10" spans="1:10" ht="12.75" customHeight="1" x14ac:dyDescent="0.15">
      <c r="A10" s="61" t="s">
        <v>139</v>
      </c>
      <c r="B10" s="61" t="s">
        <v>157</v>
      </c>
      <c r="C10" s="61" t="s">
        <v>158</v>
      </c>
      <c r="D10" s="61" t="s">
        <v>32</v>
      </c>
      <c r="E10" s="131">
        <v>40784</v>
      </c>
      <c r="F10" s="131">
        <v>40785</v>
      </c>
      <c r="G10" s="61">
        <v>1</v>
      </c>
      <c r="H10" s="61" t="s">
        <v>31</v>
      </c>
      <c r="I10" s="61" t="s">
        <v>170</v>
      </c>
      <c r="J10" s="61" t="s">
        <v>171</v>
      </c>
    </row>
    <row r="11" spans="1:10" ht="12.75" customHeight="1" x14ac:dyDescent="0.15">
      <c r="A11" s="61" t="s">
        <v>139</v>
      </c>
      <c r="B11" s="61" t="s">
        <v>157</v>
      </c>
      <c r="C11" s="61" t="s">
        <v>158</v>
      </c>
      <c r="D11" s="61" t="s">
        <v>32</v>
      </c>
      <c r="E11" s="131">
        <v>40791</v>
      </c>
      <c r="F11" s="131">
        <v>40792</v>
      </c>
      <c r="G11" s="61">
        <v>1</v>
      </c>
      <c r="H11" s="61" t="s">
        <v>31</v>
      </c>
      <c r="I11" s="61" t="s">
        <v>170</v>
      </c>
      <c r="J11" s="61" t="s">
        <v>171</v>
      </c>
    </row>
    <row r="12" spans="1:10" ht="12.75" customHeight="1" x14ac:dyDescent="0.15">
      <c r="A12" s="61" t="s">
        <v>139</v>
      </c>
      <c r="B12" s="61" t="s">
        <v>159</v>
      </c>
      <c r="C12" s="61" t="s">
        <v>160</v>
      </c>
      <c r="D12" s="61" t="s">
        <v>32</v>
      </c>
      <c r="E12" s="131">
        <v>40743</v>
      </c>
      <c r="F12" s="131">
        <v>40744</v>
      </c>
      <c r="G12" s="61">
        <v>1</v>
      </c>
      <c r="H12" s="61" t="s">
        <v>31</v>
      </c>
      <c r="I12" s="61" t="s">
        <v>170</v>
      </c>
      <c r="J12" s="61" t="s">
        <v>171</v>
      </c>
    </row>
    <row r="13" spans="1:10" ht="12.75" customHeight="1" x14ac:dyDescent="0.15">
      <c r="A13" s="61" t="s">
        <v>139</v>
      </c>
      <c r="B13" s="61" t="s">
        <v>159</v>
      </c>
      <c r="C13" s="61" t="s">
        <v>160</v>
      </c>
      <c r="D13" s="61" t="s">
        <v>32</v>
      </c>
      <c r="E13" s="131">
        <v>40746</v>
      </c>
      <c r="F13" s="131">
        <v>40747</v>
      </c>
      <c r="G13" s="61">
        <v>1</v>
      </c>
      <c r="H13" s="61" t="s">
        <v>31</v>
      </c>
      <c r="I13" s="61" t="s">
        <v>170</v>
      </c>
      <c r="J13" s="61" t="s">
        <v>171</v>
      </c>
    </row>
    <row r="14" spans="1:10" ht="12.75" customHeight="1" x14ac:dyDescent="0.15">
      <c r="A14" s="61" t="s">
        <v>139</v>
      </c>
      <c r="B14" s="61" t="s">
        <v>159</v>
      </c>
      <c r="C14" s="61" t="s">
        <v>160</v>
      </c>
      <c r="D14" s="61" t="s">
        <v>32</v>
      </c>
      <c r="E14" s="131">
        <v>40784</v>
      </c>
      <c r="F14" s="131">
        <v>40785</v>
      </c>
      <c r="G14" s="61">
        <v>1</v>
      </c>
      <c r="H14" s="61" t="s">
        <v>31</v>
      </c>
      <c r="I14" s="61" t="s">
        <v>170</v>
      </c>
      <c r="J14" s="61" t="s">
        <v>171</v>
      </c>
    </row>
    <row r="15" spans="1:10" ht="12.75" customHeight="1" x14ac:dyDescent="0.15">
      <c r="A15" s="61" t="s">
        <v>139</v>
      </c>
      <c r="B15" s="61" t="s">
        <v>161</v>
      </c>
      <c r="C15" s="61" t="s">
        <v>162</v>
      </c>
      <c r="D15" s="61" t="s">
        <v>32</v>
      </c>
      <c r="E15" s="131">
        <v>40746</v>
      </c>
      <c r="F15" s="131">
        <v>40747</v>
      </c>
      <c r="G15" s="61">
        <v>1</v>
      </c>
      <c r="H15" s="61" t="s">
        <v>31</v>
      </c>
      <c r="I15" s="61" t="s">
        <v>170</v>
      </c>
      <c r="J15" s="61" t="s">
        <v>171</v>
      </c>
    </row>
    <row r="16" spans="1:10" ht="12.75" customHeight="1" x14ac:dyDescent="0.15">
      <c r="A16" s="61" t="s">
        <v>139</v>
      </c>
      <c r="B16" s="61" t="s">
        <v>161</v>
      </c>
      <c r="C16" s="61" t="s">
        <v>162</v>
      </c>
      <c r="D16" s="61" t="s">
        <v>32</v>
      </c>
      <c r="E16" s="131">
        <v>40763</v>
      </c>
      <c r="F16" s="131">
        <v>40764</v>
      </c>
      <c r="G16" s="61">
        <v>1</v>
      </c>
      <c r="H16" s="61" t="s">
        <v>31</v>
      </c>
      <c r="I16" s="61" t="s">
        <v>170</v>
      </c>
      <c r="J16" s="61" t="s">
        <v>171</v>
      </c>
    </row>
    <row r="17" spans="1:10" ht="12.75" customHeight="1" x14ac:dyDescent="0.15">
      <c r="A17" s="61" t="s">
        <v>139</v>
      </c>
      <c r="B17" s="61" t="s">
        <v>163</v>
      </c>
      <c r="C17" s="61" t="s">
        <v>164</v>
      </c>
      <c r="D17" s="61" t="s">
        <v>32</v>
      </c>
      <c r="E17" s="131">
        <v>40771</v>
      </c>
      <c r="F17" s="131">
        <v>40772</v>
      </c>
      <c r="G17" s="61">
        <v>1</v>
      </c>
      <c r="H17" s="61" t="s">
        <v>31</v>
      </c>
      <c r="I17" s="61" t="s">
        <v>170</v>
      </c>
      <c r="J17" s="61" t="s">
        <v>171</v>
      </c>
    </row>
    <row r="18" spans="1:10" ht="12.75" customHeight="1" x14ac:dyDescent="0.15">
      <c r="A18" s="61" t="s">
        <v>139</v>
      </c>
      <c r="B18" s="61" t="s">
        <v>165</v>
      </c>
      <c r="C18" s="61" t="s">
        <v>166</v>
      </c>
      <c r="D18" s="61" t="s">
        <v>32</v>
      </c>
      <c r="E18" s="131">
        <v>40746</v>
      </c>
      <c r="F18" s="131">
        <v>40747</v>
      </c>
      <c r="G18" s="61">
        <v>1</v>
      </c>
      <c r="H18" s="61" t="s">
        <v>31</v>
      </c>
      <c r="I18" s="61" t="s">
        <v>170</v>
      </c>
      <c r="J18" s="61" t="s">
        <v>171</v>
      </c>
    </row>
    <row r="19" spans="1:10" ht="12.75" customHeight="1" x14ac:dyDescent="0.15">
      <c r="A19" s="62" t="s">
        <v>139</v>
      </c>
      <c r="B19" s="62" t="s">
        <v>165</v>
      </c>
      <c r="C19" s="62" t="s">
        <v>166</v>
      </c>
      <c r="D19" s="62" t="s">
        <v>32</v>
      </c>
      <c r="E19" s="142">
        <v>40784</v>
      </c>
      <c r="F19" s="142">
        <v>40785</v>
      </c>
      <c r="G19" s="62">
        <v>1</v>
      </c>
      <c r="H19" s="62" t="s">
        <v>31</v>
      </c>
      <c r="I19" s="62" t="s">
        <v>170</v>
      </c>
      <c r="J19" s="62" t="s">
        <v>171</v>
      </c>
    </row>
    <row r="20" spans="1:10" ht="12.75" customHeight="1" x14ac:dyDescent="0.15">
      <c r="A20" s="32"/>
      <c r="B20" s="55">
        <f>SUM(IF(FREQUENCY(MATCH(B2:B19,B2:B19,0),MATCH(B2:B19,B2:B19,0))&gt;0,1))</f>
        <v>8</v>
      </c>
      <c r="C20" s="55"/>
      <c r="D20" s="29">
        <f>COUNTA(D2:D19)</f>
        <v>18</v>
      </c>
      <c r="E20" s="29"/>
      <c r="F20" s="29"/>
      <c r="G20" s="29">
        <f>SUM(G2:G19)</f>
        <v>19</v>
      </c>
      <c r="H20" s="32"/>
      <c r="I20" s="32"/>
      <c r="J20" s="32"/>
    </row>
    <row r="21" spans="1:10" ht="12.75" customHeight="1" x14ac:dyDescent="0.15">
      <c r="A21" s="32"/>
      <c r="B21" s="55"/>
      <c r="C21" s="33"/>
      <c r="D21" s="29"/>
      <c r="E21" s="29"/>
      <c r="F21" s="29"/>
      <c r="G21" s="29"/>
      <c r="H21" s="32"/>
      <c r="I21" s="32"/>
      <c r="J21" s="32"/>
    </row>
    <row r="22" spans="1:10" ht="12.75" customHeight="1" x14ac:dyDescent="0.15">
      <c r="A22" s="32"/>
      <c r="B22" s="55"/>
      <c r="C22" s="33"/>
      <c r="D22" s="29"/>
      <c r="E22" s="29"/>
      <c r="F22" s="29"/>
      <c r="G22" s="29"/>
      <c r="H22" s="32"/>
      <c r="I22" s="32"/>
      <c r="J22" s="32"/>
    </row>
    <row r="23" spans="1:10" ht="12.75" customHeight="1" x14ac:dyDescent="0.2">
      <c r="A23" s="32"/>
      <c r="C23" s="108" t="s">
        <v>174</v>
      </c>
      <c r="D23" s="105"/>
      <c r="E23" s="105"/>
      <c r="F23" s="29"/>
      <c r="G23" s="29"/>
      <c r="H23" s="32"/>
      <c r="I23" s="32"/>
      <c r="J23" s="32"/>
    </row>
    <row r="24" spans="1:10" ht="12.75" customHeight="1" x14ac:dyDescent="0.2">
      <c r="A24" s="32"/>
      <c r="B24" s="106"/>
      <c r="C24" s="107" t="s">
        <v>123</v>
      </c>
      <c r="D24" s="88">
        <f>SUM(B20)</f>
        <v>8</v>
      </c>
      <c r="E24" s="105"/>
      <c r="F24" s="29"/>
      <c r="G24" s="29"/>
      <c r="H24" s="32"/>
      <c r="I24" s="32"/>
      <c r="J24" s="32"/>
    </row>
    <row r="25" spans="1:10" ht="12.75" customHeight="1" x14ac:dyDescent="0.2">
      <c r="A25" s="32"/>
      <c r="B25" s="106"/>
      <c r="C25" s="107" t="s">
        <v>124</v>
      </c>
      <c r="D25" s="88">
        <f>SUM(D20)</f>
        <v>18</v>
      </c>
      <c r="E25" s="105"/>
      <c r="F25" s="29"/>
      <c r="G25" s="29"/>
      <c r="H25" s="32"/>
      <c r="I25" s="32"/>
      <c r="J25" s="32"/>
    </row>
    <row r="26" spans="1:10" ht="12.75" customHeight="1" x14ac:dyDescent="0.2">
      <c r="A26" s="32"/>
      <c r="B26" s="106"/>
      <c r="C26" s="107" t="s">
        <v>125</v>
      </c>
      <c r="D26" s="87">
        <f>SUM(G20)</f>
        <v>19</v>
      </c>
      <c r="E26" s="105"/>
      <c r="F26" s="29"/>
      <c r="G26" s="29"/>
      <c r="H26" s="32"/>
      <c r="I26" s="32"/>
      <c r="J26" s="32"/>
    </row>
    <row r="27" spans="1:10" ht="12.75" customHeight="1" x14ac:dyDescent="0.2">
      <c r="A27" s="32"/>
      <c r="B27" s="106"/>
      <c r="C27" s="104"/>
      <c r="D27" s="105"/>
      <c r="E27" s="105"/>
      <c r="F27" s="29"/>
      <c r="G27" s="29"/>
      <c r="H27" s="32"/>
      <c r="I27" s="32"/>
      <c r="J27" s="32"/>
    </row>
    <row r="28" spans="1:10" ht="12.75" customHeight="1" x14ac:dyDescent="0.2">
      <c r="A28" s="32"/>
      <c r="B28" s="94"/>
      <c r="C28" s="108" t="s">
        <v>105</v>
      </c>
      <c r="D28" s="105"/>
      <c r="E28" s="105"/>
      <c r="F28" s="29"/>
      <c r="G28" s="29"/>
      <c r="H28" s="32"/>
      <c r="I28" s="32"/>
      <c r="J28" s="32"/>
    </row>
    <row r="29" spans="1:10" ht="12.75" customHeight="1" x14ac:dyDescent="0.2">
      <c r="A29" s="32"/>
      <c r="B29" s="106"/>
      <c r="C29" s="90"/>
      <c r="D29" s="99" t="s">
        <v>91</v>
      </c>
      <c r="E29" s="99" t="s">
        <v>92</v>
      </c>
      <c r="F29" s="29"/>
      <c r="G29" s="29"/>
      <c r="H29" s="32"/>
      <c r="I29" s="32"/>
      <c r="J29" s="32"/>
    </row>
    <row r="30" spans="1:10" ht="12.75" customHeight="1" x14ac:dyDescent="0.2">
      <c r="A30" s="73"/>
      <c r="B30" s="94"/>
      <c r="C30" s="109" t="s">
        <v>119</v>
      </c>
      <c r="D30" s="90"/>
      <c r="E30" s="90"/>
      <c r="F30" s="30"/>
      <c r="G30" s="74"/>
      <c r="H30" s="32"/>
      <c r="I30" s="32"/>
      <c r="J30" s="49"/>
    </row>
    <row r="31" spans="1:10" ht="12.75" customHeight="1" x14ac:dyDescent="0.2">
      <c r="A31" s="73"/>
      <c r="B31" s="94"/>
      <c r="C31" s="110" t="s">
        <v>90</v>
      </c>
      <c r="D31" s="88">
        <f>COUNTIF(H2:H19, "*ELEV_BACT*")</f>
        <v>18</v>
      </c>
      <c r="E31" s="115">
        <f>D31/D32</f>
        <v>1</v>
      </c>
      <c r="F31" s="30"/>
      <c r="G31" s="74"/>
      <c r="H31" s="32"/>
      <c r="I31" s="32"/>
      <c r="J31" s="49"/>
    </row>
    <row r="32" spans="1:10" ht="12.75" customHeight="1" x14ac:dyDescent="0.2">
      <c r="B32" s="94"/>
      <c r="C32" s="113"/>
      <c r="D32" s="114">
        <f>SUM(D31:D31)</f>
        <v>18</v>
      </c>
      <c r="E32" s="101">
        <f>SUM(E31:E31)</f>
        <v>1</v>
      </c>
      <c r="F32" s="32"/>
      <c r="H32" s="72"/>
      <c r="I32" s="32"/>
      <c r="J32" s="32"/>
    </row>
    <row r="33" spans="2:11" ht="12.75" customHeight="1" x14ac:dyDescent="0.2">
      <c r="B33" s="94"/>
      <c r="C33" s="109" t="s">
        <v>120</v>
      </c>
      <c r="D33" s="90"/>
      <c r="E33" s="111"/>
      <c r="G33" s="70"/>
      <c r="H33" s="71"/>
      <c r="I33" s="43"/>
      <c r="J33" s="79"/>
    </row>
    <row r="34" spans="2:11" ht="12.75" customHeight="1" x14ac:dyDescent="0.2">
      <c r="B34" s="94"/>
      <c r="C34" s="110" t="s">
        <v>172</v>
      </c>
      <c r="D34" s="88">
        <f>COUNTIF(I2:I19, "*ECOLI*")</f>
        <v>18</v>
      </c>
      <c r="E34" s="115">
        <f>D34/D35</f>
        <v>1</v>
      </c>
      <c r="G34" s="70"/>
      <c r="H34" s="71"/>
      <c r="I34" s="43"/>
      <c r="J34" s="79"/>
    </row>
    <row r="35" spans="2:11" ht="12.75" customHeight="1" x14ac:dyDescent="0.2">
      <c r="B35" s="94"/>
      <c r="C35" s="113"/>
      <c r="D35" s="114">
        <f>SUM(D34:D34)</f>
        <v>18</v>
      </c>
      <c r="E35" s="101">
        <f>SUM(E34:E34)</f>
        <v>1</v>
      </c>
      <c r="H35" s="72"/>
      <c r="I35" s="32"/>
      <c r="J35" s="43"/>
      <c r="K35" s="61"/>
    </row>
    <row r="36" spans="2:11" ht="12.75" customHeight="1" x14ac:dyDescent="0.2">
      <c r="B36" s="94"/>
      <c r="C36" s="109" t="s">
        <v>121</v>
      </c>
      <c r="D36" s="90"/>
      <c r="E36" s="111"/>
      <c r="H36" s="71"/>
      <c r="I36" s="43"/>
      <c r="J36" s="79"/>
      <c r="K36" s="61"/>
    </row>
    <row r="37" spans="2:11" ht="12.75" customHeight="1" x14ac:dyDescent="0.2">
      <c r="B37" s="94"/>
      <c r="C37" s="110" t="s">
        <v>173</v>
      </c>
      <c r="D37" s="112">
        <f>COUNTIF(J2:J19, "*STORM*")</f>
        <v>18</v>
      </c>
      <c r="E37" s="103">
        <f>D37/D38</f>
        <v>1</v>
      </c>
      <c r="H37" s="61"/>
      <c r="I37" s="43"/>
      <c r="J37" s="79"/>
    </row>
    <row r="38" spans="2:11" ht="12.75" customHeight="1" x14ac:dyDescent="0.2">
      <c r="B38" s="94"/>
      <c r="C38" s="94"/>
      <c r="D38" s="114">
        <f>SUM(D37:D37)</f>
        <v>18</v>
      </c>
      <c r="E38" s="101">
        <f>SUM(E37:E37)</f>
        <v>1</v>
      </c>
      <c r="H38" s="61"/>
      <c r="I38" s="43"/>
      <c r="J38" s="79"/>
    </row>
    <row r="39" spans="2:11" ht="12.75" customHeight="1" x14ac:dyDescent="0.15">
      <c r="H39" s="61"/>
      <c r="I39" s="43"/>
      <c r="J39" s="79"/>
    </row>
    <row r="40" spans="2:11" ht="12.75" customHeight="1" x14ac:dyDescent="0.15">
      <c r="H40" s="61"/>
      <c r="I40" s="43"/>
      <c r="J40" s="79"/>
    </row>
    <row r="41" spans="2:11" ht="12" customHeight="1" x14ac:dyDescent="0.15">
      <c r="H41" s="24"/>
      <c r="I41" s="80"/>
      <c r="J41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Pennsylvania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Q25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 x14ac:dyDescent="0.2">
      <c r="A1" s="9"/>
      <c r="B1" s="154" t="s">
        <v>24</v>
      </c>
      <c r="C1" s="155"/>
      <c r="D1" s="155"/>
      <c r="E1" s="155"/>
      <c r="F1" s="31"/>
      <c r="G1" s="152" t="s">
        <v>23</v>
      </c>
      <c r="H1" s="153"/>
      <c r="I1" s="153"/>
      <c r="J1" s="153"/>
      <c r="K1" s="153"/>
    </row>
    <row r="2" spans="1:147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8" customHeight="1" x14ac:dyDescent="0.2">
      <c r="A3" s="61" t="s">
        <v>139</v>
      </c>
      <c r="B3" s="61" t="s">
        <v>140</v>
      </c>
      <c r="C3" s="61" t="s">
        <v>141</v>
      </c>
      <c r="D3" s="52">
        <v>3</v>
      </c>
      <c r="E3" s="52">
        <v>3</v>
      </c>
      <c r="F3" s="52"/>
      <c r="G3" s="52">
        <v>3</v>
      </c>
      <c r="H3" s="52"/>
      <c r="I3" s="52"/>
      <c r="J3" s="52"/>
      <c r="K3" s="52"/>
    </row>
    <row r="4" spans="1:147" ht="18" customHeight="1" x14ac:dyDescent="0.2">
      <c r="A4" s="61" t="s">
        <v>139</v>
      </c>
      <c r="B4" s="61" t="s">
        <v>151</v>
      </c>
      <c r="C4" s="61" t="s">
        <v>152</v>
      </c>
      <c r="D4" s="133">
        <v>1</v>
      </c>
      <c r="E4" s="133">
        <v>2</v>
      </c>
      <c r="F4" s="133"/>
      <c r="G4" s="133"/>
      <c r="H4" s="133">
        <v>1</v>
      </c>
      <c r="I4" s="127"/>
      <c r="J4" s="127"/>
      <c r="K4" s="127"/>
    </row>
    <row r="5" spans="1:147" ht="18" customHeight="1" x14ac:dyDescent="0.2">
      <c r="A5" s="61" t="s">
        <v>139</v>
      </c>
      <c r="B5" s="61" t="s">
        <v>155</v>
      </c>
      <c r="C5" s="61" t="s">
        <v>156</v>
      </c>
      <c r="D5" s="141">
        <v>3</v>
      </c>
      <c r="E5" s="141">
        <v>3</v>
      </c>
      <c r="F5" s="141"/>
      <c r="G5" s="141">
        <v>3</v>
      </c>
      <c r="H5" s="127"/>
      <c r="I5" s="127"/>
      <c r="J5" s="127"/>
      <c r="K5" s="127"/>
    </row>
    <row r="6" spans="1:147" ht="18" customHeight="1" x14ac:dyDescent="0.2">
      <c r="A6" s="61" t="s">
        <v>139</v>
      </c>
      <c r="B6" s="61" t="s">
        <v>157</v>
      </c>
      <c r="C6" s="61" t="s">
        <v>158</v>
      </c>
      <c r="D6" s="141">
        <v>3</v>
      </c>
      <c r="E6" s="141">
        <v>3</v>
      </c>
      <c r="F6" s="141"/>
      <c r="G6" s="141">
        <v>3</v>
      </c>
      <c r="H6" s="119"/>
      <c r="I6" s="119"/>
      <c r="J6" s="119"/>
      <c r="K6" s="119"/>
    </row>
    <row r="7" spans="1:147" ht="18" customHeight="1" x14ac:dyDescent="0.2">
      <c r="A7" s="61" t="s">
        <v>139</v>
      </c>
      <c r="B7" s="61" t="s">
        <v>159</v>
      </c>
      <c r="C7" s="61" t="s">
        <v>160</v>
      </c>
      <c r="D7" s="141">
        <v>3</v>
      </c>
      <c r="E7" s="141">
        <v>3</v>
      </c>
      <c r="F7" s="141"/>
      <c r="G7" s="141">
        <v>3</v>
      </c>
      <c r="H7" s="119"/>
      <c r="I7" s="119"/>
      <c r="J7" s="119"/>
      <c r="K7" s="119"/>
    </row>
    <row r="8" spans="1:147" ht="18" customHeight="1" x14ac:dyDescent="0.2">
      <c r="A8" s="61" t="s">
        <v>139</v>
      </c>
      <c r="B8" s="61" t="s">
        <v>161</v>
      </c>
      <c r="C8" s="61" t="s">
        <v>162</v>
      </c>
      <c r="D8" s="127">
        <v>2</v>
      </c>
      <c r="E8" s="127">
        <v>2</v>
      </c>
      <c r="F8" s="127"/>
      <c r="G8" s="127">
        <v>2</v>
      </c>
      <c r="H8" s="119"/>
      <c r="I8" s="119"/>
      <c r="J8" s="119"/>
      <c r="K8" s="119"/>
    </row>
    <row r="9" spans="1:147" ht="18" customHeight="1" x14ac:dyDescent="0.2">
      <c r="A9" s="61" t="s">
        <v>139</v>
      </c>
      <c r="B9" s="61" t="s">
        <v>163</v>
      </c>
      <c r="C9" s="61" t="s">
        <v>164</v>
      </c>
      <c r="D9" s="141">
        <v>1</v>
      </c>
      <c r="E9" s="141">
        <v>1</v>
      </c>
      <c r="F9" s="141"/>
      <c r="G9" s="141">
        <v>1</v>
      </c>
      <c r="H9" s="141"/>
      <c r="I9" s="141"/>
      <c r="J9" s="141"/>
      <c r="K9" s="141"/>
    </row>
    <row r="10" spans="1:147" ht="18" customHeight="1" x14ac:dyDescent="0.2">
      <c r="A10" s="62" t="s">
        <v>139</v>
      </c>
      <c r="B10" s="62" t="s">
        <v>165</v>
      </c>
      <c r="C10" s="62" t="s">
        <v>166</v>
      </c>
      <c r="D10" s="57">
        <v>2</v>
      </c>
      <c r="E10" s="57">
        <v>2</v>
      </c>
      <c r="F10" s="57"/>
      <c r="G10" s="57">
        <v>2</v>
      </c>
      <c r="H10" s="57"/>
      <c r="I10" s="57"/>
      <c r="J10" s="57"/>
      <c r="K10" s="57"/>
    </row>
    <row r="11" spans="1:147" ht="12.75" customHeight="1" x14ac:dyDescent="0.2">
      <c r="A11" s="32"/>
      <c r="B11" s="33">
        <f>COUNTA(B3:B10)</f>
        <v>8</v>
      </c>
      <c r="C11" s="33"/>
      <c r="D11" s="42">
        <f>SUM(D3:D10)</f>
        <v>18</v>
      </c>
      <c r="E11" s="42">
        <f>SUM(E3:E10)</f>
        <v>19</v>
      </c>
      <c r="F11" s="42"/>
      <c r="G11" s="42">
        <f>SUM(G3:G10)</f>
        <v>17</v>
      </c>
      <c r="H11" s="42">
        <f>SUM(H3:H10)</f>
        <v>1</v>
      </c>
      <c r="I11" s="42">
        <f>SUM(I3:I10)</f>
        <v>0</v>
      </c>
      <c r="J11" s="42">
        <f>SUM(J3:J10)</f>
        <v>0</v>
      </c>
      <c r="K11" s="42">
        <f>SUM(K3:K10)</f>
        <v>0</v>
      </c>
    </row>
    <row r="12" spans="1:147" ht="12.75" customHeight="1" x14ac:dyDescent="0.2">
      <c r="A12" s="32"/>
      <c r="B12" s="33"/>
      <c r="C12" s="33"/>
      <c r="D12" s="29"/>
      <c r="E12" s="29"/>
      <c r="F12" s="35"/>
      <c r="G12" s="29"/>
      <c r="H12" s="29"/>
      <c r="I12" s="29"/>
      <c r="J12" s="29"/>
      <c r="K12" s="29"/>
    </row>
    <row r="13" spans="1:147" ht="12.75" customHeight="1" x14ac:dyDescent="0.2">
      <c r="A13" s="32"/>
      <c r="B13" s="33"/>
      <c r="C13" s="33"/>
      <c r="D13" s="29"/>
      <c r="E13" s="29"/>
      <c r="F13" s="35"/>
      <c r="G13" s="29"/>
      <c r="H13" s="29"/>
      <c r="I13" s="29"/>
      <c r="J13" s="29"/>
      <c r="K13" s="29"/>
    </row>
    <row r="14" spans="1:147" ht="12.75" customHeight="1" x14ac:dyDescent="0.2">
      <c r="B14" s="89" t="s">
        <v>122</v>
      </c>
      <c r="C14" s="104"/>
      <c r="D14" s="105"/>
    </row>
    <row r="15" spans="1:147" ht="12.75" customHeight="1" x14ac:dyDescent="0.2">
      <c r="B15" s="106"/>
      <c r="C15" s="107" t="s">
        <v>123</v>
      </c>
      <c r="D15" s="88">
        <f>SUM(B11)</f>
        <v>8</v>
      </c>
    </row>
    <row r="16" spans="1:147" ht="12.75" customHeight="1" x14ac:dyDescent="0.2">
      <c r="B16" s="106"/>
      <c r="C16" s="107" t="s">
        <v>103</v>
      </c>
      <c r="D16" s="88">
        <f>SUM(D11)</f>
        <v>18</v>
      </c>
    </row>
    <row r="17" spans="2:8" ht="12.75" customHeight="1" x14ac:dyDescent="0.2">
      <c r="B17" s="106"/>
      <c r="C17" s="107" t="s">
        <v>104</v>
      </c>
      <c r="D17" s="87">
        <f>SUM(E11)</f>
        <v>19</v>
      </c>
    </row>
    <row r="18" spans="2:8" ht="12.75" customHeight="1" x14ac:dyDescent="0.2"/>
    <row r="19" spans="2:8" ht="12.75" customHeight="1" x14ac:dyDescent="0.2">
      <c r="C19" s="92" t="s">
        <v>131</v>
      </c>
      <c r="D19" s="94"/>
      <c r="E19" s="94"/>
      <c r="F19" s="94"/>
      <c r="G19" s="99" t="s">
        <v>91</v>
      </c>
      <c r="H19" s="99" t="s">
        <v>102</v>
      </c>
    </row>
    <row r="20" spans="2:8" ht="12.75" customHeight="1" x14ac:dyDescent="0.2">
      <c r="C20" s="113"/>
      <c r="D20" s="113"/>
      <c r="E20" s="97" t="s">
        <v>126</v>
      </c>
      <c r="G20" s="88">
        <f>SUM(G11)</f>
        <v>17</v>
      </c>
      <c r="H20" s="101">
        <f>G20/(G25)</f>
        <v>0.94444444444444442</v>
      </c>
    </row>
    <row r="21" spans="2:8" ht="12.75" customHeight="1" x14ac:dyDescent="0.2">
      <c r="C21" s="113"/>
      <c r="D21" s="113"/>
      <c r="E21" s="97" t="s">
        <v>127</v>
      </c>
      <c r="G21" s="88">
        <f>SUM(H11)</f>
        <v>1</v>
      </c>
      <c r="H21" s="101">
        <f>G21/G25</f>
        <v>5.5555555555555552E-2</v>
      </c>
    </row>
    <row r="22" spans="2:8" ht="12.75" customHeight="1" x14ac:dyDescent="0.2">
      <c r="C22" s="113"/>
      <c r="D22" s="113"/>
      <c r="E22" s="97" t="s">
        <v>128</v>
      </c>
      <c r="G22" s="88">
        <f>SUM(I11)</f>
        <v>0</v>
      </c>
      <c r="H22" s="101">
        <f>G22/G25</f>
        <v>0</v>
      </c>
    </row>
    <row r="23" spans="2:8" ht="12.75" customHeight="1" x14ac:dyDescent="0.2">
      <c r="C23" s="113"/>
      <c r="D23" s="113"/>
      <c r="E23" s="97" t="s">
        <v>129</v>
      </c>
      <c r="G23" s="88">
        <f>SUM(J11)</f>
        <v>0</v>
      </c>
      <c r="H23" s="101">
        <f>G23/G25</f>
        <v>0</v>
      </c>
    </row>
    <row r="24" spans="2:8" ht="12.75" customHeight="1" x14ac:dyDescent="0.2">
      <c r="C24" s="113"/>
      <c r="D24" s="113"/>
      <c r="E24" s="97" t="s">
        <v>130</v>
      </c>
      <c r="G24" s="112">
        <f>SUM(K11)</f>
        <v>0</v>
      </c>
      <c r="H24" s="103">
        <f>G24/G25</f>
        <v>0</v>
      </c>
    </row>
    <row r="25" spans="2:8" ht="12.75" customHeight="1" x14ac:dyDescent="0.2">
      <c r="C25" s="113"/>
      <c r="D25" s="113"/>
      <c r="E25" s="113"/>
      <c r="F25" s="97"/>
      <c r="G25" s="111">
        <f>SUM(G20:G24)</f>
        <v>18</v>
      </c>
      <c r="H25" s="101">
        <f>SUM(H20:H24)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Pennsylvania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1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8" customFormat="1" ht="12" customHeight="1" x14ac:dyDescent="0.2">
      <c r="B1" s="157" t="s">
        <v>25</v>
      </c>
      <c r="C1" s="157"/>
      <c r="D1" s="59"/>
      <c r="E1" s="60"/>
      <c r="F1" s="59"/>
      <c r="G1" s="156" t="s">
        <v>27</v>
      </c>
      <c r="H1" s="156"/>
      <c r="I1" s="156"/>
      <c r="J1" s="59"/>
      <c r="K1" s="157" t="s">
        <v>33</v>
      </c>
      <c r="L1" s="157"/>
    </row>
    <row r="2" spans="1:12" s="50" customFormat="1" ht="48.75" customHeight="1" x14ac:dyDescent="0.15">
      <c r="A2" s="3" t="s">
        <v>12</v>
      </c>
      <c r="B2" s="3" t="s">
        <v>13</v>
      </c>
      <c r="C2" s="3" t="s">
        <v>11</v>
      </c>
      <c r="D2" s="3"/>
      <c r="E2" s="15" t="s">
        <v>26</v>
      </c>
      <c r="F2" s="3"/>
      <c r="G2" s="3" t="s">
        <v>175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61" t="s">
        <v>139</v>
      </c>
      <c r="B3" s="61" t="s">
        <v>140</v>
      </c>
      <c r="C3" s="61" t="s">
        <v>141</v>
      </c>
      <c r="D3" s="61"/>
      <c r="E3" s="61">
        <v>99</v>
      </c>
      <c r="F3" s="5"/>
      <c r="G3" s="13" t="s">
        <v>28</v>
      </c>
      <c r="H3" s="132">
        <v>3</v>
      </c>
      <c r="I3" s="38">
        <f t="shared" ref="I3:I15" si="0">H3/E3</f>
        <v>3.0303030303030304E-2</v>
      </c>
      <c r="J3" s="56"/>
      <c r="K3" s="39">
        <f t="shared" ref="K3:K15" si="1">E3-H3</f>
        <v>96</v>
      </c>
      <c r="L3" s="38">
        <f t="shared" ref="L3:L15" si="2">K3/E3</f>
        <v>0.96969696969696972</v>
      </c>
    </row>
    <row r="4" spans="1:12" ht="12.75" customHeight="1" x14ac:dyDescent="0.2">
      <c r="A4" s="61" t="s">
        <v>139</v>
      </c>
      <c r="B4" s="61" t="s">
        <v>142</v>
      </c>
      <c r="C4" s="61" t="s">
        <v>143</v>
      </c>
      <c r="D4" s="61"/>
      <c r="E4" s="61">
        <v>99</v>
      </c>
      <c r="F4" s="5"/>
      <c r="G4" s="13"/>
      <c r="H4" s="132"/>
      <c r="I4" s="38">
        <f t="shared" si="0"/>
        <v>0</v>
      </c>
      <c r="J4" s="56"/>
      <c r="K4" s="39">
        <f t="shared" si="1"/>
        <v>99</v>
      </c>
      <c r="L4" s="38">
        <f t="shared" si="2"/>
        <v>1</v>
      </c>
    </row>
    <row r="5" spans="1:12" ht="12.75" customHeight="1" x14ac:dyDescent="0.2">
      <c r="A5" s="61" t="s">
        <v>139</v>
      </c>
      <c r="B5" s="61" t="s">
        <v>145</v>
      </c>
      <c r="C5" s="61" t="s">
        <v>146</v>
      </c>
      <c r="D5" s="61"/>
      <c r="E5" s="61">
        <v>99</v>
      </c>
      <c r="F5" s="5"/>
      <c r="G5" s="13"/>
      <c r="H5" s="132"/>
      <c r="I5" s="38">
        <f t="shared" si="0"/>
        <v>0</v>
      </c>
      <c r="J5" s="56"/>
      <c r="K5" s="39">
        <f t="shared" si="1"/>
        <v>99</v>
      </c>
      <c r="L5" s="38">
        <f t="shared" si="2"/>
        <v>1</v>
      </c>
    </row>
    <row r="6" spans="1:12" ht="12.75" customHeight="1" x14ac:dyDescent="0.2">
      <c r="A6" s="61" t="s">
        <v>139</v>
      </c>
      <c r="B6" s="61" t="s">
        <v>147</v>
      </c>
      <c r="C6" s="61" t="s">
        <v>148</v>
      </c>
      <c r="D6" s="61"/>
      <c r="E6" s="61">
        <v>99</v>
      </c>
      <c r="F6" s="5"/>
      <c r="G6" s="13"/>
      <c r="H6" s="132"/>
      <c r="I6" s="38">
        <f t="shared" si="0"/>
        <v>0</v>
      </c>
      <c r="J6" s="56"/>
      <c r="K6" s="39">
        <f t="shared" si="1"/>
        <v>99</v>
      </c>
      <c r="L6" s="38">
        <f t="shared" si="2"/>
        <v>1</v>
      </c>
    </row>
    <row r="7" spans="1:12" ht="12.75" customHeight="1" x14ac:dyDescent="0.2">
      <c r="A7" s="61" t="s">
        <v>139</v>
      </c>
      <c r="B7" s="61" t="s">
        <v>149</v>
      </c>
      <c r="C7" s="61" t="s">
        <v>150</v>
      </c>
      <c r="D7" s="61"/>
      <c r="E7" s="61">
        <v>99</v>
      </c>
      <c r="F7" s="5"/>
      <c r="G7" s="13"/>
      <c r="H7" s="132"/>
      <c r="I7" s="38">
        <f t="shared" si="0"/>
        <v>0</v>
      </c>
      <c r="J7" s="56"/>
      <c r="K7" s="39">
        <f t="shared" si="1"/>
        <v>99</v>
      </c>
      <c r="L7" s="38">
        <f t="shared" si="2"/>
        <v>1</v>
      </c>
    </row>
    <row r="8" spans="1:12" ht="12.75" customHeight="1" x14ac:dyDescent="0.2">
      <c r="A8" s="61" t="s">
        <v>139</v>
      </c>
      <c r="B8" s="61" t="s">
        <v>151</v>
      </c>
      <c r="C8" s="61" t="s">
        <v>152</v>
      </c>
      <c r="D8" s="61"/>
      <c r="E8" s="61">
        <v>99</v>
      </c>
      <c r="F8" s="5"/>
      <c r="G8" s="13" t="s">
        <v>28</v>
      </c>
      <c r="H8" s="132">
        <v>2</v>
      </c>
      <c r="I8" s="38">
        <f t="shared" si="0"/>
        <v>2.0202020202020204E-2</v>
      </c>
      <c r="J8" s="56"/>
      <c r="K8" s="39">
        <f t="shared" si="1"/>
        <v>97</v>
      </c>
      <c r="L8" s="38">
        <f t="shared" si="2"/>
        <v>0.97979797979797978</v>
      </c>
    </row>
    <row r="9" spans="1:12" ht="12.75" customHeight="1" x14ac:dyDescent="0.2">
      <c r="A9" s="61" t="s">
        <v>139</v>
      </c>
      <c r="B9" s="61" t="s">
        <v>153</v>
      </c>
      <c r="C9" s="61" t="s">
        <v>154</v>
      </c>
      <c r="D9" s="61"/>
      <c r="E9" s="61">
        <v>99</v>
      </c>
      <c r="F9" s="5"/>
      <c r="G9" s="13"/>
      <c r="H9" s="118"/>
      <c r="I9" s="38">
        <f t="shared" si="0"/>
        <v>0</v>
      </c>
      <c r="J9" s="56"/>
      <c r="K9" s="39">
        <f t="shared" si="1"/>
        <v>99</v>
      </c>
      <c r="L9" s="38">
        <f t="shared" si="2"/>
        <v>1</v>
      </c>
    </row>
    <row r="10" spans="1:12" ht="12.75" customHeight="1" x14ac:dyDescent="0.2">
      <c r="A10" s="61" t="s">
        <v>139</v>
      </c>
      <c r="B10" s="61" t="s">
        <v>155</v>
      </c>
      <c r="C10" s="61" t="s">
        <v>156</v>
      </c>
      <c r="D10" s="61"/>
      <c r="E10" s="61">
        <v>99</v>
      </c>
      <c r="F10" s="5"/>
      <c r="G10" s="13" t="s">
        <v>28</v>
      </c>
      <c r="H10" s="132">
        <v>3</v>
      </c>
      <c r="I10" s="38">
        <f t="shared" si="0"/>
        <v>3.0303030303030304E-2</v>
      </c>
      <c r="J10" s="56"/>
      <c r="K10" s="39">
        <f t="shared" si="1"/>
        <v>96</v>
      </c>
      <c r="L10" s="38">
        <f t="shared" si="2"/>
        <v>0.96969696969696972</v>
      </c>
    </row>
    <row r="11" spans="1:12" ht="12.75" customHeight="1" x14ac:dyDescent="0.2">
      <c r="A11" s="61" t="s">
        <v>139</v>
      </c>
      <c r="B11" s="61" t="s">
        <v>157</v>
      </c>
      <c r="C11" s="61" t="s">
        <v>158</v>
      </c>
      <c r="D11" s="61"/>
      <c r="E11" s="61">
        <v>99</v>
      </c>
      <c r="F11" s="5"/>
      <c r="G11" s="13" t="s">
        <v>28</v>
      </c>
      <c r="H11" s="132">
        <v>3</v>
      </c>
      <c r="I11" s="38">
        <f t="shared" si="0"/>
        <v>3.0303030303030304E-2</v>
      </c>
      <c r="J11" s="56"/>
      <c r="K11" s="39">
        <f t="shared" si="1"/>
        <v>96</v>
      </c>
      <c r="L11" s="38">
        <f t="shared" si="2"/>
        <v>0.96969696969696972</v>
      </c>
    </row>
    <row r="12" spans="1:12" ht="12.75" customHeight="1" x14ac:dyDescent="0.2">
      <c r="A12" s="61" t="s">
        <v>139</v>
      </c>
      <c r="B12" s="61" t="s">
        <v>159</v>
      </c>
      <c r="C12" s="61" t="s">
        <v>160</v>
      </c>
      <c r="D12" s="61"/>
      <c r="E12" s="61">
        <v>99</v>
      </c>
      <c r="F12" s="5"/>
      <c r="G12" s="13" t="s">
        <v>28</v>
      </c>
      <c r="H12" s="132">
        <v>3</v>
      </c>
      <c r="I12" s="38">
        <f t="shared" si="0"/>
        <v>3.0303030303030304E-2</v>
      </c>
      <c r="J12" s="56"/>
      <c r="K12" s="39">
        <f t="shared" si="1"/>
        <v>96</v>
      </c>
      <c r="L12" s="38">
        <f t="shared" si="2"/>
        <v>0.96969696969696972</v>
      </c>
    </row>
    <row r="13" spans="1:12" ht="12.75" customHeight="1" x14ac:dyDescent="0.2">
      <c r="A13" s="61" t="s">
        <v>139</v>
      </c>
      <c r="B13" s="61" t="s">
        <v>161</v>
      </c>
      <c r="C13" s="61" t="s">
        <v>162</v>
      </c>
      <c r="D13" s="61"/>
      <c r="E13" s="61">
        <v>99</v>
      </c>
      <c r="F13" s="5"/>
      <c r="G13" s="13" t="s">
        <v>28</v>
      </c>
      <c r="H13" s="132">
        <v>2</v>
      </c>
      <c r="I13" s="38">
        <f t="shared" si="0"/>
        <v>2.0202020202020204E-2</v>
      </c>
      <c r="J13" s="56"/>
      <c r="K13" s="39">
        <f t="shared" si="1"/>
        <v>97</v>
      </c>
      <c r="L13" s="38">
        <f t="shared" si="2"/>
        <v>0.97979797979797978</v>
      </c>
    </row>
    <row r="14" spans="1:12" ht="12.75" customHeight="1" x14ac:dyDescent="0.2">
      <c r="A14" s="61" t="s">
        <v>139</v>
      </c>
      <c r="B14" s="61" t="s">
        <v>163</v>
      </c>
      <c r="C14" s="61" t="s">
        <v>164</v>
      </c>
      <c r="D14" s="61"/>
      <c r="E14" s="61">
        <v>99</v>
      </c>
      <c r="F14" s="5"/>
      <c r="G14" s="13" t="s">
        <v>28</v>
      </c>
      <c r="H14" s="118">
        <v>1</v>
      </c>
      <c r="I14" s="38">
        <f t="shared" si="0"/>
        <v>1.0101010101010102E-2</v>
      </c>
      <c r="J14" s="56"/>
      <c r="K14" s="39">
        <f t="shared" si="1"/>
        <v>98</v>
      </c>
      <c r="L14" s="38">
        <f t="shared" si="2"/>
        <v>0.98989898989898994</v>
      </c>
    </row>
    <row r="15" spans="1:12" ht="12.75" customHeight="1" x14ac:dyDescent="0.2">
      <c r="A15" s="62" t="s">
        <v>139</v>
      </c>
      <c r="B15" s="62" t="s">
        <v>165</v>
      </c>
      <c r="C15" s="62" t="s">
        <v>166</v>
      </c>
      <c r="D15" s="62"/>
      <c r="E15" s="62">
        <v>99</v>
      </c>
      <c r="F15" s="134"/>
      <c r="G15" s="135" t="s">
        <v>28</v>
      </c>
      <c r="H15" s="57">
        <v>2</v>
      </c>
      <c r="I15" s="136">
        <f t="shared" si="0"/>
        <v>2.0202020202020204E-2</v>
      </c>
      <c r="J15" s="137"/>
      <c r="K15" s="138">
        <f t="shared" si="1"/>
        <v>97</v>
      </c>
      <c r="L15" s="136">
        <f t="shared" si="2"/>
        <v>0.97979797979797978</v>
      </c>
    </row>
    <row r="16" spans="1:12" x14ac:dyDescent="0.2">
      <c r="A16" s="32"/>
      <c r="B16" s="33">
        <f>COUNTA(B3:B15)</f>
        <v>13</v>
      </c>
      <c r="C16" s="32"/>
      <c r="E16" s="36">
        <f>SUM(E3:E15)</f>
        <v>1287</v>
      </c>
      <c r="F16" s="40"/>
      <c r="G16" s="33">
        <f>COUNTA(G3:G15)</f>
        <v>8</v>
      </c>
      <c r="H16" s="36">
        <f>SUM(H3:H15)</f>
        <v>19</v>
      </c>
      <c r="I16" s="41">
        <f>H16/E16</f>
        <v>1.4763014763014764E-2</v>
      </c>
      <c r="J16" s="42"/>
      <c r="K16" s="36">
        <f>SUM(K3:K15)</f>
        <v>1268</v>
      </c>
      <c r="L16" s="41">
        <f>K16/E16</f>
        <v>0.98523698523698522</v>
      </c>
    </row>
    <row r="17" spans="1:12" x14ac:dyDescent="0.2">
      <c r="A17" s="32"/>
      <c r="B17" s="33"/>
      <c r="C17" s="32"/>
      <c r="E17" s="36"/>
      <c r="F17" s="40"/>
      <c r="G17" s="33"/>
      <c r="H17" s="36"/>
      <c r="I17" s="41"/>
      <c r="J17" s="117"/>
      <c r="K17" s="47"/>
      <c r="L17" s="41"/>
    </row>
    <row r="18" spans="1:12" x14ac:dyDescent="0.2">
      <c r="A18" s="32"/>
      <c r="B18" s="33"/>
      <c r="C18" s="32"/>
      <c r="E18" s="36"/>
      <c r="F18" s="40"/>
      <c r="G18" s="33"/>
      <c r="H18" s="36"/>
      <c r="I18" s="41"/>
      <c r="J18" s="64"/>
      <c r="K18" s="47"/>
      <c r="L18" s="41"/>
    </row>
    <row r="19" spans="1:12" x14ac:dyDescent="0.2">
      <c r="C19" s="108" t="s">
        <v>193</v>
      </c>
      <c r="D19" s="105"/>
      <c r="G19" s="37"/>
      <c r="H19" s="37"/>
    </row>
    <row r="20" spans="1:12" x14ac:dyDescent="0.2">
      <c r="B20" s="89"/>
      <c r="C20" s="107" t="s">
        <v>96</v>
      </c>
      <c r="D20" s="105"/>
      <c r="E20" s="88">
        <f>SUM(B16)</f>
        <v>13</v>
      </c>
      <c r="G20" s="37"/>
      <c r="H20" s="37"/>
    </row>
    <row r="21" spans="1:12" x14ac:dyDescent="0.2">
      <c r="B21" s="89"/>
      <c r="C21" s="107" t="s">
        <v>132</v>
      </c>
      <c r="D21" s="105"/>
      <c r="E21" s="87">
        <f>SUM(E16)</f>
        <v>1287</v>
      </c>
      <c r="G21" s="37"/>
      <c r="H21" s="37"/>
    </row>
    <row r="22" spans="1:12" x14ac:dyDescent="0.2">
      <c r="B22" s="106"/>
      <c r="C22" s="107" t="s">
        <v>123</v>
      </c>
      <c r="D22" s="88"/>
      <c r="E22" s="88">
        <f>SUM(G16)</f>
        <v>8</v>
      </c>
      <c r="G22" s="37"/>
      <c r="H22" s="37"/>
    </row>
    <row r="23" spans="1:12" x14ac:dyDescent="0.2">
      <c r="B23" s="106"/>
      <c r="C23" s="107" t="s">
        <v>133</v>
      </c>
      <c r="D23" s="88" t="e">
        <f>SUM(#REF!+#REF!+#REF!+#REF!)</f>
        <v>#REF!</v>
      </c>
      <c r="E23" s="87">
        <f>SUM(H16)</f>
        <v>19</v>
      </c>
      <c r="G23" s="37"/>
      <c r="H23" s="37"/>
    </row>
    <row r="24" spans="1:12" x14ac:dyDescent="0.2">
      <c r="B24" s="106"/>
      <c r="C24" s="107" t="s">
        <v>134</v>
      </c>
      <c r="D24" s="88" t="e">
        <f>SUM(#REF!+#REF!+#REF!+#REF!)</f>
        <v>#REF!</v>
      </c>
      <c r="E24" s="115">
        <f>E23/E21</f>
        <v>1.4763014763014764E-2</v>
      </c>
      <c r="G24" s="37"/>
      <c r="H24" s="37"/>
    </row>
    <row r="25" spans="1:12" x14ac:dyDescent="0.2">
      <c r="C25" s="107" t="s">
        <v>135</v>
      </c>
      <c r="E25" s="87">
        <f>SUM(K16)</f>
        <v>1268</v>
      </c>
      <c r="G25" s="37"/>
      <c r="H25" s="37"/>
    </row>
    <row r="26" spans="1:12" x14ac:dyDescent="0.2">
      <c r="C26" s="107" t="s">
        <v>136</v>
      </c>
      <c r="E26" s="115">
        <f>E25/E21</f>
        <v>0.98523698523698522</v>
      </c>
      <c r="G26" s="37"/>
      <c r="H26" s="37"/>
    </row>
    <row r="27" spans="1:12" x14ac:dyDescent="0.2">
      <c r="G27" s="37"/>
      <c r="H27" s="37"/>
    </row>
    <row r="28" spans="1:12" x14ac:dyDescent="0.2">
      <c r="G28" s="37"/>
      <c r="H28" s="37"/>
    </row>
    <row r="29" spans="1:12" x14ac:dyDescent="0.2">
      <c r="G29" s="37"/>
      <c r="H29" s="37"/>
    </row>
    <row r="30" spans="1:12" x14ac:dyDescent="0.2">
      <c r="G30" s="37"/>
      <c r="H30" s="37"/>
    </row>
    <row r="31" spans="1:12" x14ac:dyDescent="0.2">
      <c r="G31" s="37"/>
      <c r="H31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Pennsylvania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2012-09-13T18:27:17Z</cp:lastPrinted>
  <dcterms:created xsi:type="dcterms:W3CDTF">2006-12-12T20:37:17Z</dcterms:created>
  <dcterms:modified xsi:type="dcterms:W3CDTF">2012-09-13T18:27:24Z</dcterms:modified>
</cp:coreProperties>
</file>