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95" yWindow="45" windowWidth="18750" windowHeight="6000"/>
  </bookViews>
  <sheets>
    <sheet name="Summary" sheetId="8" r:id="rId1"/>
    <sheet name="Attributes" sheetId="2" r:id="rId2"/>
    <sheet name="Monitoring" sheetId="10" r:id="rId3"/>
    <sheet name="Pollution Sources" sheetId="11" r:id="rId4"/>
    <sheet name="2011 Actions" sheetId="4" r:id="rId5"/>
    <sheet name="Action Durations" sheetId="9" r:id="rId6"/>
    <sheet name="Beach Days" sheetId="7" r:id="rId7"/>
  </sheets>
  <definedNames>
    <definedName name="_xlnm.Print_Area" localSheetId="4">'2011 Actions'!$A$1:$K$38</definedName>
    <definedName name="_xlnm.Print_Area" localSheetId="5">'Action Durations'!$A$1:$L$32</definedName>
    <definedName name="_xlnm.Print_Area" localSheetId="1">Attributes!$A$1:$J$111</definedName>
    <definedName name="_xlnm.Print_Area" localSheetId="6">'Beach Days'!$A$1:$L$51</definedName>
    <definedName name="_xlnm.Print_Area" localSheetId="2">Monitoring!$A$1:$I$114</definedName>
    <definedName name="_xlnm.Print_Area" localSheetId="3">'Pollution Sources'!$A$1:$S$64</definedName>
    <definedName name="_xlnm.Print_Area" localSheetId="0">Summary!$A$1:$U$24</definedName>
    <definedName name="_xlnm.Print_Titles" localSheetId="4">'2011 Actions'!$1:$1</definedName>
    <definedName name="_xlnm.Print_Titles" localSheetId="5">'Action Durations'!$1:$2</definedName>
    <definedName name="_xlnm.Print_Titles" localSheetId="1">Attributes!$1:$1</definedName>
    <definedName name="_xlnm.Print_Titles" localSheetId="6">'Beach Days'!$1:$2</definedName>
    <definedName name="_xlnm.Print_Titles" localSheetId="2">Monitoring!$1:$1</definedName>
    <definedName name="_xlnm.Print_Titles" localSheetId="3">'Pollution Sources'!$1:$2</definedName>
    <definedName name="_xlnm.Print_Titles" localSheetId="0">Summary!$1:$2</definedName>
  </definedNames>
  <calcPr calcId="145621"/>
</workbook>
</file>

<file path=xl/calcChain.xml><?xml version="1.0" encoding="utf-8"?>
<calcChain xmlns="http://schemas.openxmlformats.org/spreadsheetml/2006/main">
  <c r="Q7" i="8" l="1"/>
  <c r="P7" i="8"/>
  <c r="O7" i="8"/>
  <c r="N7" i="8"/>
  <c r="M7" i="8"/>
  <c r="L7" i="8"/>
  <c r="E29" i="4" l="1"/>
  <c r="E30" i="4" s="1"/>
  <c r="E32" i="4"/>
  <c r="E33" i="4" s="1"/>
  <c r="E35" i="4"/>
  <c r="E36" i="4"/>
  <c r="E37" i="4"/>
  <c r="E127" i="10" l="1"/>
  <c r="E126" i="10"/>
  <c r="E125" i="10"/>
  <c r="E124" i="10"/>
  <c r="E123" i="10"/>
  <c r="E122" i="10"/>
  <c r="E121" i="10"/>
  <c r="E120" i="10"/>
  <c r="E119" i="10"/>
  <c r="E118" i="10"/>
  <c r="E117" i="10"/>
  <c r="E106" i="10"/>
  <c r="D9" i="8" s="1"/>
  <c r="E91" i="10"/>
  <c r="D8" i="8" s="1"/>
  <c r="E65" i="10"/>
  <c r="D7" i="8" s="1"/>
  <c r="E51" i="10"/>
  <c r="D6" i="8" s="1"/>
  <c r="E48" i="10"/>
  <c r="D5" i="8" s="1"/>
  <c r="E21" i="10"/>
  <c r="D4" i="8" s="1"/>
  <c r="E11" i="10"/>
  <c r="D3" i="8" s="1"/>
  <c r="E112" i="10" l="1"/>
  <c r="F119" i="10" s="1"/>
  <c r="F120" i="10"/>
  <c r="F124" i="10"/>
  <c r="F125" i="10" l="1"/>
  <c r="F121" i="10"/>
  <c r="F117" i="10"/>
  <c r="F126" i="10"/>
  <c r="F122" i="10"/>
  <c r="F118" i="10"/>
  <c r="F127" i="10"/>
  <c r="F123" i="10"/>
  <c r="L15" i="9"/>
  <c r="K15" i="9"/>
  <c r="J15" i="9"/>
  <c r="I15" i="9"/>
  <c r="H15" i="9"/>
  <c r="F15" i="9"/>
  <c r="E15" i="9"/>
  <c r="B15" i="9"/>
  <c r="H14" i="4"/>
  <c r="E14" i="4"/>
  <c r="B14" i="4"/>
  <c r="K40" i="7"/>
  <c r="L40" i="7" s="1"/>
  <c r="I40" i="7"/>
  <c r="K39" i="7"/>
  <c r="L39" i="7" s="1"/>
  <c r="I39" i="7"/>
  <c r="K38" i="7"/>
  <c r="L38" i="7" s="1"/>
  <c r="I38" i="7"/>
  <c r="K37" i="7"/>
  <c r="L37" i="7" s="1"/>
  <c r="I37" i="7"/>
  <c r="K36" i="7"/>
  <c r="L36" i="7" s="1"/>
  <c r="I36" i="7"/>
  <c r="K31" i="7"/>
  <c r="L31" i="7" s="1"/>
  <c r="I31" i="7"/>
  <c r="K30" i="7"/>
  <c r="L30" i="7" s="1"/>
  <c r="I30" i="7"/>
  <c r="I106" i="10"/>
  <c r="I91" i="10"/>
  <c r="I65" i="10"/>
  <c r="I51" i="10"/>
  <c r="I48" i="10"/>
  <c r="I21" i="10"/>
  <c r="I11" i="10"/>
  <c r="E114" i="10" l="1"/>
  <c r="K7" i="7" l="1"/>
  <c r="L7" i="7" s="1"/>
  <c r="I7" i="7"/>
  <c r="K6" i="7"/>
  <c r="L6" i="7" s="1"/>
  <c r="I6" i="7"/>
  <c r="K5" i="7"/>
  <c r="L5" i="7" s="1"/>
  <c r="I5" i="7"/>
  <c r="K4" i="7"/>
  <c r="L4" i="7" s="1"/>
  <c r="I4" i="7"/>
  <c r="B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F8" i="8"/>
  <c r="F11" i="2"/>
  <c r="K29" i="7" l="1"/>
  <c r="L29" i="7" s="1"/>
  <c r="I29" i="7"/>
  <c r="K23" i="7"/>
  <c r="L23" i="7" s="1"/>
  <c r="I23" i="7"/>
  <c r="K20" i="7"/>
  <c r="L20" i="7" s="1"/>
  <c r="I20" i="7"/>
  <c r="K19" i="7"/>
  <c r="L19" i="7" s="1"/>
  <c r="I19" i="7"/>
  <c r="K18" i="7"/>
  <c r="L18" i="7" s="1"/>
  <c r="I18" i="7"/>
  <c r="K17" i="7"/>
  <c r="L17" i="7" s="1"/>
  <c r="I17" i="7"/>
  <c r="K16" i="7"/>
  <c r="L16" i="7" s="1"/>
  <c r="I16" i="7"/>
  <c r="K15" i="7"/>
  <c r="L15" i="7" s="1"/>
  <c r="I15" i="7"/>
  <c r="K12" i="7"/>
  <c r="L12" i="7" s="1"/>
  <c r="I12" i="7"/>
  <c r="K11" i="7"/>
  <c r="L11" i="7" s="1"/>
  <c r="I11" i="7"/>
  <c r="K10" i="7"/>
  <c r="L10" i="7" s="1"/>
  <c r="I10" i="7"/>
  <c r="K3" i="7"/>
  <c r="L3" i="7" s="1"/>
  <c r="I3" i="7"/>
  <c r="K35" i="7"/>
  <c r="L35" i="7" s="1"/>
  <c r="I35" i="7"/>
  <c r="H41" i="7"/>
  <c r="T9" i="8" s="1"/>
  <c r="G41" i="7"/>
  <c r="E41" i="7"/>
  <c r="S9" i="8" s="1"/>
  <c r="B41" i="7"/>
  <c r="H33" i="7"/>
  <c r="T8" i="8" s="1"/>
  <c r="G33" i="7"/>
  <c r="E33" i="7"/>
  <c r="S8" i="8" s="1"/>
  <c r="B33" i="7"/>
  <c r="K32" i="7"/>
  <c r="L32" i="7" s="1"/>
  <c r="I32" i="7"/>
  <c r="H27" i="7"/>
  <c r="T7" i="8" s="1"/>
  <c r="G27" i="7"/>
  <c r="E27" i="7"/>
  <c r="S7" i="8" s="1"/>
  <c r="B27" i="7"/>
  <c r="K26" i="7"/>
  <c r="L26" i="7" s="1"/>
  <c r="I26" i="7"/>
  <c r="H24" i="7"/>
  <c r="T6" i="8" s="1"/>
  <c r="G24" i="7"/>
  <c r="E24" i="7"/>
  <c r="S6" i="8" s="1"/>
  <c r="B24" i="7"/>
  <c r="U6" i="8" l="1"/>
  <c r="U8" i="8"/>
  <c r="U9" i="8"/>
  <c r="U7" i="8"/>
  <c r="K41" i="7"/>
  <c r="L41" i="7" s="1"/>
  <c r="I24" i="7"/>
  <c r="I27" i="7"/>
  <c r="I41" i="7"/>
  <c r="I33" i="7"/>
  <c r="K33" i="7"/>
  <c r="L33" i="7" s="1"/>
  <c r="K27" i="7"/>
  <c r="L27" i="7" s="1"/>
  <c r="K24" i="7"/>
  <c r="L24" i="7" s="1"/>
  <c r="L18" i="9"/>
  <c r="Q8" i="8" s="1"/>
  <c r="K18" i="9"/>
  <c r="P8" i="8" s="1"/>
  <c r="J18" i="9"/>
  <c r="O8" i="8" s="1"/>
  <c r="I18" i="9"/>
  <c r="N8" i="8" s="1"/>
  <c r="H18" i="9"/>
  <c r="M8" i="8" s="1"/>
  <c r="F18" i="9"/>
  <c r="E18" i="9"/>
  <c r="L8" i="8" s="1"/>
  <c r="B18" i="9"/>
  <c r="E38" i="4" l="1"/>
  <c r="S41" i="11"/>
  <c r="R41" i="11"/>
  <c r="Q41" i="11"/>
  <c r="P41" i="11"/>
  <c r="O41" i="11"/>
  <c r="N41" i="11"/>
  <c r="M41" i="11"/>
  <c r="L41" i="11"/>
  <c r="K41" i="11"/>
  <c r="J41" i="11"/>
  <c r="I41" i="11"/>
  <c r="H41" i="11"/>
  <c r="G41" i="11"/>
  <c r="F41" i="11"/>
  <c r="E41" i="11"/>
  <c r="B41" i="11"/>
  <c r="S33" i="11"/>
  <c r="R33" i="11"/>
  <c r="Q33" i="11"/>
  <c r="P33" i="11"/>
  <c r="O33" i="11"/>
  <c r="N33" i="11"/>
  <c r="M33" i="11"/>
  <c r="L33" i="11"/>
  <c r="K33" i="11"/>
  <c r="J33" i="11"/>
  <c r="I33" i="11"/>
  <c r="H33" i="11"/>
  <c r="G33" i="11"/>
  <c r="F33" i="11"/>
  <c r="E33" i="11"/>
  <c r="B33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B27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B24" i="11"/>
  <c r="F9" i="8"/>
  <c r="F7" i="8"/>
  <c r="F6" i="8"/>
  <c r="F5" i="8"/>
  <c r="F4" i="8"/>
  <c r="B106" i="10"/>
  <c r="B91" i="10"/>
  <c r="B65" i="10"/>
  <c r="B51" i="10"/>
  <c r="F106" i="2"/>
  <c r="B106" i="2"/>
  <c r="F91" i="2"/>
  <c r="B91" i="2"/>
  <c r="F65" i="2"/>
  <c r="B65" i="2"/>
  <c r="F51" i="2"/>
  <c r="B51" i="2"/>
  <c r="F35" i="4" l="1"/>
  <c r="F36" i="4"/>
  <c r="C6" i="8"/>
  <c r="C8" i="8"/>
  <c r="E8" i="8" s="1"/>
  <c r="C9" i="8"/>
  <c r="F37" i="4"/>
  <c r="C7" i="8"/>
  <c r="E6" i="8"/>
  <c r="J9" i="8"/>
  <c r="I9" i="8"/>
  <c r="E9" i="8"/>
  <c r="F3" i="8"/>
  <c r="F48" i="2"/>
  <c r="F21" i="2"/>
  <c r="H8" i="4"/>
  <c r="E8" i="4"/>
  <c r="B8" i="4"/>
  <c r="H4" i="8" s="1"/>
  <c r="H18" i="4"/>
  <c r="E18" i="4"/>
  <c r="B18" i="4"/>
  <c r="H8" i="8" s="1"/>
  <c r="J8" i="8" s="1"/>
  <c r="B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E8" i="7"/>
  <c r="E13" i="7"/>
  <c r="S4" i="8" s="1"/>
  <c r="F13" i="11"/>
  <c r="B5" i="4"/>
  <c r="E22" i="4" s="1"/>
  <c r="E5" i="4"/>
  <c r="H5" i="4"/>
  <c r="E24" i="4" s="1"/>
  <c r="H11" i="4"/>
  <c r="B11" i="4"/>
  <c r="H5" i="8" s="1"/>
  <c r="S13" i="11"/>
  <c r="R13" i="11"/>
  <c r="E13" i="11"/>
  <c r="H47" i="11" s="1"/>
  <c r="Q13" i="11"/>
  <c r="P13" i="11"/>
  <c r="O13" i="11"/>
  <c r="N13" i="11"/>
  <c r="M13" i="11"/>
  <c r="L13" i="11"/>
  <c r="K13" i="11"/>
  <c r="J13" i="11"/>
  <c r="I13" i="11"/>
  <c r="H13" i="11"/>
  <c r="G13" i="11"/>
  <c r="B13" i="11"/>
  <c r="H8" i="7"/>
  <c r="H13" i="7"/>
  <c r="T4" i="8" s="1"/>
  <c r="H21" i="7"/>
  <c r="T5" i="8" s="1"/>
  <c r="E21" i="7"/>
  <c r="G8" i="7"/>
  <c r="G13" i="7"/>
  <c r="G21" i="7"/>
  <c r="B8" i="7"/>
  <c r="B13" i="7"/>
  <c r="B21" i="7"/>
  <c r="H6" i="9"/>
  <c r="H27" i="9" s="1"/>
  <c r="F6" i="9"/>
  <c r="E6" i="9"/>
  <c r="B12" i="9"/>
  <c r="B9" i="9"/>
  <c r="B6" i="9"/>
  <c r="E11" i="4"/>
  <c r="B48" i="10"/>
  <c r="B21" i="10"/>
  <c r="L12" i="9"/>
  <c r="Q5" i="8" s="1"/>
  <c r="K12" i="9"/>
  <c r="P5" i="8" s="1"/>
  <c r="J12" i="9"/>
  <c r="O5" i="8" s="1"/>
  <c r="I12" i="9"/>
  <c r="N5" i="8" s="1"/>
  <c r="H12" i="9"/>
  <c r="M5" i="8" s="1"/>
  <c r="E12" i="9"/>
  <c r="L5" i="8" s="1"/>
  <c r="L9" i="9"/>
  <c r="K9" i="9"/>
  <c r="J9" i="9"/>
  <c r="O4" i="8" s="1"/>
  <c r="I9" i="9"/>
  <c r="N4" i="8" s="1"/>
  <c r="H9" i="9"/>
  <c r="M4" i="8" s="1"/>
  <c r="E9" i="9"/>
  <c r="L4" i="8" s="1"/>
  <c r="I6" i="9"/>
  <c r="J6" i="9"/>
  <c r="H29" i="9" s="1"/>
  <c r="K6" i="9"/>
  <c r="L6" i="9"/>
  <c r="H31" i="9" s="1"/>
  <c r="B11" i="10"/>
  <c r="F9" i="9"/>
  <c r="F12" i="9"/>
  <c r="B11" i="2"/>
  <c r="B21" i="2"/>
  <c r="B48" i="2"/>
  <c r="E111" i="10" l="1"/>
  <c r="E113" i="10" s="1"/>
  <c r="E23" i="4"/>
  <c r="E7" i="8"/>
  <c r="E23" i="9"/>
  <c r="H30" i="9"/>
  <c r="H28" i="9"/>
  <c r="C5" i="8"/>
  <c r="E22" i="9"/>
  <c r="E24" i="9"/>
  <c r="E45" i="7"/>
  <c r="C4" i="8"/>
  <c r="F38" i="4"/>
  <c r="E46" i="7"/>
  <c r="E47" i="7"/>
  <c r="E48" i="7"/>
  <c r="Q4" i="8"/>
  <c r="P4" i="8"/>
  <c r="I8" i="8"/>
  <c r="E110" i="2"/>
  <c r="H46" i="11"/>
  <c r="H52" i="11"/>
  <c r="H54" i="11"/>
  <c r="H56" i="11"/>
  <c r="H58" i="11"/>
  <c r="H60" i="11"/>
  <c r="H48" i="11"/>
  <c r="H51" i="11"/>
  <c r="H53" i="11"/>
  <c r="H55" i="11"/>
  <c r="H57" i="11"/>
  <c r="H59" i="11"/>
  <c r="H61" i="11"/>
  <c r="H62" i="11"/>
  <c r="H63" i="11"/>
  <c r="I7" i="8"/>
  <c r="E111" i="2"/>
  <c r="S5" i="8"/>
  <c r="U5" i="8" s="1"/>
  <c r="U4" i="8"/>
  <c r="I8" i="7"/>
  <c r="T3" i="8"/>
  <c r="T10" i="8" s="1"/>
  <c r="S3" i="8"/>
  <c r="L3" i="8"/>
  <c r="J7" i="8"/>
  <c r="F32" i="4"/>
  <c r="F29" i="4"/>
  <c r="J5" i="8"/>
  <c r="I5" i="8"/>
  <c r="E5" i="8"/>
  <c r="E4" i="8"/>
  <c r="J4" i="8"/>
  <c r="I4" i="8"/>
  <c r="C3" i="8"/>
  <c r="K21" i="7"/>
  <c r="L21" i="7" s="1"/>
  <c r="I13" i="7"/>
  <c r="Q3" i="8"/>
  <c r="Q10" i="8" s="1"/>
  <c r="M3" i="8"/>
  <c r="M10" i="8" s="1"/>
  <c r="N3" i="8"/>
  <c r="N10" i="8" s="1"/>
  <c r="F10" i="8"/>
  <c r="I21" i="7"/>
  <c r="O3" i="8"/>
  <c r="O10" i="8" s="1"/>
  <c r="K8" i="7"/>
  <c r="H3" i="8"/>
  <c r="P3" i="8"/>
  <c r="P10" i="8" s="1"/>
  <c r="K13" i="7"/>
  <c r="L13" i="7" s="1"/>
  <c r="S10" i="8" l="1"/>
  <c r="U10" i="8" s="1"/>
  <c r="E50" i="7"/>
  <c r="J6" i="8"/>
  <c r="I6" i="8"/>
  <c r="F33" i="4"/>
  <c r="F30" i="4"/>
  <c r="E3" i="8"/>
  <c r="U3" i="8"/>
  <c r="L10" i="8"/>
  <c r="C10" i="8"/>
  <c r="E49" i="7"/>
  <c r="L8" i="7"/>
  <c r="H64" i="11"/>
  <c r="H32" i="9"/>
  <c r="I31" i="9" s="1"/>
  <c r="D10" i="8"/>
  <c r="H10" i="8"/>
  <c r="J3" i="8"/>
  <c r="I3" i="8"/>
  <c r="E51" i="7" l="1"/>
  <c r="E10" i="8"/>
  <c r="I56" i="11"/>
  <c r="I57" i="11"/>
  <c r="I51" i="11"/>
  <c r="I52" i="11"/>
  <c r="I53" i="11"/>
  <c r="I63" i="11"/>
  <c r="I60" i="11"/>
  <c r="I61" i="11"/>
  <c r="I55" i="11"/>
  <c r="I58" i="11"/>
  <c r="I59" i="11"/>
  <c r="I62" i="11"/>
  <c r="I54" i="11"/>
  <c r="I28" i="9"/>
  <c r="I30" i="9"/>
  <c r="I29" i="9"/>
  <c r="I27" i="9"/>
  <c r="J10" i="8"/>
  <c r="I10" i="8"/>
  <c r="I64" i="11" l="1"/>
  <c r="I32" i="9"/>
</calcChain>
</file>

<file path=xl/sharedStrings.xml><?xml version="1.0" encoding="utf-8"?>
<sst xmlns="http://schemas.openxmlformats.org/spreadsheetml/2006/main" count="1188" uniqueCount="362">
  <si>
    <t>No. of monitored beaches with actions</t>
  </si>
  <si>
    <t>No. of monitored beaches without actions</t>
  </si>
  <si>
    <t>Percent of monitored beaches affected by a beach action</t>
  </si>
  <si>
    <t>No. of beach actions</t>
  </si>
  <si>
    <t>No. of actions of 1 day duration</t>
  </si>
  <si>
    <t>No. of actions of 2 day duration</t>
  </si>
  <si>
    <t>No. of actions of 3 - 7 day duration</t>
  </si>
  <si>
    <t>No. of actions of 8 - 30 day duration</t>
  </si>
  <si>
    <t>No. of actions greater than 30 day duration</t>
  </si>
  <si>
    <t>No. of beach days (monitored beaches)</t>
  </si>
  <si>
    <t>No. of days under a beach action (monitored beaches)</t>
  </si>
  <si>
    <t>Beach Name</t>
  </si>
  <si>
    <t>County</t>
  </si>
  <si>
    <t>Beach ID</t>
  </si>
  <si>
    <t>No. of days under a beach action</t>
  </si>
  <si>
    <t>Percent days under a beach action</t>
  </si>
  <si>
    <t>No. of days not under a beach action</t>
  </si>
  <si>
    <t>Percent days not under a beach action</t>
  </si>
  <si>
    <t>No. of days under an action</t>
  </si>
  <si>
    <t>CSO</t>
  </si>
  <si>
    <t>SSO</t>
  </si>
  <si>
    <t>CAFO</t>
  </si>
  <si>
    <t>POTW</t>
  </si>
  <si>
    <t>UNKNOWN</t>
  </si>
  <si>
    <t>Swim Season Actions Sorted by Duration</t>
  </si>
  <si>
    <t>Monitored Beaches with Actions During Swim Season</t>
  </si>
  <si>
    <t>Monitored Beaches</t>
  </si>
  <si>
    <t>No. of beach days</t>
  </si>
  <si>
    <t>Under a Beach Action</t>
  </si>
  <si>
    <t>Yes</t>
  </si>
  <si>
    <t>Public/Public</t>
  </si>
  <si>
    <t>ELEV_BACT</t>
  </si>
  <si>
    <t>ENTERO</t>
  </si>
  <si>
    <t>Contamination Advisory</t>
  </si>
  <si>
    <t>Not Under an Action</t>
  </si>
  <si>
    <t>No</t>
  </si>
  <si>
    <t>BEACH Act Beaches</t>
  </si>
  <si>
    <t>MONITORED BEACHES</t>
  </si>
  <si>
    <t>Actions During Swim Season</t>
  </si>
  <si>
    <t>---</t>
  </si>
  <si>
    <t>No. of BEACH Act beaches</t>
  </si>
  <si>
    <t>Swim Season Beach Days</t>
  </si>
  <si>
    <t>Actions Sorted by Duration</t>
  </si>
  <si>
    <t>Total no. of beach actions</t>
  </si>
  <si>
    <t>No. of monitored beaches</t>
  </si>
  <si>
    <t>Percent of beaches monitored</t>
  </si>
  <si>
    <t xml:space="preserve">BEACH Act Beaches: </t>
  </si>
  <si>
    <t xml:space="preserve">Tier 1 beaches: </t>
  </si>
  <si>
    <t xml:space="preserve">Beach actions: </t>
  </si>
  <si>
    <t>Definitions</t>
  </si>
  <si>
    <t xml:space="preserve">Monitored beaches: </t>
  </si>
  <si>
    <t xml:space="preserve">Swim season: </t>
  </si>
  <si>
    <t xml:space="preserve">Action duration: </t>
  </si>
  <si>
    <t xml:space="preserve">Beach days: </t>
  </si>
  <si>
    <t>States indicate to EPA the period of time they consider to be the swim (or recreational) season for each beach. See "Monitoring" tab for swim season lengths.</t>
  </si>
  <si>
    <t>The number of days in the swim season. See "Beach Days" tab for the number of beach days under an action.</t>
  </si>
  <si>
    <t>Beaches that are monitored at regular intervals. See "Monitoring" tab for monitoring frequency information.</t>
  </si>
  <si>
    <t>BEACH Act refers to the Beaches Environmental Assessment, Closure, and Health Act of 2000 which focuses on coastal recreational waters. States/territories provide EPA with a list of their</t>
  </si>
  <si>
    <t>coastal recreational beaches.</t>
  </si>
  <si>
    <t>States and territories designate their significant public beaches as Tier 1 beaches (requirement of BEACH Act grant program).  These are the beaches that have the highest risk. See "Attributes" tab</t>
  </si>
  <si>
    <t>for Tier designations.</t>
  </si>
  <si>
    <t xml:space="preserve">Beach-specific advisories or closings issued by the reporting state or local governments. An action is recorded for a beach even if only a portion of the beach is affected. See "2010 Actions" tab </t>
  </si>
  <si>
    <t>for action information.</t>
  </si>
  <si>
    <t>Action duration is based on the times an action begins and ends. One "day" is considered the 24-hour period following the time an action is issued. Additional "days" are recorded when an action</t>
  </si>
  <si>
    <t>extends into any portion of subsequent 24-hour period(s). For example, an action that lasts 26 hours is recorded as a two-day action. See "Action Durations" tab for duration breakdowns.</t>
  </si>
  <si>
    <t>POLLUTION SOURCES SUMMARY</t>
  </si>
  <si>
    <t xml:space="preserve">Beach Name </t>
  </si>
  <si>
    <t xml:space="preserve">Beach name </t>
  </si>
  <si>
    <t>Beach accessibility</t>
  </si>
  <si>
    <t xml:space="preserve">Beach tier rank </t>
  </si>
  <si>
    <t>Start latitude</t>
  </si>
  <si>
    <t>Start longitude</t>
  </si>
  <si>
    <t>End latitude</t>
  </si>
  <si>
    <t>End longitude</t>
  </si>
  <si>
    <t>Pollution sources investigated?</t>
  </si>
  <si>
    <t>Pollution sources found?</t>
  </si>
  <si>
    <t>Runoff</t>
  </si>
  <si>
    <t>Storm</t>
  </si>
  <si>
    <t>Agriculture</t>
  </si>
  <si>
    <t>Boat</t>
  </si>
  <si>
    <t>Sewer line</t>
  </si>
  <si>
    <t>Septic</t>
  </si>
  <si>
    <t>Wildlife</t>
  </si>
  <si>
    <t>Other</t>
  </si>
  <si>
    <t>Unknown</t>
  </si>
  <si>
    <t xml:space="preserve">Action type </t>
  </si>
  <si>
    <t xml:space="preserve">Action start date/time </t>
  </si>
  <si>
    <t xml:space="preserve">Action end date/time </t>
  </si>
  <si>
    <t xml:space="preserve">Action duration (Days) </t>
  </si>
  <si>
    <t xml:space="preserve">Action reason(s) </t>
  </si>
  <si>
    <t>Action indicator(s)</t>
  </si>
  <si>
    <t>Action source(s)</t>
  </si>
  <si>
    <t>ELEV_BACT:</t>
  </si>
  <si>
    <t>ENTERO:</t>
  </si>
  <si>
    <t>Totals</t>
  </si>
  <si>
    <t>Percentages</t>
  </si>
  <si>
    <t>No. of BEACH Act beaches:</t>
  </si>
  <si>
    <t xml:space="preserve"> ATTRIBUTE SUMMARY</t>
  </si>
  <si>
    <t>No. of monitored beaches:</t>
  </si>
  <si>
    <t>Total length of monitored beaches:</t>
  </si>
  <si>
    <t xml:space="preserve"> MONITORING SUMMARY</t>
  </si>
  <si>
    <t>No. of investigated monitored beaches:</t>
  </si>
  <si>
    <t>No. of investigated monitored beaches with possible pollution sources:</t>
  </si>
  <si>
    <t>POLLUTION SOURCE TALLY</t>
  </si>
  <si>
    <t>Percent</t>
  </si>
  <si>
    <t>No. of actions during the swim season:</t>
  </si>
  <si>
    <t>No. of days under an action during the swim season:</t>
  </si>
  <si>
    <t>ACTION REASON, INDICATOR, AND SOURCE TALLY</t>
  </si>
  <si>
    <t>UNKNOWN:</t>
  </si>
  <si>
    <r>
      <rPr>
        <b/>
        <sz val="9"/>
        <rFont val="Arial"/>
        <family val="2"/>
      </rPr>
      <t>Runoff</t>
    </r>
    <r>
      <rPr>
        <sz val="9"/>
        <rFont val="Arial"/>
        <family val="2"/>
      </rPr>
      <t xml:space="preserve"> (Non-storm related, dryweather runoff):</t>
    </r>
  </si>
  <si>
    <r>
      <rPr>
        <b/>
        <sz val="9"/>
        <rFont val="Arial"/>
        <family val="2"/>
      </rPr>
      <t>Storm</t>
    </r>
    <r>
      <rPr>
        <sz val="9"/>
        <rFont val="Arial"/>
        <family val="2"/>
      </rPr>
      <t xml:space="preserve"> (Storm related, wet-weather runoff):</t>
    </r>
  </si>
  <si>
    <r>
      <rPr>
        <b/>
        <sz val="9"/>
        <rFont val="Arial"/>
        <family val="2"/>
      </rPr>
      <t>Agriculture</t>
    </r>
    <r>
      <rPr>
        <sz val="9"/>
        <rFont val="Arial"/>
        <family val="2"/>
      </rPr>
      <t xml:space="preserve"> (Agricultural runoff):</t>
    </r>
  </si>
  <si>
    <r>
      <rPr>
        <b/>
        <sz val="9"/>
        <rFont val="Arial"/>
        <family val="2"/>
      </rPr>
      <t>Boat</t>
    </r>
    <r>
      <rPr>
        <sz val="9"/>
        <rFont val="Arial"/>
        <family val="2"/>
      </rPr>
      <t xml:space="preserve"> (Boat discharge):</t>
    </r>
  </si>
  <si>
    <r>
      <rPr>
        <b/>
        <sz val="9"/>
        <rFont val="Arial"/>
        <family val="2"/>
      </rPr>
      <t>CAFO</t>
    </r>
    <r>
      <rPr>
        <sz val="9"/>
        <rFont val="Arial"/>
        <family val="2"/>
      </rPr>
      <t xml:space="preserve"> (Concentrated animal feeding operation):</t>
    </r>
  </si>
  <si>
    <r>
      <rPr>
        <b/>
        <sz val="9"/>
        <rFont val="Arial"/>
        <family val="2"/>
      </rPr>
      <t>CSO</t>
    </r>
    <r>
      <rPr>
        <sz val="9"/>
        <rFont val="Arial"/>
        <family val="2"/>
      </rPr>
      <t xml:space="preserve"> (Combined sewer overflow):</t>
    </r>
  </si>
  <si>
    <r>
      <rPr>
        <b/>
        <sz val="9"/>
        <rFont val="Arial"/>
        <family val="2"/>
      </rPr>
      <t>SSO</t>
    </r>
    <r>
      <rPr>
        <sz val="9"/>
        <rFont val="Arial"/>
        <family val="2"/>
      </rPr>
      <t xml:space="preserve"> (Sanitary sewer overflow):</t>
    </r>
  </si>
  <si>
    <r>
      <rPr>
        <b/>
        <sz val="9"/>
        <rFont val="Arial"/>
        <family val="2"/>
      </rPr>
      <t>POTW</t>
    </r>
    <r>
      <rPr>
        <sz val="9"/>
        <rFont val="Arial"/>
        <family val="2"/>
      </rPr>
      <t xml:space="preserve"> (Publicly-owned treatment works):</t>
    </r>
  </si>
  <si>
    <r>
      <rPr>
        <b/>
        <sz val="9"/>
        <rFont val="Arial"/>
        <family val="2"/>
      </rPr>
      <t>Sewer line</t>
    </r>
    <r>
      <rPr>
        <sz val="9"/>
        <rFont val="Arial"/>
        <family val="2"/>
      </rPr>
      <t xml:space="preserve"> (Sewer line leak, blockage, or break):</t>
    </r>
  </si>
  <si>
    <r>
      <rPr>
        <b/>
        <sz val="9"/>
        <rFont val="Arial"/>
        <family val="2"/>
      </rPr>
      <t>Septic</t>
    </r>
    <r>
      <rPr>
        <sz val="9"/>
        <rFont val="Arial"/>
        <family val="2"/>
      </rPr>
      <t xml:space="preserve"> (Septic system leakage):</t>
    </r>
  </si>
  <si>
    <r>
      <rPr>
        <b/>
        <sz val="9"/>
        <rFont val="Arial"/>
        <family val="2"/>
      </rPr>
      <t>Wildlife</t>
    </r>
    <r>
      <rPr>
        <sz val="9"/>
        <rFont val="Arial"/>
        <family val="2"/>
      </rPr>
      <t xml:space="preserve"> (Wildlife pollution):</t>
    </r>
  </si>
  <si>
    <r>
      <rPr>
        <b/>
        <sz val="9"/>
        <rFont val="Arial"/>
        <family val="2"/>
      </rPr>
      <t>Other</t>
    </r>
    <r>
      <rPr>
        <sz val="9"/>
        <rFont val="Arial"/>
        <family val="2"/>
      </rPr>
      <t xml:space="preserve"> (Other source known but not listed above):</t>
    </r>
  </si>
  <si>
    <r>
      <rPr>
        <b/>
        <sz val="9"/>
        <rFont val="Arial"/>
        <family val="2"/>
      </rPr>
      <t>Unknown</t>
    </r>
    <r>
      <rPr>
        <sz val="9"/>
        <rFont val="Arial"/>
        <family val="2"/>
      </rPr>
      <t xml:space="preserve"> (Source exists but unidentified):</t>
    </r>
  </si>
  <si>
    <t>Action reasons summary:</t>
  </si>
  <si>
    <t>Action indicators summary:</t>
  </si>
  <si>
    <t>Action sources summary:</t>
  </si>
  <si>
    <t>2010 ACTIONS DURATION SUMMARY</t>
  </si>
  <si>
    <t>No. of monitored beaches with actions during swim season:</t>
  </si>
  <si>
    <t>No. of actions during swim season:</t>
  </si>
  <si>
    <t>No. of days under an action during swim season:</t>
  </si>
  <si>
    <t>No. of actions of 1 day duration:</t>
  </si>
  <si>
    <t>No. of actions of 2 day duration:</t>
  </si>
  <si>
    <t>No. of actions of 3-7 day duration:</t>
  </si>
  <si>
    <t>No. of actions of 8-30 day duration:</t>
  </si>
  <si>
    <t>No. of actions of greater than 30 day duration:</t>
  </si>
  <si>
    <t>ACTION DURATION DAY TALLY</t>
  </si>
  <si>
    <t>No. of beach days in swim season:</t>
  </si>
  <si>
    <t>No. of beach days under an action during the swim season:</t>
  </si>
  <si>
    <t>Percent of beach days under an action during the swim season:</t>
  </si>
  <si>
    <t>No. of beach days not under an action during the swim season:</t>
  </si>
  <si>
    <t>Percent of beach days not under an action during the swim season:</t>
  </si>
  <si>
    <t>Percent of BEACH Act beaches monitored:</t>
  </si>
  <si>
    <t>POSSIBLE POLLUTION SOURCES</t>
  </si>
  <si>
    <t>Beverly Beach</t>
  </si>
  <si>
    <t>CLATSOP</t>
  </si>
  <si>
    <t>OR965410</t>
  </si>
  <si>
    <t>Arcadia State Park Beach</t>
  </si>
  <si>
    <t>OR277842</t>
  </si>
  <si>
    <t>Cannon Beach</t>
  </si>
  <si>
    <t>OR740710</t>
  </si>
  <si>
    <t>DEL REY BEACH STATE RECREATION SITE</t>
  </si>
  <si>
    <t>OR750407</t>
  </si>
  <si>
    <t>Fort Stevens State Park Beach</t>
  </si>
  <si>
    <t>OR601061</t>
  </si>
  <si>
    <t>Hug Point State Park Beach</t>
  </si>
  <si>
    <t>OR531432</t>
  </si>
  <si>
    <t>Indian Beach at Ecola State Park</t>
  </si>
  <si>
    <t>OR407363</t>
  </si>
  <si>
    <t>SUNSET BEACH STATE REC SITE</t>
  </si>
  <si>
    <t>OR329442</t>
  </si>
  <si>
    <t>Seaside Beach</t>
  </si>
  <si>
    <t>OR488730</t>
  </si>
  <si>
    <t>Tolovana State Park Beach</t>
  </si>
  <si>
    <t>COOS</t>
  </si>
  <si>
    <t>OR446787</t>
  </si>
  <si>
    <t>BANDON SOUTH JETTY COUNTY PARK</t>
  </si>
  <si>
    <t>OR994853</t>
  </si>
  <si>
    <t>BANDON STATE NATURAL AREA</t>
  </si>
  <si>
    <t>OR244981</t>
  </si>
  <si>
    <t>Bastendorf Beach</t>
  </si>
  <si>
    <t>OR360015</t>
  </si>
  <si>
    <t>CAPE ARAGO STATE PARK - NORTH COVE</t>
  </si>
  <si>
    <t>OR789178</t>
  </si>
  <si>
    <t>CAPE ARAGO STATE PARK - SOUTH COVE</t>
  </si>
  <si>
    <t>OR738137</t>
  </si>
  <si>
    <t>SEVEN DEVILS STATE RECREATION SITE</t>
  </si>
  <si>
    <t>OR110179</t>
  </si>
  <si>
    <t>Sunset Bay State Park Beach</t>
  </si>
  <si>
    <t>OR311057</t>
  </si>
  <si>
    <t>Whiskey Run Beach</t>
  </si>
  <si>
    <t>CURRY</t>
  </si>
  <si>
    <t>OR361238</t>
  </si>
  <si>
    <t>ARIZONA BEACH STATE RECREATION SITE</t>
  </si>
  <si>
    <t>OR185864</t>
  </si>
  <si>
    <t>BUENA VISTA OCEAN WAYSIDE STATE PARK</t>
  </si>
  <si>
    <t>OR225794</t>
  </si>
  <si>
    <t>Battle Rock State Park Beach</t>
  </si>
  <si>
    <t>OR368023</t>
  </si>
  <si>
    <t>Bullards Beach</t>
  </si>
  <si>
    <t>OR821407</t>
  </si>
  <si>
    <t>CAPE BLANCO STATE PARK-SIXES RIVER BEACH</t>
  </si>
  <si>
    <t>OR635747</t>
  </si>
  <si>
    <t>CRISSEY FIELD STATE RECREATION SITE</t>
  </si>
  <si>
    <t>OR468472</t>
  </si>
  <si>
    <t>Face Rock State Scenic Viewpoint</t>
  </si>
  <si>
    <t>OR548324</t>
  </si>
  <si>
    <t>Gold Beach</t>
  </si>
  <si>
    <t>OR340889</t>
  </si>
  <si>
    <t>HUMBUG MOUNTAIN STATE PARK</t>
  </si>
  <si>
    <t>OR270205</t>
  </si>
  <si>
    <t>Harris Beach State Park</t>
  </si>
  <si>
    <t>OR676750</t>
  </si>
  <si>
    <t>Hubbard Creek Beach</t>
  </si>
  <si>
    <t>OR506189</t>
  </si>
  <si>
    <t>Hunter Creek Beach</t>
  </si>
  <si>
    <t>OR470806</t>
  </si>
  <si>
    <t>MCVAY ROCK STATE RECREATION SITE</t>
  </si>
  <si>
    <t>OR642423</t>
  </si>
  <si>
    <t>Meyers Beach</t>
  </si>
  <si>
    <t>OR953303</t>
  </si>
  <si>
    <t>Mill Beach</t>
  </si>
  <si>
    <t>OR933107</t>
  </si>
  <si>
    <t>Nesika Beach</t>
  </si>
  <si>
    <t>OR712495</t>
  </si>
  <si>
    <t>OTTER POINT STATE RECREATION SITE</t>
  </si>
  <si>
    <t>OR196983</t>
  </si>
  <si>
    <t>Ophir Beach</t>
  </si>
  <si>
    <t>OR518556</t>
  </si>
  <si>
    <t>PARADISE POINT STATE RECREATION SITE</t>
  </si>
  <si>
    <t>OR283190</t>
  </si>
  <si>
    <t>PISTOL RIVER STATE SCENIC VIEWPOINT</t>
  </si>
  <si>
    <t>OR154754</t>
  </si>
  <si>
    <t>Port Point Beach</t>
  </si>
  <si>
    <t>OR776400</t>
  </si>
  <si>
    <t>SAMUEL H. BOARDMAN STATE SCENIC CORRIDOR - CHINA BEACH</t>
  </si>
  <si>
    <t>OR883442</t>
  </si>
  <si>
    <t>SAMUEL H. BOARDMAN STATE SCENIC CORRIDOR - LONE RANCH BEACH</t>
  </si>
  <si>
    <t>OR558004</t>
  </si>
  <si>
    <t>SAMUEL H. BOARDMAN STATE SCENIC CORRIDOR - WHALESHEAD BEACH</t>
  </si>
  <si>
    <t>OR550486</t>
  </si>
  <si>
    <t>Sporthaven Beach</t>
  </si>
  <si>
    <t>DOUGLAS</t>
  </si>
  <si>
    <t>OR937019</t>
  </si>
  <si>
    <t>Umpqua Beach</t>
  </si>
  <si>
    <t>LANE</t>
  </si>
  <si>
    <t>OR178513</t>
  </si>
  <si>
    <t>CARL G. WASHBURNE MEMORIAL STATE PARK </t>
  </si>
  <si>
    <t>OR279120</t>
  </si>
  <si>
    <t>DEVILS ELBOW STATE PARK</t>
  </si>
  <si>
    <t>OR268676</t>
  </si>
  <si>
    <t>Florence North Jetty Beach</t>
  </si>
  <si>
    <t>OR298050</t>
  </si>
  <si>
    <t>Heceta Beach</t>
  </si>
  <si>
    <t>OR699338</t>
  </si>
  <si>
    <t>MURIEL O. PONSLER MEMORIAL STATE SCENIC VIEWPOINT</t>
  </si>
  <si>
    <t>OR897755</t>
  </si>
  <si>
    <t>Neptune Beach</t>
  </si>
  <si>
    <t>OR767873</t>
  </si>
  <si>
    <t>OREGON DUNES NATIONAL REC AREA - HORSFALL BEACH</t>
  </si>
  <si>
    <t>OR543359</t>
  </si>
  <si>
    <t>OREGON DUNES NATIONAL REC AREA - SOUTH JETTY</t>
  </si>
  <si>
    <t>OR199399</t>
  </si>
  <si>
    <t>OREGON DUNES NATIONAL REC AREA - UMPQUA DUNES</t>
  </si>
  <si>
    <t>OR462827</t>
  </si>
  <si>
    <t>ROCK CREEK CAMPGROUND - ROOSEVELT BEACH</t>
  </si>
  <si>
    <t>OR952518</t>
  </si>
  <si>
    <t>STONEFIELD BEACH STATE RECREATION SITE</t>
  </si>
  <si>
    <t>LINCOLN</t>
  </si>
  <si>
    <t>OR178544</t>
  </si>
  <si>
    <t>Agate Beach</t>
  </si>
  <si>
    <t>OR515788</t>
  </si>
  <si>
    <t>Alsea River Recreation Area Beach</t>
  </si>
  <si>
    <t>OR641971</t>
  </si>
  <si>
    <t>Beachside State Park Beach</t>
  </si>
  <si>
    <t>OR899292</t>
  </si>
  <si>
    <t>OR624395</t>
  </si>
  <si>
    <t>D River Beach</t>
  </si>
  <si>
    <t>OR385653</t>
  </si>
  <si>
    <t>DEVILS PUNCH BOWL STATE NATURAL AREA</t>
  </si>
  <si>
    <t>OR424911</t>
  </si>
  <si>
    <t>DRIFTWOOD BEACH STATE RECREATION SITE</t>
  </si>
  <si>
    <t>OR673620</t>
  </si>
  <si>
    <t>Fogarty Creek Beach</t>
  </si>
  <si>
    <t>OR600095</t>
  </si>
  <si>
    <t>Gleneden Beach</t>
  </si>
  <si>
    <t>OR588191</t>
  </si>
  <si>
    <t>Governor Patterson State Park Beach</t>
  </si>
  <si>
    <t>OR379947</t>
  </si>
  <si>
    <t>LOST CREEK STATE RECREATION SITE</t>
  </si>
  <si>
    <t>OR475512</t>
  </si>
  <si>
    <t>Moolack Beach</t>
  </si>
  <si>
    <t>OR271317</t>
  </si>
  <si>
    <t>Nelscott Beach</t>
  </si>
  <si>
    <t>OR578688</t>
  </si>
  <si>
    <t>Nye Beach</t>
  </si>
  <si>
    <t>OR314514</t>
  </si>
  <si>
    <t>Ona Beach</t>
  </si>
  <si>
    <t>OR742120</t>
  </si>
  <si>
    <t>Otter Rock Beach</t>
  </si>
  <si>
    <t>OR556489</t>
  </si>
  <si>
    <t>Roads End Beach</t>
  </si>
  <si>
    <t>OR138996</t>
  </si>
  <si>
    <t>SEAL ROCK STATE RECREATION SITE</t>
  </si>
  <si>
    <t>OR677673</t>
  </si>
  <si>
    <t>SMELT SANDS STATE RECREATION SITE</t>
  </si>
  <si>
    <t>OR400253</t>
  </si>
  <si>
    <t>Siletz Bay Beach</t>
  </si>
  <si>
    <t>OR627686</t>
  </si>
  <si>
    <t>South Beach</t>
  </si>
  <si>
    <t>OR217977</t>
  </si>
  <si>
    <t>TILLICUM BEACH</t>
  </si>
  <si>
    <t>OR461207</t>
  </si>
  <si>
    <t>Yachats Wayside Beach</t>
  </si>
  <si>
    <t>OR598473</t>
  </si>
  <si>
    <t>Yaquina Bay State Park Beach</t>
  </si>
  <si>
    <t>TILLAMOOK</t>
  </si>
  <si>
    <t>OR775236</t>
  </si>
  <si>
    <t>Barview County Park Beach</t>
  </si>
  <si>
    <t>OR884773</t>
  </si>
  <si>
    <t>Bob Straub State Park Beach</t>
  </si>
  <si>
    <t>OR769241</t>
  </si>
  <si>
    <t>Cape Kiwanda State Park Beach</t>
  </si>
  <si>
    <t>OR345069</t>
  </si>
  <si>
    <t>Cape Lookout State Park Beach</t>
  </si>
  <si>
    <t>OR861389</t>
  </si>
  <si>
    <t>Cape Mears Beach</t>
  </si>
  <si>
    <t>OR186822</t>
  </si>
  <si>
    <t>Manhattan Beach State Park</t>
  </si>
  <si>
    <t>OR748927</t>
  </si>
  <si>
    <t>Manzanita Beach</t>
  </si>
  <si>
    <t>OR276898</t>
  </si>
  <si>
    <t>Nehalem Bay State Park Beach</t>
  </si>
  <si>
    <t>OR378443</t>
  </si>
  <si>
    <t>Neskowin Beach</t>
  </si>
  <si>
    <t>OR478882</t>
  </si>
  <si>
    <t>Oceanside Beach State Wayside</t>
  </si>
  <si>
    <t>OR425623</t>
  </si>
  <si>
    <t>Rockaway Beach</t>
  </si>
  <si>
    <t>OR770138</t>
  </si>
  <si>
    <t>Short Sand Beach</t>
  </si>
  <si>
    <t>OR603376</t>
  </si>
  <si>
    <t>Twin Rocks Beach</t>
  </si>
  <si>
    <t>Beach length (YD)</t>
  </si>
  <si>
    <t xml:space="preserve"> = Beach is not monitored. It is not included in EPA's monitored beach summary statistics.</t>
  </si>
  <si>
    <t>N/A</t>
  </si>
  <si>
    <t>Total length of monitored beaches (YD)</t>
  </si>
  <si>
    <t>OR717613</t>
  </si>
  <si>
    <t>BAKER BEACH</t>
  </si>
  <si>
    <t>STORM</t>
  </si>
  <si>
    <t>WILDLIFE</t>
  </si>
  <si>
    <t>WILDLIFE:</t>
  </si>
  <si>
    <t>STORM:</t>
  </si>
  <si>
    <t>2011 ACTIONS SUMMARY</t>
  </si>
  <si>
    <t>Beach action in 2011?</t>
  </si>
  <si>
    <t>2011 BEACH DAYS SUMMARY</t>
  </si>
  <si>
    <t>Beach monitored?</t>
  </si>
  <si>
    <t>Swim season length (days)</t>
  </si>
  <si>
    <t>Swim season monitoring frequency (per week)</t>
  </si>
  <si>
    <t>Off season monitoring frequency (per week)</t>
  </si>
  <si>
    <t xml:space="preserve"> MONITORING FREQUENCY SUMMARY</t>
  </si>
  <si>
    <t>No.</t>
  </si>
  <si>
    <t>Monitored once per month</t>
  </si>
  <si>
    <t>Monitored twice per month</t>
  </si>
  <si>
    <t>Monitored once a week</t>
  </si>
  <si>
    <t>Monitored five times per month</t>
  </si>
  <si>
    <t>Monitored six times per month</t>
  </si>
  <si>
    <t>Monitored twice a week</t>
  </si>
  <si>
    <t>Monitored ten times per month</t>
  </si>
  <si>
    <t>Monitored three times a week</t>
  </si>
  <si>
    <t>Monitored four times a week</t>
  </si>
  <si>
    <t>Monitored five times a week</t>
  </si>
  <si>
    <t>Monitored seven times a week</t>
  </si>
  <si>
    <t>Total length of BEACH Act beaches (yards):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</si>
</sst>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[$-409]m/d/yy\ h:mm\ AM/PM;@"/>
  </numFmts>
  <fonts count="21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i/>
      <sz val="7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7"/>
      <color theme="1"/>
      <name val="Arial"/>
      <family val="2"/>
    </font>
    <font>
      <b/>
      <sz val="7"/>
      <color rgb="FFFF0000"/>
      <name val="Arial"/>
      <family val="2"/>
    </font>
    <font>
      <sz val="7"/>
      <color theme="0"/>
      <name val="Arial"/>
      <family val="2"/>
    </font>
    <font>
      <sz val="8"/>
      <color rgb="FF151515"/>
      <name val="Arial"/>
      <family val="2"/>
    </font>
    <font>
      <b/>
      <sz val="9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sz val="7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9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7">
    <xf numFmtId="0" fontId="0" fillId="0" borderId="0" xfId="0"/>
    <xf numFmtId="0" fontId="5" fillId="0" borderId="0" xfId="0" applyFont="1"/>
    <xf numFmtId="0" fontId="5" fillId="0" borderId="0" xfId="0" applyFont="1" applyFill="1" applyBorder="1"/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3" fontId="4" fillId="0" borderId="0" xfId="0" applyNumberFormat="1" applyFont="1" applyFill="1" applyAlignment="1">
      <alignment horizontal="center"/>
    </xf>
    <xf numFmtId="0" fontId="5" fillId="0" borderId="0" xfId="0" applyFont="1" applyFill="1"/>
    <xf numFmtId="0" fontId="4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/>
    </xf>
    <xf numFmtId="0" fontId="4" fillId="0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right" wrapText="1"/>
    </xf>
    <xf numFmtId="1" fontId="4" fillId="0" borderId="0" xfId="0" applyNumberFormat="1" applyFont="1" applyFill="1" applyAlignment="1">
      <alignment horizontal="center"/>
    </xf>
    <xf numFmtId="164" fontId="4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165" fontId="5" fillId="0" borderId="0" xfId="0" applyNumberFormat="1" applyFont="1"/>
    <xf numFmtId="3" fontId="5" fillId="0" borderId="0" xfId="0" applyNumberFormat="1" applyFont="1"/>
    <xf numFmtId="0" fontId="5" fillId="0" borderId="0" xfId="0" applyFont="1" applyBorder="1"/>
    <xf numFmtId="0" fontId="4" fillId="0" borderId="1" xfId="0" applyFont="1" applyBorder="1" applyAlignment="1">
      <alignment horizontal="center" wrapText="1"/>
    </xf>
    <xf numFmtId="165" fontId="4" fillId="0" borderId="1" xfId="0" applyNumberFormat="1" applyFont="1" applyBorder="1" applyAlignment="1">
      <alignment horizontal="center" wrapText="1"/>
    </xf>
    <xf numFmtId="3" fontId="4" fillId="0" borderId="1" xfId="0" applyNumberFormat="1" applyFont="1" applyBorder="1" applyAlignment="1">
      <alignment horizontal="center" wrapText="1"/>
    </xf>
    <xf numFmtId="0" fontId="5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3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/>
    </xf>
    <xf numFmtId="164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164" fontId="5" fillId="0" borderId="1" xfId="0" applyNumberFormat="1" applyFont="1" applyFill="1" applyBorder="1" applyAlignment="1">
      <alignment horizontal="center"/>
    </xf>
    <xf numFmtId="3" fontId="5" fillId="0" borderId="1" xfId="0" applyNumberFormat="1" applyFont="1" applyFill="1" applyBorder="1" applyAlignment="1">
      <alignment horizontal="center"/>
    </xf>
    <xf numFmtId="0" fontId="7" fillId="0" borderId="0" xfId="0" applyFont="1" applyFill="1" applyAlignment="1">
      <alignment horizontal="center" vertical="center"/>
    </xf>
    <xf numFmtId="164" fontId="4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" fontId="5" fillId="0" borderId="0" xfId="0" applyNumberFormat="1" applyFont="1" applyFill="1" applyAlignment="1">
      <alignment horizontal="center"/>
    </xf>
    <xf numFmtId="164" fontId="5" fillId="0" borderId="0" xfId="0" applyNumberFormat="1" applyFont="1" applyFill="1" applyAlignment="1">
      <alignment horizontal="center"/>
    </xf>
    <xf numFmtId="3" fontId="5" fillId="0" borderId="0" xfId="0" applyNumberFormat="1" applyFont="1" applyFill="1" applyAlignment="1">
      <alignment horizontal="center"/>
    </xf>
    <xf numFmtId="0" fontId="0" fillId="0" borderId="0" xfId="0" applyBorder="1"/>
    <xf numFmtId="164" fontId="4" fillId="0" borderId="0" xfId="0" applyNumberFormat="1" applyFont="1" applyFill="1" applyBorder="1" applyAlignment="1">
      <alignment horizontal="center"/>
    </xf>
    <xf numFmtId="3" fontId="4" fillId="0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wrapText="1"/>
    </xf>
    <xf numFmtId="3" fontId="0" fillId="0" borderId="0" xfId="0" applyNumberForma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0" xfId="0" applyFont="1" applyFill="1" applyBorder="1" applyAlignment="1">
      <alignment horizontal="left" vertical="center"/>
    </xf>
    <xf numFmtId="0" fontId="0" fillId="0" borderId="1" xfId="0" applyFill="1" applyBorder="1"/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Border="1"/>
    <xf numFmtId="0" fontId="2" fillId="0" borderId="0" xfId="0" applyFont="1" applyFill="1" applyBorder="1" applyAlignment="1">
      <alignment horizontal="center" vertical="center"/>
    </xf>
    <xf numFmtId="3" fontId="1" fillId="0" borderId="0" xfId="0" applyNumberFormat="1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wrapText="1"/>
    </xf>
    <xf numFmtId="3" fontId="5" fillId="0" borderId="0" xfId="0" applyNumberFormat="1" applyFont="1" applyBorder="1" applyAlignment="1">
      <alignment horizontal="center" wrapText="1"/>
    </xf>
    <xf numFmtId="0" fontId="2" fillId="0" borderId="0" xfId="0" applyFont="1" applyFill="1"/>
    <xf numFmtId="0" fontId="15" fillId="0" borderId="0" xfId="0" applyFont="1"/>
    <xf numFmtId="0" fontId="16" fillId="0" borderId="3" xfId="0" applyFont="1" applyFill="1" applyBorder="1" applyAlignment="1">
      <alignment horizontal="center"/>
    </xf>
    <xf numFmtId="0" fontId="5" fillId="0" borderId="0" xfId="0" applyFont="1" applyAlignment="1">
      <alignment horizontal="right"/>
    </xf>
    <xf numFmtId="0" fontId="12" fillId="0" borderId="0" xfId="0" applyFont="1" applyBorder="1" applyAlignment="1">
      <alignment horizontal="right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horizontal="center" vertical="top" wrapText="1"/>
    </xf>
    <xf numFmtId="0" fontId="4" fillId="0" borderId="0" xfId="0" quotePrefix="1" applyFont="1" applyFill="1" applyBorder="1" applyAlignment="1">
      <alignment horizontal="center" wrapText="1"/>
    </xf>
    <xf numFmtId="0" fontId="1" fillId="0" borderId="0" xfId="0" applyFont="1" applyFill="1" applyAlignment="1">
      <alignment horizontal="right"/>
    </xf>
    <xf numFmtId="0" fontId="7" fillId="0" borderId="0" xfId="0" applyFont="1" applyFill="1"/>
    <xf numFmtId="3" fontId="4" fillId="0" borderId="0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5" fillId="0" borderId="0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1" fontId="5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17" fillId="0" borderId="0" xfId="0" applyFont="1" applyFill="1" applyBorder="1" applyAlignment="1">
      <alignment horizontal="center" vertical="center"/>
    </xf>
    <xf numFmtId="1" fontId="17" fillId="0" borderId="0" xfId="0" applyNumberFormat="1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7" fillId="0" borderId="0" xfId="0" applyFont="1" applyBorder="1"/>
    <xf numFmtId="0" fontId="17" fillId="0" borderId="0" xfId="0" applyFont="1"/>
    <xf numFmtId="0" fontId="18" fillId="0" borderId="0" xfId="0" applyFont="1"/>
    <xf numFmtId="0" fontId="18" fillId="0" borderId="0" xfId="0" applyFont="1" applyBorder="1"/>
    <xf numFmtId="0" fontId="17" fillId="0" borderId="0" xfId="0" applyFont="1" applyFill="1" applyBorder="1" applyAlignment="1">
      <alignment horizontal="right" vertical="center"/>
    </xf>
    <xf numFmtId="0" fontId="17" fillId="0" borderId="0" xfId="0" quotePrefix="1" applyFont="1" applyFill="1" applyBorder="1" applyAlignment="1">
      <alignment horizontal="right"/>
    </xf>
    <xf numFmtId="0" fontId="18" fillId="0" borderId="4" xfId="0" applyFont="1" applyFill="1" applyBorder="1" applyAlignment="1">
      <alignment horizontal="center" wrapText="1"/>
    </xf>
    <xf numFmtId="0" fontId="17" fillId="0" borderId="0" xfId="0" applyFont="1" applyFill="1" applyBorder="1" applyAlignment="1">
      <alignment horizontal="right"/>
    </xf>
    <xf numFmtId="0" fontId="18" fillId="0" borderId="0" xfId="0" applyFont="1" applyBorder="1" applyAlignment="1">
      <alignment horizontal="center" vertical="center"/>
    </xf>
    <xf numFmtId="164" fontId="17" fillId="0" borderId="0" xfId="0" applyNumberFormat="1" applyFont="1" applyAlignment="1">
      <alignment horizontal="center" vertical="center"/>
    </xf>
    <xf numFmtId="164" fontId="17" fillId="0" borderId="0" xfId="0" applyNumberFormat="1" applyFont="1" applyAlignment="1">
      <alignment horizontal="center"/>
    </xf>
    <xf numFmtId="164" fontId="17" fillId="0" borderId="1" xfId="0" applyNumberFormat="1" applyFont="1" applyBorder="1" applyAlignment="1">
      <alignment horizontal="center"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wrapText="1"/>
    </xf>
    <xf numFmtId="0" fontId="18" fillId="0" borderId="0" xfId="0" applyFont="1" applyAlignment="1">
      <alignment horizontal="center"/>
    </xf>
    <xf numFmtId="0" fontId="17" fillId="0" borderId="0" xfId="0" quotePrefix="1" applyFont="1" applyFill="1" applyBorder="1" applyAlignment="1">
      <alignment horizontal="right" vertical="center"/>
    </xf>
    <xf numFmtId="0" fontId="16" fillId="0" borderId="0" xfId="0" applyFont="1" applyBorder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1" fontId="17" fillId="0" borderId="0" xfId="0" applyNumberFormat="1" applyFont="1" applyAlignment="1">
      <alignment horizontal="center" vertical="center"/>
    </xf>
    <xf numFmtId="164" fontId="17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4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" fontId="5" fillId="0" borderId="0" xfId="0" quotePrefix="1" applyNumberFormat="1" applyFont="1" applyFill="1" applyAlignment="1">
      <alignment horizontal="center"/>
    </xf>
    <xf numFmtId="0" fontId="5" fillId="0" borderId="1" xfId="0" applyFont="1" applyFill="1" applyBorder="1" applyAlignment="1">
      <alignment horizontal="center" vertical="center" wrapText="1"/>
    </xf>
    <xf numFmtId="3" fontId="5" fillId="0" borderId="1" xfId="0" applyNumberFormat="1" applyFont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1" fontId="5" fillId="0" borderId="1" xfId="0" quotePrefix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vertical="center"/>
    </xf>
    <xf numFmtId="3" fontId="12" fillId="0" borderId="0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5" fillId="0" borderId="0" xfId="0" applyNumberFormat="1" applyFont="1" applyBorder="1"/>
    <xf numFmtId="0" fontId="12" fillId="3" borderId="0" xfId="0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left"/>
    </xf>
    <xf numFmtId="0" fontId="4" fillId="3" borderId="0" xfId="0" applyFont="1" applyFill="1" applyBorder="1" applyAlignment="1">
      <alignment horizont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7" fillId="0" borderId="0" xfId="0" applyFont="1" applyAlignment="1"/>
    <xf numFmtId="0" fontId="19" fillId="0" borderId="0" xfId="0" applyFont="1" applyBorder="1" applyAlignment="1">
      <alignment horizontal="right" vertical="center"/>
    </xf>
    <xf numFmtId="0" fontId="4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14" fontId="9" fillId="2" borderId="0" xfId="0" applyNumberFormat="1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Border="1" applyAlignment="1">
      <alignment horizontal="center" wrapText="1"/>
    </xf>
    <xf numFmtId="0" fontId="10" fillId="2" borderId="0" xfId="0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/>
    </xf>
    <xf numFmtId="14" fontId="9" fillId="2" borderId="0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U24"/>
  <sheetViews>
    <sheetView tabSelected="1" workbookViewId="0">
      <selection activeCell="T30" sqref="T30"/>
    </sheetView>
  </sheetViews>
  <sheetFormatPr defaultRowHeight="12.75" x14ac:dyDescent="0.2"/>
  <cols>
    <col min="1" max="1" width="11.5703125" style="5" customWidth="1"/>
    <col min="2" max="2" width="0.5703125" style="5" customWidth="1"/>
    <col min="3" max="6" width="8.28515625" style="5" customWidth="1"/>
    <col min="7" max="7" width="0.5703125" style="5" customWidth="1"/>
    <col min="8" max="10" width="8.28515625" style="5" customWidth="1"/>
    <col min="11" max="11" width="0.5703125" style="5" customWidth="1"/>
    <col min="12" max="17" width="8.28515625" style="5" customWidth="1"/>
    <col min="18" max="18" width="0.5703125" style="5" customWidth="1"/>
    <col min="19" max="16384" width="9.140625" style="5"/>
  </cols>
  <sheetData>
    <row r="1" spans="1:21" x14ac:dyDescent="0.2">
      <c r="A1" s="11"/>
      <c r="B1" s="11"/>
      <c r="C1" s="165" t="s">
        <v>36</v>
      </c>
      <c r="D1" s="167"/>
      <c r="E1" s="167"/>
      <c r="F1" s="166"/>
      <c r="G1" s="74"/>
      <c r="H1" s="165" t="s">
        <v>38</v>
      </c>
      <c r="I1" s="165"/>
      <c r="J1" s="165"/>
      <c r="K1" s="59"/>
      <c r="L1" s="165" t="s">
        <v>42</v>
      </c>
      <c r="M1" s="166"/>
      <c r="N1" s="166"/>
      <c r="O1" s="166"/>
      <c r="P1" s="166"/>
      <c r="Q1" s="166"/>
      <c r="R1" s="59"/>
      <c r="S1" s="165" t="s">
        <v>41</v>
      </c>
      <c r="T1" s="166"/>
      <c r="U1" s="166"/>
    </row>
    <row r="2" spans="1:21" ht="88.5" customHeight="1" x14ac:dyDescent="0.2">
      <c r="A2" s="4" t="s">
        <v>12</v>
      </c>
      <c r="B2" s="4"/>
      <c r="C2" s="3" t="s">
        <v>40</v>
      </c>
      <c r="D2" s="3" t="s">
        <v>44</v>
      </c>
      <c r="E2" s="3" t="s">
        <v>45</v>
      </c>
      <c r="F2" s="3" t="s">
        <v>334</v>
      </c>
      <c r="G2" s="3"/>
      <c r="H2" s="3" t="s">
        <v>0</v>
      </c>
      <c r="I2" s="3" t="s">
        <v>1</v>
      </c>
      <c r="J2" s="3" t="s">
        <v>2</v>
      </c>
      <c r="K2" s="3"/>
      <c r="L2" s="14" t="s">
        <v>43</v>
      </c>
      <c r="M2" s="3" t="s">
        <v>4</v>
      </c>
      <c r="N2" s="3" t="s">
        <v>5</v>
      </c>
      <c r="O2" s="3" t="s">
        <v>6</v>
      </c>
      <c r="P2" s="3" t="s">
        <v>7</v>
      </c>
      <c r="Q2" s="3" t="s">
        <v>8</v>
      </c>
      <c r="R2" s="3"/>
      <c r="S2" s="14" t="s">
        <v>9</v>
      </c>
      <c r="T2" s="15" t="s">
        <v>10</v>
      </c>
      <c r="U2" s="3" t="s">
        <v>15</v>
      </c>
    </row>
    <row r="3" spans="1:21" x14ac:dyDescent="0.2">
      <c r="A3" s="71" t="s">
        <v>143</v>
      </c>
      <c r="B3" s="16"/>
      <c r="C3" s="33">
        <f>Monitoring!$B$11</f>
        <v>9</v>
      </c>
      <c r="D3" s="30">
        <f>Monitoring!$E$11</f>
        <v>5</v>
      </c>
      <c r="E3" s="49">
        <f>D3/C3</f>
        <v>0.55555555555555558</v>
      </c>
      <c r="F3" s="78">
        <f>Monitoring!$I$11</f>
        <v>10339</v>
      </c>
      <c r="G3" s="13"/>
      <c r="H3" s="48">
        <f>'2011 Actions'!$B$5</f>
        <v>3</v>
      </c>
      <c r="I3" s="48">
        <f>D3-H3</f>
        <v>2</v>
      </c>
      <c r="J3" s="49">
        <f>H3/D3</f>
        <v>0.6</v>
      </c>
      <c r="K3" s="13"/>
      <c r="L3" s="59">
        <f>'Action Durations'!E6</f>
        <v>3</v>
      </c>
      <c r="M3" s="48">
        <f>'Action Durations'!H6</f>
        <v>0</v>
      </c>
      <c r="N3" s="48">
        <f>'Action Durations'!I6</f>
        <v>0</v>
      </c>
      <c r="O3" s="48">
        <f>'Action Durations'!J6</f>
        <v>3</v>
      </c>
      <c r="P3" s="48">
        <f>'Action Durations'!K6</f>
        <v>0</v>
      </c>
      <c r="Q3" s="48">
        <f>'Action Durations'!L6</f>
        <v>0</v>
      </c>
      <c r="R3" s="13"/>
      <c r="S3" s="50">
        <f>'Beach Days'!E8</f>
        <v>435</v>
      </c>
      <c r="T3" s="50">
        <f>'Beach Days'!H8</f>
        <v>13</v>
      </c>
      <c r="U3" s="39">
        <f>T3/S3</f>
        <v>2.9885057471264367E-2</v>
      </c>
    </row>
    <row r="4" spans="1:21" x14ac:dyDescent="0.2">
      <c r="A4" s="71" t="s">
        <v>162</v>
      </c>
      <c r="B4" s="16"/>
      <c r="C4" s="55">
        <f>Monitoring!$B$21</f>
        <v>8</v>
      </c>
      <c r="D4" s="30">
        <f>Monitoring!$E$21</f>
        <v>3</v>
      </c>
      <c r="E4" s="49">
        <f>D4/C4</f>
        <v>0.375</v>
      </c>
      <c r="F4" s="78">
        <f>Monitoring!$I$21</f>
        <v>3637</v>
      </c>
      <c r="G4" s="13"/>
      <c r="H4" s="48">
        <f>'2011 Actions'!$B$8</f>
        <v>1</v>
      </c>
      <c r="I4" s="48">
        <f>D4-H4</f>
        <v>2</v>
      </c>
      <c r="J4" s="49">
        <f>H4/D4</f>
        <v>0.33333333333333331</v>
      </c>
      <c r="K4" s="13"/>
      <c r="L4" s="132">
        <f>'Action Durations'!E9</f>
        <v>1</v>
      </c>
      <c r="M4" s="48">
        <f>'Action Durations'!H9</f>
        <v>0</v>
      </c>
      <c r="N4" s="48">
        <f>'Action Durations'!I9</f>
        <v>1</v>
      </c>
      <c r="O4" s="48">
        <f>'Action Durations'!J9</f>
        <v>0</v>
      </c>
      <c r="P4" s="48">
        <f>'Action Durations'!K9</f>
        <v>0</v>
      </c>
      <c r="Q4" s="48">
        <f>'Action Durations'!L9</f>
        <v>0</v>
      </c>
      <c r="R4" s="13"/>
      <c r="S4" s="50">
        <f>'Beach Days'!E13</f>
        <v>261</v>
      </c>
      <c r="T4" s="50">
        <f>'Beach Days'!H13</f>
        <v>2</v>
      </c>
      <c r="U4" s="39">
        <f>T4/S4</f>
        <v>7.6628352490421452E-3</v>
      </c>
    </row>
    <row r="5" spans="1:21" x14ac:dyDescent="0.2">
      <c r="A5" s="71" t="s">
        <v>179</v>
      </c>
      <c r="B5" s="16"/>
      <c r="C5" s="55">
        <f>Monitoring!$B$48</f>
        <v>25</v>
      </c>
      <c r="D5" s="30">
        <f>Monitoring!$E$48</f>
        <v>6</v>
      </c>
      <c r="E5" s="49">
        <f>D5/C5</f>
        <v>0.24</v>
      </c>
      <c r="F5" s="78">
        <f>Monitoring!$I$48</f>
        <v>10319</v>
      </c>
      <c r="G5" s="13"/>
      <c r="H5" s="48">
        <f>'2011 Actions'!$B$11</f>
        <v>1</v>
      </c>
      <c r="I5" s="48">
        <f>D5-H5</f>
        <v>5</v>
      </c>
      <c r="J5" s="49">
        <f>H5/D5</f>
        <v>0.16666666666666666</v>
      </c>
      <c r="K5" s="13"/>
      <c r="L5" s="135">
        <f>'Action Durations'!E12</f>
        <v>1</v>
      </c>
      <c r="M5" s="48">
        <f>'Action Durations'!H12</f>
        <v>1</v>
      </c>
      <c r="N5" s="48">
        <f>'Action Durations'!I12</f>
        <v>0</v>
      </c>
      <c r="O5" s="48">
        <f>'Action Durations'!J12</f>
        <v>0</v>
      </c>
      <c r="P5" s="48">
        <f>'Action Durations'!K12</f>
        <v>0</v>
      </c>
      <c r="Q5" s="48">
        <f>'Action Durations'!L12</f>
        <v>0</v>
      </c>
      <c r="R5" s="13"/>
      <c r="S5" s="50">
        <f>'Beach Days'!E21</f>
        <v>522</v>
      </c>
      <c r="T5" s="50">
        <f>'Beach Days'!H21</f>
        <v>1</v>
      </c>
      <c r="U5" s="39">
        <f>T5/S5</f>
        <v>1.9157088122605363E-3</v>
      </c>
    </row>
    <row r="6" spans="1:21" x14ac:dyDescent="0.2">
      <c r="A6" s="128" t="s">
        <v>230</v>
      </c>
      <c r="B6" s="16"/>
      <c r="C6" s="55">
        <f>Monitoring!$B$51</f>
        <v>1</v>
      </c>
      <c r="D6" s="30">
        <f>Monitoring!$E$51</f>
        <v>1</v>
      </c>
      <c r="E6" s="49">
        <f>D6/C6</f>
        <v>1</v>
      </c>
      <c r="F6" s="78">
        <f>Monitoring!$I$51</f>
        <v>884</v>
      </c>
      <c r="G6" s="13"/>
      <c r="H6" s="48">
        <v>0</v>
      </c>
      <c r="I6" s="48">
        <f>D6-H6</f>
        <v>1</v>
      </c>
      <c r="J6" s="49">
        <f>H6/D6</f>
        <v>0</v>
      </c>
      <c r="K6" s="13"/>
      <c r="L6" s="152">
        <v>0</v>
      </c>
      <c r="M6" s="136" t="s">
        <v>39</v>
      </c>
      <c r="N6" s="136" t="s">
        <v>39</v>
      </c>
      <c r="O6" s="136" t="s">
        <v>39</v>
      </c>
      <c r="P6" s="136" t="s">
        <v>39</v>
      </c>
      <c r="Q6" s="136" t="s">
        <v>39</v>
      </c>
      <c r="R6" s="13"/>
      <c r="S6" s="50">
        <f>'Beach Days'!E24</f>
        <v>87</v>
      </c>
      <c r="T6" s="50">
        <f>'Beach Days'!H24</f>
        <v>0</v>
      </c>
      <c r="U6" s="39">
        <f>T6/S6</f>
        <v>0</v>
      </c>
    </row>
    <row r="7" spans="1:21" x14ac:dyDescent="0.2">
      <c r="A7" s="71" t="s">
        <v>233</v>
      </c>
      <c r="B7" s="16"/>
      <c r="C7" s="55">
        <f>Monitoring!$B$65</f>
        <v>12</v>
      </c>
      <c r="D7" s="30">
        <f>Monitoring!$E$65</f>
        <v>1</v>
      </c>
      <c r="E7" s="49">
        <f t="shared" ref="E7:E9" si="0">D7/C7</f>
        <v>8.3333333333333329E-2</v>
      </c>
      <c r="F7" s="78">
        <f>Monitoring!$I$65</f>
        <v>1741</v>
      </c>
      <c r="G7" s="13"/>
      <c r="H7" s="48">
        <v>0</v>
      </c>
      <c r="I7" s="48">
        <f>D7-H7</f>
        <v>1</v>
      </c>
      <c r="J7" s="49">
        <f>H7/D7</f>
        <v>0</v>
      </c>
      <c r="K7" s="13"/>
      <c r="L7" s="162">
        <f>'Action Durations'!E15</f>
        <v>1</v>
      </c>
      <c r="M7" s="48">
        <f>'Action Durations'!H15</f>
        <v>1</v>
      </c>
      <c r="N7" s="48">
        <f>'Action Durations'!I15</f>
        <v>0</v>
      </c>
      <c r="O7" s="48">
        <f>'Action Durations'!J15</f>
        <v>0</v>
      </c>
      <c r="P7" s="48">
        <f>'Action Durations'!K15</f>
        <v>0</v>
      </c>
      <c r="Q7" s="48">
        <f>'Action Durations'!L15</f>
        <v>0</v>
      </c>
      <c r="R7" s="13"/>
      <c r="S7" s="50">
        <f>'Beach Days'!E27</f>
        <v>87</v>
      </c>
      <c r="T7" s="50">
        <f>'Beach Days'!H27</f>
        <v>1</v>
      </c>
      <c r="U7" s="39">
        <f t="shared" ref="U7:U9" si="1">T7/S7</f>
        <v>1.1494252873563218E-2</v>
      </c>
    </row>
    <row r="8" spans="1:21" x14ac:dyDescent="0.2">
      <c r="A8" s="71" t="s">
        <v>256</v>
      </c>
      <c r="B8" s="16"/>
      <c r="C8" s="55">
        <f>Monitoring!$B$91</f>
        <v>24</v>
      </c>
      <c r="D8" s="30">
        <f>Monitoring!$E$91</f>
        <v>4</v>
      </c>
      <c r="E8" s="49">
        <f t="shared" si="0"/>
        <v>0.16666666666666666</v>
      </c>
      <c r="F8" s="78">
        <f>Monitoring!$I$91</f>
        <v>8618</v>
      </c>
      <c r="G8" s="13"/>
      <c r="H8" s="48">
        <f>'2011 Actions'!$B$18</f>
        <v>1</v>
      </c>
      <c r="I8" s="48">
        <f>D8-H8</f>
        <v>3</v>
      </c>
      <c r="J8" s="49">
        <f>H8/D8</f>
        <v>0.25</v>
      </c>
      <c r="K8" s="13"/>
      <c r="L8" s="152">
        <f>'Action Durations'!E18</f>
        <v>2</v>
      </c>
      <c r="M8" s="48">
        <f>'Action Durations'!H18</f>
        <v>0</v>
      </c>
      <c r="N8" s="48">
        <f>'Action Durations'!I18</f>
        <v>1</v>
      </c>
      <c r="O8" s="48">
        <f>'Action Durations'!J18</f>
        <v>1</v>
      </c>
      <c r="P8" s="48">
        <f>'Action Durations'!K18</f>
        <v>0</v>
      </c>
      <c r="Q8" s="48">
        <f>'Action Durations'!L18</f>
        <v>0</v>
      </c>
      <c r="R8" s="13"/>
      <c r="S8" s="50">
        <f>'Beach Days'!E33</f>
        <v>348</v>
      </c>
      <c r="T8" s="50">
        <f>'Beach Days'!H33</f>
        <v>5</v>
      </c>
      <c r="U8" s="39">
        <f t="shared" si="1"/>
        <v>1.4367816091954023E-2</v>
      </c>
    </row>
    <row r="9" spans="1:21" x14ac:dyDescent="0.2">
      <c r="A9" s="71" t="s">
        <v>304</v>
      </c>
      <c r="B9" s="16"/>
      <c r="C9" s="137">
        <f>Monitoring!$B$106</f>
        <v>13</v>
      </c>
      <c r="D9" s="31">
        <f>Monitoring!$E$106</f>
        <v>6</v>
      </c>
      <c r="E9" s="41">
        <f t="shared" si="0"/>
        <v>0.46153846153846156</v>
      </c>
      <c r="F9" s="138">
        <f>Monitoring!$I$106</f>
        <v>15687</v>
      </c>
      <c r="G9" s="66"/>
      <c r="H9" s="139">
        <v>0</v>
      </c>
      <c r="I9" s="139">
        <f>D9-H9</f>
        <v>6</v>
      </c>
      <c r="J9" s="41">
        <f>H9/D9</f>
        <v>0</v>
      </c>
      <c r="K9" s="66"/>
      <c r="L9" s="67">
        <v>0</v>
      </c>
      <c r="M9" s="141" t="s">
        <v>39</v>
      </c>
      <c r="N9" s="141" t="s">
        <v>39</v>
      </c>
      <c r="O9" s="141" t="s">
        <v>39</v>
      </c>
      <c r="P9" s="141" t="s">
        <v>39</v>
      </c>
      <c r="Q9" s="141" t="s">
        <v>39</v>
      </c>
      <c r="R9" s="66"/>
      <c r="S9" s="42">
        <f>'Beach Days'!E41</f>
        <v>522</v>
      </c>
      <c r="T9" s="42">
        <f>'Beach Days'!H41</f>
        <v>0</v>
      </c>
      <c r="U9" s="41">
        <f t="shared" si="1"/>
        <v>0</v>
      </c>
    </row>
    <row r="10" spans="1:21" x14ac:dyDescent="0.2">
      <c r="C10" s="12">
        <f>SUM(C3:C9)</f>
        <v>92</v>
      </c>
      <c r="D10" s="12">
        <f>SUM(D3:D9)</f>
        <v>26</v>
      </c>
      <c r="E10" s="18">
        <f>D10/C10</f>
        <v>0.28260869565217389</v>
      </c>
      <c r="F10" s="10">
        <f>SUM(F3:F9)</f>
        <v>51225</v>
      </c>
      <c r="G10" s="12"/>
      <c r="H10" s="12">
        <f>SUM(H3:H9)</f>
        <v>6</v>
      </c>
      <c r="I10" s="17">
        <f>D10-H10</f>
        <v>20</v>
      </c>
      <c r="J10" s="18">
        <f>H10/D10</f>
        <v>0.23076923076923078</v>
      </c>
      <c r="K10" s="12"/>
      <c r="L10" s="12">
        <f t="shared" ref="L10:Q10" si="2">SUM(L3:L9)</f>
        <v>8</v>
      </c>
      <c r="M10" s="12">
        <f t="shared" si="2"/>
        <v>2</v>
      </c>
      <c r="N10" s="12">
        <f t="shared" si="2"/>
        <v>2</v>
      </c>
      <c r="O10" s="12">
        <f t="shared" si="2"/>
        <v>4</v>
      </c>
      <c r="P10" s="12">
        <f t="shared" si="2"/>
        <v>0</v>
      </c>
      <c r="Q10" s="12">
        <f t="shared" si="2"/>
        <v>0</v>
      </c>
      <c r="R10" s="12"/>
      <c r="S10" s="10">
        <f>SUM(S3:S9)</f>
        <v>2262</v>
      </c>
      <c r="T10" s="10">
        <f>SUM(T3:T9)</f>
        <v>22</v>
      </c>
      <c r="U10" s="52">
        <f>T10/S10</f>
        <v>9.7259062776304164E-3</v>
      </c>
    </row>
    <row r="11" spans="1:21" x14ac:dyDescent="0.2">
      <c r="C11" s="12"/>
      <c r="D11" s="12"/>
      <c r="E11" s="18"/>
      <c r="F11" s="10"/>
      <c r="G11" s="12"/>
      <c r="H11" s="12"/>
      <c r="I11" s="17"/>
      <c r="J11" s="18"/>
      <c r="K11" s="12"/>
      <c r="L11" s="12"/>
      <c r="M11" s="12"/>
      <c r="N11" s="12"/>
      <c r="O11" s="12"/>
      <c r="P11" s="12"/>
      <c r="Q11" s="12"/>
      <c r="R11" s="12"/>
      <c r="S11" s="10"/>
      <c r="T11" s="10"/>
      <c r="U11" s="52"/>
    </row>
    <row r="12" spans="1:21" x14ac:dyDescent="0.2">
      <c r="T12" s="19"/>
    </row>
    <row r="13" spans="1:21" x14ac:dyDescent="0.2">
      <c r="A13" s="81" t="s">
        <v>49</v>
      </c>
      <c r="T13" s="19"/>
    </row>
    <row r="14" spans="1:21" x14ac:dyDescent="0.2">
      <c r="C14" s="87" t="s">
        <v>46</v>
      </c>
      <c r="D14" s="80" t="s">
        <v>57</v>
      </c>
    </row>
    <row r="15" spans="1:21" x14ac:dyDescent="0.2">
      <c r="C15" s="87"/>
      <c r="D15" s="80" t="s">
        <v>58</v>
      </c>
    </row>
    <row r="16" spans="1:21" x14ac:dyDescent="0.2">
      <c r="C16" s="87" t="s">
        <v>50</v>
      </c>
      <c r="D16" s="79" t="s">
        <v>56</v>
      </c>
    </row>
    <row r="17" spans="3:4" x14ac:dyDescent="0.2">
      <c r="C17" s="87" t="s">
        <v>47</v>
      </c>
      <c r="D17" s="80" t="s">
        <v>59</v>
      </c>
    </row>
    <row r="18" spans="3:4" x14ac:dyDescent="0.2">
      <c r="C18" s="87"/>
      <c r="D18" s="80" t="s">
        <v>60</v>
      </c>
    </row>
    <row r="19" spans="3:4" x14ac:dyDescent="0.2">
      <c r="C19" s="87" t="s">
        <v>48</v>
      </c>
      <c r="D19" s="79" t="s">
        <v>61</v>
      </c>
    </row>
    <row r="20" spans="3:4" x14ac:dyDescent="0.2">
      <c r="C20" s="87"/>
      <c r="D20" s="79" t="s">
        <v>62</v>
      </c>
    </row>
    <row r="21" spans="3:4" x14ac:dyDescent="0.2">
      <c r="C21" s="87" t="s">
        <v>52</v>
      </c>
      <c r="D21" s="79" t="s">
        <v>63</v>
      </c>
    </row>
    <row r="22" spans="3:4" x14ac:dyDescent="0.2">
      <c r="C22" s="88"/>
      <c r="D22" s="79" t="s">
        <v>64</v>
      </c>
    </row>
    <row r="23" spans="3:4" x14ac:dyDescent="0.2">
      <c r="C23" s="87" t="s">
        <v>51</v>
      </c>
      <c r="D23" s="79" t="s">
        <v>54</v>
      </c>
    </row>
    <row r="24" spans="3:4" x14ac:dyDescent="0.2">
      <c r="C24" s="87" t="s">
        <v>53</v>
      </c>
      <c r="D24" s="79" t="s">
        <v>55</v>
      </c>
    </row>
  </sheetData>
  <mergeCells count="4">
    <mergeCell ref="H1:J1"/>
    <mergeCell ref="L1:Q1"/>
    <mergeCell ref="S1:U1"/>
    <mergeCell ref="C1:F1"/>
  </mergeCells>
  <phoneticPr fontId="3" type="noConversion"/>
  <printOptions horizontalCentered="1" gridLines="1"/>
  <pageMargins left="0.25" right="0.25" top="1.5" bottom="0.75" header="0.5" footer="0.5"/>
  <pageSetup scale="80" orientation="landscape" r:id="rId1"/>
  <headerFooter alignWithMargins="0">
    <oddHeader>&amp;C&amp;"Arial,Bold"&amp;16 2011 Swimming Season
Oregon Summary</oddHeader>
    <oddFooter>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K111"/>
  <sheetViews>
    <sheetView zoomScaleNormal="100" workbookViewId="0"/>
  </sheetViews>
  <sheetFormatPr defaultRowHeight="12.75" x14ac:dyDescent="0.2"/>
  <cols>
    <col min="1" max="1" width="12.5703125" style="28" customWidth="1"/>
    <col min="2" max="2" width="7.7109375" style="28" customWidth="1"/>
    <col min="3" max="3" width="50.42578125" style="28" customWidth="1"/>
    <col min="4" max="4" width="8.28515625" style="54" customWidth="1"/>
    <col min="5" max="5" width="12.5703125" style="28" customWidth="1"/>
    <col min="6" max="6" width="9.140625" style="24"/>
    <col min="7" max="10" width="9.7109375" style="28" customWidth="1"/>
    <col min="12" max="16384" width="9.140625" style="24"/>
  </cols>
  <sheetData>
    <row r="1" spans="1:10" ht="33.75" customHeight="1" x14ac:dyDescent="0.2">
      <c r="A1" s="25" t="s">
        <v>12</v>
      </c>
      <c r="B1" s="25" t="s">
        <v>13</v>
      </c>
      <c r="C1" s="25" t="s">
        <v>67</v>
      </c>
      <c r="D1" s="3" t="s">
        <v>69</v>
      </c>
      <c r="E1" s="25" t="s">
        <v>68</v>
      </c>
      <c r="F1" s="77" t="s">
        <v>331</v>
      </c>
      <c r="G1" s="25" t="s">
        <v>70</v>
      </c>
      <c r="H1" s="25" t="s">
        <v>71</v>
      </c>
      <c r="I1" s="25" t="s">
        <v>72</v>
      </c>
      <c r="J1" s="25" t="s">
        <v>73</v>
      </c>
    </row>
    <row r="2" spans="1:10" ht="12.75" customHeight="1" x14ac:dyDescent="0.2">
      <c r="A2" s="71" t="s">
        <v>143</v>
      </c>
      <c r="B2" s="71" t="s">
        <v>144</v>
      </c>
      <c r="C2" s="71" t="s">
        <v>145</v>
      </c>
      <c r="D2" s="71">
        <v>1</v>
      </c>
      <c r="E2" s="71" t="s">
        <v>30</v>
      </c>
      <c r="F2" s="143">
        <v>2403</v>
      </c>
      <c r="G2" s="71">
        <v>45.847999999999999</v>
      </c>
      <c r="H2" s="71">
        <v>-123.962</v>
      </c>
      <c r="I2" s="71">
        <v>45.831800000000001</v>
      </c>
      <c r="J2" s="71">
        <v>-123.9627</v>
      </c>
    </row>
    <row r="3" spans="1:10" ht="12.75" customHeight="1" x14ac:dyDescent="0.2">
      <c r="A3" s="71" t="s">
        <v>143</v>
      </c>
      <c r="B3" s="71" t="s">
        <v>146</v>
      </c>
      <c r="C3" s="71" t="s">
        <v>147</v>
      </c>
      <c r="D3" s="71">
        <v>1</v>
      </c>
      <c r="E3" s="71" t="s">
        <v>30</v>
      </c>
      <c r="F3" s="143">
        <v>3833</v>
      </c>
      <c r="G3" s="71">
        <v>45.908099999999997</v>
      </c>
      <c r="H3" s="71">
        <v>-123.9675</v>
      </c>
      <c r="I3" s="71">
        <v>45.8767</v>
      </c>
      <c r="J3" s="71">
        <v>-123.9636</v>
      </c>
    </row>
    <row r="4" spans="1:10" ht="12.75" customHeight="1" x14ac:dyDescent="0.2">
      <c r="A4" s="71" t="s">
        <v>143</v>
      </c>
      <c r="B4" s="71" t="s">
        <v>148</v>
      </c>
      <c r="C4" s="71" t="s">
        <v>149</v>
      </c>
      <c r="D4" s="71">
        <v>1</v>
      </c>
      <c r="E4" s="71" t="s">
        <v>30</v>
      </c>
      <c r="F4" s="143">
        <v>9431</v>
      </c>
      <c r="G4" s="71">
        <v>46.087899999999998</v>
      </c>
      <c r="H4" s="71">
        <v>-123.9391</v>
      </c>
      <c r="I4" s="71">
        <v>46.010849999999998</v>
      </c>
      <c r="J4" s="71">
        <v>-123.92749999999999</v>
      </c>
    </row>
    <row r="5" spans="1:10" ht="12.75" customHeight="1" x14ac:dyDescent="0.2">
      <c r="A5" s="71" t="s">
        <v>143</v>
      </c>
      <c r="B5" s="71" t="s">
        <v>150</v>
      </c>
      <c r="C5" s="71" t="s">
        <v>151</v>
      </c>
      <c r="D5" s="71">
        <v>1</v>
      </c>
      <c r="E5" s="71" t="s">
        <v>30</v>
      </c>
      <c r="F5" s="143">
        <v>9793</v>
      </c>
      <c r="G5" s="71">
        <v>46.22437</v>
      </c>
      <c r="H5" s="71">
        <v>-124.01</v>
      </c>
      <c r="I5" s="71">
        <v>46.150700000000001</v>
      </c>
      <c r="J5" s="71">
        <v>-123.96339999999999</v>
      </c>
    </row>
    <row r="6" spans="1:10" ht="12.75" customHeight="1" x14ac:dyDescent="0.2">
      <c r="A6" s="71" t="s">
        <v>143</v>
      </c>
      <c r="B6" s="71" t="s">
        <v>152</v>
      </c>
      <c r="C6" s="71" t="s">
        <v>153</v>
      </c>
      <c r="D6" s="71">
        <v>1</v>
      </c>
      <c r="E6" s="71" t="s">
        <v>30</v>
      </c>
      <c r="F6" s="143">
        <v>318</v>
      </c>
      <c r="G6" s="71">
        <v>45.828800000000001</v>
      </c>
      <c r="H6" s="71">
        <v>-123.9624</v>
      </c>
      <c r="I6" s="71">
        <v>45.8262</v>
      </c>
      <c r="J6" s="71">
        <v>-123.9628</v>
      </c>
    </row>
    <row r="7" spans="1:10" ht="12.75" customHeight="1" x14ac:dyDescent="0.2">
      <c r="A7" s="71" t="s">
        <v>143</v>
      </c>
      <c r="B7" s="71" t="s">
        <v>154</v>
      </c>
      <c r="C7" s="71" t="s">
        <v>155</v>
      </c>
      <c r="D7" s="71">
        <v>1</v>
      </c>
      <c r="E7" s="71" t="s">
        <v>30</v>
      </c>
      <c r="F7" s="143">
        <v>662</v>
      </c>
      <c r="G7" s="71">
        <v>45.930900000000001</v>
      </c>
      <c r="H7" s="71">
        <v>-123.98099999999999</v>
      </c>
      <c r="I7" s="71">
        <v>45.925699999999999</v>
      </c>
      <c r="J7" s="71">
        <v>-123.9787</v>
      </c>
    </row>
    <row r="8" spans="1:10" ht="12.75" customHeight="1" x14ac:dyDescent="0.2">
      <c r="A8" s="71" t="s">
        <v>143</v>
      </c>
      <c r="B8" s="71" t="s">
        <v>156</v>
      </c>
      <c r="C8" s="71" t="s">
        <v>157</v>
      </c>
      <c r="D8" s="71">
        <v>1</v>
      </c>
      <c r="E8" s="71" t="s">
        <v>30</v>
      </c>
      <c r="F8" s="143">
        <v>7906</v>
      </c>
      <c r="G8" s="71">
        <v>46.150469999999999</v>
      </c>
      <c r="H8" s="71">
        <v>-123.96420000000001</v>
      </c>
      <c r="I8" s="71">
        <v>46.087899999999998</v>
      </c>
      <c r="J8" s="71">
        <v>-123.9391</v>
      </c>
    </row>
    <row r="9" spans="1:10" ht="12.75" customHeight="1" x14ac:dyDescent="0.2">
      <c r="A9" s="71" t="s">
        <v>143</v>
      </c>
      <c r="B9" s="71" t="s">
        <v>158</v>
      </c>
      <c r="C9" s="71" t="s">
        <v>159</v>
      </c>
      <c r="D9" s="71">
        <v>1</v>
      </c>
      <c r="E9" s="71" t="s">
        <v>30</v>
      </c>
      <c r="F9" s="143">
        <v>3859</v>
      </c>
      <c r="G9" s="71">
        <v>46.006399999999999</v>
      </c>
      <c r="H9" s="71">
        <v>-123.92959999999999</v>
      </c>
      <c r="I9" s="71">
        <v>45.9756</v>
      </c>
      <c r="J9" s="71">
        <v>-123.9406</v>
      </c>
    </row>
    <row r="10" spans="1:10" ht="12.75" customHeight="1" x14ac:dyDescent="0.2">
      <c r="A10" s="72" t="s">
        <v>143</v>
      </c>
      <c r="B10" s="72" t="s">
        <v>160</v>
      </c>
      <c r="C10" s="72" t="s">
        <v>161</v>
      </c>
      <c r="D10" s="72">
        <v>1</v>
      </c>
      <c r="E10" s="72" t="s">
        <v>30</v>
      </c>
      <c r="F10" s="144">
        <v>1667</v>
      </c>
      <c r="G10" s="72">
        <v>45.8767</v>
      </c>
      <c r="H10" s="72">
        <v>-123.9636</v>
      </c>
      <c r="I10" s="72">
        <v>45.863</v>
      </c>
      <c r="J10" s="72">
        <v>-123.96299999999999</v>
      </c>
    </row>
    <row r="11" spans="1:10" ht="12.75" customHeight="1" x14ac:dyDescent="0.2">
      <c r="A11" s="33"/>
      <c r="B11" s="34">
        <f>COUNTA(B2:B10)</f>
        <v>9</v>
      </c>
      <c r="C11" s="33"/>
      <c r="D11" s="76"/>
      <c r="E11" s="33"/>
      <c r="F11" s="53">
        <f>SUM(F2:F10)</f>
        <v>39872</v>
      </c>
      <c r="G11" s="33"/>
      <c r="H11" s="33"/>
      <c r="I11" s="33"/>
      <c r="J11" s="33"/>
    </row>
    <row r="12" spans="1:10" ht="9" customHeight="1" x14ac:dyDescent="0.2">
      <c r="A12" s="33"/>
      <c r="B12" s="33"/>
      <c r="C12" s="33"/>
      <c r="D12" s="55"/>
      <c r="E12" s="33"/>
      <c r="F12" s="145"/>
      <c r="G12" s="33"/>
      <c r="H12" s="33"/>
      <c r="I12" s="33"/>
      <c r="J12" s="33"/>
    </row>
    <row r="13" spans="1:10" ht="12.75" customHeight="1" x14ac:dyDescent="0.2">
      <c r="A13" s="71" t="s">
        <v>162</v>
      </c>
      <c r="B13" s="71" t="s">
        <v>163</v>
      </c>
      <c r="C13" s="71" t="s">
        <v>164</v>
      </c>
      <c r="D13" s="71">
        <v>1</v>
      </c>
      <c r="E13" s="71" t="s">
        <v>30</v>
      </c>
      <c r="F13" s="143">
        <v>1125</v>
      </c>
      <c r="G13" s="71">
        <v>43.121920000000003</v>
      </c>
      <c r="H13" s="71">
        <v>-124.42870000000001</v>
      </c>
      <c r="I13" s="71">
        <v>43.114359999999998</v>
      </c>
      <c r="J13" s="71">
        <v>-124.43600000000001</v>
      </c>
    </row>
    <row r="14" spans="1:10" ht="12.75" customHeight="1" x14ac:dyDescent="0.2">
      <c r="A14" s="71" t="s">
        <v>162</v>
      </c>
      <c r="B14" s="71" t="s">
        <v>165</v>
      </c>
      <c r="C14" s="71" t="s">
        <v>166</v>
      </c>
      <c r="D14" s="71">
        <v>1</v>
      </c>
      <c r="E14" s="71" t="s">
        <v>30</v>
      </c>
      <c r="F14" s="143">
        <v>25080</v>
      </c>
      <c r="G14" s="71">
        <v>43.092779999999998</v>
      </c>
      <c r="H14" s="71">
        <v>-124.4331</v>
      </c>
      <c r="I14" s="71">
        <v>42.895359999999997</v>
      </c>
      <c r="J14" s="71">
        <v>-124.5137</v>
      </c>
    </row>
    <row r="15" spans="1:10" ht="12.75" customHeight="1" x14ac:dyDescent="0.2">
      <c r="A15" s="71" t="s">
        <v>162</v>
      </c>
      <c r="B15" s="71" t="s">
        <v>167</v>
      </c>
      <c r="C15" s="71" t="s">
        <v>168</v>
      </c>
      <c r="D15" s="71">
        <v>1</v>
      </c>
      <c r="E15" s="71" t="s">
        <v>30</v>
      </c>
      <c r="F15" s="143">
        <v>1765</v>
      </c>
      <c r="G15" s="71">
        <v>43.3521</v>
      </c>
      <c r="H15" s="71">
        <v>-124.3446</v>
      </c>
      <c r="I15" s="71">
        <v>43.341900000000003</v>
      </c>
      <c r="J15" s="71">
        <v>-124.3588</v>
      </c>
    </row>
    <row r="16" spans="1:10" ht="12.75" customHeight="1" x14ac:dyDescent="0.2">
      <c r="A16" s="71" t="s">
        <v>162</v>
      </c>
      <c r="B16" s="71" t="s">
        <v>169</v>
      </c>
      <c r="C16" s="71" t="s">
        <v>170</v>
      </c>
      <c r="D16" s="71">
        <v>1</v>
      </c>
      <c r="E16" s="71" t="s">
        <v>30</v>
      </c>
      <c r="F16" s="143">
        <v>425</v>
      </c>
      <c r="G16" s="71">
        <v>43.311160000000001</v>
      </c>
      <c r="H16" s="71">
        <v>-124.39709999999999</v>
      </c>
      <c r="I16" s="71">
        <v>43.30865</v>
      </c>
      <c r="J16" s="71">
        <v>-124.4004</v>
      </c>
    </row>
    <row r="17" spans="1:10" ht="12.75" customHeight="1" x14ac:dyDescent="0.2">
      <c r="A17" s="71" t="s">
        <v>162</v>
      </c>
      <c r="B17" s="71" t="s">
        <v>171</v>
      </c>
      <c r="C17" s="71" t="s">
        <v>172</v>
      </c>
      <c r="D17" s="71">
        <v>1</v>
      </c>
      <c r="E17" s="71" t="s">
        <v>30</v>
      </c>
      <c r="F17" s="143">
        <v>418</v>
      </c>
      <c r="G17" s="71">
        <v>43.301729999999999</v>
      </c>
      <c r="H17" s="71">
        <v>-124.3994</v>
      </c>
      <c r="I17" s="71">
        <v>43.301450000000003</v>
      </c>
      <c r="J17" s="71">
        <v>-124.3947</v>
      </c>
    </row>
    <row r="18" spans="1:10" ht="12.75" customHeight="1" x14ac:dyDescent="0.2">
      <c r="A18" s="71" t="s">
        <v>162</v>
      </c>
      <c r="B18" s="71" t="s">
        <v>173</v>
      </c>
      <c r="C18" s="71" t="s">
        <v>174</v>
      </c>
      <c r="D18" s="71">
        <v>1</v>
      </c>
      <c r="E18" s="71" t="s">
        <v>30</v>
      </c>
      <c r="F18" s="143">
        <v>4568</v>
      </c>
      <c r="G18" s="71">
        <v>43.257080000000002</v>
      </c>
      <c r="H18" s="71">
        <v>-124.38630000000001</v>
      </c>
      <c r="I18" s="71">
        <v>43.220440000000004</v>
      </c>
      <c r="J18" s="71">
        <v>-124.3973</v>
      </c>
    </row>
    <row r="19" spans="1:10" ht="12.75" customHeight="1" x14ac:dyDescent="0.2">
      <c r="A19" s="71" t="s">
        <v>162</v>
      </c>
      <c r="B19" s="71" t="s">
        <v>175</v>
      </c>
      <c r="C19" s="71" t="s">
        <v>176</v>
      </c>
      <c r="D19" s="71">
        <v>1</v>
      </c>
      <c r="E19" s="71" t="s">
        <v>30</v>
      </c>
      <c r="F19" s="143">
        <v>747</v>
      </c>
      <c r="G19" s="71">
        <v>43.335900000000002</v>
      </c>
      <c r="H19" s="71">
        <v>-124.3728</v>
      </c>
      <c r="I19" s="71">
        <v>43.332000000000001</v>
      </c>
      <c r="J19" s="71">
        <v>-124.375</v>
      </c>
    </row>
    <row r="20" spans="1:10" ht="12.75" customHeight="1" x14ac:dyDescent="0.2">
      <c r="A20" s="72" t="s">
        <v>162</v>
      </c>
      <c r="B20" s="72" t="s">
        <v>177</v>
      </c>
      <c r="C20" s="72" t="s">
        <v>178</v>
      </c>
      <c r="D20" s="72">
        <v>1</v>
      </c>
      <c r="E20" s="72" t="s">
        <v>30</v>
      </c>
      <c r="F20" s="144">
        <v>3558</v>
      </c>
      <c r="G20" s="72">
        <v>43.2136</v>
      </c>
      <c r="H20" s="72">
        <v>-124.396</v>
      </c>
      <c r="I20" s="72">
        <v>43.184649999999998</v>
      </c>
      <c r="J20" s="72">
        <v>-124.4015</v>
      </c>
    </row>
    <row r="21" spans="1:10" ht="12.75" customHeight="1" x14ac:dyDescent="0.2">
      <c r="A21" s="33"/>
      <c r="B21" s="34">
        <f>COUNTA(B13:B20)</f>
        <v>8</v>
      </c>
      <c r="C21" s="33"/>
      <c r="D21" s="76"/>
      <c r="E21" s="46"/>
      <c r="F21" s="53">
        <f>SUM(F13:F20)</f>
        <v>37686</v>
      </c>
      <c r="G21" s="46"/>
      <c r="H21" s="46"/>
      <c r="I21" s="46"/>
      <c r="J21" s="46"/>
    </row>
    <row r="22" spans="1:10" ht="9" customHeight="1" x14ac:dyDescent="0.2">
      <c r="A22" s="33"/>
      <c r="B22" s="34"/>
      <c r="C22" s="33"/>
      <c r="D22" s="56"/>
      <c r="E22" s="46"/>
      <c r="F22" s="145"/>
      <c r="G22" s="46"/>
      <c r="H22" s="46"/>
      <c r="I22" s="46"/>
      <c r="J22" s="46"/>
    </row>
    <row r="23" spans="1:10" ht="12.75" customHeight="1" x14ac:dyDescent="0.2">
      <c r="A23" s="71" t="s">
        <v>179</v>
      </c>
      <c r="B23" s="71" t="s">
        <v>180</v>
      </c>
      <c r="C23" s="71" t="s">
        <v>181</v>
      </c>
      <c r="D23" s="71">
        <v>1</v>
      </c>
      <c r="E23" s="71" t="s">
        <v>30</v>
      </c>
      <c r="F23" s="143">
        <v>1067</v>
      </c>
      <c r="G23" s="71">
        <v>42.619399999999999</v>
      </c>
      <c r="H23" s="71">
        <v>-124.3999</v>
      </c>
      <c r="I23" s="71">
        <v>42.61065</v>
      </c>
      <c r="J23" s="71">
        <v>-124.4006</v>
      </c>
    </row>
    <row r="24" spans="1:10" ht="12.75" customHeight="1" x14ac:dyDescent="0.2">
      <c r="A24" s="71" t="s">
        <v>179</v>
      </c>
      <c r="B24" s="71" t="s">
        <v>182</v>
      </c>
      <c r="C24" s="71" t="s">
        <v>183</v>
      </c>
      <c r="D24" s="71">
        <v>1</v>
      </c>
      <c r="E24" s="71" t="s">
        <v>30</v>
      </c>
      <c r="F24" s="143">
        <v>2129</v>
      </c>
      <c r="G24" s="71">
        <v>42.380299999999998</v>
      </c>
      <c r="H24" s="71">
        <v>-124.4252</v>
      </c>
      <c r="I24" s="71">
        <v>42.362819999999999</v>
      </c>
      <c r="J24" s="71">
        <v>-124.42449999999999</v>
      </c>
    </row>
    <row r="25" spans="1:10" ht="12.75" customHeight="1" x14ac:dyDescent="0.2">
      <c r="A25" s="71" t="s">
        <v>179</v>
      </c>
      <c r="B25" s="71" t="s">
        <v>184</v>
      </c>
      <c r="C25" s="71" t="s">
        <v>185</v>
      </c>
      <c r="D25" s="71">
        <v>1</v>
      </c>
      <c r="E25" s="71" t="s">
        <v>30</v>
      </c>
      <c r="F25" s="143">
        <v>974</v>
      </c>
      <c r="G25" s="71">
        <v>42.741979999999998</v>
      </c>
      <c r="H25" s="71">
        <v>-124.4931</v>
      </c>
      <c r="I25" s="71">
        <v>42.737499999999997</v>
      </c>
      <c r="J25" s="71">
        <v>-124.48220000000001</v>
      </c>
    </row>
    <row r="26" spans="1:10" ht="12.75" customHeight="1" x14ac:dyDescent="0.2">
      <c r="A26" s="71" t="s">
        <v>179</v>
      </c>
      <c r="B26" s="71" t="s">
        <v>186</v>
      </c>
      <c r="C26" s="71" t="s">
        <v>187</v>
      </c>
      <c r="D26" s="71">
        <v>1</v>
      </c>
      <c r="E26" s="71" t="s">
        <v>30</v>
      </c>
      <c r="F26" s="143">
        <v>7533</v>
      </c>
      <c r="G26" s="71">
        <v>43.184649999999998</v>
      </c>
      <c r="H26" s="71">
        <v>-124.4015</v>
      </c>
      <c r="I26" s="71">
        <v>43.125100000000003</v>
      </c>
      <c r="J26" s="71">
        <v>-124.4246</v>
      </c>
    </row>
    <row r="27" spans="1:10" ht="12.75" customHeight="1" x14ac:dyDescent="0.2">
      <c r="A27" s="71" t="s">
        <v>179</v>
      </c>
      <c r="B27" s="71" t="s">
        <v>188</v>
      </c>
      <c r="C27" s="71" t="s">
        <v>189</v>
      </c>
      <c r="D27" s="71">
        <v>1</v>
      </c>
      <c r="E27" s="71" t="s">
        <v>30</v>
      </c>
      <c r="F27" s="143">
        <v>1995</v>
      </c>
      <c r="G27" s="71">
        <v>42.869349999999997</v>
      </c>
      <c r="H27" s="71">
        <v>-124.5338</v>
      </c>
      <c r="I27" s="71">
        <v>42.854199999999999</v>
      </c>
      <c r="J27" s="71">
        <v>-124.5423</v>
      </c>
    </row>
    <row r="28" spans="1:10" ht="12.75" customHeight="1" x14ac:dyDescent="0.2">
      <c r="A28" s="71" t="s">
        <v>179</v>
      </c>
      <c r="B28" s="71" t="s">
        <v>190</v>
      </c>
      <c r="C28" s="71" t="s">
        <v>191</v>
      </c>
      <c r="D28" s="71">
        <v>1</v>
      </c>
      <c r="E28" s="71" t="s">
        <v>30</v>
      </c>
      <c r="F28" s="143">
        <v>708</v>
      </c>
      <c r="G28" s="71">
        <v>42.008270000000003</v>
      </c>
      <c r="H28" s="71">
        <v>-124.2193</v>
      </c>
      <c r="I28" s="71">
        <v>42</v>
      </c>
      <c r="J28" s="71">
        <v>-124.2118</v>
      </c>
    </row>
    <row r="29" spans="1:10" ht="12.75" customHeight="1" x14ac:dyDescent="0.2">
      <c r="A29" s="71" t="s">
        <v>179</v>
      </c>
      <c r="B29" s="71" t="s">
        <v>192</v>
      </c>
      <c r="C29" s="71" t="s">
        <v>193</v>
      </c>
      <c r="D29" s="71">
        <v>1</v>
      </c>
      <c r="E29" s="71" t="s">
        <v>30</v>
      </c>
      <c r="F29" s="143">
        <v>3585</v>
      </c>
      <c r="G29" s="71">
        <v>43.114359999999998</v>
      </c>
      <c r="H29" s="71">
        <v>-124.43600000000001</v>
      </c>
      <c r="I29" s="71">
        <v>43.092700000000001</v>
      </c>
      <c r="J29" s="71">
        <v>-124.4327</v>
      </c>
    </row>
    <row r="30" spans="1:10" ht="12.75" customHeight="1" x14ac:dyDescent="0.2">
      <c r="A30" s="71" t="s">
        <v>179</v>
      </c>
      <c r="B30" s="71" t="s">
        <v>194</v>
      </c>
      <c r="C30" s="71" t="s">
        <v>195</v>
      </c>
      <c r="D30" s="71">
        <v>1</v>
      </c>
      <c r="E30" s="71" t="s">
        <v>30</v>
      </c>
      <c r="F30" s="143">
        <v>3094</v>
      </c>
      <c r="G30" s="71">
        <v>42.418700000000001</v>
      </c>
      <c r="H30" s="71">
        <v>-124.4299</v>
      </c>
      <c r="I30" s="71">
        <v>42.393500000000003</v>
      </c>
      <c r="J30" s="71">
        <v>-124.4254</v>
      </c>
    </row>
    <row r="31" spans="1:10" ht="12.75" customHeight="1" x14ac:dyDescent="0.2">
      <c r="A31" s="71" t="s">
        <v>179</v>
      </c>
      <c r="B31" s="71" t="s">
        <v>196</v>
      </c>
      <c r="C31" s="71" t="s">
        <v>197</v>
      </c>
      <c r="D31" s="71">
        <v>1</v>
      </c>
      <c r="E31" s="71" t="s">
        <v>30</v>
      </c>
      <c r="F31" s="143">
        <v>281</v>
      </c>
      <c r="G31" s="71">
        <v>42.686549999999997</v>
      </c>
      <c r="H31" s="71">
        <v>-124.4473</v>
      </c>
      <c r="I31" s="71">
        <v>42.684249999999999</v>
      </c>
      <c r="J31" s="71">
        <v>-124.44750000000001</v>
      </c>
    </row>
    <row r="32" spans="1:10" ht="12.75" customHeight="1" x14ac:dyDescent="0.2">
      <c r="A32" s="71" t="s">
        <v>179</v>
      </c>
      <c r="B32" s="71" t="s">
        <v>198</v>
      </c>
      <c r="C32" s="71" t="s">
        <v>199</v>
      </c>
      <c r="D32" s="71">
        <v>1</v>
      </c>
      <c r="E32" s="71" t="s">
        <v>30</v>
      </c>
      <c r="F32" s="143">
        <v>2105</v>
      </c>
      <c r="G32" s="71">
        <v>42.070700000000002</v>
      </c>
      <c r="H32" s="71">
        <v>-124.31789999999999</v>
      </c>
      <c r="I32" s="71">
        <v>42.058700000000002</v>
      </c>
      <c r="J32" s="71">
        <v>-124.30110000000001</v>
      </c>
    </row>
    <row r="33" spans="1:10" ht="12.75" customHeight="1" x14ac:dyDescent="0.2">
      <c r="A33" s="71" t="s">
        <v>179</v>
      </c>
      <c r="B33" s="71" t="s">
        <v>200</v>
      </c>
      <c r="C33" s="71" t="s">
        <v>201</v>
      </c>
      <c r="D33" s="71">
        <v>1</v>
      </c>
      <c r="E33" s="71" t="s">
        <v>30</v>
      </c>
      <c r="F33" s="143">
        <v>2033</v>
      </c>
      <c r="G33" s="71">
        <v>42.737499999999997</v>
      </c>
      <c r="H33" s="71">
        <v>-124.48220000000001</v>
      </c>
      <c r="I33" s="71">
        <v>42.724800000000002</v>
      </c>
      <c r="J33" s="71">
        <v>-124.4674</v>
      </c>
    </row>
    <row r="34" spans="1:10" ht="12.75" customHeight="1" x14ac:dyDescent="0.2">
      <c r="A34" s="71" t="s">
        <v>179</v>
      </c>
      <c r="B34" s="71" t="s">
        <v>202</v>
      </c>
      <c r="C34" s="71" t="s">
        <v>203</v>
      </c>
      <c r="D34" s="71">
        <v>1</v>
      </c>
      <c r="E34" s="71" t="s">
        <v>30</v>
      </c>
      <c r="F34" s="143">
        <v>1607</v>
      </c>
      <c r="G34" s="71">
        <v>42.393500000000003</v>
      </c>
      <c r="H34" s="71">
        <v>-124.4254</v>
      </c>
      <c r="I34" s="71">
        <v>42.380299999999998</v>
      </c>
      <c r="J34" s="71">
        <v>-124.4252</v>
      </c>
    </row>
    <row r="35" spans="1:10" ht="12.75" customHeight="1" x14ac:dyDescent="0.2">
      <c r="A35" s="71" t="s">
        <v>179</v>
      </c>
      <c r="B35" s="71" t="s">
        <v>204</v>
      </c>
      <c r="C35" s="71" t="s">
        <v>205</v>
      </c>
      <c r="D35" s="71">
        <v>1</v>
      </c>
      <c r="E35" s="71" t="s">
        <v>30</v>
      </c>
      <c r="F35" s="143">
        <v>756</v>
      </c>
      <c r="G35" s="71">
        <v>42.019750000000002</v>
      </c>
      <c r="H35" s="71">
        <v>-124.2366</v>
      </c>
      <c r="I35" s="71">
        <v>42.014780000000002</v>
      </c>
      <c r="J35" s="71">
        <v>-124.2316</v>
      </c>
    </row>
    <row r="36" spans="1:10" ht="12.75" customHeight="1" x14ac:dyDescent="0.2">
      <c r="A36" s="71" t="s">
        <v>179</v>
      </c>
      <c r="B36" s="71" t="s">
        <v>206</v>
      </c>
      <c r="C36" s="71" t="s">
        <v>207</v>
      </c>
      <c r="D36" s="71">
        <v>1</v>
      </c>
      <c r="E36" s="71" t="s">
        <v>30</v>
      </c>
      <c r="F36" s="143">
        <v>2438</v>
      </c>
      <c r="G36" s="71">
        <v>42.311399999999999</v>
      </c>
      <c r="H36" s="71">
        <v>-124.4151</v>
      </c>
      <c r="I36" s="71">
        <v>42.292059999999999</v>
      </c>
      <c r="J36" s="71">
        <v>-124.4081</v>
      </c>
    </row>
    <row r="37" spans="1:10" ht="12.75" customHeight="1" x14ac:dyDescent="0.2">
      <c r="A37" s="71" t="s">
        <v>179</v>
      </c>
      <c r="B37" s="71" t="s">
        <v>208</v>
      </c>
      <c r="C37" s="71" t="s">
        <v>209</v>
      </c>
      <c r="D37" s="71">
        <v>1</v>
      </c>
      <c r="E37" s="71" t="s">
        <v>30</v>
      </c>
      <c r="F37" s="143">
        <v>412</v>
      </c>
      <c r="G37" s="71">
        <v>42.049219999999998</v>
      </c>
      <c r="H37" s="71">
        <v>-124.2925</v>
      </c>
      <c r="I37" s="71">
        <v>42.046799999999998</v>
      </c>
      <c r="J37" s="71">
        <v>-124.2893</v>
      </c>
    </row>
    <row r="38" spans="1:10" ht="12.75" customHeight="1" x14ac:dyDescent="0.2">
      <c r="A38" s="71" t="s">
        <v>179</v>
      </c>
      <c r="B38" s="71" t="s">
        <v>210</v>
      </c>
      <c r="C38" s="71" t="s">
        <v>211</v>
      </c>
      <c r="D38" s="71">
        <v>1</v>
      </c>
      <c r="E38" s="71" t="s">
        <v>30</v>
      </c>
      <c r="F38" s="143">
        <v>6603</v>
      </c>
      <c r="G38" s="71">
        <v>42.547870000000003</v>
      </c>
      <c r="H38" s="71">
        <v>-124.3967</v>
      </c>
      <c r="I38" s="71">
        <v>42.496949999999998</v>
      </c>
      <c r="J38" s="71">
        <v>-124.422</v>
      </c>
    </row>
    <row r="39" spans="1:10" ht="12.75" customHeight="1" x14ac:dyDescent="0.2">
      <c r="A39" s="71" t="s">
        <v>179</v>
      </c>
      <c r="B39" s="71" t="s">
        <v>212</v>
      </c>
      <c r="C39" s="71" t="s">
        <v>213</v>
      </c>
      <c r="D39" s="71">
        <v>1</v>
      </c>
      <c r="E39" s="71" t="s">
        <v>30</v>
      </c>
      <c r="F39" s="143">
        <v>4716</v>
      </c>
      <c r="G39" s="71">
        <v>42.461570000000002</v>
      </c>
      <c r="H39" s="71">
        <v>-124.4222</v>
      </c>
      <c r="I39" s="71">
        <v>42.423290000000001</v>
      </c>
      <c r="J39" s="71">
        <v>-124.4302</v>
      </c>
    </row>
    <row r="40" spans="1:10" ht="12.75" customHeight="1" x14ac:dyDescent="0.2">
      <c r="A40" s="71" t="s">
        <v>179</v>
      </c>
      <c r="B40" s="71" t="s">
        <v>214</v>
      </c>
      <c r="C40" s="71" t="s">
        <v>215</v>
      </c>
      <c r="D40" s="71">
        <v>1</v>
      </c>
      <c r="E40" s="71" t="s">
        <v>30</v>
      </c>
      <c r="F40" s="143">
        <v>3576</v>
      </c>
      <c r="G40" s="71">
        <v>42.577100000000002</v>
      </c>
      <c r="H40" s="71">
        <v>-124.39239999999999</v>
      </c>
      <c r="I40" s="71">
        <v>42.547899999999998</v>
      </c>
      <c r="J40" s="71">
        <v>-124.3967</v>
      </c>
    </row>
    <row r="41" spans="1:10" ht="12.75" customHeight="1" x14ac:dyDescent="0.2">
      <c r="A41" s="71" t="s">
        <v>179</v>
      </c>
      <c r="B41" s="71" t="s">
        <v>216</v>
      </c>
      <c r="C41" s="71" t="s">
        <v>217</v>
      </c>
      <c r="D41" s="71">
        <v>1</v>
      </c>
      <c r="E41" s="71" t="s">
        <v>30</v>
      </c>
      <c r="F41" s="143">
        <v>3448</v>
      </c>
      <c r="G41" s="71">
        <v>42.834290000000003</v>
      </c>
      <c r="H41" s="71">
        <v>-124.5607</v>
      </c>
      <c r="I41" s="71">
        <v>42.813020000000002</v>
      </c>
      <c r="J41" s="71">
        <v>-124.5352</v>
      </c>
    </row>
    <row r="42" spans="1:10" ht="12.75" customHeight="1" x14ac:dyDescent="0.2">
      <c r="A42" s="71" t="s">
        <v>179</v>
      </c>
      <c r="B42" s="71" t="s">
        <v>218</v>
      </c>
      <c r="C42" s="71" t="s">
        <v>219</v>
      </c>
      <c r="D42" s="71">
        <v>1</v>
      </c>
      <c r="E42" s="71" t="s">
        <v>30</v>
      </c>
      <c r="F42" s="143">
        <v>506</v>
      </c>
      <c r="G42" s="71">
        <v>42.290999999999997</v>
      </c>
      <c r="H42" s="71">
        <v>-124.408</v>
      </c>
      <c r="I42" s="71">
        <v>42.265999999999998</v>
      </c>
      <c r="J42" s="71">
        <v>-124.408</v>
      </c>
    </row>
    <row r="43" spans="1:10" ht="12.75" customHeight="1" x14ac:dyDescent="0.2">
      <c r="A43" s="71" t="s">
        <v>179</v>
      </c>
      <c r="B43" s="71" t="s">
        <v>220</v>
      </c>
      <c r="C43" s="71" t="s">
        <v>221</v>
      </c>
      <c r="D43" s="71">
        <v>1</v>
      </c>
      <c r="E43" s="71" t="s">
        <v>30</v>
      </c>
      <c r="F43" s="143">
        <v>1154</v>
      </c>
      <c r="G43" s="71">
        <v>42.741</v>
      </c>
      <c r="H43" s="71">
        <v>-124.499</v>
      </c>
      <c r="I43" s="71">
        <v>42.741720000000001</v>
      </c>
      <c r="J43" s="71">
        <v>-124.49509999999999</v>
      </c>
    </row>
    <row r="44" spans="1:10" ht="12.75" customHeight="1" x14ac:dyDescent="0.2">
      <c r="A44" s="71" t="s">
        <v>179</v>
      </c>
      <c r="B44" s="71" t="s">
        <v>222</v>
      </c>
      <c r="C44" s="71" t="s">
        <v>223</v>
      </c>
      <c r="D44" s="71">
        <v>1</v>
      </c>
      <c r="E44" s="71" t="s">
        <v>30</v>
      </c>
      <c r="F44" s="143">
        <v>1488</v>
      </c>
      <c r="G44" s="71">
        <v>42.182519999999997</v>
      </c>
      <c r="H44" s="71">
        <v>-124.3622</v>
      </c>
      <c r="I44" s="71">
        <v>42.170299999999997</v>
      </c>
      <c r="J44" s="71">
        <v>-124.36239999999999</v>
      </c>
    </row>
    <row r="45" spans="1:10" ht="12.75" customHeight="1" x14ac:dyDescent="0.2">
      <c r="A45" s="71" t="s">
        <v>179</v>
      </c>
      <c r="B45" s="71" t="s">
        <v>224</v>
      </c>
      <c r="C45" s="71" t="s">
        <v>225</v>
      </c>
      <c r="D45" s="71">
        <v>1</v>
      </c>
      <c r="E45" s="71" t="s">
        <v>30</v>
      </c>
      <c r="F45" s="143">
        <v>764</v>
      </c>
      <c r="G45" s="71">
        <v>42.1</v>
      </c>
      <c r="H45" s="71">
        <v>-124.3473</v>
      </c>
      <c r="I45" s="71">
        <v>42.094769999999997</v>
      </c>
      <c r="J45" s="71">
        <v>-124.3426</v>
      </c>
    </row>
    <row r="46" spans="1:10" ht="12.75" customHeight="1" x14ac:dyDescent="0.2">
      <c r="A46" s="71" t="s">
        <v>179</v>
      </c>
      <c r="B46" s="71" t="s">
        <v>226</v>
      </c>
      <c r="C46" s="71" t="s">
        <v>227</v>
      </c>
      <c r="D46" s="71">
        <v>1</v>
      </c>
      <c r="E46" s="71" t="s">
        <v>30</v>
      </c>
      <c r="F46" s="143">
        <v>2010</v>
      </c>
      <c r="G46" s="71">
        <v>42.143830000000001</v>
      </c>
      <c r="H46" s="71">
        <v>-124.3579</v>
      </c>
      <c r="I46" s="71">
        <v>42.127740000000003</v>
      </c>
      <c r="J46" s="71">
        <v>-124.35299999999999</v>
      </c>
    </row>
    <row r="47" spans="1:10" ht="12.75" customHeight="1" x14ac:dyDescent="0.2">
      <c r="A47" s="72" t="s">
        <v>179</v>
      </c>
      <c r="B47" s="72" t="s">
        <v>228</v>
      </c>
      <c r="C47" s="72" t="s">
        <v>229</v>
      </c>
      <c r="D47" s="72">
        <v>1</v>
      </c>
      <c r="E47" s="72" t="s">
        <v>30</v>
      </c>
      <c r="F47" s="144">
        <v>914</v>
      </c>
      <c r="G47" s="72">
        <v>42.044199999999996</v>
      </c>
      <c r="H47" s="72">
        <v>-124.27</v>
      </c>
      <c r="I47" s="72">
        <v>42.039000000000001</v>
      </c>
      <c r="J47" s="72">
        <v>-124.2627</v>
      </c>
    </row>
    <row r="48" spans="1:10" ht="12.75" customHeight="1" x14ac:dyDescent="0.2">
      <c r="A48" s="33"/>
      <c r="B48" s="34">
        <f>COUNTA(B23:B47)</f>
        <v>25</v>
      </c>
      <c r="C48" s="33"/>
      <c r="D48" s="76"/>
      <c r="E48" s="33"/>
      <c r="F48" s="53">
        <f>SUM(F23:F47)</f>
        <v>55896</v>
      </c>
      <c r="G48" s="33"/>
      <c r="H48" s="33"/>
      <c r="I48" s="33"/>
      <c r="J48" s="33"/>
    </row>
    <row r="49" spans="1:10" ht="9" customHeight="1" x14ac:dyDescent="0.2">
      <c r="A49" s="33"/>
      <c r="B49" s="34"/>
      <c r="C49" s="33"/>
      <c r="D49" s="76"/>
      <c r="E49" s="33"/>
      <c r="F49" s="53"/>
      <c r="G49" s="33"/>
      <c r="H49" s="33"/>
      <c r="I49" s="33"/>
      <c r="J49" s="33"/>
    </row>
    <row r="50" spans="1:10" ht="12.75" customHeight="1" x14ac:dyDescent="0.2">
      <c r="A50" s="72" t="s">
        <v>230</v>
      </c>
      <c r="B50" s="72" t="s">
        <v>231</v>
      </c>
      <c r="C50" s="72" t="s">
        <v>232</v>
      </c>
      <c r="D50" s="72">
        <v>1</v>
      </c>
      <c r="E50" s="72" t="s">
        <v>30</v>
      </c>
      <c r="F50" s="144">
        <v>884</v>
      </c>
      <c r="G50" s="72">
        <v>43.6633</v>
      </c>
      <c r="H50" s="72">
        <v>-124.2102</v>
      </c>
      <c r="I50" s="72">
        <v>43.655140000000003</v>
      </c>
      <c r="J50" s="72">
        <v>-124.20869999999999</v>
      </c>
    </row>
    <row r="51" spans="1:10" ht="12.75" customHeight="1" x14ac:dyDescent="0.2">
      <c r="A51" s="33"/>
      <c r="B51" s="34">
        <f>COUNTA(B50:B50)</f>
        <v>1</v>
      </c>
      <c r="C51" s="33"/>
      <c r="D51" s="76"/>
      <c r="E51" s="33"/>
      <c r="F51" s="53">
        <f>SUM(F50:F50)</f>
        <v>884</v>
      </c>
      <c r="G51" s="33"/>
      <c r="H51" s="33"/>
      <c r="I51" s="33"/>
      <c r="J51" s="33"/>
    </row>
    <row r="52" spans="1:10" ht="9" customHeight="1" x14ac:dyDescent="0.2">
      <c r="A52" s="33"/>
      <c r="B52" s="34"/>
      <c r="C52" s="33"/>
      <c r="D52" s="76"/>
      <c r="E52" s="33"/>
      <c r="F52" s="53"/>
      <c r="G52" s="33"/>
      <c r="H52" s="33"/>
      <c r="I52" s="33"/>
      <c r="J52" s="33"/>
    </row>
    <row r="53" spans="1:10" ht="12.75" customHeight="1" x14ac:dyDescent="0.2">
      <c r="A53" s="71" t="s">
        <v>233</v>
      </c>
      <c r="B53" s="71" t="s">
        <v>335</v>
      </c>
      <c r="C53" s="71" t="s">
        <v>336</v>
      </c>
      <c r="D53" s="71">
        <v>1</v>
      </c>
      <c r="E53" s="71" t="s">
        <v>30</v>
      </c>
      <c r="F53" s="71">
        <v>6568</v>
      </c>
      <c r="G53" s="71">
        <v>44.105029000000002</v>
      </c>
      <c r="H53" s="71">
        <v>-124.12260000000001</v>
      </c>
      <c r="I53" s="71">
        <v>44.051299999999998</v>
      </c>
      <c r="J53" s="71">
        <v>-124.12945999999999</v>
      </c>
    </row>
    <row r="54" spans="1:10" ht="12.75" customHeight="1" x14ac:dyDescent="0.2">
      <c r="A54" s="71" t="s">
        <v>233</v>
      </c>
      <c r="B54" s="71" t="s">
        <v>234</v>
      </c>
      <c r="C54" s="71" t="s">
        <v>235</v>
      </c>
      <c r="D54" s="71">
        <v>1</v>
      </c>
      <c r="E54" s="71" t="s">
        <v>30</v>
      </c>
      <c r="F54" s="71">
        <v>3483</v>
      </c>
      <c r="G54" s="71">
        <v>44.169980000000002</v>
      </c>
      <c r="H54" s="71">
        <v>-124.11709999999999</v>
      </c>
      <c r="I54" s="71">
        <v>44.141669999999998</v>
      </c>
      <c r="J54" s="71">
        <v>-124.1228</v>
      </c>
    </row>
    <row r="55" spans="1:10" ht="12.75" customHeight="1" x14ac:dyDescent="0.2">
      <c r="A55" s="71" t="s">
        <v>233</v>
      </c>
      <c r="B55" s="71" t="s">
        <v>236</v>
      </c>
      <c r="C55" s="71" t="s">
        <v>237</v>
      </c>
      <c r="D55" s="71">
        <v>1</v>
      </c>
      <c r="E55" s="71" t="s">
        <v>30</v>
      </c>
      <c r="F55" s="71">
        <v>316</v>
      </c>
      <c r="G55" s="71">
        <v>44.135910000000003</v>
      </c>
      <c r="H55" s="71">
        <v>-124.1242</v>
      </c>
      <c r="I55" s="71">
        <v>44.133679999999998</v>
      </c>
      <c r="J55" s="71">
        <v>-124.1224</v>
      </c>
    </row>
    <row r="56" spans="1:10" ht="12.75" customHeight="1" x14ac:dyDescent="0.2">
      <c r="A56" s="71" t="s">
        <v>233</v>
      </c>
      <c r="B56" s="71" t="s">
        <v>238</v>
      </c>
      <c r="C56" s="71" t="s">
        <v>239</v>
      </c>
      <c r="D56" s="71">
        <v>1</v>
      </c>
      <c r="E56" s="71" t="s">
        <v>30</v>
      </c>
      <c r="F56" s="71">
        <v>2059</v>
      </c>
      <c r="G56" s="71">
        <v>44.035299999999999</v>
      </c>
      <c r="H56" s="71">
        <v>-124.13379999999999</v>
      </c>
      <c r="I56" s="71">
        <v>44.018999999999998</v>
      </c>
      <c r="J56" s="71">
        <v>-124.14019999999999</v>
      </c>
    </row>
    <row r="57" spans="1:10" ht="12.75" customHeight="1" x14ac:dyDescent="0.2">
      <c r="A57" s="71" t="s">
        <v>233</v>
      </c>
      <c r="B57" s="71" t="s">
        <v>240</v>
      </c>
      <c r="C57" s="71" t="s">
        <v>241</v>
      </c>
      <c r="D57" s="71">
        <v>1</v>
      </c>
      <c r="E57" s="71" t="s">
        <v>30</v>
      </c>
      <c r="F57" s="71">
        <v>1741</v>
      </c>
      <c r="G57" s="71">
        <v>44.048299999999998</v>
      </c>
      <c r="H57" s="71">
        <v>-124.1309</v>
      </c>
      <c r="I57" s="71">
        <v>44.035299999999999</v>
      </c>
      <c r="J57" s="71">
        <v>-124.13379999999999</v>
      </c>
    </row>
    <row r="58" spans="1:10" ht="12.75" customHeight="1" x14ac:dyDescent="0.2">
      <c r="A58" s="71" t="s">
        <v>233</v>
      </c>
      <c r="B58" s="71" t="s">
        <v>242</v>
      </c>
      <c r="C58" s="71" t="s">
        <v>243</v>
      </c>
      <c r="D58" s="71">
        <v>1</v>
      </c>
      <c r="E58" s="71" t="s">
        <v>30</v>
      </c>
      <c r="F58" s="71">
        <v>1879</v>
      </c>
      <c r="G58" s="71">
        <v>44.185389999999998</v>
      </c>
      <c r="H58" s="71">
        <v>-124.1157</v>
      </c>
      <c r="I58" s="71">
        <v>44.169980000000002</v>
      </c>
      <c r="J58" s="71">
        <v>-124.11709999999999</v>
      </c>
    </row>
    <row r="59" spans="1:10" ht="12.75" customHeight="1" x14ac:dyDescent="0.2">
      <c r="A59" s="71" t="s">
        <v>233</v>
      </c>
      <c r="B59" s="71" t="s">
        <v>244</v>
      </c>
      <c r="C59" s="71" t="s">
        <v>245</v>
      </c>
      <c r="D59" s="71">
        <v>1</v>
      </c>
      <c r="E59" s="71" t="s">
        <v>30</v>
      </c>
      <c r="F59" s="71">
        <v>847</v>
      </c>
      <c r="G59" s="71">
        <v>44.269300000000001</v>
      </c>
      <c r="H59" s="71">
        <v>-124.10809999999999</v>
      </c>
      <c r="I59" s="71">
        <v>44.26247</v>
      </c>
      <c r="J59" s="71">
        <v>-124.11069999999999</v>
      </c>
    </row>
    <row r="60" spans="1:10" ht="12.75" customHeight="1" x14ac:dyDescent="0.2">
      <c r="A60" s="71" t="s">
        <v>233</v>
      </c>
      <c r="B60" s="71" t="s">
        <v>246</v>
      </c>
      <c r="C60" s="71" t="s">
        <v>247</v>
      </c>
      <c r="D60" s="71">
        <v>1</v>
      </c>
      <c r="E60" s="71" t="s">
        <v>30</v>
      </c>
      <c r="F60" s="71">
        <v>27329</v>
      </c>
      <c r="G60" s="71">
        <v>43.569200000000002</v>
      </c>
      <c r="H60" s="71">
        <v>-124.2298</v>
      </c>
      <c r="I60" s="71">
        <v>43.453899999999997</v>
      </c>
      <c r="J60" s="71">
        <v>-124.277</v>
      </c>
    </row>
    <row r="61" spans="1:10" ht="12.75" customHeight="1" x14ac:dyDescent="0.2">
      <c r="A61" s="71" t="s">
        <v>233</v>
      </c>
      <c r="B61" s="71" t="s">
        <v>248</v>
      </c>
      <c r="C61" s="71" t="s">
        <v>249</v>
      </c>
      <c r="D61" s="71">
        <v>1</v>
      </c>
      <c r="E61" s="71" t="s">
        <v>30</v>
      </c>
      <c r="F61" s="71">
        <v>42173</v>
      </c>
      <c r="G61" s="71">
        <v>44.016199999999998</v>
      </c>
      <c r="H61" s="71">
        <v>-124.1386</v>
      </c>
      <c r="I61" s="71">
        <v>43.671799999999998</v>
      </c>
      <c r="J61" s="71">
        <v>-124.205</v>
      </c>
    </row>
    <row r="62" spans="1:10" ht="12.75" customHeight="1" x14ac:dyDescent="0.2">
      <c r="A62" s="71" t="s">
        <v>233</v>
      </c>
      <c r="B62" s="71" t="s">
        <v>250</v>
      </c>
      <c r="C62" s="71" t="s">
        <v>251</v>
      </c>
      <c r="D62" s="71">
        <v>1</v>
      </c>
      <c r="E62" s="71" t="s">
        <v>30</v>
      </c>
      <c r="F62" s="71">
        <v>9879</v>
      </c>
      <c r="G62" s="71">
        <v>43.655140000000003</v>
      </c>
      <c r="H62" s="71">
        <v>-124.20869999999999</v>
      </c>
      <c r="I62" s="71">
        <v>43.610300000000002</v>
      </c>
      <c r="J62" s="71">
        <v>-124.21850000000001</v>
      </c>
    </row>
    <row r="63" spans="1:10" ht="12.75" customHeight="1" x14ac:dyDescent="0.2">
      <c r="A63" s="71" t="s">
        <v>233</v>
      </c>
      <c r="B63" s="71" t="s">
        <v>252</v>
      </c>
      <c r="C63" s="71" t="s">
        <v>253</v>
      </c>
      <c r="D63" s="71">
        <v>1</v>
      </c>
      <c r="E63" s="71" t="s">
        <v>30</v>
      </c>
      <c r="F63" s="71">
        <v>1524</v>
      </c>
      <c r="G63" s="71">
        <v>44.199089999999998</v>
      </c>
      <c r="H63" s="71">
        <v>-124.1148</v>
      </c>
      <c r="I63" s="71">
        <v>44.186590000000002</v>
      </c>
      <c r="J63" s="71">
        <v>-124.11579999999999</v>
      </c>
    </row>
    <row r="64" spans="1:10" ht="12.75" customHeight="1" x14ac:dyDescent="0.2">
      <c r="A64" s="72" t="s">
        <v>233</v>
      </c>
      <c r="B64" s="72" t="s">
        <v>254</v>
      </c>
      <c r="C64" s="72" t="s">
        <v>255</v>
      </c>
      <c r="D64" s="72">
        <v>1</v>
      </c>
      <c r="E64" s="72" t="s">
        <v>30</v>
      </c>
      <c r="F64" s="72">
        <v>505</v>
      </c>
      <c r="G64" s="72">
        <v>44.225810000000003</v>
      </c>
      <c r="H64" s="72">
        <v>-124.1118</v>
      </c>
      <c r="I64" s="72">
        <v>44.22175</v>
      </c>
      <c r="J64" s="72">
        <v>-124.1129</v>
      </c>
    </row>
    <row r="65" spans="1:10" ht="12.75" customHeight="1" x14ac:dyDescent="0.2">
      <c r="A65" s="33"/>
      <c r="B65" s="34">
        <f>COUNTA(B53:B64)</f>
        <v>12</v>
      </c>
      <c r="C65" s="33"/>
      <c r="D65" s="76"/>
      <c r="E65" s="33"/>
      <c r="F65" s="53">
        <f>SUM(F53:F64)</f>
        <v>98303</v>
      </c>
      <c r="G65" s="33"/>
      <c r="H65" s="33"/>
      <c r="I65" s="33"/>
      <c r="J65" s="33"/>
    </row>
    <row r="66" spans="1:10" ht="9" customHeight="1" x14ac:dyDescent="0.2">
      <c r="A66" s="33"/>
      <c r="B66" s="34"/>
      <c r="C66" s="33"/>
      <c r="D66" s="76"/>
      <c r="E66" s="33"/>
      <c r="F66" s="53"/>
      <c r="G66" s="33"/>
      <c r="H66" s="33"/>
      <c r="I66" s="33"/>
      <c r="J66" s="33"/>
    </row>
    <row r="67" spans="1:10" ht="12.75" customHeight="1" x14ac:dyDescent="0.2">
      <c r="A67" s="71" t="s">
        <v>256</v>
      </c>
      <c r="B67" s="71" t="s">
        <v>257</v>
      </c>
      <c r="C67" s="71" t="s">
        <v>258</v>
      </c>
      <c r="D67" s="71">
        <v>1</v>
      </c>
      <c r="E67" s="71" t="s">
        <v>30</v>
      </c>
      <c r="F67" s="143">
        <v>2933</v>
      </c>
      <c r="G67" s="71">
        <v>44.673099999999998</v>
      </c>
      <c r="H67" s="71">
        <v>-124.06189999999999</v>
      </c>
      <c r="I67" s="71">
        <v>44.649000000000001</v>
      </c>
      <c r="J67" s="71">
        <v>-124.0605</v>
      </c>
    </row>
    <row r="68" spans="1:10" ht="12.75" customHeight="1" x14ac:dyDescent="0.2">
      <c r="A68" s="71" t="s">
        <v>256</v>
      </c>
      <c r="B68" s="71" t="s">
        <v>259</v>
      </c>
      <c r="C68" s="71" t="s">
        <v>260</v>
      </c>
      <c r="D68" s="71">
        <v>1</v>
      </c>
      <c r="E68" s="71" t="s">
        <v>30</v>
      </c>
      <c r="F68" s="143">
        <v>842</v>
      </c>
      <c r="G68" s="71">
        <v>44.435000000000002</v>
      </c>
      <c r="H68" s="71">
        <v>-124.06100000000001</v>
      </c>
      <c r="I68" s="71">
        <v>44.428669999999997</v>
      </c>
      <c r="J68" s="71">
        <v>-124.0668</v>
      </c>
    </row>
    <row r="69" spans="1:10" ht="12.75" customHeight="1" x14ac:dyDescent="0.2">
      <c r="A69" s="71" t="s">
        <v>256</v>
      </c>
      <c r="B69" s="71" t="s">
        <v>261</v>
      </c>
      <c r="C69" s="71" t="s">
        <v>262</v>
      </c>
      <c r="D69" s="71">
        <v>1</v>
      </c>
      <c r="E69" s="71" t="s">
        <v>30</v>
      </c>
      <c r="F69" s="143">
        <v>4423</v>
      </c>
      <c r="G69" s="71">
        <v>44.408200000000001</v>
      </c>
      <c r="H69" s="71">
        <v>-124.08580000000001</v>
      </c>
      <c r="I69" s="71">
        <v>44.372100000000003</v>
      </c>
      <c r="J69" s="71">
        <v>-124.092</v>
      </c>
    </row>
    <row r="70" spans="1:10" ht="12.75" customHeight="1" x14ac:dyDescent="0.2">
      <c r="A70" s="71" t="s">
        <v>256</v>
      </c>
      <c r="B70" s="71" t="s">
        <v>263</v>
      </c>
      <c r="C70" s="71" t="s">
        <v>142</v>
      </c>
      <c r="D70" s="71">
        <v>1</v>
      </c>
      <c r="E70" s="71" t="s">
        <v>30</v>
      </c>
      <c r="F70" s="143">
        <v>2716</v>
      </c>
      <c r="G70" s="71">
        <v>44.7376</v>
      </c>
      <c r="H70" s="71">
        <v>-124.0586</v>
      </c>
      <c r="I70" s="71">
        <v>44.715299999999999</v>
      </c>
      <c r="J70" s="71">
        <v>-124.0603</v>
      </c>
    </row>
    <row r="71" spans="1:10" ht="12.75" customHeight="1" x14ac:dyDescent="0.2">
      <c r="A71" s="71" t="s">
        <v>256</v>
      </c>
      <c r="B71" s="71" t="s">
        <v>264</v>
      </c>
      <c r="C71" s="71" t="s">
        <v>265</v>
      </c>
      <c r="D71" s="71">
        <v>1</v>
      </c>
      <c r="E71" s="71" t="s">
        <v>30</v>
      </c>
      <c r="F71" s="143">
        <v>1458</v>
      </c>
      <c r="G71" s="71">
        <v>44.971200000000003</v>
      </c>
      <c r="H71" s="71">
        <v>-124.0179</v>
      </c>
      <c r="I71" s="71">
        <v>44.959400000000002</v>
      </c>
      <c r="J71" s="71">
        <v>-124.0209</v>
      </c>
    </row>
    <row r="72" spans="1:10" ht="12.75" customHeight="1" x14ac:dyDescent="0.2">
      <c r="A72" s="71" t="s">
        <v>256</v>
      </c>
      <c r="B72" s="71" t="s">
        <v>266</v>
      </c>
      <c r="C72" s="71" t="s">
        <v>267</v>
      </c>
      <c r="D72" s="71">
        <v>1</v>
      </c>
      <c r="E72" s="71" t="s">
        <v>30</v>
      </c>
      <c r="F72" s="143">
        <v>416</v>
      </c>
      <c r="G72" s="71">
        <v>44.751399999999997</v>
      </c>
      <c r="H72" s="71">
        <v>-124.0643</v>
      </c>
      <c r="I72" s="71">
        <v>44.747979999999998</v>
      </c>
      <c r="J72" s="71">
        <v>-124.0643</v>
      </c>
    </row>
    <row r="73" spans="1:10" ht="12.75" customHeight="1" x14ac:dyDescent="0.2">
      <c r="A73" s="71" t="s">
        <v>256</v>
      </c>
      <c r="B73" s="71" t="s">
        <v>268</v>
      </c>
      <c r="C73" s="71" t="s">
        <v>269</v>
      </c>
      <c r="D73" s="71">
        <v>1</v>
      </c>
      <c r="E73" s="71" t="s">
        <v>30</v>
      </c>
      <c r="F73" s="143">
        <v>7386</v>
      </c>
      <c r="G73" s="71">
        <v>44.484819999999999</v>
      </c>
      <c r="H73" s="71">
        <v>-124.084</v>
      </c>
      <c r="I73" s="71">
        <v>44.42427</v>
      </c>
      <c r="J73" s="71">
        <v>-124.07859999999999</v>
      </c>
    </row>
    <row r="74" spans="1:10" ht="12.75" customHeight="1" x14ac:dyDescent="0.2">
      <c r="A74" s="71" t="s">
        <v>256</v>
      </c>
      <c r="B74" s="71" t="s">
        <v>270</v>
      </c>
      <c r="C74" s="71" t="s">
        <v>271</v>
      </c>
      <c r="D74" s="71">
        <v>1</v>
      </c>
      <c r="E74" s="71" t="s">
        <v>30</v>
      </c>
      <c r="F74" s="143">
        <v>521</v>
      </c>
      <c r="G74" s="71">
        <v>44.841569999999997</v>
      </c>
      <c r="H74" s="71">
        <v>-124.0519</v>
      </c>
      <c r="I74" s="71">
        <v>44.837699999999998</v>
      </c>
      <c r="J74" s="71">
        <v>-124.0545</v>
      </c>
    </row>
    <row r="75" spans="1:10" ht="12.75" customHeight="1" x14ac:dyDescent="0.2">
      <c r="A75" s="71" t="s">
        <v>256</v>
      </c>
      <c r="B75" s="71" t="s">
        <v>272</v>
      </c>
      <c r="C75" s="71" t="s">
        <v>273</v>
      </c>
      <c r="D75" s="71">
        <v>1</v>
      </c>
      <c r="E75" s="71" t="s">
        <v>30</v>
      </c>
      <c r="F75" s="143">
        <v>6586</v>
      </c>
      <c r="G75" s="71">
        <v>44.925899999999999</v>
      </c>
      <c r="H75" s="71">
        <v>-124.02330000000001</v>
      </c>
      <c r="I75" s="71">
        <v>44.873199999999997</v>
      </c>
      <c r="J75" s="71">
        <v>-124.04049999999999</v>
      </c>
    </row>
    <row r="76" spans="1:10" ht="12.75" customHeight="1" x14ac:dyDescent="0.2">
      <c r="A76" s="71" t="s">
        <v>256</v>
      </c>
      <c r="B76" s="71" t="s">
        <v>274</v>
      </c>
      <c r="C76" s="71" t="s">
        <v>275</v>
      </c>
      <c r="D76" s="71">
        <v>1</v>
      </c>
      <c r="E76" s="71" t="s">
        <v>30</v>
      </c>
      <c r="F76" s="143">
        <v>1615</v>
      </c>
      <c r="G76" s="71">
        <v>44.420540000000003</v>
      </c>
      <c r="H76" s="71">
        <v>-124.07899999999999</v>
      </c>
      <c r="I76" s="71">
        <v>44.408200000000001</v>
      </c>
      <c r="J76" s="71">
        <v>-124.08580000000001</v>
      </c>
    </row>
    <row r="77" spans="1:10" ht="12.75" customHeight="1" x14ac:dyDescent="0.2">
      <c r="A77" s="71" t="s">
        <v>256</v>
      </c>
      <c r="B77" s="71" t="s">
        <v>276</v>
      </c>
      <c r="C77" s="71" t="s">
        <v>277</v>
      </c>
      <c r="D77" s="71">
        <v>1</v>
      </c>
      <c r="E77" s="71" t="s">
        <v>30</v>
      </c>
      <c r="F77" s="143">
        <v>6705</v>
      </c>
      <c r="G77" s="71">
        <v>44.589489999999998</v>
      </c>
      <c r="H77" s="71">
        <v>-124.0692</v>
      </c>
      <c r="I77" s="71">
        <v>44.534599999999998</v>
      </c>
      <c r="J77" s="71">
        <v>-124.0754</v>
      </c>
    </row>
    <row r="78" spans="1:10" ht="12.75" customHeight="1" x14ac:dyDescent="0.2">
      <c r="A78" s="71" t="s">
        <v>256</v>
      </c>
      <c r="B78" s="71" t="s">
        <v>278</v>
      </c>
      <c r="C78" s="71" t="s">
        <v>279</v>
      </c>
      <c r="D78" s="71">
        <v>1</v>
      </c>
      <c r="E78" s="71" t="s">
        <v>30</v>
      </c>
      <c r="F78" s="143">
        <v>554</v>
      </c>
      <c r="G78" s="71">
        <v>44.707000000000001</v>
      </c>
      <c r="H78" s="71">
        <v>-124.0616</v>
      </c>
      <c r="I78" s="71">
        <v>44.702500000000001</v>
      </c>
      <c r="J78" s="71">
        <v>-124.0626</v>
      </c>
    </row>
    <row r="79" spans="1:10" ht="12.75" customHeight="1" x14ac:dyDescent="0.2">
      <c r="A79" s="71" t="s">
        <v>256</v>
      </c>
      <c r="B79" s="71" t="s">
        <v>280</v>
      </c>
      <c r="C79" s="71" t="s">
        <v>281</v>
      </c>
      <c r="D79" s="71">
        <v>1</v>
      </c>
      <c r="E79" s="71" t="s">
        <v>30</v>
      </c>
      <c r="F79" s="143">
        <v>1379</v>
      </c>
      <c r="G79" s="71">
        <v>44.946899999999999</v>
      </c>
      <c r="H79" s="71">
        <v>-124.02370000000001</v>
      </c>
      <c r="I79" s="71">
        <v>44.935600000000001</v>
      </c>
      <c r="J79" s="71">
        <v>-124.02500000000001</v>
      </c>
    </row>
    <row r="80" spans="1:10" ht="12.75" customHeight="1" x14ac:dyDescent="0.2">
      <c r="A80" s="71" t="s">
        <v>256</v>
      </c>
      <c r="B80" s="71" t="s">
        <v>282</v>
      </c>
      <c r="C80" s="71" t="s">
        <v>283</v>
      </c>
      <c r="D80" s="71">
        <v>1</v>
      </c>
      <c r="E80" s="71" t="s">
        <v>30</v>
      </c>
      <c r="F80" s="143">
        <v>2603</v>
      </c>
      <c r="G80" s="71">
        <v>44.649000000000001</v>
      </c>
      <c r="H80" s="71">
        <v>-124.0605</v>
      </c>
      <c r="I80" s="71">
        <v>44.628100000000003</v>
      </c>
      <c r="J80" s="71">
        <v>-124.06699999999999</v>
      </c>
    </row>
    <row r="81" spans="1:10" ht="12.75" customHeight="1" x14ac:dyDescent="0.2">
      <c r="A81" s="71" t="s">
        <v>256</v>
      </c>
      <c r="B81" s="71" t="s">
        <v>284</v>
      </c>
      <c r="C81" s="71" t="s">
        <v>285</v>
      </c>
      <c r="D81" s="71">
        <v>1</v>
      </c>
      <c r="E81" s="71" t="s">
        <v>30</v>
      </c>
      <c r="F81" s="143">
        <v>2689</v>
      </c>
      <c r="G81" s="71">
        <v>44.534599999999998</v>
      </c>
      <c r="H81" s="71">
        <v>-124.0754</v>
      </c>
      <c r="I81" s="71">
        <v>44.512700000000002</v>
      </c>
      <c r="J81" s="71">
        <v>-124.0797</v>
      </c>
    </row>
    <row r="82" spans="1:10" ht="12.75" customHeight="1" x14ac:dyDescent="0.2">
      <c r="A82" s="71" t="s">
        <v>256</v>
      </c>
      <c r="B82" s="71" t="s">
        <v>286</v>
      </c>
      <c r="C82" s="71" t="s">
        <v>287</v>
      </c>
      <c r="D82" s="71">
        <v>1</v>
      </c>
      <c r="E82" s="71" t="s">
        <v>30</v>
      </c>
      <c r="F82" s="143">
        <v>1624</v>
      </c>
      <c r="G82" s="71">
        <v>44.747</v>
      </c>
      <c r="H82" s="71">
        <v>-124.06399999999999</v>
      </c>
      <c r="I82" s="71">
        <v>44.7376</v>
      </c>
      <c r="J82" s="71">
        <v>-124.0586</v>
      </c>
    </row>
    <row r="83" spans="1:10" ht="12.75" customHeight="1" x14ac:dyDescent="0.2">
      <c r="A83" s="71" t="s">
        <v>256</v>
      </c>
      <c r="B83" s="71" t="s">
        <v>288</v>
      </c>
      <c r="C83" s="71" t="s">
        <v>289</v>
      </c>
      <c r="D83" s="71">
        <v>1</v>
      </c>
      <c r="E83" s="71" t="s">
        <v>30</v>
      </c>
      <c r="F83" s="143">
        <v>2794</v>
      </c>
      <c r="G83" s="71">
        <v>45.0229</v>
      </c>
      <c r="H83" s="71">
        <v>-124.00960000000001</v>
      </c>
      <c r="I83" s="71">
        <v>45</v>
      </c>
      <c r="J83" s="71">
        <v>-124.01220000000001</v>
      </c>
    </row>
    <row r="84" spans="1:10" ht="12.75" customHeight="1" x14ac:dyDescent="0.2">
      <c r="A84" s="71" t="s">
        <v>256</v>
      </c>
      <c r="B84" s="71" t="s">
        <v>290</v>
      </c>
      <c r="C84" s="71" t="s">
        <v>291</v>
      </c>
      <c r="D84" s="71">
        <v>1</v>
      </c>
      <c r="E84" s="71" t="s">
        <v>30</v>
      </c>
      <c r="F84" s="143">
        <v>970</v>
      </c>
      <c r="G84" s="71">
        <v>44.495959999999997</v>
      </c>
      <c r="H84" s="71">
        <v>-124.0848</v>
      </c>
      <c r="I84" s="71">
        <v>44.488019999999999</v>
      </c>
      <c r="J84" s="71">
        <v>-124.08410000000001</v>
      </c>
    </row>
    <row r="85" spans="1:10" ht="12.75" customHeight="1" x14ac:dyDescent="0.2">
      <c r="A85" s="71" t="s">
        <v>256</v>
      </c>
      <c r="B85" s="71" t="s">
        <v>292</v>
      </c>
      <c r="C85" s="71" t="s">
        <v>293</v>
      </c>
      <c r="D85" s="71">
        <v>1</v>
      </c>
      <c r="E85" s="71" t="s">
        <v>30</v>
      </c>
      <c r="F85" s="143">
        <v>178</v>
      </c>
      <c r="G85" s="71">
        <v>44.331699999999998</v>
      </c>
      <c r="H85" s="71">
        <v>-124.1005</v>
      </c>
      <c r="I85" s="71">
        <v>44.330289999999998</v>
      </c>
      <c r="J85" s="71">
        <v>-124.1011</v>
      </c>
    </row>
    <row r="86" spans="1:10" ht="12.75" customHeight="1" x14ac:dyDescent="0.2">
      <c r="A86" s="71" t="s">
        <v>256</v>
      </c>
      <c r="B86" s="71" t="s">
        <v>294</v>
      </c>
      <c r="C86" s="71" t="s">
        <v>295</v>
      </c>
      <c r="D86" s="71">
        <v>1</v>
      </c>
      <c r="E86" s="71" t="s">
        <v>30</v>
      </c>
      <c r="F86" s="143">
        <v>1131</v>
      </c>
      <c r="G86" s="71">
        <v>44.929499999999997</v>
      </c>
      <c r="H86" s="71">
        <v>-124.02630000000001</v>
      </c>
      <c r="I86" s="71">
        <v>44.926220000000001</v>
      </c>
      <c r="J86" s="71">
        <v>-124.014</v>
      </c>
    </row>
    <row r="87" spans="1:10" ht="12.75" customHeight="1" x14ac:dyDescent="0.2">
      <c r="A87" s="71" t="s">
        <v>256</v>
      </c>
      <c r="B87" s="71" t="s">
        <v>296</v>
      </c>
      <c r="C87" s="71" t="s">
        <v>297</v>
      </c>
      <c r="D87" s="71">
        <v>1</v>
      </c>
      <c r="E87" s="71" t="s">
        <v>30</v>
      </c>
      <c r="F87" s="143">
        <v>2712</v>
      </c>
      <c r="G87" s="71">
        <v>44.611499999999999</v>
      </c>
      <c r="H87" s="71">
        <v>-124.0722</v>
      </c>
      <c r="I87" s="71">
        <v>44.589399999999998</v>
      </c>
      <c r="J87" s="71">
        <v>-124.068</v>
      </c>
    </row>
    <row r="88" spans="1:10" ht="12.75" customHeight="1" x14ac:dyDescent="0.2">
      <c r="A88" s="71" t="s">
        <v>256</v>
      </c>
      <c r="B88" s="71" t="s">
        <v>298</v>
      </c>
      <c r="C88" s="71" t="s">
        <v>299</v>
      </c>
      <c r="D88" s="71">
        <v>1</v>
      </c>
      <c r="E88" s="71" t="s">
        <v>30</v>
      </c>
      <c r="F88" s="143">
        <v>9402</v>
      </c>
      <c r="G88" s="71">
        <v>44.371000000000002</v>
      </c>
      <c r="H88" s="71">
        <v>-124.092</v>
      </c>
      <c r="I88" s="71">
        <v>44.331699999999998</v>
      </c>
      <c r="J88" s="71">
        <v>-124.1005</v>
      </c>
    </row>
    <row r="89" spans="1:10" ht="12.75" customHeight="1" x14ac:dyDescent="0.2">
      <c r="A89" s="71" t="s">
        <v>256</v>
      </c>
      <c r="B89" s="71" t="s">
        <v>300</v>
      </c>
      <c r="C89" s="71" t="s">
        <v>301</v>
      </c>
      <c r="D89" s="71">
        <v>1</v>
      </c>
      <c r="E89" s="71" t="s">
        <v>30</v>
      </c>
      <c r="F89" s="143">
        <v>1578</v>
      </c>
      <c r="G89" s="71">
        <v>44.318460000000002</v>
      </c>
      <c r="H89" s="71">
        <v>-124.10809999999999</v>
      </c>
      <c r="I89" s="71">
        <v>44.305500000000002</v>
      </c>
      <c r="J89" s="71">
        <v>-124.1084</v>
      </c>
    </row>
    <row r="90" spans="1:10" ht="12.75" customHeight="1" x14ac:dyDescent="0.2">
      <c r="A90" s="72" t="s">
        <v>256</v>
      </c>
      <c r="B90" s="72" t="s">
        <v>302</v>
      </c>
      <c r="C90" s="72" t="s">
        <v>303</v>
      </c>
      <c r="D90" s="72">
        <v>1</v>
      </c>
      <c r="E90" s="72" t="s">
        <v>30</v>
      </c>
      <c r="F90" s="144">
        <v>1265</v>
      </c>
      <c r="G90" s="72">
        <v>44.628100000000003</v>
      </c>
      <c r="H90" s="72">
        <v>-124.06699999999999</v>
      </c>
      <c r="I90" s="72">
        <v>44.617699999999999</v>
      </c>
      <c r="J90" s="72">
        <v>-124.06740000000001</v>
      </c>
    </row>
    <row r="91" spans="1:10" ht="12.75" customHeight="1" x14ac:dyDescent="0.2">
      <c r="A91" s="33"/>
      <c r="B91" s="34">
        <f>COUNTA(B67:B90)</f>
        <v>24</v>
      </c>
      <c r="C91" s="33"/>
      <c r="D91" s="76"/>
      <c r="E91" s="33"/>
      <c r="F91" s="53">
        <f>SUM(F67:F90)</f>
        <v>64480</v>
      </c>
      <c r="G91" s="33"/>
      <c r="H91" s="33"/>
      <c r="I91" s="33"/>
      <c r="J91" s="33"/>
    </row>
    <row r="92" spans="1:10" ht="9" customHeight="1" x14ac:dyDescent="0.2">
      <c r="A92" s="33"/>
      <c r="B92" s="34"/>
      <c r="C92" s="33"/>
      <c r="D92" s="76"/>
      <c r="E92" s="33"/>
      <c r="F92" s="53"/>
      <c r="G92" s="33"/>
      <c r="H92" s="33"/>
      <c r="I92" s="33"/>
      <c r="J92" s="33"/>
    </row>
    <row r="93" spans="1:10" ht="12.75" customHeight="1" x14ac:dyDescent="0.2">
      <c r="A93" s="71" t="s">
        <v>304</v>
      </c>
      <c r="B93" s="71" t="s">
        <v>305</v>
      </c>
      <c r="C93" s="71" t="s">
        <v>306</v>
      </c>
      <c r="D93" s="71">
        <v>1</v>
      </c>
      <c r="E93" s="71" t="s">
        <v>30</v>
      </c>
      <c r="F93" s="143">
        <v>2340</v>
      </c>
      <c r="G93" s="71">
        <v>45.589199999999998</v>
      </c>
      <c r="H93" s="71">
        <v>-123.95099999999999</v>
      </c>
      <c r="I93" s="71">
        <v>45.570300000000003</v>
      </c>
      <c r="J93" s="71">
        <v>-123.956</v>
      </c>
    </row>
    <row r="94" spans="1:10" ht="12.75" customHeight="1" x14ac:dyDescent="0.2">
      <c r="A94" s="71" t="s">
        <v>304</v>
      </c>
      <c r="B94" s="71" t="s">
        <v>307</v>
      </c>
      <c r="C94" s="71" t="s">
        <v>308</v>
      </c>
      <c r="D94" s="71">
        <v>1</v>
      </c>
      <c r="E94" s="71" t="s">
        <v>30</v>
      </c>
      <c r="F94" s="143">
        <v>6853</v>
      </c>
      <c r="G94" s="71">
        <v>45.201999999999998</v>
      </c>
      <c r="H94" s="71">
        <v>-123.968</v>
      </c>
      <c r="I94" s="71">
        <v>45.16169</v>
      </c>
      <c r="J94" s="71">
        <v>-123.97</v>
      </c>
    </row>
    <row r="95" spans="1:10" ht="12.75" customHeight="1" x14ac:dyDescent="0.2">
      <c r="A95" s="71" t="s">
        <v>304</v>
      </c>
      <c r="B95" s="71" t="s">
        <v>309</v>
      </c>
      <c r="C95" s="71" t="s">
        <v>310</v>
      </c>
      <c r="D95" s="71">
        <v>1</v>
      </c>
      <c r="E95" s="71" t="s">
        <v>30</v>
      </c>
      <c r="F95" s="143">
        <v>326</v>
      </c>
      <c r="G95" s="71">
        <v>45.2179</v>
      </c>
      <c r="H95" s="71">
        <v>-123.9744</v>
      </c>
      <c r="I95" s="71">
        <v>45.201999999999998</v>
      </c>
      <c r="J95" s="71">
        <v>-123.968</v>
      </c>
    </row>
    <row r="96" spans="1:10" ht="12.75" customHeight="1" x14ac:dyDescent="0.2">
      <c r="A96" s="71" t="s">
        <v>304</v>
      </c>
      <c r="B96" s="71" t="s">
        <v>311</v>
      </c>
      <c r="C96" s="71" t="s">
        <v>312</v>
      </c>
      <c r="D96" s="71">
        <v>1</v>
      </c>
      <c r="E96" s="71" t="s">
        <v>30</v>
      </c>
      <c r="F96" s="143">
        <v>9831</v>
      </c>
      <c r="G96" s="71">
        <v>45.434399999999997</v>
      </c>
      <c r="H96" s="71">
        <v>-123.95489999999999</v>
      </c>
      <c r="I96" s="71">
        <v>45.354599999999998</v>
      </c>
      <c r="J96" s="71">
        <v>-123.9725</v>
      </c>
    </row>
    <row r="97" spans="1:10" ht="12.75" customHeight="1" x14ac:dyDescent="0.2">
      <c r="A97" s="71" t="s">
        <v>304</v>
      </c>
      <c r="B97" s="71" t="s">
        <v>313</v>
      </c>
      <c r="C97" s="71" t="s">
        <v>314</v>
      </c>
      <c r="D97" s="71">
        <v>1</v>
      </c>
      <c r="E97" s="71" t="s">
        <v>30</v>
      </c>
      <c r="F97" s="143">
        <v>8706</v>
      </c>
      <c r="G97" s="71">
        <v>45.565600000000003</v>
      </c>
      <c r="H97" s="71">
        <v>-123.9517</v>
      </c>
      <c r="I97" s="71">
        <v>45.494700000000002</v>
      </c>
      <c r="J97" s="71">
        <v>-123.965</v>
      </c>
    </row>
    <row r="98" spans="1:10" ht="12.75" customHeight="1" x14ac:dyDescent="0.2">
      <c r="A98" s="71" t="s">
        <v>304</v>
      </c>
      <c r="B98" s="71" t="s">
        <v>315</v>
      </c>
      <c r="C98" s="71" t="s">
        <v>316</v>
      </c>
      <c r="D98" s="71">
        <v>1</v>
      </c>
      <c r="E98" s="71" t="s">
        <v>30</v>
      </c>
      <c r="F98" s="143">
        <v>2437</v>
      </c>
      <c r="G98" s="71">
        <v>45.654600000000002</v>
      </c>
      <c r="H98" s="71">
        <v>-123.941</v>
      </c>
      <c r="I98" s="71">
        <v>45.634599999999999</v>
      </c>
      <c r="J98" s="71">
        <v>-123.94280000000001</v>
      </c>
    </row>
    <row r="99" spans="1:10" ht="12.75" customHeight="1" x14ac:dyDescent="0.2">
      <c r="A99" s="71" t="s">
        <v>304</v>
      </c>
      <c r="B99" s="71" t="s">
        <v>317</v>
      </c>
      <c r="C99" s="71" t="s">
        <v>318</v>
      </c>
      <c r="D99" s="71">
        <v>1</v>
      </c>
      <c r="E99" s="71" t="s">
        <v>30</v>
      </c>
      <c r="F99" s="143">
        <v>1963</v>
      </c>
      <c r="G99" s="71">
        <v>45.726999999999997</v>
      </c>
      <c r="H99" s="71">
        <v>-123.943</v>
      </c>
      <c r="I99" s="71">
        <v>45.710900000000002</v>
      </c>
      <c r="J99" s="71">
        <v>-123.9414</v>
      </c>
    </row>
    <row r="100" spans="1:10" ht="12.75" customHeight="1" x14ac:dyDescent="0.2">
      <c r="A100" s="71" t="s">
        <v>304</v>
      </c>
      <c r="B100" s="71" t="s">
        <v>319</v>
      </c>
      <c r="C100" s="71" t="s">
        <v>320</v>
      </c>
      <c r="D100" s="71">
        <v>1</v>
      </c>
      <c r="E100" s="71" t="s">
        <v>30</v>
      </c>
      <c r="F100" s="143">
        <v>1873</v>
      </c>
      <c r="G100" s="71">
        <v>45.710900000000002</v>
      </c>
      <c r="H100" s="71">
        <v>-123.9414</v>
      </c>
      <c r="I100" s="71">
        <v>45.695500000000003</v>
      </c>
      <c r="J100" s="71">
        <v>-123.94159999999999</v>
      </c>
    </row>
    <row r="101" spans="1:10" ht="12.75" customHeight="1" x14ac:dyDescent="0.2">
      <c r="A101" s="71" t="s">
        <v>304</v>
      </c>
      <c r="B101" s="71" t="s">
        <v>321</v>
      </c>
      <c r="C101" s="71" t="s">
        <v>322</v>
      </c>
      <c r="D101" s="71">
        <v>1</v>
      </c>
      <c r="E101" s="71" t="s">
        <v>30</v>
      </c>
      <c r="F101" s="143">
        <v>8099</v>
      </c>
      <c r="G101" s="71">
        <v>45.15916</v>
      </c>
      <c r="H101" s="71">
        <v>-123.97020000000001</v>
      </c>
      <c r="I101" s="71">
        <v>45.094000000000001</v>
      </c>
      <c r="J101" s="71">
        <v>-123.9892</v>
      </c>
    </row>
    <row r="102" spans="1:10" ht="12.75" customHeight="1" x14ac:dyDescent="0.2">
      <c r="A102" s="71" t="s">
        <v>304</v>
      </c>
      <c r="B102" s="71" t="s">
        <v>323</v>
      </c>
      <c r="C102" s="71" t="s">
        <v>324</v>
      </c>
      <c r="D102" s="71">
        <v>1</v>
      </c>
      <c r="E102" s="71" t="s">
        <v>30</v>
      </c>
      <c r="F102" s="143">
        <v>821</v>
      </c>
      <c r="G102" s="71">
        <v>45.4621</v>
      </c>
      <c r="H102" s="71">
        <v>-123.97280000000001</v>
      </c>
      <c r="I102" s="71">
        <v>45.456099999999999</v>
      </c>
      <c r="J102" s="71">
        <v>-123.9684</v>
      </c>
    </row>
    <row r="103" spans="1:10" ht="12.75" customHeight="1" x14ac:dyDescent="0.2">
      <c r="A103" s="71" t="s">
        <v>304</v>
      </c>
      <c r="B103" s="71" t="s">
        <v>325</v>
      </c>
      <c r="C103" s="71" t="s">
        <v>326</v>
      </c>
      <c r="D103" s="71">
        <v>1</v>
      </c>
      <c r="E103" s="71" t="s">
        <v>30</v>
      </c>
      <c r="F103" s="143">
        <v>4387</v>
      </c>
      <c r="G103" s="71">
        <v>45.634599999999999</v>
      </c>
      <c r="H103" s="71">
        <v>-123.94280000000001</v>
      </c>
      <c r="I103" s="71">
        <v>45.598799999999997</v>
      </c>
      <c r="J103" s="71">
        <v>-123.9491</v>
      </c>
    </row>
    <row r="104" spans="1:10" ht="12.75" customHeight="1" x14ac:dyDescent="0.2">
      <c r="A104" s="71" t="s">
        <v>304</v>
      </c>
      <c r="B104" s="71" t="s">
        <v>327</v>
      </c>
      <c r="C104" s="71" t="s">
        <v>328</v>
      </c>
      <c r="D104" s="71">
        <v>1</v>
      </c>
      <c r="E104" s="71" t="s">
        <v>30</v>
      </c>
      <c r="F104" s="143">
        <v>875</v>
      </c>
      <c r="G104" s="71">
        <v>45.764000000000003</v>
      </c>
      <c r="H104" s="71">
        <v>-123.9716</v>
      </c>
      <c r="I104" s="71">
        <v>45.758299999999998</v>
      </c>
      <c r="J104" s="71">
        <v>-123.9653</v>
      </c>
    </row>
    <row r="105" spans="1:10" ht="12.75" customHeight="1" x14ac:dyDescent="0.2">
      <c r="A105" s="72" t="s">
        <v>304</v>
      </c>
      <c r="B105" s="72" t="s">
        <v>329</v>
      </c>
      <c r="C105" s="72" t="s">
        <v>330</v>
      </c>
      <c r="D105" s="72">
        <v>1</v>
      </c>
      <c r="E105" s="72" t="s">
        <v>30</v>
      </c>
      <c r="F105" s="144">
        <v>1179</v>
      </c>
      <c r="G105" s="72">
        <v>45.598799999999997</v>
      </c>
      <c r="H105" s="72">
        <v>-123.9491</v>
      </c>
      <c r="I105" s="72">
        <v>45.589199999999998</v>
      </c>
      <c r="J105" s="72">
        <v>-123.95099999999999</v>
      </c>
    </row>
    <row r="106" spans="1:10" ht="12.75" customHeight="1" x14ac:dyDescent="0.2">
      <c r="A106" s="33"/>
      <c r="B106" s="34">
        <f>COUNTA(B93:B105)</f>
        <v>13</v>
      </c>
      <c r="C106" s="33"/>
      <c r="D106" s="76"/>
      <c r="E106" s="33"/>
      <c r="F106" s="53">
        <f>SUM(F93:F105)</f>
        <v>49690</v>
      </c>
      <c r="G106" s="33"/>
      <c r="H106" s="33"/>
      <c r="I106" s="33"/>
      <c r="J106" s="33"/>
    </row>
    <row r="107" spans="1:10" ht="9" customHeight="1" x14ac:dyDescent="0.2">
      <c r="A107" s="33"/>
      <c r="B107" s="34"/>
      <c r="C107" s="33"/>
      <c r="D107" s="76"/>
      <c r="E107" s="33"/>
      <c r="F107" s="53"/>
      <c r="G107" s="33"/>
      <c r="H107" s="33"/>
      <c r="I107" s="33"/>
      <c r="J107" s="33"/>
    </row>
    <row r="108" spans="1:10" ht="12.75" customHeight="1" x14ac:dyDescent="0.2">
      <c r="A108" s="33"/>
      <c r="B108" s="34"/>
      <c r="C108" s="33"/>
      <c r="D108" s="76"/>
      <c r="E108" s="33"/>
      <c r="F108" s="127"/>
      <c r="G108" s="33"/>
      <c r="H108" s="33"/>
      <c r="I108" s="33"/>
      <c r="J108" s="33"/>
    </row>
    <row r="109" spans="1:10" ht="12.75" customHeight="1" x14ac:dyDescent="0.2">
      <c r="A109" s="33"/>
      <c r="D109" s="119" t="s">
        <v>97</v>
      </c>
      <c r="E109" s="101"/>
      <c r="G109" s="33"/>
      <c r="H109" s="33"/>
      <c r="I109" s="33"/>
      <c r="J109" s="33"/>
    </row>
    <row r="110" spans="1:10" s="2" customFormat="1" ht="12.75" customHeight="1" x14ac:dyDescent="0.15">
      <c r="D110" s="107" t="s">
        <v>96</v>
      </c>
      <c r="E110" s="97">
        <f>SUM(B11+B21+B48+B51+B65+B91+B106)</f>
        <v>92</v>
      </c>
      <c r="G110" s="54"/>
      <c r="H110" s="54"/>
      <c r="I110" s="54"/>
      <c r="J110" s="54"/>
    </row>
    <row r="111" spans="1:10" ht="12.75" customHeight="1" x14ac:dyDescent="0.2">
      <c r="A111" s="47"/>
      <c r="B111" s="47"/>
      <c r="D111" s="107" t="s">
        <v>361</v>
      </c>
      <c r="E111" s="98">
        <f>SUM(F11+F21+F48+F51+F65+F91+F106)</f>
        <v>346811</v>
      </c>
      <c r="F111" s="89"/>
      <c r="G111" s="46"/>
      <c r="H111" s="46"/>
      <c r="I111" s="46"/>
      <c r="J111" s="46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Oregon Beach Attributes</oddHeader>
    <oddFooter>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I128"/>
  <sheetViews>
    <sheetView workbookViewId="0"/>
  </sheetViews>
  <sheetFormatPr defaultRowHeight="12.75" x14ac:dyDescent="0.2"/>
  <cols>
    <col min="1" max="1" width="11.5703125" style="5" customWidth="1"/>
    <col min="2" max="2" width="7.7109375" style="5" customWidth="1"/>
    <col min="3" max="3" width="41" style="5" customWidth="1"/>
    <col min="4" max="8" width="9.28515625" style="5" customWidth="1"/>
    <col min="9" max="9" width="9.140625" style="24"/>
    <col min="10" max="16384" width="9.140625" style="5"/>
  </cols>
  <sheetData>
    <row r="1" spans="1:9" s="2" customFormat="1" ht="53.25" customHeight="1" x14ac:dyDescent="0.15">
      <c r="A1" s="25" t="s">
        <v>12</v>
      </c>
      <c r="B1" s="25" t="s">
        <v>13</v>
      </c>
      <c r="C1" s="25" t="s">
        <v>66</v>
      </c>
      <c r="D1" s="3" t="s">
        <v>69</v>
      </c>
      <c r="E1" s="3" t="s">
        <v>344</v>
      </c>
      <c r="F1" s="3" t="s">
        <v>345</v>
      </c>
      <c r="G1" s="3" t="s">
        <v>346</v>
      </c>
      <c r="H1" s="3" t="s">
        <v>347</v>
      </c>
      <c r="I1" s="77" t="s">
        <v>331</v>
      </c>
    </row>
    <row r="2" spans="1:9" ht="12.75" customHeight="1" x14ac:dyDescent="0.2">
      <c r="A2" s="71" t="s">
        <v>143</v>
      </c>
      <c r="B2" s="146" t="s">
        <v>144</v>
      </c>
      <c r="C2" s="146" t="s">
        <v>145</v>
      </c>
      <c r="D2" s="71">
        <v>1</v>
      </c>
      <c r="E2" s="71"/>
      <c r="F2" s="71">
        <v>87</v>
      </c>
      <c r="G2" s="146">
        <v>0</v>
      </c>
      <c r="H2" s="71">
        <v>0</v>
      </c>
      <c r="I2" s="143"/>
    </row>
    <row r="3" spans="1:9" ht="12.75" customHeight="1" x14ac:dyDescent="0.2">
      <c r="A3" s="71" t="s">
        <v>143</v>
      </c>
      <c r="B3" s="71" t="s">
        <v>146</v>
      </c>
      <c r="C3" s="71" t="s">
        <v>147</v>
      </c>
      <c r="D3" s="71">
        <v>1</v>
      </c>
      <c r="E3" s="71" t="s">
        <v>29</v>
      </c>
      <c r="F3" s="71">
        <v>87</v>
      </c>
      <c r="G3" s="71">
        <v>1</v>
      </c>
      <c r="H3" s="71">
        <v>0.5</v>
      </c>
      <c r="I3" s="143">
        <v>3833</v>
      </c>
    </row>
    <row r="4" spans="1:9" ht="12.75" customHeight="1" x14ac:dyDescent="0.2">
      <c r="A4" s="71" t="s">
        <v>143</v>
      </c>
      <c r="B4" s="146" t="s">
        <v>148</v>
      </c>
      <c r="C4" s="146" t="s">
        <v>149</v>
      </c>
      <c r="D4" s="71">
        <v>1</v>
      </c>
      <c r="E4" s="71"/>
      <c r="F4" s="71">
        <v>87</v>
      </c>
      <c r="G4" s="146">
        <v>0</v>
      </c>
      <c r="H4" s="71">
        <v>0</v>
      </c>
      <c r="I4" s="143"/>
    </row>
    <row r="5" spans="1:9" ht="12.75" customHeight="1" x14ac:dyDescent="0.2">
      <c r="A5" s="71" t="s">
        <v>143</v>
      </c>
      <c r="B5" s="146" t="s">
        <v>150</v>
      </c>
      <c r="C5" s="146" t="s">
        <v>151</v>
      </c>
      <c r="D5" s="71">
        <v>1</v>
      </c>
      <c r="E5" s="71"/>
      <c r="F5" s="71">
        <v>87</v>
      </c>
      <c r="G5" s="146">
        <v>0</v>
      </c>
      <c r="H5" s="71">
        <v>0</v>
      </c>
      <c r="I5" s="143"/>
    </row>
    <row r="6" spans="1:9" ht="12.75" customHeight="1" x14ac:dyDescent="0.2">
      <c r="A6" s="71" t="s">
        <v>143</v>
      </c>
      <c r="B6" s="71" t="s">
        <v>152</v>
      </c>
      <c r="C6" s="71" t="s">
        <v>153</v>
      </c>
      <c r="D6" s="71">
        <v>1</v>
      </c>
      <c r="E6" s="71" t="s">
        <v>29</v>
      </c>
      <c r="F6" s="71">
        <v>87</v>
      </c>
      <c r="G6" s="71">
        <v>1</v>
      </c>
      <c r="H6" s="71">
        <v>0</v>
      </c>
      <c r="I6" s="143">
        <v>318</v>
      </c>
    </row>
    <row r="7" spans="1:9" ht="12.75" customHeight="1" x14ac:dyDescent="0.2">
      <c r="A7" s="71" t="s">
        <v>143</v>
      </c>
      <c r="B7" s="71" t="s">
        <v>154</v>
      </c>
      <c r="C7" s="71" t="s">
        <v>155</v>
      </c>
      <c r="D7" s="71">
        <v>1</v>
      </c>
      <c r="E7" s="71" t="s">
        <v>29</v>
      </c>
      <c r="F7" s="71">
        <v>87</v>
      </c>
      <c r="G7" s="71">
        <v>1</v>
      </c>
      <c r="H7" s="71">
        <v>0.5</v>
      </c>
      <c r="I7" s="143">
        <v>662</v>
      </c>
    </row>
    <row r="8" spans="1:9" ht="12.75" customHeight="1" x14ac:dyDescent="0.2">
      <c r="A8" s="71" t="s">
        <v>143</v>
      </c>
      <c r="B8" s="146" t="s">
        <v>156</v>
      </c>
      <c r="C8" s="146" t="s">
        <v>157</v>
      </c>
      <c r="D8" s="71">
        <v>1</v>
      </c>
      <c r="E8" s="71"/>
      <c r="F8" s="71">
        <v>87</v>
      </c>
      <c r="G8" s="146">
        <v>0</v>
      </c>
      <c r="H8" s="71">
        <v>0</v>
      </c>
      <c r="I8" s="143"/>
    </row>
    <row r="9" spans="1:9" ht="12.75" customHeight="1" x14ac:dyDescent="0.2">
      <c r="A9" s="71" t="s">
        <v>143</v>
      </c>
      <c r="B9" s="71" t="s">
        <v>158</v>
      </c>
      <c r="C9" s="71" t="s">
        <v>159</v>
      </c>
      <c r="D9" s="71">
        <v>1</v>
      </c>
      <c r="E9" s="71" t="s">
        <v>29</v>
      </c>
      <c r="F9" s="71">
        <v>87</v>
      </c>
      <c r="G9" s="71">
        <v>1</v>
      </c>
      <c r="H9" s="71">
        <v>2</v>
      </c>
      <c r="I9" s="143">
        <v>3859</v>
      </c>
    </row>
    <row r="10" spans="1:9" ht="12.75" customHeight="1" x14ac:dyDescent="0.2">
      <c r="A10" s="72" t="s">
        <v>143</v>
      </c>
      <c r="B10" s="72" t="s">
        <v>160</v>
      </c>
      <c r="C10" s="72" t="s">
        <v>161</v>
      </c>
      <c r="D10" s="72">
        <v>1</v>
      </c>
      <c r="E10" s="72" t="s">
        <v>29</v>
      </c>
      <c r="F10" s="72">
        <v>87</v>
      </c>
      <c r="G10" s="72">
        <v>1</v>
      </c>
      <c r="H10" s="72">
        <v>0</v>
      </c>
      <c r="I10" s="144">
        <v>1667</v>
      </c>
    </row>
    <row r="11" spans="1:9" ht="12.75" customHeight="1" x14ac:dyDescent="0.2">
      <c r="A11" s="32"/>
      <c r="B11" s="61">
        <f>COUNTA(B2:B10)</f>
        <v>9</v>
      </c>
      <c r="C11" s="20"/>
      <c r="D11" s="76"/>
      <c r="E11" s="29">
        <f>COUNTIF(E2:E10, "Yes")</f>
        <v>5</v>
      </c>
      <c r="F11" s="20"/>
      <c r="G11" s="20"/>
      <c r="H11" s="29"/>
      <c r="I11" s="53">
        <f>SUM(I2:I10)</f>
        <v>10339</v>
      </c>
    </row>
    <row r="12" spans="1:9" ht="12.75" customHeight="1" x14ac:dyDescent="0.2">
      <c r="A12" s="32"/>
      <c r="B12" s="55"/>
      <c r="C12" s="32"/>
      <c r="D12" s="55"/>
      <c r="E12" s="55"/>
      <c r="F12" s="32"/>
      <c r="G12" s="32"/>
      <c r="H12" s="32"/>
      <c r="I12" s="145"/>
    </row>
    <row r="13" spans="1:9" ht="12.75" customHeight="1" x14ac:dyDescent="0.2">
      <c r="A13" s="71" t="s">
        <v>162</v>
      </c>
      <c r="B13" s="71" t="s">
        <v>163</v>
      </c>
      <c r="C13" s="71" t="s">
        <v>164</v>
      </c>
      <c r="D13" s="71">
        <v>1</v>
      </c>
      <c r="E13" s="71" t="s">
        <v>29</v>
      </c>
      <c r="F13" s="71">
        <v>87</v>
      </c>
      <c r="G13" s="71">
        <v>0.5</v>
      </c>
      <c r="H13" s="71">
        <v>0</v>
      </c>
      <c r="I13" s="143">
        <v>1125</v>
      </c>
    </row>
    <row r="14" spans="1:9" ht="12.75" customHeight="1" x14ac:dyDescent="0.2">
      <c r="A14" s="71" t="s">
        <v>162</v>
      </c>
      <c r="B14" s="146" t="s">
        <v>165</v>
      </c>
      <c r="C14" s="146" t="s">
        <v>166</v>
      </c>
      <c r="D14" s="71">
        <v>1</v>
      </c>
      <c r="E14" s="71"/>
      <c r="F14" s="71">
        <v>87</v>
      </c>
      <c r="G14" s="146">
        <v>0</v>
      </c>
      <c r="H14" s="71">
        <v>0</v>
      </c>
      <c r="I14" s="143"/>
    </row>
    <row r="15" spans="1:9" ht="12.75" customHeight="1" x14ac:dyDescent="0.2">
      <c r="A15" s="71" t="s">
        <v>162</v>
      </c>
      <c r="B15" s="71" t="s">
        <v>167</v>
      </c>
      <c r="C15" s="71" t="s">
        <v>168</v>
      </c>
      <c r="D15" s="71">
        <v>1</v>
      </c>
      <c r="E15" s="71" t="s">
        <v>29</v>
      </c>
      <c r="F15" s="71">
        <v>87</v>
      </c>
      <c r="G15" s="71">
        <v>0.5</v>
      </c>
      <c r="H15" s="71">
        <v>0.5</v>
      </c>
      <c r="I15" s="143">
        <v>1765</v>
      </c>
    </row>
    <row r="16" spans="1:9" ht="12.75" customHeight="1" x14ac:dyDescent="0.2">
      <c r="A16" s="71" t="s">
        <v>162</v>
      </c>
      <c r="B16" s="146" t="s">
        <v>169</v>
      </c>
      <c r="C16" s="146" t="s">
        <v>170</v>
      </c>
      <c r="D16" s="71">
        <v>1</v>
      </c>
      <c r="E16" s="71"/>
      <c r="F16" s="71">
        <v>87</v>
      </c>
      <c r="G16" s="146">
        <v>0</v>
      </c>
      <c r="H16" s="71">
        <v>0</v>
      </c>
      <c r="I16" s="143"/>
    </row>
    <row r="17" spans="1:9" ht="12.75" customHeight="1" x14ac:dyDescent="0.2">
      <c r="A17" s="71" t="s">
        <v>162</v>
      </c>
      <c r="B17" s="146" t="s">
        <v>171</v>
      </c>
      <c r="C17" s="146" t="s">
        <v>172</v>
      </c>
      <c r="D17" s="71">
        <v>1</v>
      </c>
      <c r="E17" s="71"/>
      <c r="F17" s="71">
        <v>87</v>
      </c>
      <c r="G17" s="146">
        <v>0</v>
      </c>
      <c r="H17" s="71">
        <v>0</v>
      </c>
      <c r="I17" s="143"/>
    </row>
    <row r="18" spans="1:9" ht="12.75" customHeight="1" x14ac:dyDescent="0.2">
      <c r="A18" s="71" t="s">
        <v>162</v>
      </c>
      <c r="B18" s="146" t="s">
        <v>173</v>
      </c>
      <c r="C18" s="146" t="s">
        <v>174</v>
      </c>
      <c r="D18" s="71">
        <v>1</v>
      </c>
      <c r="E18" s="71"/>
      <c r="F18" s="71">
        <v>87</v>
      </c>
      <c r="G18" s="146">
        <v>0</v>
      </c>
      <c r="H18" s="71">
        <v>0</v>
      </c>
      <c r="I18" s="143"/>
    </row>
    <row r="19" spans="1:9" ht="12.75" customHeight="1" x14ac:dyDescent="0.2">
      <c r="A19" s="71" t="s">
        <v>162</v>
      </c>
      <c r="B19" s="71" t="s">
        <v>175</v>
      </c>
      <c r="C19" s="71" t="s">
        <v>176</v>
      </c>
      <c r="D19" s="71">
        <v>1</v>
      </c>
      <c r="E19" s="71" t="s">
        <v>29</v>
      </c>
      <c r="F19" s="71">
        <v>87</v>
      </c>
      <c r="G19" s="71">
        <v>0.5</v>
      </c>
      <c r="H19" s="71">
        <v>0.5</v>
      </c>
      <c r="I19" s="143">
        <v>747</v>
      </c>
    </row>
    <row r="20" spans="1:9" ht="12.75" customHeight="1" x14ac:dyDescent="0.2">
      <c r="A20" s="72" t="s">
        <v>162</v>
      </c>
      <c r="B20" s="147" t="s">
        <v>177</v>
      </c>
      <c r="C20" s="147" t="s">
        <v>178</v>
      </c>
      <c r="D20" s="72">
        <v>1</v>
      </c>
      <c r="E20" s="72"/>
      <c r="F20" s="72">
        <v>87</v>
      </c>
      <c r="G20" s="147">
        <v>0</v>
      </c>
      <c r="H20" s="72">
        <v>0</v>
      </c>
      <c r="I20" s="144"/>
    </row>
    <row r="21" spans="1:9" ht="12.75" customHeight="1" x14ac:dyDescent="0.2">
      <c r="A21" s="30"/>
      <c r="B21" s="20">
        <f>COUNTA(G13:G20)</f>
        <v>8</v>
      </c>
      <c r="C21" s="20"/>
      <c r="D21" s="76"/>
      <c r="E21" s="29">
        <f>COUNTIF(E13:E20, "Yes")</f>
        <v>3</v>
      </c>
      <c r="F21" s="32"/>
      <c r="G21" s="20"/>
      <c r="H21" s="29"/>
      <c r="I21" s="53">
        <f>SUM(I13:I20)</f>
        <v>3637</v>
      </c>
    </row>
    <row r="22" spans="1:9" ht="12.75" customHeight="1" x14ac:dyDescent="0.2">
      <c r="A22" s="32"/>
      <c r="B22" s="61"/>
      <c r="C22" s="32"/>
      <c r="D22" s="56"/>
      <c r="E22" s="56"/>
      <c r="F22" s="32"/>
      <c r="G22" s="32"/>
      <c r="H22" s="32"/>
      <c r="I22" s="145"/>
    </row>
    <row r="23" spans="1:9" ht="12.75" customHeight="1" x14ac:dyDescent="0.2">
      <c r="A23" s="71" t="s">
        <v>179</v>
      </c>
      <c r="B23" s="146" t="s">
        <v>180</v>
      </c>
      <c r="C23" s="146" t="s">
        <v>181</v>
      </c>
      <c r="D23" s="71">
        <v>1</v>
      </c>
      <c r="E23" s="71"/>
      <c r="F23" s="71">
        <v>87</v>
      </c>
      <c r="G23" s="146">
        <v>0</v>
      </c>
      <c r="H23" s="71">
        <v>0</v>
      </c>
      <c r="I23" s="143"/>
    </row>
    <row r="24" spans="1:9" ht="12.75" customHeight="1" x14ac:dyDescent="0.2">
      <c r="A24" s="71" t="s">
        <v>179</v>
      </c>
      <c r="B24" s="146" t="s">
        <v>182</v>
      </c>
      <c r="C24" s="146" t="s">
        <v>183</v>
      </c>
      <c r="D24" s="71">
        <v>1</v>
      </c>
      <c r="E24" s="71"/>
      <c r="F24" s="71">
        <v>87</v>
      </c>
      <c r="G24" s="146">
        <v>0</v>
      </c>
      <c r="H24" s="71">
        <v>0</v>
      </c>
      <c r="I24" s="143"/>
    </row>
    <row r="25" spans="1:9" ht="12.75" customHeight="1" x14ac:dyDescent="0.2">
      <c r="A25" s="71" t="s">
        <v>179</v>
      </c>
      <c r="B25" s="71" t="s">
        <v>184</v>
      </c>
      <c r="C25" s="71" t="s">
        <v>185</v>
      </c>
      <c r="D25" s="71">
        <v>1</v>
      </c>
      <c r="E25" s="71" t="s">
        <v>29</v>
      </c>
      <c r="F25" s="71">
        <v>87</v>
      </c>
      <c r="G25" s="71">
        <v>0.5</v>
      </c>
      <c r="H25" s="71">
        <v>0.5</v>
      </c>
      <c r="I25" s="143">
        <v>974</v>
      </c>
    </row>
    <row r="26" spans="1:9" ht="12.75" customHeight="1" x14ac:dyDescent="0.2">
      <c r="A26" s="71" t="s">
        <v>179</v>
      </c>
      <c r="B26" s="146" t="s">
        <v>186</v>
      </c>
      <c r="C26" s="146" t="s">
        <v>187</v>
      </c>
      <c r="D26" s="71">
        <v>1</v>
      </c>
      <c r="E26" s="71"/>
      <c r="F26" s="71">
        <v>87</v>
      </c>
      <c r="G26" s="146">
        <v>0</v>
      </c>
      <c r="H26" s="71">
        <v>0</v>
      </c>
      <c r="I26" s="143"/>
    </row>
    <row r="27" spans="1:9" ht="12.75" customHeight="1" x14ac:dyDescent="0.2">
      <c r="A27" s="71" t="s">
        <v>179</v>
      </c>
      <c r="B27" s="146" t="s">
        <v>188</v>
      </c>
      <c r="C27" s="146" t="s">
        <v>189</v>
      </c>
      <c r="D27" s="71">
        <v>1</v>
      </c>
      <c r="E27" s="71"/>
      <c r="F27" s="71">
        <v>87</v>
      </c>
      <c r="G27" s="146">
        <v>0</v>
      </c>
      <c r="H27" s="71">
        <v>0</v>
      </c>
      <c r="I27" s="143"/>
    </row>
    <row r="28" spans="1:9" ht="12.75" customHeight="1" x14ac:dyDescent="0.2">
      <c r="A28" s="71" t="s">
        <v>179</v>
      </c>
      <c r="B28" s="71" t="s">
        <v>190</v>
      </c>
      <c r="C28" s="71" t="s">
        <v>191</v>
      </c>
      <c r="D28" s="71">
        <v>1</v>
      </c>
      <c r="E28" s="71" t="s">
        <v>29</v>
      </c>
      <c r="F28" s="71">
        <v>87</v>
      </c>
      <c r="G28" s="71">
        <v>0.5</v>
      </c>
      <c r="H28" s="71">
        <v>0</v>
      </c>
      <c r="I28" s="143">
        <v>708</v>
      </c>
    </row>
    <row r="29" spans="1:9" ht="12.75" customHeight="1" x14ac:dyDescent="0.2">
      <c r="A29" s="71" t="s">
        <v>179</v>
      </c>
      <c r="B29" s="71" t="s">
        <v>192</v>
      </c>
      <c r="C29" s="71" t="s">
        <v>193</v>
      </c>
      <c r="D29" s="71">
        <v>1</v>
      </c>
      <c r="E29" s="71" t="s">
        <v>29</v>
      </c>
      <c r="F29" s="71">
        <v>87</v>
      </c>
      <c r="G29" s="71">
        <v>0.5</v>
      </c>
      <c r="H29" s="71">
        <v>0</v>
      </c>
      <c r="I29" s="143">
        <v>3585</v>
      </c>
    </row>
    <row r="30" spans="1:9" ht="12.75" customHeight="1" x14ac:dyDescent="0.2">
      <c r="A30" s="71" t="s">
        <v>179</v>
      </c>
      <c r="B30" s="146" t="s">
        <v>194</v>
      </c>
      <c r="C30" s="146" t="s">
        <v>195</v>
      </c>
      <c r="D30" s="71">
        <v>1</v>
      </c>
      <c r="E30" s="71"/>
      <c r="F30" s="71">
        <v>87</v>
      </c>
      <c r="G30" s="146">
        <v>0</v>
      </c>
      <c r="H30" s="71">
        <v>0</v>
      </c>
      <c r="I30" s="143"/>
    </row>
    <row r="31" spans="1:9" ht="12.75" customHeight="1" x14ac:dyDescent="0.2">
      <c r="A31" s="71" t="s">
        <v>179</v>
      </c>
      <c r="B31" s="146" t="s">
        <v>196</v>
      </c>
      <c r="C31" s="146" t="s">
        <v>197</v>
      </c>
      <c r="D31" s="71">
        <v>1</v>
      </c>
      <c r="E31" s="71"/>
      <c r="F31" s="71">
        <v>87</v>
      </c>
      <c r="G31" s="146">
        <v>0</v>
      </c>
      <c r="H31" s="71">
        <v>0</v>
      </c>
      <c r="I31" s="143"/>
    </row>
    <row r="32" spans="1:9" ht="12.75" customHeight="1" x14ac:dyDescent="0.2">
      <c r="A32" s="71" t="s">
        <v>179</v>
      </c>
      <c r="B32" s="71" t="s">
        <v>198</v>
      </c>
      <c r="C32" s="71" t="s">
        <v>199</v>
      </c>
      <c r="D32" s="71">
        <v>1</v>
      </c>
      <c r="E32" s="71" t="s">
        <v>29</v>
      </c>
      <c r="F32" s="71">
        <v>87</v>
      </c>
      <c r="G32" s="71">
        <v>0.5</v>
      </c>
      <c r="H32" s="71">
        <v>0</v>
      </c>
      <c r="I32" s="143">
        <v>2105</v>
      </c>
    </row>
    <row r="33" spans="1:9" ht="12.75" customHeight="1" x14ac:dyDescent="0.2">
      <c r="A33" s="71" t="s">
        <v>179</v>
      </c>
      <c r="B33" s="71" t="s">
        <v>200</v>
      </c>
      <c r="C33" s="71" t="s">
        <v>201</v>
      </c>
      <c r="D33" s="71">
        <v>1</v>
      </c>
      <c r="E33" s="71" t="s">
        <v>29</v>
      </c>
      <c r="F33" s="71">
        <v>87</v>
      </c>
      <c r="G33" s="71">
        <v>0.5</v>
      </c>
      <c r="H33" s="71">
        <v>0.5</v>
      </c>
      <c r="I33" s="143">
        <v>2033</v>
      </c>
    </row>
    <row r="34" spans="1:9" ht="12.75" customHeight="1" x14ac:dyDescent="0.2">
      <c r="A34" s="71" t="s">
        <v>179</v>
      </c>
      <c r="B34" s="146" t="s">
        <v>202</v>
      </c>
      <c r="C34" s="146" t="s">
        <v>203</v>
      </c>
      <c r="D34" s="71">
        <v>1</v>
      </c>
      <c r="E34" s="71"/>
      <c r="F34" s="71">
        <v>87</v>
      </c>
      <c r="G34" s="146">
        <v>0</v>
      </c>
      <c r="H34" s="71">
        <v>0</v>
      </c>
      <c r="I34" s="143"/>
    </row>
    <row r="35" spans="1:9" ht="12.75" customHeight="1" x14ac:dyDescent="0.2">
      <c r="A35" s="71" t="s">
        <v>179</v>
      </c>
      <c r="B35" s="146" t="s">
        <v>204</v>
      </c>
      <c r="C35" s="146" t="s">
        <v>205</v>
      </c>
      <c r="D35" s="71">
        <v>1</v>
      </c>
      <c r="E35" s="71"/>
      <c r="F35" s="71">
        <v>87</v>
      </c>
      <c r="G35" s="146">
        <v>0</v>
      </c>
      <c r="H35" s="71">
        <v>0</v>
      </c>
      <c r="I35" s="143"/>
    </row>
    <row r="36" spans="1:9" ht="12.75" customHeight="1" x14ac:dyDescent="0.2">
      <c r="A36" s="71" t="s">
        <v>179</v>
      </c>
      <c r="B36" s="146" t="s">
        <v>206</v>
      </c>
      <c r="C36" s="146" t="s">
        <v>207</v>
      </c>
      <c r="D36" s="71">
        <v>1</v>
      </c>
      <c r="E36" s="71"/>
      <c r="F36" s="71">
        <v>87</v>
      </c>
      <c r="G36" s="146">
        <v>0</v>
      </c>
      <c r="H36" s="71">
        <v>0</v>
      </c>
      <c r="I36" s="143"/>
    </row>
    <row r="37" spans="1:9" ht="12.75" customHeight="1" x14ac:dyDescent="0.2">
      <c r="A37" s="71" t="s">
        <v>179</v>
      </c>
      <c r="B37" s="146" t="s">
        <v>208</v>
      </c>
      <c r="C37" s="146" t="s">
        <v>209</v>
      </c>
      <c r="D37" s="71">
        <v>1</v>
      </c>
      <c r="E37" s="71"/>
      <c r="F37" s="71">
        <v>87</v>
      </c>
      <c r="G37" s="146">
        <v>0</v>
      </c>
      <c r="H37" s="71">
        <v>0</v>
      </c>
      <c r="I37" s="143"/>
    </row>
    <row r="38" spans="1:9" ht="12.75" customHeight="1" x14ac:dyDescent="0.2">
      <c r="A38" s="71" t="s">
        <v>179</v>
      </c>
      <c r="B38" s="146" t="s">
        <v>210</v>
      </c>
      <c r="C38" s="146" t="s">
        <v>211</v>
      </c>
      <c r="D38" s="71">
        <v>1</v>
      </c>
      <c r="E38" s="71"/>
      <c r="F38" s="71">
        <v>87</v>
      </c>
      <c r="G38" s="146">
        <v>0</v>
      </c>
      <c r="H38" s="71">
        <v>0</v>
      </c>
      <c r="I38" s="143"/>
    </row>
    <row r="39" spans="1:9" ht="12.75" customHeight="1" x14ac:dyDescent="0.2">
      <c r="A39" s="71" t="s">
        <v>179</v>
      </c>
      <c r="B39" s="146" t="s">
        <v>212</v>
      </c>
      <c r="C39" s="146" t="s">
        <v>213</v>
      </c>
      <c r="D39" s="71">
        <v>1</v>
      </c>
      <c r="E39" s="71"/>
      <c r="F39" s="71">
        <v>87</v>
      </c>
      <c r="G39" s="146">
        <v>0</v>
      </c>
      <c r="H39" s="71">
        <v>0</v>
      </c>
      <c r="I39" s="143"/>
    </row>
    <row r="40" spans="1:9" ht="12.75" customHeight="1" x14ac:dyDescent="0.2">
      <c r="A40" s="71" t="s">
        <v>179</v>
      </c>
      <c r="B40" s="146" t="s">
        <v>214</v>
      </c>
      <c r="C40" s="146" t="s">
        <v>215</v>
      </c>
      <c r="D40" s="71">
        <v>1</v>
      </c>
      <c r="E40" s="71"/>
      <c r="F40" s="71">
        <v>87</v>
      </c>
      <c r="G40" s="146">
        <v>0</v>
      </c>
      <c r="H40" s="71">
        <v>0</v>
      </c>
      <c r="I40" s="143"/>
    </row>
    <row r="41" spans="1:9" ht="12.75" customHeight="1" x14ac:dyDescent="0.2">
      <c r="A41" s="71" t="s">
        <v>179</v>
      </c>
      <c r="B41" s="146" t="s">
        <v>216</v>
      </c>
      <c r="C41" s="146" t="s">
        <v>217</v>
      </c>
      <c r="D41" s="71">
        <v>1</v>
      </c>
      <c r="E41" s="71"/>
      <c r="F41" s="71">
        <v>87</v>
      </c>
      <c r="G41" s="146">
        <v>0</v>
      </c>
      <c r="H41" s="71">
        <v>0</v>
      </c>
      <c r="I41" s="143"/>
    </row>
    <row r="42" spans="1:9" ht="12.75" customHeight="1" x14ac:dyDescent="0.2">
      <c r="A42" s="71" t="s">
        <v>179</v>
      </c>
      <c r="B42" s="146" t="s">
        <v>218</v>
      </c>
      <c r="C42" s="146" t="s">
        <v>219</v>
      </c>
      <c r="D42" s="71">
        <v>1</v>
      </c>
      <c r="E42" s="71"/>
      <c r="F42" s="71">
        <v>87</v>
      </c>
      <c r="G42" s="146">
        <v>0</v>
      </c>
      <c r="H42" s="71">
        <v>0</v>
      </c>
      <c r="I42" s="143"/>
    </row>
    <row r="43" spans="1:9" ht="12.75" customHeight="1" x14ac:dyDescent="0.2">
      <c r="A43" s="71" t="s">
        <v>179</v>
      </c>
      <c r="B43" s="146" t="s">
        <v>220</v>
      </c>
      <c r="C43" s="146" t="s">
        <v>221</v>
      </c>
      <c r="D43" s="71">
        <v>1</v>
      </c>
      <c r="E43" s="71"/>
      <c r="F43" s="71">
        <v>87</v>
      </c>
      <c r="G43" s="146">
        <v>0</v>
      </c>
      <c r="H43" s="71">
        <v>0</v>
      </c>
      <c r="I43" s="143"/>
    </row>
    <row r="44" spans="1:9" ht="18" customHeight="1" x14ac:dyDescent="0.2">
      <c r="A44" s="71" t="s">
        <v>179</v>
      </c>
      <c r="B44" s="146" t="s">
        <v>222</v>
      </c>
      <c r="C44" s="146" t="s">
        <v>223</v>
      </c>
      <c r="D44" s="71">
        <v>1</v>
      </c>
      <c r="E44" s="71"/>
      <c r="F44" s="71">
        <v>87</v>
      </c>
      <c r="G44" s="146">
        <v>0</v>
      </c>
      <c r="H44" s="71">
        <v>0</v>
      </c>
      <c r="I44" s="143"/>
    </row>
    <row r="45" spans="1:9" ht="18" customHeight="1" x14ac:dyDescent="0.2">
      <c r="A45" s="71" t="s">
        <v>179</v>
      </c>
      <c r="B45" s="146" t="s">
        <v>224</v>
      </c>
      <c r="C45" s="146" t="s">
        <v>225</v>
      </c>
      <c r="D45" s="71">
        <v>1</v>
      </c>
      <c r="E45" s="71"/>
      <c r="F45" s="71">
        <v>87</v>
      </c>
      <c r="G45" s="146">
        <v>0</v>
      </c>
      <c r="H45" s="71">
        <v>0</v>
      </c>
      <c r="I45" s="143"/>
    </row>
    <row r="46" spans="1:9" ht="18" customHeight="1" x14ac:dyDescent="0.2">
      <c r="A46" s="71" t="s">
        <v>179</v>
      </c>
      <c r="B46" s="146" t="s">
        <v>226</v>
      </c>
      <c r="C46" s="146" t="s">
        <v>227</v>
      </c>
      <c r="D46" s="71">
        <v>1</v>
      </c>
      <c r="E46" s="71"/>
      <c r="F46" s="71">
        <v>87</v>
      </c>
      <c r="G46" s="146">
        <v>0</v>
      </c>
      <c r="H46" s="71">
        <v>0</v>
      </c>
      <c r="I46" s="143"/>
    </row>
    <row r="47" spans="1:9" ht="12.75" customHeight="1" x14ac:dyDescent="0.2">
      <c r="A47" s="72" t="s">
        <v>179</v>
      </c>
      <c r="B47" s="72" t="s">
        <v>228</v>
      </c>
      <c r="C47" s="72" t="s">
        <v>229</v>
      </c>
      <c r="D47" s="72">
        <v>1</v>
      </c>
      <c r="E47" s="72" t="s">
        <v>29</v>
      </c>
      <c r="F47" s="72">
        <v>87</v>
      </c>
      <c r="G47" s="72">
        <v>0.5</v>
      </c>
      <c r="H47" s="72">
        <v>0</v>
      </c>
      <c r="I47" s="144">
        <v>914</v>
      </c>
    </row>
    <row r="48" spans="1:9" x14ac:dyDescent="0.2">
      <c r="A48" s="30"/>
      <c r="B48" s="20">
        <f>COUNTA(B23:B47)</f>
        <v>25</v>
      </c>
      <c r="C48" s="20"/>
      <c r="D48" s="76"/>
      <c r="E48" s="29">
        <f>COUNTIF(E23:E47, "Yes")</f>
        <v>6</v>
      </c>
      <c r="F48" s="32"/>
      <c r="G48" s="20"/>
      <c r="H48" s="29"/>
      <c r="I48" s="53">
        <f>SUM(I23:I47)</f>
        <v>10319</v>
      </c>
    </row>
    <row r="49" spans="1:9" x14ac:dyDescent="0.2">
      <c r="A49" s="30"/>
      <c r="B49" s="20"/>
      <c r="C49" s="20"/>
      <c r="D49" s="76"/>
      <c r="E49" s="76"/>
      <c r="F49" s="32"/>
      <c r="G49" s="20"/>
      <c r="H49" s="29"/>
      <c r="I49" s="53"/>
    </row>
    <row r="50" spans="1:9" ht="12.75" customHeight="1" x14ac:dyDescent="0.2">
      <c r="A50" s="72" t="s">
        <v>230</v>
      </c>
      <c r="B50" s="72" t="s">
        <v>231</v>
      </c>
      <c r="C50" s="72" t="s">
        <v>232</v>
      </c>
      <c r="D50" s="72">
        <v>1</v>
      </c>
      <c r="E50" s="72" t="s">
        <v>29</v>
      </c>
      <c r="F50" s="72">
        <v>87</v>
      </c>
      <c r="G50" s="72">
        <v>0.5</v>
      </c>
      <c r="H50" s="72">
        <v>0</v>
      </c>
      <c r="I50" s="144">
        <v>884</v>
      </c>
    </row>
    <row r="51" spans="1:9" x14ac:dyDescent="0.2">
      <c r="A51" s="30"/>
      <c r="B51" s="20">
        <f>COUNTA(B50:B50)</f>
        <v>1</v>
      </c>
      <c r="C51" s="20"/>
      <c r="D51" s="76"/>
      <c r="E51" s="29">
        <f>COUNTIF(E50:E50, "Yes")</f>
        <v>1</v>
      </c>
      <c r="F51" s="32"/>
      <c r="G51" s="20"/>
      <c r="H51" s="29"/>
      <c r="I51" s="53">
        <f>SUM(I50:I50)</f>
        <v>884</v>
      </c>
    </row>
    <row r="52" spans="1:9" x14ac:dyDescent="0.2">
      <c r="A52" s="30"/>
      <c r="B52" s="20"/>
      <c r="C52" s="20"/>
      <c r="D52" s="76"/>
      <c r="E52" s="76"/>
      <c r="F52" s="32"/>
      <c r="G52" s="20"/>
      <c r="H52" s="29"/>
      <c r="I52" s="53"/>
    </row>
    <row r="53" spans="1:9" ht="12.75" customHeight="1" x14ac:dyDescent="0.2">
      <c r="A53" s="71" t="s">
        <v>233</v>
      </c>
      <c r="B53" s="146" t="s">
        <v>335</v>
      </c>
      <c r="C53" s="146" t="s">
        <v>336</v>
      </c>
      <c r="D53" s="71">
        <v>1</v>
      </c>
      <c r="E53" s="71"/>
      <c r="F53" s="71">
        <v>87</v>
      </c>
      <c r="G53" s="146">
        <v>0</v>
      </c>
      <c r="H53" s="71">
        <v>0</v>
      </c>
      <c r="I53" s="143"/>
    </row>
    <row r="54" spans="1:9" ht="12.75" customHeight="1" x14ac:dyDescent="0.2">
      <c r="A54" s="71" t="s">
        <v>233</v>
      </c>
      <c r="B54" s="146" t="s">
        <v>234</v>
      </c>
      <c r="C54" s="146" t="s">
        <v>235</v>
      </c>
      <c r="D54" s="71">
        <v>1</v>
      </c>
      <c r="E54" s="71"/>
      <c r="F54" s="71">
        <v>87</v>
      </c>
      <c r="G54" s="146">
        <v>0</v>
      </c>
      <c r="H54" s="71">
        <v>0</v>
      </c>
      <c r="I54" s="143"/>
    </row>
    <row r="55" spans="1:9" ht="12.75" customHeight="1" x14ac:dyDescent="0.2">
      <c r="A55" s="71" t="s">
        <v>233</v>
      </c>
      <c r="B55" s="146" t="s">
        <v>236</v>
      </c>
      <c r="C55" s="146" t="s">
        <v>237</v>
      </c>
      <c r="D55" s="71">
        <v>1</v>
      </c>
      <c r="E55" s="71"/>
      <c r="F55" s="71">
        <v>87</v>
      </c>
      <c r="G55" s="146">
        <v>0</v>
      </c>
      <c r="H55" s="71">
        <v>0</v>
      </c>
      <c r="I55" s="143"/>
    </row>
    <row r="56" spans="1:9" ht="12.75" customHeight="1" x14ac:dyDescent="0.2">
      <c r="A56" s="71" t="s">
        <v>233</v>
      </c>
      <c r="B56" s="146" t="s">
        <v>238</v>
      </c>
      <c r="C56" s="146" t="s">
        <v>239</v>
      </c>
      <c r="D56" s="71">
        <v>1</v>
      </c>
      <c r="E56" s="71"/>
      <c r="F56" s="71">
        <v>87</v>
      </c>
      <c r="G56" s="146">
        <v>0</v>
      </c>
      <c r="H56" s="71">
        <v>0.5</v>
      </c>
      <c r="I56" s="143"/>
    </row>
    <row r="57" spans="1:9" ht="12.75" customHeight="1" x14ac:dyDescent="0.2">
      <c r="A57" s="71" t="s">
        <v>233</v>
      </c>
      <c r="B57" s="71" t="s">
        <v>240</v>
      </c>
      <c r="C57" s="71" t="s">
        <v>241</v>
      </c>
      <c r="D57" s="71">
        <v>1</v>
      </c>
      <c r="E57" s="71" t="s">
        <v>29</v>
      </c>
      <c r="F57" s="71">
        <v>87</v>
      </c>
      <c r="G57" s="71">
        <v>0.5</v>
      </c>
      <c r="H57" s="71">
        <v>0</v>
      </c>
      <c r="I57" s="143">
        <v>1741</v>
      </c>
    </row>
    <row r="58" spans="1:9" ht="12.75" customHeight="1" x14ac:dyDescent="0.2">
      <c r="A58" s="71" t="s">
        <v>233</v>
      </c>
      <c r="B58" s="146" t="s">
        <v>242</v>
      </c>
      <c r="C58" s="146" t="s">
        <v>243</v>
      </c>
      <c r="D58" s="71">
        <v>1</v>
      </c>
      <c r="E58" s="71"/>
      <c r="F58" s="71">
        <v>87</v>
      </c>
      <c r="G58" s="146">
        <v>0</v>
      </c>
      <c r="H58" s="71">
        <v>0</v>
      </c>
      <c r="I58" s="143"/>
    </row>
    <row r="59" spans="1:9" ht="12.75" customHeight="1" x14ac:dyDescent="0.2">
      <c r="A59" s="71" t="s">
        <v>233</v>
      </c>
      <c r="B59" s="146" t="s">
        <v>244</v>
      </c>
      <c r="C59" s="146" t="s">
        <v>245</v>
      </c>
      <c r="D59" s="71">
        <v>1</v>
      </c>
      <c r="E59" s="71"/>
      <c r="F59" s="71">
        <v>87</v>
      </c>
      <c r="G59" s="146">
        <v>0</v>
      </c>
      <c r="H59" s="71">
        <v>0</v>
      </c>
      <c r="I59" s="143"/>
    </row>
    <row r="60" spans="1:9" ht="12.75" customHeight="1" x14ac:dyDescent="0.2">
      <c r="A60" s="71" t="s">
        <v>233</v>
      </c>
      <c r="B60" s="146" t="s">
        <v>246</v>
      </c>
      <c r="C60" s="146" t="s">
        <v>247</v>
      </c>
      <c r="D60" s="71">
        <v>1</v>
      </c>
      <c r="E60" s="71"/>
      <c r="F60" s="71">
        <v>87</v>
      </c>
      <c r="G60" s="146">
        <v>0</v>
      </c>
      <c r="H60" s="71">
        <v>0</v>
      </c>
      <c r="I60" s="143"/>
    </row>
    <row r="61" spans="1:9" ht="12.75" customHeight="1" x14ac:dyDescent="0.2">
      <c r="A61" s="71" t="s">
        <v>233</v>
      </c>
      <c r="B61" s="146" t="s">
        <v>248</v>
      </c>
      <c r="C61" s="146" t="s">
        <v>249</v>
      </c>
      <c r="D61" s="71">
        <v>1</v>
      </c>
      <c r="E61" s="71"/>
      <c r="F61" s="71">
        <v>87</v>
      </c>
      <c r="G61" s="146">
        <v>0</v>
      </c>
      <c r="H61" s="71">
        <v>0</v>
      </c>
      <c r="I61" s="143"/>
    </row>
    <row r="62" spans="1:9" ht="12.75" customHeight="1" x14ac:dyDescent="0.2">
      <c r="A62" s="71" t="s">
        <v>233</v>
      </c>
      <c r="B62" s="146" t="s">
        <v>250</v>
      </c>
      <c r="C62" s="146" t="s">
        <v>251</v>
      </c>
      <c r="D62" s="71">
        <v>1</v>
      </c>
      <c r="E62" s="71"/>
      <c r="F62" s="71">
        <v>87</v>
      </c>
      <c r="G62" s="146">
        <v>0</v>
      </c>
      <c r="H62" s="71">
        <v>0</v>
      </c>
      <c r="I62" s="143"/>
    </row>
    <row r="63" spans="1:9" ht="12.75" customHeight="1" x14ac:dyDescent="0.2">
      <c r="A63" s="71" t="s">
        <v>233</v>
      </c>
      <c r="B63" s="146" t="s">
        <v>252</v>
      </c>
      <c r="C63" s="146" t="s">
        <v>253</v>
      </c>
      <c r="D63" s="71">
        <v>1</v>
      </c>
      <c r="E63" s="71"/>
      <c r="F63" s="71">
        <v>87</v>
      </c>
      <c r="G63" s="146">
        <v>0</v>
      </c>
      <c r="H63" s="71">
        <v>0</v>
      </c>
      <c r="I63" s="143"/>
    </row>
    <row r="64" spans="1:9" ht="12.75" customHeight="1" x14ac:dyDescent="0.2">
      <c r="A64" s="72" t="s">
        <v>233</v>
      </c>
      <c r="B64" s="147" t="s">
        <v>254</v>
      </c>
      <c r="C64" s="147" t="s">
        <v>255</v>
      </c>
      <c r="D64" s="72">
        <v>1</v>
      </c>
      <c r="E64" s="72"/>
      <c r="F64" s="72">
        <v>87</v>
      </c>
      <c r="G64" s="147">
        <v>0</v>
      </c>
      <c r="H64" s="72">
        <v>0</v>
      </c>
      <c r="I64" s="144"/>
    </row>
    <row r="65" spans="1:9" x14ac:dyDescent="0.2">
      <c r="A65" s="30"/>
      <c r="B65" s="20">
        <f>COUNTA(B53:B64)</f>
        <v>12</v>
      </c>
      <c r="C65" s="20"/>
      <c r="D65" s="76"/>
      <c r="E65" s="29">
        <f>COUNTIF(E53:E64, "Yes")</f>
        <v>1</v>
      </c>
      <c r="F65" s="32"/>
      <c r="G65" s="20"/>
      <c r="H65" s="29"/>
      <c r="I65" s="53">
        <f>SUM(I53:I64)</f>
        <v>1741</v>
      </c>
    </row>
    <row r="66" spans="1:9" x14ac:dyDescent="0.2">
      <c r="A66" s="30"/>
      <c r="B66" s="20"/>
      <c r="C66" s="20"/>
      <c r="D66" s="76"/>
      <c r="E66" s="76"/>
      <c r="F66" s="32"/>
      <c r="G66" s="20"/>
      <c r="H66" s="29"/>
      <c r="I66" s="53"/>
    </row>
    <row r="67" spans="1:9" ht="12.75" customHeight="1" x14ac:dyDescent="0.2">
      <c r="A67" s="71" t="s">
        <v>256</v>
      </c>
      <c r="B67" s="71" t="s">
        <v>257</v>
      </c>
      <c r="C67" s="71" t="s">
        <v>258</v>
      </c>
      <c r="D67" s="71">
        <v>1</v>
      </c>
      <c r="E67" s="71" t="s">
        <v>29</v>
      </c>
      <c r="F67" s="71">
        <v>87</v>
      </c>
      <c r="G67" s="71">
        <v>0.5</v>
      </c>
      <c r="H67" s="71">
        <v>0.5</v>
      </c>
      <c r="I67" s="143">
        <v>2933</v>
      </c>
    </row>
    <row r="68" spans="1:9" ht="12.75" customHeight="1" x14ac:dyDescent="0.2">
      <c r="A68" s="71" t="s">
        <v>256</v>
      </c>
      <c r="B68" s="146" t="s">
        <v>259</v>
      </c>
      <c r="C68" s="146" t="s">
        <v>260</v>
      </c>
      <c r="D68" s="71">
        <v>1</v>
      </c>
      <c r="E68" s="71"/>
      <c r="F68" s="71">
        <v>87</v>
      </c>
      <c r="G68" s="146">
        <v>0</v>
      </c>
      <c r="H68" s="71">
        <v>0</v>
      </c>
      <c r="I68" s="143"/>
    </row>
    <row r="69" spans="1:9" ht="12.75" customHeight="1" x14ac:dyDescent="0.2">
      <c r="A69" s="71" t="s">
        <v>256</v>
      </c>
      <c r="B69" s="146" t="s">
        <v>261</v>
      </c>
      <c r="C69" s="146" t="s">
        <v>262</v>
      </c>
      <c r="D69" s="71">
        <v>1</v>
      </c>
      <c r="E69" s="71"/>
      <c r="F69" s="71">
        <v>87</v>
      </c>
      <c r="G69" s="146">
        <v>0</v>
      </c>
      <c r="H69" s="71">
        <v>0</v>
      </c>
      <c r="I69" s="143"/>
    </row>
    <row r="70" spans="1:9" ht="12.75" customHeight="1" x14ac:dyDescent="0.2">
      <c r="A70" s="71" t="s">
        <v>256</v>
      </c>
      <c r="B70" s="146" t="s">
        <v>263</v>
      </c>
      <c r="C70" s="146" t="s">
        <v>142</v>
      </c>
      <c r="D70" s="71">
        <v>1</v>
      </c>
      <c r="E70" s="71"/>
      <c r="F70" s="71">
        <v>87</v>
      </c>
      <c r="G70" s="146">
        <v>0</v>
      </c>
      <c r="H70" s="71">
        <v>0</v>
      </c>
      <c r="I70" s="143"/>
    </row>
    <row r="71" spans="1:9" ht="12.75" customHeight="1" x14ac:dyDescent="0.2">
      <c r="A71" s="71" t="s">
        <v>256</v>
      </c>
      <c r="B71" s="71" t="s">
        <v>264</v>
      </c>
      <c r="C71" s="71" t="s">
        <v>265</v>
      </c>
      <c r="D71" s="71">
        <v>1</v>
      </c>
      <c r="E71" s="71" t="s">
        <v>29</v>
      </c>
      <c r="F71" s="71">
        <v>87</v>
      </c>
      <c r="G71" s="71">
        <v>0.5</v>
      </c>
      <c r="H71" s="71">
        <v>0.5</v>
      </c>
      <c r="I71" s="143">
        <v>1458</v>
      </c>
    </row>
    <row r="72" spans="1:9" ht="12.75" customHeight="1" x14ac:dyDescent="0.2">
      <c r="A72" s="71" t="s">
        <v>256</v>
      </c>
      <c r="B72" s="146" t="s">
        <v>266</v>
      </c>
      <c r="C72" s="146" t="s">
        <v>267</v>
      </c>
      <c r="D72" s="71">
        <v>1</v>
      </c>
      <c r="E72" s="71"/>
      <c r="F72" s="71">
        <v>87</v>
      </c>
      <c r="G72" s="146">
        <v>0</v>
      </c>
      <c r="H72" s="71">
        <v>0</v>
      </c>
      <c r="I72" s="143"/>
    </row>
    <row r="73" spans="1:9" ht="12.75" customHeight="1" x14ac:dyDescent="0.2">
      <c r="A73" s="71" t="s">
        <v>256</v>
      </c>
      <c r="B73" s="146" t="s">
        <v>268</v>
      </c>
      <c r="C73" s="146" t="s">
        <v>269</v>
      </c>
      <c r="D73" s="71">
        <v>1</v>
      </c>
      <c r="E73" s="71"/>
      <c r="F73" s="71">
        <v>87</v>
      </c>
      <c r="G73" s="146">
        <v>0</v>
      </c>
      <c r="H73" s="71">
        <v>0</v>
      </c>
      <c r="I73" s="143"/>
    </row>
    <row r="74" spans="1:9" ht="12.75" customHeight="1" x14ac:dyDescent="0.2">
      <c r="A74" s="71" t="s">
        <v>256</v>
      </c>
      <c r="B74" s="146" t="s">
        <v>270</v>
      </c>
      <c r="C74" s="146" t="s">
        <v>271</v>
      </c>
      <c r="D74" s="71">
        <v>1</v>
      </c>
      <c r="E74" s="71"/>
      <c r="F74" s="71">
        <v>87</v>
      </c>
      <c r="G74" s="146">
        <v>0</v>
      </c>
      <c r="H74" s="71">
        <v>0</v>
      </c>
      <c r="I74" s="143"/>
    </row>
    <row r="75" spans="1:9" ht="12.75" customHeight="1" x14ac:dyDescent="0.2">
      <c r="A75" s="71" t="s">
        <v>256</v>
      </c>
      <c r="B75" s="146" t="s">
        <v>272</v>
      </c>
      <c r="C75" s="146" t="s">
        <v>273</v>
      </c>
      <c r="D75" s="71">
        <v>1</v>
      </c>
      <c r="E75" s="71"/>
      <c r="F75" s="71">
        <v>87</v>
      </c>
      <c r="G75" s="146">
        <v>0</v>
      </c>
      <c r="H75" s="71">
        <v>0</v>
      </c>
      <c r="I75" s="143"/>
    </row>
    <row r="76" spans="1:9" ht="12.75" customHeight="1" x14ac:dyDescent="0.2">
      <c r="A76" s="71" t="s">
        <v>256</v>
      </c>
      <c r="B76" s="146" t="s">
        <v>274</v>
      </c>
      <c r="C76" s="146" t="s">
        <v>275</v>
      </c>
      <c r="D76" s="71">
        <v>1</v>
      </c>
      <c r="E76" s="71"/>
      <c r="F76" s="71">
        <v>87</v>
      </c>
      <c r="G76" s="146">
        <v>0</v>
      </c>
      <c r="H76" s="71">
        <v>0</v>
      </c>
      <c r="I76" s="143"/>
    </row>
    <row r="77" spans="1:9" ht="12.75" customHeight="1" x14ac:dyDescent="0.2">
      <c r="A77" s="71" t="s">
        <v>256</v>
      </c>
      <c r="B77" s="146" t="s">
        <v>276</v>
      </c>
      <c r="C77" s="146" t="s">
        <v>277</v>
      </c>
      <c r="D77" s="71">
        <v>1</v>
      </c>
      <c r="E77" s="71"/>
      <c r="F77" s="71">
        <v>87</v>
      </c>
      <c r="G77" s="146">
        <v>0</v>
      </c>
      <c r="H77" s="71">
        <v>0</v>
      </c>
      <c r="I77" s="143"/>
    </row>
    <row r="78" spans="1:9" ht="12.75" customHeight="1" x14ac:dyDescent="0.2">
      <c r="A78" s="71" t="s">
        <v>256</v>
      </c>
      <c r="B78" s="146" t="s">
        <v>278</v>
      </c>
      <c r="C78" s="146" t="s">
        <v>279</v>
      </c>
      <c r="D78" s="71">
        <v>1</v>
      </c>
      <c r="E78" s="71"/>
      <c r="F78" s="71">
        <v>87</v>
      </c>
      <c r="G78" s="146">
        <v>0</v>
      </c>
      <c r="H78" s="71">
        <v>0</v>
      </c>
      <c r="I78" s="143"/>
    </row>
    <row r="79" spans="1:9" ht="12.75" customHeight="1" x14ac:dyDescent="0.2">
      <c r="A79" s="71" t="s">
        <v>256</v>
      </c>
      <c r="B79" s="146" t="s">
        <v>280</v>
      </c>
      <c r="C79" s="146" t="s">
        <v>281</v>
      </c>
      <c r="D79" s="71">
        <v>1</v>
      </c>
      <c r="E79" s="71"/>
      <c r="F79" s="71">
        <v>87</v>
      </c>
      <c r="G79" s="146">
        <v>0</v>
      </c>
      <c r="H79" s="71">
        <v>0</v>
      </c>
      <c r="I79" s="143"/>
    </row>
    <row r="80" spans="1:9" ht="12.75" customHeight="1" x14ac:dyDescent="0.2">
      <c r="A80" s="71" t="s">
        <v>256</v>
      </c>
      <c r="B80" s="71" t="s">
        <v>282</v>
      </c>
      <c r="C80" s="71" t="s">
        <v>283</v>
      </c>
      <c r="D80" s="71">
        <v>1</v>
      </c>
      <c r="E80" s="71" t="s">
        <v>29</v>
      </c>
      <c r="F80" s="71">
        <v>87</v>
      </c>
      <c r="G80" s="71">
        <v>0.5</v>
      </c>
      <c r="H80" s="71">
        <v>0.5</v>
      </c>
      <c r="I80" s="143">
        <v>2603</v>
      </c>
    </row>
    <row r="81" spans="1:9" ht="12.75" customHeight="1" x14ac:dyDescent="0.2">
      <c r="A81" s="71" t="s">
        <v>256</v>
      </c>
      <c r="B81" s="146" t="s">
        <v>284</v>
      </c>
      <c r="C81" s="146" t="s">
        <v>285</v>
      </c>
      <c r="D81" s="71">
        <v>1</v>
      </c>
      <c r="E81" s="71"/>
      <c r="F81" s="71">
        <v>87</v>
      </c>
      <c r="G81" s="146">
        <v>0</v>
      </c>
      <c r="H81" s="71">
        <v>0</v>
      </c>
      <c r="I81" s="143"/>
    </row>
    <row r="82" spans="1:9" ht="12.75" customHeight="1" x14ac:dyDescent="0.2">
      <c r="A82" s="71" t="s">
        <v>256</v>
      </c>
      <c r="B82" s="71" t="s">
        <v>286</v>
      </c>
      <c r="C82" s="71" t="s">
        <v>287</v>
      </c>
      <c r="D82" s="71">
        <v>1</v>
      </c>
      <c r="E82" s="71" t="s">
        <v>29</v>
      </c>
      <c r="F82" s="71">
        <v>87</v>
      </c>
      <c r="G82" s="71">
        <v>0.5</v>
      </c>
      <c r="H82" s="71">
        <v>0.5</v>
      </c>
      <c r="I82" s="143">
        <v>1624</v>
      </c>
    </row>
    <row r="83" spans="1:9" ht="12.75" customHeight="1" x14ac:dyDescent="0.2">
      <c r="A83" s="71" t="s">
        <v>256</v>
      </c>
      <c r="B83" s="146" t="s">
        <v>288</v>
      </c>
      <c r="C83" s="146" t="s">
        <v>289</v>
      </c>
      <c r="D83" s="71">
        <v>1</v>
      </c>
      <c r="E83" s="71"/>
      <c r="F83" s="71">
        <v>87</v>
      </c>
      <c r="G83" s="146">
        <v>0</v>
      </c>
      <c r="H83" s="71">
        <v>0</v>
      </c>
      <c r="I83" s="143"/>
    </row>
    <row r="84" spans="1:9" ht="12.75" customHeight="1" x14ac:dyDescent="0.2">
      <c r="A84" s="71" t="s">
        <v>256</v>
      </c>
      <c r="B84" s="146" t="s">
        <v>290</v>
      </c>
      <c r="C84" s="146" t="s">
        <v>291</v>
      </c>
      <c r="D84" s="71">
        <v>1</v>
      </c>
      <c r="E84" s="71"/>
      <c r="F84" s="71">
        <v>87</v>
      </c>
      <c r="G84" s="146">
        <v>0</v>
      </c>
      <c r="H84" s="71">
        <v>0</v>
      </c>
      <c r="I84" s="143"/>
    </row>
    <row r="85" spans="1:9" ht="12.75" customHeight="1" x14ac:dyDescent="0.2">
      <c r="A85" s="71" t="s">
        <v>256</v>
      </c>
      <c r="B85" s="146" t="s">
        <v>292</v>
      </c>
      <c r="C85" s="146" t="s">
        <v>293</v>
      </c>
      <c r="D85" s="71">
        <v>1</v>
      </c>
      <c r="E85" s="71"/>
      <c r="F85" s="71">
        <v>87</v>
      </c>
      <c r="G85" s="146">
        <v>0</v>
      </c>
      <c r="H85" s="71">
        <v>0</v>
      </c>
      <c r="I85" s="143"/>
    </row>
    <row r="86" spans="1:9" ht="12.75" customHeight="1" x14ac:dyDescent="0.2">
      <c r="A86" s="71" t="s">
        <v>256</v>
      </c>
      <c r="B86" s="146" t="s">
        <v>294</v>
      </c>
      <c r="C86" s="146" t="s">
        <v>295</v>
      </c>
      <c r="D86" s="71">
        <v>1</v>
      </c>
      <c r="E86" s="71"/>
      <c r="F86" s="71">
        <v>87</v>
      </c>
      <c r="G86" s="146">
        <v>0</v>
      </c>
      <c r="H86" s="71">
        <v>0</v>
      </c>
      <c r="I86" s="143"/>
    </row>
    <row r="87" spans="1:9" ht="12.75" customHeight="1" x14ac:dyDescent="0.2">
      <c r="A87" s="71" t="s">
        <v>256</v>
      </c>
      <c r="B87" s="146" t="s">
        <v>296</v>
      </c>
      <c r="C87" s="146" t="s">
        <v>297</v>
      </c>
      <c r="D87" s="71">
        <v>1</v>
      </c>
      <c r="E87" s="71"/>
      <c r="F87" s="71">
        <v>87</v>
      </c>
      <c r="G87" s="146">
        <v>0</v>
      </c>
      <c r="H87" s="71">
        <v>0</v>
      </c>
      <c r="I87" s="143"/>
    </row>
    <row r="88" spans="1:9" ht="12.75" customHeight="1" x14ac:dyDescent="0.2">
      <c r="A88" s="71" t="s">
        <v>256</v>
      </c>
      <c r="B88" s="146" t="s">
        <v>298</v>
      </c>
      <c r="C88" s="146" t="s">
        <v>299</v>
      </c>
      <c r="D88" s="71">
        <v>1</v>
      </c>
      <c r="E88" s="71"/>
      <c r="F88" s="71">
        <v>87</v>
      </c>
      <c r="G88" s="146">
        <v>0</v>
      </c>
      <c r="H88" s="71">
        <v>0</v>
      </c>
      <c r="I88" s="143"/>
    </row>
    <row r="89" spans="1:9" ht="12.75" customHeight="1" x14ac:dyDescent="0.2">
      <c r="A89" s="71" t="s">
        <v>256</v>
      </c>
      <c r="B89" s="146" t="s">
        <v>300</v>
      </c>
      <c r="C89" s="146" t="s">
        <v>301</v>
      </c>
      <c r="D89" s="71">
        <v>1</v>
      </c>
      <c r="E89" s="71"/>
      <c r="F89" s="71">
        <v>87</v>
      </c>
      <c r="G89" s="146">
        <v>0</v>
      </c>
      <c r="H89" s="71">
        <v>0</v>
      </c>
      <c r="I89" s="143"/>
    </row>
    <row r="90" spans="1:9" ht="12.75" customHeight="1" x14ac:dyDescent="0.2">
      <c r="A90" s="72" t="s">
        <v>256</v>
      </c>
      <c r="B90" s="147" t="s">
        <v>302</v>
      </c>
      <c r="C90" s="147" t="s">
        <v>303</v>
      </c>
      <c r="D90" s="72">
        <v>1</v>
      </c>
      <c r="E90" s="72"/>
      <c r="F90" s="72">
        <v>87</v>
      </c>
      <c r="G90" s="147">
        <v>0</v>
      </c>
      <c r="H90" s="72">
        <v>0</v>
      </c>
      <c r="I90" s="144"/>
    </row>
    <row r="91" spans="1:9" x14ac:dyDescent="0.2">
      <c r="A91" s="30"/>
      <c r="B91" s="20">
        <f>COUNTA(B67:B90)</f>
        <v>24</v>
      </c>
      <c r="C91" s="20"/>
      <c r="D91" s="76"/>
      <c r="E91" s="29">
        <f>COUNTIF(E67:E90, "Yes")</f>
        <v>4</v>
      </c>
      <c r="F91" s="32"/>
      <c r="G91" s="20"/>
      <c r="H91" s="29"/>
      <c r="I91" s="53">
        <f>SUM(I67:I90)</f>
        <v>8618</v>
      </c>
    </row>
    <row r="92" spans="1:9" x14ac:dyDescent="0.2">
      <c r="A92" s="30"/>
      <c r="B92" s="20"/>
      <c r="C92" s="20"/>
      <c r="D92" s="76"/>
      <c r="E92" s="76"/>
      <c r="F92" s="32"/>
      <c r="G92" s="20"/>
      <c r="H92" s="29"/>
      <c r="I92" s="53"/>
    </row>
    <row r="93" spans="1:9" ht="12.75" customHeight="1" x14ac:dyDescent="0.2">
      <c r="A93" s="71" t="s">
        <v>304</v>
      </c>
      <c r="B93" s="146" t="s">
        <v>305</v>
      </c>
      <c r="C93" s="146" t="s">
        <v>306</v>
      </c>
      <c r="D93" s="71">
        <v>1</v>
      </c>
      <c r="E93" s="71"/>
      <c r="F93" s="71">
        <v>87</v>
      </c>
      <c r="G93" s="146">
        <v>0</v>
      </c>
      <c r="H93" s="71">
        <v>0</v>
      </c>
      <c r="I93" s="143"/>
    </row>
    <row r="94" spans="1:9" ht="12.75" customHeight="1" x14ac:dyDescent="0.2">
      <c r="A94" s="71" t="s">
        <v>304</v>
      </c>
      <c r="B94" s="146" t="s">
        <v>307</v>
      </c>
      <c r="C94" s="146" t="s">
        <v>308</v>
      </c>
      <c r="D94" s="71">
        <v>1</v>
      </c>
      <c r="E94" s="71"/>
      <c r="F94" s="71">
        <v>87</v>
      </c>
      <c r="G94" s="146">
        <v>0</v>
      </c>
      <c r="H94" s="71">
        <v>0</v>
      </c>
      <c r="I94" s="143"/>
    </row>
    <row r="95" spans="1:9" ht="12.75" customHeight="1" x14ac:dyDescent="0.2">
      <c r="A95" s="71" t="s">
        <v>304</v>
      </c>
      <c r="B95" s="71" t="s">
        <v>309</v>
      </c>
      <c r="C95" s="71" t="s">
        <v>310</v>
      </c>
      <c r="D95" s="71">
        <v>1</v>
      </c>
      <c r="E95" s="71" t="s">
        <v>29</v>
      </c>
      <c r="F95" s="71">
        <v>87</v>
      </c>
      <c r="G95" s="71">
        <v>0.5</v>
      </c>
      <c r="H95" s="71">
        <v>0.5</v>
      </c>
      <c r="I95" s="143">
        <v>326</v>
      </c>
    </row>
    <row r="96" spans="1:9" ht="12.75" customHeight="1" x14ac:dyDescent="0.2">
      <c r="A96" s="71" t="s">
        <v>304</v>
      </c>
      <c r="B96" s="146" t="s">
        <v>311</v>
      </c>
      <c r="C96" s="146" t="s">
        <v>312</v>
      </c>
      <c r="D96" s="71">
        <v>1</v>
      </c>
      <c r="E96" s="71"/>
      <c r="F96" s="71">
        <v>87</v>
      </c>
      <c r="G96" s="146">
        <v>0</v>
      </c>
      <c r="H96" s="71">
        <v>0</v>
      </c>
      <c r="I96" s="143"/>
    </row>
    <row r="97" spans="1:9" ht="12.75" customHeight="1" x14ac:dyDescent="0.2">
      <c r="A97" s="71" t="s">
        <v>304</v>
      </c>
      <c r="B97" s="146" t="s">
        <v>313</v>
      </c>
      <c r="C97" s="146" t="s">
        <v>314</v>
      </c>
      <c r="D97" s="71">
        <v>1</v>
      </c>
      <c r="E97" s="71"/>
      <c r="F97" s="71">
        <v>87</v>
      </c>
      <c r="G97" s="146">
        <v>0</v>
      </c>
      <c r="H97" s="71">
        <v>0</v>
      </c>
      <c r="I97" s="143"/>
    </row>
    <row r="98" spans="1:9" ht="12.75" customHeight="1" x14ac:dyDescent="0.2">
      <c r="A98" s="71" t="s">
        <v>304</v>
      </c>
      <c r="B98" s="146" t="s">
        <v>315</v>
      </c>
      <c r="C98" s="146" t="s">
        <v>316</v>
      </c>
      <c r="D98" s="71">
        <v>1</v>
      </c>
      <c r="E98" s="71"/>
      <c r="F98" s="71">
        <v>87</v>
      </c>
      <c r="G98" s="146">
        <v>0</v>
      </c>
      <c r="H98" s="71">
        <v>0</v>
      </c>
      <c r="I98" s="143"/>
    </row>
    <row r="99" spans="1:9" ht="12.75" customHeight="1" x14ac:dyDescent="0.2">
      <c r="A99" s="71" t="s">
        <v>304</v>
      </c>
      <c r="B99" s="146" t="s">
        <v>317</v>
      </c>
      <c r="C99" s="146" t="s">
        <v>318</v>
      </c>
      <c r="D99" s="71">
        <v>1</v>
      </c>
      <c r="E99" s="71"/>
      <c r="F99" s="71">
        <v>87</v>
      </c>
      <c r="G99" s="146">
        <v>0</v>
      </c>
      <c r="H99" s="71">
        <v>0</v>
      </c>
      <c r="I99" s="143"/>
    </row>
    <row r="100" spans="1:9" ht="12.75" customHeight="1" x14ac:dyDescent="0.2">
      <c r="A100" s="71" t="s">
        <v>304</v>
      </c>
      <c r="B100" s="146" t="s">
        <v>319</v>
      </c>
      <c r="C100" s="146" t="s">
        <v>320</v>
      </c>
      <c r="D100" s="71">
        <v>1</v>
      </c>
      <c r="E100" s="71"/>
      <c r="F100" s="71">
        <v>87</v>
      </c>
      <c r="G100" s="146">
        <v>0</v>
      </c>
      <c r="H100" s="71">
        <v>0</v>
      </c>
      <c r="I100" s="143"/>
    </row>
    <row r="101" spans="1:9" ht="12.75" customHeight="1" x14ac:dyDescent="0.2">
      <c r="A101" s="71" t="s">
        <v>304</v>
      </c>
      <c r="B101" s="71" t="s">
        <v>321</v>
      </c>
      <c r="C101" s="71" t="s">
        <v>322</v>
      </c>
      <c r="D101" s="71">
        <v>1</v>
      </c>
      <c r="E101" s="71" t="s">
        <v>29</v>
      </c>
      <c r="F101" s="71">
        <v>87</v>
      </c>
      <c r="G101" s="71">
        <v>0.5</v>
      </c>
      <c r="H101" s="71">
        <v>0</v>
      </c>
      <c r="I101" s="143">
        <v>8099</v>
      </c>
    </row>
    <row r="102" spans="1:9" ht="12.75" customHeight="1" x14ac:dyDescent="0.2">
      <c r="A102" s="71" t="s">
        <v>304</v>
      </c>
      <c r="B102" s="71" t="s">
        <v>323</v>
      </c>
      <c r="C102" s="71" t="s">
        <v>324</v>
      </c>
      <c r="D102" s="71">
        <v>1</v>
      </c>
      <c r="E102" s="71" t="s">
        <v>29</v>
      </c>
      <c r="F102" s="71">
        <v>87</v>
      </c>
      <c r="G102" s="71">
        <v>0.5</v>
      </c>
      <c r="H102" s="71">
        <v>0</v>
      </c>
      <c r="I102" s="143">
        <v>821</v>
      </c>
    </row>
    <row r="103" spans="1:9" ht="12.75" customHeight="1" x14ac:dyDescent="0.2">
      <c r="A103" s="71" t="s">
        <v>304</v>
      </c>
      <c r="B103" s="71" t="s">
        <v>325</v>
      </c>
      <c r="C103" s="71" t="s">
        <v>326</v>
      </c>
      <c r="D103" s="71">
        <v>1</v>
      </c>
      <c r="E103" s="71" t="s">
        <v>29</v>
      </c>
      <c r="F103" s="71">
        <v>87</v>
      </c>
      <c r="G103" s="71">
        <v>0.5</v>
      </c>
      <c r="H103" s="71">
        <v>0</v>
      </c>
      <c r="I103" s="143">
        <v>4387</v>
      </c>
    </row>
    <row r="104" spans="1:9" ht="12.75" customHeight="1" x14ac:dyDescent="0.2">
      <c r="A104" s="71" t="s">
        <v>304</v>
      </c>
      <c r="B104" s="71" t="s">
        <v>327</v>
      </c>
      <c r="C104" s="71" t="s">
        <v>328</v>
      </c>
      <c r="D104" s="71">
        <v>1</v>
      </c>
      <c r="E104" s="71" t="s">
        <v>29</v>
      </c>
      <c r="F104" s="71">
        <v>87</v>
      </c>
      <c r="G104" s="71">
        <v>1</v>
      </c>
      <c r="H104" s="71">
        <v>0.5</v>
      </c>
      <c r="I104" s="143">
        <v>875</v>
      </c>
    </row>
    <row r="105" spans="1:9" ht="12.75" customHeight="1" x14ac:dyDescent="0.2">
      <c r="A105" s="72" t="s">
        <v>304</v>
      </c>
      <c r="B105" s="72" t="s">
        <v>329</v>
      </c>
      <c r="C105" s="72" t="s">
        <v>330</v>
      </c>
      <c r="D105" s="72">
        <v>1</v>
      </c>
      <c r="E105" s="72" t="s">
        <v>29</v>
      </c>
      <c r="F105" s="72">
        <v>87</v>
      </c>
      <c r="G105" s="72">
        <v>0.5</v>
      </c>
      <c r="H105" s="72">
        <v>0</v>
      </c>
      <c r="I105" s="144">
        <v>1179</v>
      </c>
    </row>
    <row r="106" spans="1:9" x14ac:dyDescent="0.2">
      <c r="A106" s="30"/>
      <c r="B106" s="20">
        <f>COUNTA(B93:B105)</f>
        <v>13</v>
      </c>
      <c r="C106" s="20"/>
      <c r="D106" s="20"/>
      <c r="E106" s="29">
        <f>COUNTIF(E93:E105, "Yes")</f>
        <v>6</v>
      </c>
      <c r="F106" s="32"/>
      <c r="G106" s="20"/>
      <c r="H106" s="29"/>
      <c r="I106" s="53">
        <f>SUM(I93:I105)</f>
        <v>15687</v>
      </c>
    </row>
    <row r="107" spans="1:9" x14ac:dyDescent="0.2">
      <c r="A107" s="30"/>
      <c r="B107" s="20"/>
      <c r="C107" s="20"/>
      <c r="D107" s="20"/>
      <c r="E107" s="20"/>
      <c r="F107" s="32"/>
      <c r="G107" s="20"/>
      <c r="H107" s="29"/>
      <c r="I107" s="53"/>
    </row>
    <row r="108" spans="1:9" x14ac:dyDescent="0.2">
      <c r="A108" s="30"/>
      <c r="B108" s="149"/>
      <c r="C108" s="148" t="s">
        <v>332</v>
      </c>
      <c r="D108" s="155"/>
      <c r="E108" s="155"/>
      <c r="F108" s="30"/>
      <c r="G108" s="29"/>
      <c r="H108" s="29"/>
      <c r="I108" s="53"/>
    </row>
    <row r="109" spans="1:9" x14ac:dyDescent="0.2">
      <c r="A109" s="30"/>
      <c r="B109" s="29"/>
      <c r="C109" s="29"/>
      <c r="D109" s="20"/>
      <c r="E109" s="20"/>
      <c r="F109" s="30"/>
      <c r="G109" s="29"/>
      <c r="H109" s="29"/>
      <c r="I109" s="53"/>
    </row>
    <row r="110" spans="1:9" x14ac:dyDescent="0.2">
      <c r="A110" s="68"/>
      <c r="B110" s="68"/>
      <c r="C110" s="100"/>
      <c r="D110" s="119" t="s">
        <v>100</v>
      </c>
      <c r="E110" s="156"/>
      <c r="F110" s="96"/>
      <c r="G110" s="68"/>
      <c r="H110" s="68"/>
    </row>
    <row r="111" spans="1:9" x14ac:dyDescent="0.2">
      <c r="A111" s="68"/>
      <c r="B111" s="68"/>
      <c r="C111" s="107"/>
      <c r="D111" s="107" t="s">
        <v>96</v>
      </c>
      <c r="E111" s="97">
        <f>SUM(B11+B21+B48+B51+B65+B91+B106)</f>
        <v>92</v>
      </c>
      <c r="F111" s="97"/>
      <c r="G111" s="68"/>
      <c r="H111" s="68"/>
      <c r="I111" s="2"/>
    </row>
    <row r="112" spans="1:9" x14ac:dyDescent="0.2">
      <c r="C112" s="107"/>
      <c r="D112" s="107" t="s">
        <v>98</v>
      </c>
      <c r="E112" s="97">
        <f>SUM(E11+E21+E48+E51+E65+E91+E106)</f>
        <v>26</v>
      </c>
      <c r="F112" s="97"/>
      <c r="I112" s="89"/>
    </row>
    <row r="113" spans="3:6" x14ac:dyDescent="0.2">
      <c r="C113" s="107"/>
      <c r="D113" s="107" t="s">
        <v>140</v>
      </c>
      <c r="E113" s="125">
        <f>E112/E111</f>
        <v>0.28260869565217389</v>
      </c>
      <c r="F113" s="125"/>
    </row>
    <row r="114" spans="3:6" x14ac:dyDescent="0.2">
      <c r="C114" s="107"/>
      <c r="D114" s="107" t="s">
        <v>99</v>
      </c>
      <c r="E114" s="98">
        <f>SUM(I11+I21+I48+I51+I65+I91+I106)</f>
        <v>51225</v>
      </c>
      <c r="F114" s="98"/>
    </row>
    <row r="116" spans="3:6" x14ac:dyDescent="0.2">
      <c r="D116" s="119" t="s">
        <v>348</v>
      </c>
      <c r="E116" s="159" t="s">
        <v>349</v>
      </c>
      <c r="F116" s="159" t="s">
        <v>104</v>
      </c>
    </row>
    <row r="117" spans="3:6" x14ac:dyDescent="0.2">
      <c r="D117" s="107" t="s">
        <v>350</v>
      </c>
      <c r="E117" s="160">
        <f>COUNTIF(G2:G105, "0.25")</f>
        <v>0</v>
      </c>
      <c r="F117" s="161">
        <f>E117/E112</f>
        <v>0</v>
      </c>
    </row>
    <row r="118" spans="3:6" x14ac:dyDescent="0.2">
      <c r="D118" s="107" t="s">
        <v>351</v>
      </c>
      <c r="E118" s="160">
        <f>COUNTIF(G2:G105, "0.5")</f>
        <v>20</v>
      </c>
      <c r="F118" s="161">
        <f>E118/E112</f>
        <v>0.76923076923076927</v>
      </c>
    </row>
    <row r="119" spans="3:6" x14ac:dyDescent="0.2">
      <c r="D119" s="107" t="s">
        <v>352</v>
      </c>
      <c r="E119" s="160">
        <f>COUNTIF(G2:G105, "1")</f>
        <v>6</v>
      </c>
      <c r="F119" s="161">
        <f>E119/E112</f>
        <v>0.23076923076923078</v>
      </c>
    </row>
    <row r="120" spans="3:6" x14ac:dyDescent="0.2">
      <c r="D120" s="107" t="s">
        <v>353</v>
      </c>
      <c r="E120" s="160">
        <f>COUNTIF(G2:G105, "1.25")</f>
        <v>0</v>
      </c>
      <c r="F120" s="161">
        <f>E120/E112</f>
        <v>0</v>
      </c>
    </row>
    <row r="121" spans="3:6" x14ac:dyDescent="0.2">
      <c r="D121" s="107" t="s">
        <v>354</v>
      </c>
      <c r="E121" s="160">
        <f>COUNTIF(G2:G105, "1.50")</f>
        <v>0</v>
      </c>
      <c r="F121" s="161">
        <f>E121/E112</f>
        <v>0</v>
      </c>
    </row>
    <row r="122" spans="3:6" x14ac:dyDescent="0.2">
      <c r="D122" s="107" t="s">
        <v>355</v>
      </c>
      <c r="E122" s="160">
        <f>COUNTIF(G2:G105, "2")</f>
        <v>0</v>
      </c>
      <c r="F122" s="161">
        <f>E122/E112</f>
        <v>0</v>
      </c>
    </row>
    <row r="123" spans="3:6" x14ac:dyDescent="0.2">
      <c r="D123" s="107" t="s">
        <v>356</v>
      </c>
      <c r="E123" s="160">
        <f>COUNTIF(G2:G105, "2.5")</f>
        <v>0</v>
      </c>
      <c r="F123" s="161">
        <f>E123/E112</f>
        <v>0</v>
      </c>
    </row>
    <row r="124" spans="3:6" x14ac:dyDescent="0.2">
      <c r="D124" s="107" t="s">
        <v>357</v>
      </c>
      <c r="E124" s="160">
        <f>COUNTIF(G2:G105, "3")</f>
        <v>0</v>
      </c>
      <c r="F124" s="161">
        <f>E124/E112</f>
        <v>0</v>
      </c>
    </row>
    <row r="125" spans="3:6" x14ac:dyDescent="0.2">
      <c r="D125" s="107" t="s">
        <v>358</v>
      </c>
      <c r="E125" s="160">
        <f>COUNTIF(G2:G105, "4")</f>
        <v>0</v>
      </c>
      <c r="F125" s="161">
        <f>E125/E112</f>
        <v>0</v>
      </c>
    </row>
    <row r="126" spans="3:6" x14ac:dyDescent="0.2">
      <c r="D126" s="107" t="s">
        <v>359</v>
      </c>
      <c r="E126" s="160">
        <f>COUNTIF(G2:G105, "5")</f>
        <v>0</v>
      </c>
      <c r="F126" s="161">
        <f>E126/E112</f>
        <v>0</v>
      </c>
    </row>
    <row r="127" spans="3:6" x14ac:dyDescent="0.2">
      <c r="D127" s="107" t="s">
        <v>360</v>
      </c>
      <c r="E127" s="160">
        <f>COUNTIF(G2:G105, "7")</f>
        <v>0</v>
      </c>
      <c r="F127" s="161">
        <f>E127/E112</f>
        <v>0</v>
      </c>
    </row>
    <row r="128" spans="3:6" x14ac:dyDescent="0.2">
      <c r="D128" s="35"/>
      <c r="F128" s="160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 2011 Swimming Season
Oregon Beach Monitoring</oddHeader>
    <oddFooter>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H64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customWidth="1"/>
    <col min="2" max="2" width="7.28515625" customWidth="1"/>
    <col min="3" max="3" width="24.140625" customWidth="1"/>
    <col min="4" max="4" width="6.28515625" customWidth="1"/>
    <col min="5" max="5" width="8" customWidth="1"/>
    <col min="6" max="6" width="7.7109375" customWidth="1"/>
    <col min="7" max="8" width="7.85546875" customWidth="1"/>
    <col min="9" max="9" width="8.85546875" customWidth="1"/>
    <col min="10" max="19" width="7.85546875" customWidth="1"/>
  </cols>
  <sheetData>
    <row r="1" spans="1:34" x14ac:dyDescent="0.2">
      <c r="A1" s="60"/>
      <c r="B1" s="168" t="s">
        <v>37</v>
      </c>
      <c r="C1" s="168"/>
      <c r="D1" s="154"/>
      <c r="E1" s="60"/>
      <c r="F1" s="60"/>
      <c r="G1" s="169" t="s">
        <v>141</v>
      </c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</row>
    <row r="2" spans="1:34" s="24" customFormat="1" ht="39" customHeight="1" x14ac:dyDescent="0.15">
      <c r="A2" s="25" t="s">
        <v>12</v>
      </c>
      <c r="B2" s="25" t="s">
        <v>13</v>
      </c>
      <c r="C2" s="25" t="s">
        <v>66</v>
      </c>
      <c r="D2" s="3" t="s">
        <v>69</v>
      </c>
      <c r="E2" s="25" t="s">
        <v>74</v>
      </c>
      <c r="F2" s="25" t="s">
        <v>75</v>
      </c>
      <c r="G2" s="25" t="s">
        <v>76</v>
      </c>
      <c r="H2" s="25" t="s">
        <v>77</v>
      </c>
      <c r="I2" s="3" t="s">
        <v>78</v>
      </c>
      <c r="J2" s="25" t="s">
        <v>79</v>
      </c>
      <c r="K2" s="25" t="s">
        <v>21</v>
      </c>
      <c r="L2" s="25" t="s">
        <v>19</v>
      </c>
      <c r="M2" s="25" t="s">
        <v>20</v>
      </c>
      <c r="N2" s="25" t="s">
        <v>22</v>
      </c>
      <c r="O2" s="25" t="s">
        <v>80</v>
      </c>
      <c r="P2" s="25" t="s">
        <v>81</v>
      </c>
      <c r="Q2" s="25" t="s">
        <v>82</v>
      </c>
      <c r="R2" s="25" t="s">
        <v>83</v>
      </c>
      <c r="S2" s="25" t="s">
        <v>84</v>
      </c>
    </row>
    <row r="3" spans="1:34" ht="12.75" customHeight="1" x14ac:dyDescent="0.2">
      <c r="A3" s="71" t="s">
        <v>143</v>
      </c>
      <c r="B3" s="71" t="s">
        <v>146</v>
      </c>
      <c r="C3" s="71" t="s">
        <v>147</v>
      </c>
      <c r="D3" s="71">
        <v>1</v>
      </c>
      <c r="E3" s="71" t="s">
        <v>29</v>
      </c>
      <c r="F3" s="71" t="s">
        <v>29</v>
      </c>
      <c r="G3" s="71" t="s">
        <v>29</v>
      </c>
      <c r="H3" s="71" t="s">
        <v>29</v>
      </c>
      <c r="I3" s="71"/>
      <c r="J3" s="71"/>
      <c r="K3" s="71"/>
      <c r="L3" s="71"/>
      <c r="M3" s="71" t="s">
        <v>29</v>
      </c>
      <c r="N3" s="71"/>
      <c r="O3" s="71"/>
      <c r="P3" s="71"/>
      <c r="Q3" s="71" t="s">
        <v>29</v>
      </c>
      <c r="R3" s="71"/>
      <c r="S3" s="71"/>
      <c r="T3" s="30"/>
      <c r="U3" s="51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1"/>
      <c r="AH3" s="51"/>
    </row>
    <row r="4" spans="1:34" ht="12.75" customHeight="1" x14ac:dyDescent="0.2">
      <c r="A4" s="71" t="s">
        <v>143</v>
      </c>
      <c r="B4" s="71" t="s">
        <v>152</v>
      </c>
      <c r="C4" s="71" t="s">
        <v>153</v>
      </c>
      <c r="D4" s="71">
        <v>1</v>
      </c>
      <c r="E4" s="71" t="s">
        <v>35</v>
      </c>
      <c r="F4" s="71" t="s">
        <v>333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30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</row>
    <row r="5" spans="1:34" ht="12.75" customHeight="1" x14ac:dyDescent="0.2">
      <c r="A5" s="71" t="s">
        <v>143</v>
      </c>
      <c r="B5" s="71" t="s">
        <v>154</v>
      </c>
      <c r="C5" s="71" t="s">
        <v>155</v>
      </c>
      <c r="D5" s="71">
        <v>1</v>
      </c>
      <c r="E5" s="71" t="s">
        <v>35</v>
      </c>
      <c r="F5" s="71" t="s">
        <v>333</v>
      </c>
      <c r="G5" s="71"/>
      <c r="H5" s="71"/>
      <c r="I5" s="71"/>
      <c r="J5" s="71"/>
      <c r="K5" s="71"/>
      <c r="L5" s="71"/>
      <c r="M5" s="71"/>
      <c r="N5" s="71"/>
      <c r="O5" s="71"/>
      <c r="P5" s="71"/>
      <c r="Q5" s="71"/>
      <c r="R5" s="71"/>
      <c r="S5" s="71"/>
      <c r="T5" s="30"/>
      <c r="U5" s="51"/>
      <c r="V5" s="51"/>
      <c r="W5" s="51"/>
      <c r="X5" s="51"/>
      <c r="Y5" s="51"/>
      <c r="Z5" s="51"/>
      <c r="AA5" s="51"/>
      <c r="AB5" s="51"/>
      <c r="AC5" s="51"/>
      <c r="AD5" s="51"/>
      <c r="AE5" s="51"/>
      <c r="AF5" s="51"/>
      <c r="AG5" s="51"/>
      <c r="AH5" s="51"/>
    </row>
    <row r="6" spans="1:34" ht="12.75" customHeight="1" x14ac:dyDescent="0.2">
      <c r="A6" s="71" t="s">
        <v>143</v>
      </c>
      <c r="B6" s="71" t="s">
        <v>158</v>
      </c>
      <c r="C6" s="71" t="s">
        <v>159</v>
      </c>
      <c r="D6" s="71">
        <v>1</v>
      </c>
      <c r="E6" s="71" t="s">
        <v>35</v>
      </c>
      <c r="F6" s="71" t="s">
        <v>333</v>
      </c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R6" s="71"/>
      <c r="S6" s="71"/>
      <c r="T6" s="30"/>
      <c r="U6" s="51"/>
      <c r="V6" s="51"/>
      <c r="W6" s="51"/>
      <c r="X6" s="51"/>
      <c r="Y6" s="51"/>
      <c r="Z6" s="51"/>
      <c r="AA6" s="51"/>
      <c r="AB6" s="51"/>
      <c r="AC6" s="51"/>
      <c r="AD6" s="51"/>
      <c r="AE6" s="51"/>
      <c r="AF6" s="51"/>
      <c r="AG6" s="51"/>
      <c r="AH6" s="51"/>
    </row>
    <row r="7" spans="1:34" ht="12.75" customHeight="1" x14ac:dyDescent="0.2">
      <c r="A7" s="72" t="s">
        <v>143</v>
      </c>
      <c r="B7" s="72" t="s">
        <v>160</v>
      </c>
      <c r="C7" s="72" t="s">
        <v>161</v>
      </c>
      <c r="D7" s="72">
        <v>1</v>
      </c>
      <c r="E7" s="72" t="s">
        <v>35</v>
      </c>
      <c r="F7" s="72" t="s">
        <v>333</v>
      </c>
      <c r="G7" s="72"/>
      <c r="H7" s="72"/>
      <c r="I7" s="72"/>
      <c r="J7" s="72"/>
      <c r="K7" s="72"/>
      <c r="L7" s="72"/>
      <c r="M7" s="72"/>
      <c r="N7" s="72"/>
      <c r="O7" s="72"/>
      <c r="P7" s="72"/>
      <c r="Q7" s="72"/>
      <c r="R7" s="72"/>
      <c r="S7" s="72"/>
      <c r="T7" s="30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</row>
    <row r="8" spans="1:34" x14ac:dyDescent="0.2">
      <c r="A8" s="33"/>
      <c r="B8" s="34">
        <f>COUNTA(B3:B7)</f>
        <v>5</v>
      </c>
      <c r="C8" s="60"/>
      <c r="D8" s="153"/>
      <c r="E8" s="34">
        <f t="shared" ref="E8:S8" si="0">COUNTIF(E3:E7,"Yes")</f>
        <v>1</v>
      </c>
      <c r="F8" s="34">
        <f t="shared" si="0"/>
        <v>1</v>
      </c>
      <c r="G8" s="34">
        <f t="shared" si="0"/>
        <v>1</v>
      </c>
      <c r="H8" s="34">
        <f t="shared" si="0"/>
        <v>1</v>
      </c>
      <c r="I8" s="34">
        <f t="shared" si="0"/>
        <v>0</v>
      </c>
      <c r="J8" s="34">
        <f t="shared" si="0"/>
        <v>0</v>
      </c>
      <c r="K8" s="34">
        <f t="shared" si="0"/>
        <v>0</v>
      </c>
      <c r="L8" s="34">
        <f t="shared" si="0"/>
        <v>0</v>
      </c>
      <c r="M8" s="34">
        <f t="shared" si="0"/>
        <v>1</v>
      </c>
      <c r="N8" s="34">
        <f t="shared" si="0"/>
        <v>0</v>
      </c>
      <c r="O8" s="34">
        <f t="shared" si="0"/>
        <v>0</v>
      </c>
      <c r="P8" s="34">
        <f t="shared" si="0"/>
        <v>0</v>
      </c>
      <c r="Q8" s="34">
        <f t="shared" si="0"/>
        <v>1</v>
      </c>
      <c r="R8" s="34">
        <f t="shared" si="0"/>
        <v>0</v>
      </c>
      <c r="S8" s="34">
        <f t="shared" si="0"/>
        <v>0</v>
      </c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1"/>
      <c r="AH8" s="51"/>
    </row>
    <row r="9" spans="1:34" x14ac:dyDescent="0.2">
      <c r="A9" s="33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33"/>
      <c r="R9" s="33"/>
      <c r="S9" s="33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</row>
    <row r="10" spans="1:34" ht="18" x14ac:dyDescent="0.2">
      <c r="A10" s="71" t="s">
        <v>162</v>
      </c>
      <c r="B10" s="71" t="s">
        <v>163</v>
      </c>
      <c r="C10" s="71" t="s">
        <v>164</v>
      </c>
      <c r="D10" s="71">
        <v>1</v>
      </c>
      <c r="E10" s="71" t="s">
        <v>35</v>
      </c>
      <c r="F10" s="71" t="s">
        <v>333</v>
      </c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</row>
    <row r="11" spans="1:34" x14ac:dyDescent="0.2">
      <c r="A11" s="71" t="s">
        <v>162</v>
      </c>
      <c r="B11" s="71" t="s">
        <v>167</v>
      </c>
      <c r="C11" s="71" t="s">
        <v>168</v>
      </c>
      <c r="D11" s="71">
        <v>1</v>
      </c>
      <c r="E11" s="71" t="s">
        <v>35</v>
      </c>
      <c r="F11" s="71" t="s">
        <v>333</v>
      </c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</row>
    <row r="12" spans="1:34" ht="12.75" customHeight="1" x14ac:dyDescent="0.2">
      <c r="A12" s="72" t="s">
        <v>162</v>
      </c>
      <c r="B12" s="72" t="s">
        <v>175</v>
      </c>
      <c r="C12" s="72" t="s">
        <v>176</v>
      </c>
      <c r="D12" s="72">
        <v>1</v>
      </c>
      <c r="E12" s="72" t="s">
        <v>29</v>
      </c>
      <c r="F12" s="72" t="s">
        <v>29</v>
      </c>
      <c r="G12" s="72" t="s">
        <v>29</v>
      </c>
      <c r="H12" s="72"/>
      <c r="I12" s="72"/>
      <c r="J12" s="72"/>
      <c r="K12" s="72"/>
      <c r="L12" s="72"/>
      <c r="M12" s="72"/>
      <c r="N12" s="72"/>
      <c r="O12" s="72"/>
      <c r="P12" s="72"/>
      <c r="Q12" s="72" t="s">
        <v>29</v>
      </c>
      <c r="R12" s="72"/>
      <c r="S12" s="72"/>
    </row>
    <row r="13" spans="1:34" x14ac:dyDescent="0.2">
      <c r="A13" s="33"/>
      <c r="B13" s="34">
        <f>COUNTA(B10:B12)</f>
        <v>3</v>
      </c>
      <c r="C13" s="60"/>
      <c r="D13" s="153"/>
      <c r="E13" s="34">
        <f t="shared" ref="E13:S13" si="1">COUNTIF(E10:E12,"Yes")</f>
        <v>1</v>
      </c>
      <c r="F13" s="34">
        <f t="shared" si="1"/>
        <v>1</v>
      </c>
      <c r="G13" s="34">
        <f t="shared" si="1"/>
        <v>1</v>
      </c>
      <c r="H13" s="34">
        <f t="shared" si="1"/>
        <v>0</v>
      </c>
      <c r="I13" s="34">
        <f t="shared" si="1"/>
        <v>0</v>
      </c>
      <c r="J13" s="34">
        <f t="shared" si="1"/>
        <v>0</v>
      </c>
      <c r="K13" s="34">
        <f t="shared" si="1"/>
        <v>0</v>
      </c>
      <c r="L13" s="34">
        <f t="shared" si="1"/>
        <v>0</v>
      </c>
      <c r="M13" s="34">
        <f t="shared" si="1"/>
        <v>0</v>
      </c>
      <c r="N13" s="34">
        <f t="shared" si="1"/>
        <v>0</v>
      </c>
      <c r="O13" s="34">
        <f t="shared" si="1"/>
        <v>0</v>
      </c>
      <c r="P13" s="34">
        <f t="shared" si="1"/>
        <v>0</v>
      </c>
      <c r="Q13" s="34">
        <f t="shared" si="1"/>
        <v>1</v>
      </c>
      <c r="R13" s="34">
        <f t="shared" si="1"/>
        <v>0</v>
      </c>
      <c r="S13" s="34">
        <f t="shared" si="1"/>
        <v>0</v>
      </c>
    </row>
    <row r="14" spans="1:34" x14ac:dyDescent="0.2">
      <c r="A14" s="33"/>
      <c r="B14" s="46"/>
      <c r="C14" s="33"/>
      <c r="D14" s="33"/>
      <c r="E14" s="33"/>
      <c r="F14" s="33"/>
      <c r="G14" s="33"/>
      <c r="H14" s="33"/>
      <c r="I14" s="33"/>
      <c r="J14" s="33"/>
      <c r="K14" s="33"/>
      <c r="L14" s="33"/>
      <c r="M14" s="33"/>
      <c r="N14" s="33"/>
      <c r="O14" s="33"/>
      <c r="P14" s="33"/>
      <c r="Q14" s="33"/>
      <c r="R14" s="33"/>
      <c r="S14" s="33"/>
    </row>
    <row r="15" spans="1:34" ht="12.75" customHeight="1" x14ac:dyDescent="0.2">
      <c r="A15" s="71" t="s">
        <v>179</v>
      </c>
      <c r="B15" s="71" t="s">
        <v>184</v>
      </c>
      <c r="C15" s="71" t="s">
        <v>185</v>
      </c>
      <c r="D15" s="71">
        <v>1</v>
      </c>
      <c r="E15" s="71" t="s">
        <v>35</v>
      </c>
      <c r="F15" s="71" t="s">
        <v>333</v>
      </c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34" ht="18" customHeight="1" x14ac:dyDescent="0.2">
      <c r="A16" s="71" t="s">
        <v>179</v>
      </c>
      <c r="B16" s="71" t="s">
        <v>190</v>
      </c>
      <c r="C16" s="71" t="s">
        <v>191</v>
      </c>
      <c r="D16" s="71">
        <v>1</v>
      </c>
      <c r="E16" s="71" t="s">
        <v>35</v>
      </c>
      <c r="F16" s="71" t="s">
        <v>333</v>
      </c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</row>
    <row r="17" spans="1:19" ht="12.75" customHeight="1" x14ac:dyDescent="0.2">
      <c r="A17" s="71" t="s">
        <v>179</v>
      </c>
      <c r="B17" s="71" t="s">
        <v>192</v>
      </c>
      <c r="C17" s="71" t="s">
        <v>193</v>
      </c>
      <c r="D17" s="71">
        <v>1</v>
      </c>
      <c r="E17" s="71" t="s">
        <v>35</v>
      </c>
      <c r="F17" s="71" t="s">
        <v>333</v>
      </c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</row>
    <row r="18" spans="1:19" ht="12.75" customHeight="1" x14ac:dyDescent="0.2">
      <c r="A18" s="71" t="s">
        <v>179</v>
      </c>
      <c r="B18" s="71" t="s">
        <v>198</v>
      </c>
      <c r="C18" s="71" t="s">
        <v>199</v>
      </c>
      <c r="D18" s="71">
        <v>1</v>
      </c>
      <c r="E18" s="71" t="s">
        <v>29</v>
      </c>
      <c r="F18" s="71" t="s">
        <v>29</v>
      </c>
      <c r="G18" s="71"/>
      <c r="H18" s="71"/>
      <c r="I18" s="71"/>
      <c r="J18" s="71"/>
      <c r="K18" s="71"/>
      <c r="L18" s="71"/>
      <c r="M18" s="71"/>
      <c r="N18" s="71"/>
      <c r="O18" s="71"/>
      <c r="P18" s="71"/>
      <c r="Q18" s="71" t="s">
        <v>29</v>
      </c>
      <c r="R18" s="71"/>
      <c r="S18" s="71"/>
    </row>
    <row r="19" spans="1:19" ht="12.75" customHeight="1" x14ac:dyDescent="0.2">
      <c r="A19" s="71" t="s">
        <v>179</v>
      </c>
      <c r="B19" s="71" t="s">
        <v>200</v>
      </c>
      <c r="C19" s="71" t="s">
        <v>201</v>
      </c>
      <c r="D19" s="71">
        <v>1</v>
      </c>
      <c r="E19" s="71" t="s">
        <v>35</v>
      </c>
      <c r="F19" s="71" t="s">
        <v>333</v>
      </c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</row>
    <row r="20" spans="1:19" ht="12.75" customHeight="1" x14ac:dyDescent="0.2">
      <c r="A20" s="72" t="s">
        <v>179</v>
      </c>
      <c r="B20" s="72" t="s">
        <v>228</v>
      </c>
      <c r="C20" s="72" t="s">
        <v>229</v>
      </c>
      <c r="D20" s="72">
        <v>1</v>
      </c>
      <c r="E20" s="72" t="s">
        <v>35</v>
      </c>
      <c r="F20" s="72" t="s">
        <v>333</v>
      </c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</row>
    <row r="21" spans="1:19" x14ac:dyDescent="0.2">
      <c r="A21" s="33"/>
      <c r="B21" s="34">
        <f>COUNTA(B15:B20)</f>
        <v>6</v>
      </c>
      <c r="C21" s="60"/>
      <c r="D21" s="153"/>
      <c r="E21" s="34">
        <f t="shared" ref="E21:S21" si="2">COUNTIF(E15:E20,"Yes")</f>
        <v>1</v>
      </c>
      <c r="F21" s="34">
        <f t="shared" si="2"/>
        <v>1</v>
      </c>
      <c r="G21" s="34">
        <f t="shared" si="2"/>
        <v>0</v>
      </c>
      <c r="H21" s="34">
        <f t="shared" si="2"/>
        <v>0</v>
      </c>
      <c r="I21" s="34">
        <f t="shared" si="2"/>
        <v>0</v>
      </c>
      <c r="J21" s="34">
        <f t="shared" si="2"/>
        <v>0</v>
      </c>
      <c r="K21" s="34">
        <f t="shared" si="2"/>
        <v>0</v>
      </c>
      <c r="L21" s="34">
        <f t="shared" si="2"/>
        <v>0</v>
      </c>
      <c r="M21" s="34">
        <f t="shared" si="2"/>
        <v>0</v>
      </c>
      <c r="N21" s="34">
        <f t="shared" si="2"/>
        <v>0</v>
      </c>
      <c r="O21" s="34">
        <f t="shared" si="2"/>
        <v>0</v>
      </c>
      <c r="P21" s="34">
        <f t="shared" si="2"/>
        <v>0</v>
      </c>
      <c r="Q21" s="34">
        <f t="shared" si="2"/>
        <v>1</v>
      </c>
      <c r="R21" s="34">
        <f t="shared" si="2"/>
        <v>0</v>
      </c>
      <c r="S21" s="34">
        <f t="shared" si="2"/>
        <v>0</v>
      </c>
    </row>
    <row r="22" spans="1:19" x14ac:dyDescent="0.2">
      <c r="A22" s="47"/>
      <c r="B22" s="47"/>
      <c r="C22" s="90"/>
      <c r="D22" s="90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</row>
    <row r="23" spans="1:19" x14ac:dyDescent="0.2">
      <c r="A23" s="72" t="s">
        <v>230</v>
      </c>
      <c r="B23" s="72" t="s">
        <v>231</v>
      </c>
      <c r="C23" s="72" t="s">
        <v>232</v>
      </c>
      <c r="D23" s="72">
        <v>1</v>
      </c>
      <c r="E23" s="129" t="s">
        <v>35</v>
      </c>
      <c r="F23" s="129" t="s">
        <v>333</v>
      </c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29"/>
      <c r="S23" s="129"/>
    </row>
    <row r="24" spans="1:19" x14ac:dyDescent="0.2">
      <c r="A24" s="33"/>
      <c r="B24" s="34">
        <f>COUNTA(B23:B23)</f>
        <v>1</v>
      </c>
      <c r="C24" s="126"/>
      <c r="D24" s="153"/>
      <c r="E24" s="34">
        <f t="shared" ref="E24:S24" si="3">COUNTIF(E23:E23,"Yes")</f>
        <v>0</v>
      </c>
      <c r="F24" s="34">
        <f t="shared" si="3"/>
        <v>0</v>
      </c>
      <c r="G24" s="34">
        <f t="shared" si="3"/>
        <v>0</v>
      </c>
      <c r="H24" s="34">
        <f t="shared" si="3"/>
        <v>0</v>
      </c>
      <c r="I24" s="34">
        <f t="shared" si="3"/>
        <v>0</v>
      </c>
      <c r="J24" s="34">
        <f t="shared" si="3"/>
        <v>0</v>
      </c>
      <c r="K24" s="34">
        <f t="shared" si="3"/>
        <v>0</v>
      </c>
      <c r="L24" s="34">
        <f t="shared" si="3"/>
        <v>0</v>
      </c>
      <c r="M24" s="34">
        <f t="shared" si="3"/>
        <v>0</v>
      </c>
      <c r="N24" s="34">
        <f t="shared" si="3"/>
        <v>0</v>
      </c>
      <c r="O24" s="34">
        <f t="shared" si="3"/>
        <v>0</v>
      </c>
      <c r="P24" s="34">
        <f t="shared" si="3"/>
        <v>0</v>
      </c>
      <c r="Q24" s="34">
        <f t="shared" si="3"/>
        <v>0</v>
      </c>
      <c r="R24" s="34">
        <f t="shared" si="3"/>
        <v>0</v>
      </c>
      <c r="S24" s="34">
        <f t="shared" si="3"/>
        <v>0</v>
      </c>
    </row>
    <row r="25" spans="1:19" x14ac:dyDescent="0.2">
      <c r="A25" s="47"/>
      <c r="B25" s="47"/>
      <c r="C25" s="90"/>
      <c r="D25" s="90"/>
      <c r="E25" s="47"/>
      <c r="F25" s="47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</row>
    <row r="26" spans="1:19" x14ac:dyDescent="0.2">
      <c r="A26" s="72" t="s">
        <v>233</v>
      </c>
      <c r="B26" s="72" t="s">
        <v>240</v>
      </c>
      <c r="C26" s="72" t="s">
        <v>241</v>
      </c>
      <c r="D26" s="72">
        <v>1</v>
      </c>
      <c r="E26" s="129" t="s">
        <v>35</v>
      </c>
      <c r="F26" s="129" t="s">
        <v>333</v>
      </c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</row>
    <row r="27" spans="1:19" x14ac:dyDescent="0.2">
      <c r="A27" s="33"/>
      <c r="B27" s="34">
        <f>COUNTA(B26:B26)</f>
        <v>1</v>
      </c>
      <c r="C27" s="126"/>
      <c r="D27" s="153"/>
      <c r="E27" s="34">
        <f t="shared" ref="E27:S27" si="4">COUNTIF(E26:E26,"Yes")</f>
        <v>0</v>
      </c>
      <c r="F27" s="34">
        <f t="shared" si="4"/>
        <v>0</v>
      </c>
      <c r="G27" s="34">
        <f t="shared" si="4"/>
        <v>0</v>
      </c>
      <c r="H27" s="34">
        <f t="shared" si="4"/>
        <v>0</v>
      </c>
      <c r="I27" s="34">
        <f t="shared" si="4"/>
        <v>0</v>
      </c>
      <c r="J27" s="34">
        <f t="shared" si="4"/>
        <v>0</v>
      </c>
      <c r="K27" s="34">
        <f t="shared" si="4"/>
        <v>0</v>
      </c>
      <c r="L27" s="34">
        <f t="shared" si="4"/>
        <v>0</v>
      </c>
      <c r="M27" s="34">
        <f t="shared" si="4"/>
        <v>0</v>
      </c>
      <c r="N27" s="34">
        <f t="shared" si="4"/>
        <v>0</v>
      </c>
      <c r="O27" s="34">
        <f t="shared" si="4"/>
        <v>0</v>
      </c>
      <c r="P27" s="34">
        <f t="shared" si="4"/>
        <v>0</v>
      </c>
      <c r="Q27" s="34">
        <f t="shared" si="4"/>
        <v>0</v>
      </c>
      <c r="R27" s="34">
        <f t="shared" si="4"/>
        <v>0</v>
      </c>
      <c r="S27" s="34">
        <f t="shared" si="4"/>
        <v>0</v>
      </c>
    </row>
    <row r="28" spans="1:19" x14ac:dyDescent="0.2">
      <c r="A28" s="47"/>
      <c r="B28" s="47"/>
      <c r="C28" s="90"/>
      <c r="D28" s="90"/>
      <c r="E28" s="47"/>
      <c r="F28" s="47"/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</row>
    <row r="29" spans="1:19" ht="12.75" customHeight="1" x14ac:dyDescent="0.2">
      <c r="A29" s="71" t="s">
        <v>256</v>
      </c>
      <c r="B29" s="71" t="s">
        <v>257</v>
      </c>
      <c r="C29" s="71" t="s">
        <v>258</v>
      </c>
      <c r="D29" s="71">
        <v>1</v>
      </c>
      <c r="E29" s="71" t="s">
        <v>29</v>
      </c>
      <c r="F29" s="71" t="s">
        <v>29</v>
      </c>
      <c r="G29" s="71"/>
      <c r="H29" s="71"/>
      <c r="I29" s="71"/>
      <c r="J29" s="71"/>
      <c r="K29" s="71"/>
      <c r="L29" s="71"/>
      <c r="M29" s="71" t="s">
        <v>29</v>
      </c>
      <c r="N29" s="71"/>
      <c r="O29" s="71"/>
      <c r="P29" s="71"/>
      <c r="Q29" s="71"/>
      <c r="R29" s="128"/>
      <c r="S29" s="128"/>
    </row>
    <row r="30" spans="1:19" ht="12.75" customHeight="1" x14ac:dyDescent="0.2">
      <c r="A30" s="71" t="s">
        <v>256</v>
      </c>
      <c r="B30" s="71" t="s">
        <v>264</v>
      </c>
      <c r="C30" s="71" t="s">
        <v>265</v>
      </c>
      <c r="D30" s="71">
        <v>1</v>
      </c>
      <c r="E30" s="71" t="s">
        <v>29</v>
      </c>
      <c r="F30" s="71" t="s">
        <v>29</v>
      </c>
      <c r="G30" s="71" t="s">
        <v>29</v>
      </c>
      <c r="H30" s="71"/>
      <c r="I30" s="71"/>
      <c r="J30" s="71"/>
      <c r="K30" s="71"/>
      <c r="L30" s="71"/>
      <c r="M30" s="71"/>
      <c r="N30" s="71"/>
      <c r="O30" s="71"/>
      <c r="P30" s="71"/>
      <c r="Q30" s="71" t="s">
        <v>29</v>
      </c>
      <c r="R30" s="128"/>
      <c r="S30" s="128"/>
    </row>
    <row r="31" spans="1:19" ht="12.75" customHeight="1" x14ac:dyDescent="0.2">
      <c r="A31" s="71" t="s">
        <v>256</v>
      </c>
      <c r="B31" s="71" t="s">
        <v>282</v>
      </c>
      <c r="C31" s="71" t="s">
        <v>283</v>
      </c>
      <c r="D31" s="71">
        <v>1</v>
      </c>
      <c r="E31" s="71" t="s">
        <v>29</v>
      </c>
      <c r="F31" s="71" t="s">
        <v>29</v>
      </c>
      <c r="G31" s="71" t="s">
        <v>29</v>
      </c>
      <c r="H31" s="71" t="s">
        <v>29</v>
      </c>
      <c r="I31" s="71"/>
      <c r="J31" s="71"/>
      <c r="K31" s="71"/>
      <c r="L31" s="71"/>
      <c r="M31" s="71" t="s">
        <v>29</v>
      </c>
      <c r="N31" s="71"/>
      <c r="O31" s="71"/>
      <c r="P31" s="71"/>
      <c r="Q31" s="71" t="s">
        <v>29</v>
      </c>
      <c r="R31" s="128"/>
      <c r="S31" s="128"/>
    </row>
    <row r="32" spans="1:19" ht="12.75" customHeight="1" x14ac:dyDescent="0.2">
      <c r="A32" s="72" t="s">
        <v>256</v>
      </c>
      <c r="B32" s="72" t="s">
        <v>286</v>
      </c>
      <c r="C32" s="72" t="s">
        <v>287</v>
      </c>
      <c r="D32" s="72">
        <v>1</v>
      </c>
      <c r="E32" s="72" t="s">
        <v>35</v>
      </c>
      <c r="F32" s="72" t="s">
        <v>333</v>
      </c>
      <c r="G32" s="72"/>
      <c r="H32" s="72"/>
      <c r="I32" s="72"/>
      <c r="J32" s="72"/>
      <c r="K32" s="72"/>
      <c r="L32" s="72"/>
      <c r="M32" s="72"/>
      <c r="N32" s="72"/>
      <c r="O32" s="72"/>
      <c r="P32" s="72"/>
      <c r="Q32" s="72"/>
      <c r="R32" s="129"/>
      <c r="S32" s="129"/>
    </row>
    <row r="33" spans="1:19" x14ac:dyDescent="0.2">
      <c r="A33" s="33"/>
      <c r="B33" s="34">
        <f>COUNTA(B29:B32)</f>
        <v>4</v>
      </c>
      <c r="C33" s="126"/>
      <c r="D33" s="153"/>
      <c r="E33" s="34">
        <f t="shared" ref="E33:S33" si="5">COUNTIF(E29:E32,"Yes")</f>
        <v>3</v>
      </c>
      <c r="F33" s="34">
        <f t="shared" si="5"/>
        <v>3</v>
      </c>
      <c r="G33" s="34">
        <f t="shared" si="5"/>
        <v>2</v>
      </c>
      <c r="H33" s="34">
        <f t="shared" si="5"/>
        <v>1</v>
      </c>
      <c r="I33" s="34">
        <f t="shared" si="5"/>
        <v>0</v>
      </c>
      <c r="J33" s="34">
        <f t="shared" si="5"/>
        <v>0</v>
      </c>
      <c r="K33" s="34">
        <f t="shared" si="5"/>
        <v>0</v>
      </c>
      <c r="L33" s="34">
        <f t="shared" si="5"/>
        <v>0</v>
      </c>
      <c r="M33" s="34">
        <f t="shared" si="5"/>
        <v>2</v>
      </c>
      <c r="N33" s="34">
        <f t="shared" si="5"/>
        <v>0</v>
      </c>
      <c r="O33" s="34">
        <f t="shared" si="5"/>
        <v>0</v>
      </c>
      <c r="P33" s="34">
        <f t="shared" si="5"/>
        <v>0</v>
      </c>
      <c r="Q33" s="34">
        <f t="shared" si="5"/>
        <v>2</v>
      </c>
      <c r="R33" s="34">
        <f t="shared" si="5"/>
        <v>0</v>
      </c>
      <c r="S33" s="34">
        <f t="shared" si="5"/>
        <v>0</v>
      </c>
    </row>
    <row r="34" spans="1:19" x14ac:dyDescent="0.2">
      <c r="A34" s="47"/>
      <c r="B34" s="47"/>
      <c r="C34" s="90"/>
      <c r="D34" s="90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</row>
    <row r="35" spans="1:19" ht="12.75" customHeight="1" x14ac:dyDescent="0.2">
      <c r="A35" s="71" t="s">
        <v>304</v>
      </c>
      <c r="B35" s="71" t="s">
        <v>309</v>
      </c>
      <c r="C35" s="71" t="s">
        <v>310</v>
      </c>
      <c r="D35" s="71">
        <v>1</v>
      </c>
      <c r="E35" s="128" t="s">
        <v>35</v>
      </c>
      <c r="F35" s="128" t="s">
        <v>333</v>
      </c>
      <c r="G35" s="128"/>
      <c r="H35" s="128"/>
      <c r="I35" s="128"/>
      <c r="J35" s="128"/>
      <c r="K35" s="128"/>
      <c r="L35" s="128"/>
      <c r="M35" s="128"/>
      <c r="N35" s="128"/>
      <c r="O35" s="128"/>
      <c r="P35" s="128"/>
      <c r="Q35" s="128"/>
      <c r="R35" s="128"/>
      <c r="S35" s="128"/>
    </row>
    <row r="36" spans="1:19" ht="12.75" customHeight="1" x14ac:dyDescent="0.2">
      <c r="A36" s="71" t="s">
        <v>304</v>
      </c>
      <c r="B36" s="71" t="s">
        <v>321</v>
      </c>
      <c r="C36" s="71" t="s">
        <v>322</v>
      </c>
      <c r="D36" s="71">
        <v>1</v>
      </c>
      <c r="E36" s="128" t="s">
        <v>35</v>
      </c>
      <c r="F36" s="128" t="s">
        <v>333</v>
      </c>
      <c r="G36" s="128"/>
      <c r="H36" s="128"/>
      <c r="I36" s="128"/>
      <c r="J36" s="128"/>
      <c r="K36" s="128"/>
      <c r="L36" s="128"/>
      <c r="M36" s="128"/>
      <c r="N36" s="128"/>
      <c r="O36" s="128"/>
      <c r="P36" s="128"/>
      <c r="Q36" s="128"/>
      <c r="R36" s="128"/>
      <c r="S36" s="128"/>
    </row>
    <row r="37" spans="1:19" ht="12.75" customHeight="1" x14ac:dyDescent="0.2">
      <c r="A37" s="71" t="s">
        <v>304</v>
      </c>
      <c r="B37" s="71" t="s">
        <v>323</v>
      </c>
      <c r="C37" s="71" t="s">
        <v>324</v>
      </c>
      <c r="D37" s="71">
        <v>1</v>
      </c>
      <c r="E37" s="128" t="s">
        <v>35</v>
      </c>
      <c r="F37" s="128" t="s">
        <v>333</v>
      </c>
      <c r="G37" s="128"/>
      <c r="H37" s="128"/>
      <c r="I37" s="128"/>
      <c r="J37" s="128"/>
      <c r="K37" s="128"/>
      <c r="L37" s="128"/>
      <c r="M37" s="128"/>
      <c r="N37" s="128"/>
      <c r="O37" s="128"/>
      <c r="P37" s="128"/>
      <c r="Q37" s="128"/>
      <c r="R37" s="128"/>
      <c r="S37" s="128"/>
    </row>
    <row r="38" spans="1:19" ht="12.75" customHeight="1" x14ac:dyDescent="0.2">
      <c r="A38" s="71" t="s">
        <v>304</v>
      </c>
      <c r="B38" s="71" t="s">
        <v>325</v>
      </c>
      <c r="C38" s="71" t="s">
        <v>326</v>
      </c>
      <c r="D38" s="71">
        <v>1</v>
      </c>
      <c r="E38" s="128" t="s">
        <v>35</v>
      </c>
      <c r="F38" s="128" t="s">
        <v>333</v>
      </c>
      <c r="G38" s="128"/>
      <c r="H38" s="128"/>
      <c r="I38" s="128"/>
      <c r="J38" s="128"/>
      <c r="K38" s="128"/>
      <c r="L38" s="128"/>
      <c r="M38" s="128"/>
      <c r="N38" s="128"/>
      <c r="O38" s="128"/>
      <c r="P38" s="128"/>
      <c r="Q38" s="128"/>
      <c r="R38" s="128"/>
      <c r="S38" s="128"/>
    </row>
    <row r="39" spans="1:19" ht="12.75" customHeight="1" x14ac:dyDescent="0.2">
      <c r="A39" s="71" t="s">
        <v>304</v>
      </c>
      <c r="B39" s="71" t="s">
        <v>327</v>
      </c>
      <c r="C39" s="71" t="s">
        <v>328</v>
      </c>
      <c r="D39" s="71">
        <v>1</v>
      </c>
      <c r="E39" s="128" t="s">
        <v>35</v>
      </c>
      <c r="F39" s="128" t="s">
        <v>333</v>
      </c>
      <c r="G39" s="128"/>
      <c r="H39" s="128"/>
      <c r="I39" s="128"/>
      <c r="J39" s="128"/>
      <c r="K39" s="128"/>
      <c r="L39" s="128"/>
      <c r="M39" s="128"/>
      <c r="N39" s="128"/>
      <c r="O39" s="128"/>
      <c r="P39" s="128"/>
      <c r="Q39" s="128"/>
      <c r="R39" s="128"/>
      <c r="S39" s="128"/>
    </row>
    <row r="40" spans="1:19" x14ac:dyDescent="0.2">
      <c r="A40" s="72" t="s">
        <v>304</v>
      </c>
      <c r="B40" s="72" t="s">
        <v>329</v>
      </c>
      <c r="C40" s="72" t="s">
        <v>330</v>
      </c>
      <c r="D40" s="72">
        <v>1</v>
      </c>
      <c r="E40" s="129" t="s">
        <v>35</v>
      </c>
      <c r="F40" s="129" t="s">
        <v>333</v>
      </c>
      <c r="G40" s="129"/>
      <c r="H40" s="129"/>
      <c r="I40" s="129"/>
      <c r="J40" s="129"/>
      <c r="K40" s="129"/>
      <c r="L40" s="129"/>
      <c r="M40" s="129"/>
      <c r="N40" s="129"/>
      <c r="O40" s="129"/>
      <c r="P40" s="129"/>
      <c r="Q40" s="129"/>
      <c r="R40" s="129"/>
      <c r="S40" s="129"/>
    </row>
    <row r="41" spans="1:19" x14ac:dyDescent="0.2">
      <c r="A41" s="33"/>
      <c r="B41" s="34">
        <f>COUNTA(B35:B40)</f>
        <v>6</v>
      </c>
      <c r="C41" s="126"/>
      <c r="D41" s="153"/>
      <c r="E41" s="34">
        <f t="shared" ref="E41:S41" si="6">COUNTIF(E35:E40,"Yes")</f>
        <v>0</v>
      </c>
      <c r="F41" s="34">
        <f t="shared" si="6"/>
        <v>0</v>
      </c>
      <c r="G41" s="34">
        <f t="shared" si="6"/>
        <v>0</v>
      </c>
      <c r="H41" s="34">
        <f t="shared" si="6"/>
        <v>0</v>
      </c>
      <c r="I41" s="34">
        <f t="shared" si="6"/>
        <v>0</v>
      </c>
      <c r="J41" s="34">
        <f t="shared" si="6"/>
        <v>0</v>
      </c>
      <c r="K41" s="34">
        <f t="shared" si="6"/>
        <v>0</v>
      </c>
      <c r="L41" s="34">
        <f t="shared" si="6"/>
        <v>0</v>
      </c>
      <c r="M41" s="34">
        <f t="shared" si="6"/>
        <v>0</v>
      </c>
      <c r="N41" s="34">
        <f t="shared" si="6"/>
        <v>0</v>
      </c>
      <c r="O41" s="34">
        <f t="shared" si="6"/>
        <v>0</v>
      </c>
      <c r="P41" s="34">
        <f t="shared" si="6"/>
        <v>0</v>
      </c>
      <c r="Q41" s="34">
        <f t="shared" si="6"/>
        <v>0</v>
      </c>
      <c r="R41" s="34">
        <f t="shared" si="6"/>
        <v>0</v>
      </c>
      <c r="S41" s="34">
        <f t="shared" si="6"/>
        <v>0</v>
      </c>
    </row>
    <row r="42" spans="1:19" x14ac:dyDescent="0.2">
      <c r="A42" s="47"/>
      <c r="B42" s="47"/>
      <c r="C42" s="90"/>
      <c r="D42" s="90"/>
      <c r="E42" s="47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</row>
    <row r="43" spans="1:19" x14ac:dyDescent="0.2">
      <c r="A43" s="47"/>
      <c r="B43" s="47"/>
      <c r="C43" s="90"/>
      <c r="D43" s="90"/>
      <c r="E43" s="47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</row>
    <row r="44" spans="1:19" x14ac:dyDescent="0.2">
      <c r="A44" s="51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</row>
    <row r="45" spans="1:19" x14ac:dyDescent="0.2">
      <c r="A45" s="51"/>
      <c r="C45" s="102" t="s">
        <v>65</v>
      </c>
      <c r="D45" s="102"/>
      <c r="E45" s="103"/>
      <c r="F45" s="103"/>
      <c r="G45" s="103"/>
      <c r="H45" s="103"/>
      <c r="I45" s="103"/>
      <c r="J45" s="51"/>
      <c r="K45" s="51"/>
      <c r="L45" s="51"/>
      <c r="M45" s="51"/>
      <c r="N45" s="51"/>
      <c r="O45" s="51"/>
      <c r="P45" s="51"/>
      <c r="Q45" s="51"/>
      <c r="R45" s="51"/>
      <c r="S45" s="51"/>
    </row>
    <row r="46" spans="1:19" x14ac:dyDescent="0.2">
      <c r="A46" s="51"/>
      <c r="B46" s="95"/>
      <c r="C46" s="104"/>
      <c r="D46" s="104"/>
      <c r="E46" s="105"/>
      <c r="F46" s="106"/>
      <c r="G46" s="107" t="s">
        <v>98</v>
      </c>
      <c r="H46" s="99">
        <f>SUM(B8+B13+B21+B24+B27+B33+B41)</f>
        <v>26</v>
      </c>
      <c r="I46" s="103"/>
      <c r="J46" s="51"/>
      <c r="K46" s="51"/>
      <c r="L46" s="51"/>
      <c r="M46" s="51"/>
      <c r="N46" s="51"/>
      <c r="O46" s="51"/>
      <c r="P46" s="51"/>
      <c r="Q46" s="51"/>
      <c r="R46" s="51"/>
      <c r="S46" s="51"/>
    </row>
    <row r="47" spans="1:19" x14ac:dyDescent="0.2">
      <c r="B47" s="94"/>
      <c r="C47" s="104"/>
      <c r="D47" s="104"/>
      <c r="E47" s="105"/>
      <c r="F47" s="105"/>
      <c r="G47" s="108" t="s">
        <v>101</v>
      </c>
      <c r="H47" s="99">
        <f>SUM(E8+E13+E21+E24+E27+E33+E41)</f>
        <v>6</v>
      </c>
      <c r="I47" s="104"/>
    </row>
    <row r="48" spans="1:19" x14ac:dyDescent="0.2">
      <c r="B48" s="94"/>
      <c r="C48" s="104"/>
      <c r="D48" s="104"/>
      <c r="E48" s="105"/>
      <c r="F48" s="105"/>
      <c r="G48" s="108" t="s">
        <v>102</v>
      </c>
      <c r="H48" s="99">
        <f>SUM(F8+F13+F21+F24+F27+F33+F41)</f>
        <v>6</v>
      </c>
      <c r="I48" s="104"/>
    </row>
    <row r="49" spans="2:9" x14ac:dyDescent="0.2">
      <c r="B49" s="94"/>
      <c r="C49" s="104"/>
      <c r="D49" s="104"/>
      <c r="E49" s="104"/>
      <c r="F49" s="104"/>
      <c r="G49" s="104"/>
      <c r="H49" s="104"/>
      <c r="I49" s="104"/>
    </row>
    <row r="50" spans="2:9" x14ac:dyDescent="0.2">
      <c r="B50" s="94"/>
      <c r="C50" s="102" t="s">
        <v>103</v>
      </c>
      <c r="D50" s="102"/>
      <c r="E50" s="104"/>
      <c r="F50" s="104"/>
      <c r="G50" s="104"/>
      <c r="H50" s="109" t="s">
        <v>94</v>
      </c>
      <c r="I50" s="109" t="s">
        <v>104</v>
      </c>
    </row>
    <row r="51" spans="2:9" x14ac:dyDescent="0.2">
      <c r="B51" s="94"/>
      <c r="C51" s="104"/>
      <c r="D51" s="104"/>
      <c r="E51" s="104"/>
      <c r="F51" s="104"/>
      <c r="G51" s="110" t="s">
        <v>109</v>
      </c>
      <c r="H51" s="99">
        <f>SUM(G8+G13+G21+G24+G27+G33+G41)</f>
        <v>4</v>
      </c>
      <c r="I51" s="112">
        <f>H51/(H64)</f>
        <v>0.2857142857142857</v>
      </c>
    </row>
    <row r="52" spans="2:9" x14ac:dyDescent="0.2">
      <c r="B52" s="94"/>
      <c r="C52" s="104"/>
      <c r="D52" s="104"/>
      <c r="E52" s="104"/>
      <c r="F52" s="104"/>
      <c r="G52" s="110" t="s">
        <v>110</v>
      </c>
      <c r="H52" s="99">
        <f>SUM(H8+H13+H21+H24+H27+H33+H41)</f>
        <v>2</v>
      </c>
      <c r="I52" s="112">
        <f>H52/H64</f>
        <v>0.14285714285714285</v>
      </c>
    </row>
    <row r="53" spans="2:9" x14ac:dyDescent="0.2">
      <c r="B53" s="94"/>
      <c r="C53" s="104"/>
      <c r="D53" s="104"/>
      <c r="E53" s="104"/>
      <c r="F53" s="104"/>
      <c r="G53" s="110" t="s">
        <v>111</v>
      </c>
      <c r="H53" s="99">
        <f>SUM(I8+I13+I21+I24+I27+I33+I41)</f>
        <v>0</v>
      </c>
      <c r="I53" s="112">
        <f>H53/H64</f>
        <v>0</v>
      </c>
    </row>
    <row r="54" spans="2:9" x14ac:dyDescent="0.2">
      <c r="B54" s="94"/>
      <c r="C54" s="104"/>
      <c r="D54" s="104"/>
      <c r="E54" s="104"/>
      <c r="F54" s="104"/>
      <c r="G54" s="110" t="s">
        <v>112</v>
      </c>
      <c r="H54" s="99">
        <f>SUM(J8+J13+J21+J24+J27+J33+J41)</f>
        <v>0</v>
      </c>
      <c r="I54" s="112">
        <f>H54/H64</f>
        <v>0</v>
      </c>
    </row>
    <row r="55" spans="2:9" x14ac:dyDescent="0.2">
      <c r="B55" s="94"/>
      <c r="C55" s="104"/>
      <c r="D55" s="104"/>
      <c r="E55" s="104"/>
      <c r="F55" s="104"/>
      <c r="G55" s="110" t="s">
        <v>113</v>
      </c>
      <c r="H55" s="99">
        <f>SUM(K8+K13+K21+K24+K27+K33+K41)</f>
        <v>0</v>
      </c>
      <c r="I55" s="112">
        <f>H55/H64</f>
        <v>0</v>
      </c>
    </row>
    <row r="56" spans="2:9" x14ac:dyDescent="0.2">
      <c r="B56" s="94"/>
      <c r="C56" s="104"/>
      <c r="D56" s="104"/>
      <c r="E56" s="104"/>
      <c r="F56" s="104"/>
      <c r="G56" s="110" t="s">
        <v>114</v>
      </c>
      <c r="H56" s="99">
        <f>SUM(L8+L13+L21+L24+L27+L33+L41)</f>
        <v>0</v>
      </c>
      <c r="I56" s="112">
        <f>H56/H64</f>
        <v>0</v>
      </c>
    </row>
    <row r="57" spans="2:9" x14ac:dyDescent="0.2">
      <c r="B57" s="94"/>
      <c r="C57" s="104"/>
      <c r="D57" s="104"/>
      <c r="E57" s="104"/>
      <c r="F57" s="104"/>
      <c r="G57" s="110" t="s">
        <v>115</v>
      </c>
      <c r="H57" s="99">
        <f>SUM(M8+M13+M21+M24+M27+M33+M41)</f>
        <v>3</v>
      </c>
      <c r="I57" s="112">
        <f>H57/H64</f>
        <v>0.21428571428571427</v>
      </c>
    </row>
    <row r="58" spans="2:9" x14ac:dyDescent="0.2">
      <c r="B58" s="94"/>
      <c r="C58" s="104"/>
      <c r="D58" s="104"/>
      <c r="E58" s="104"/>
      <c r="F58" s="104"/>
      <c r="G58" s="110" t="s">
        <v>116</v>
      </c>
      <c r="H58" s="99">
        <f>SUM(N8+N13+N21+N24+N27+N33+N41)</f>
        <v>0</v>
      </c>
      <c r="I58" s="112">
        <f>H58/H64</f>
        <v>0</v>
      </c>
    </row>
    <row r="59" spans="2:9" x14ac:dyDescent="0.2">
      <c r="B59" s="94"/>
      <c r="C59" s="104"/>
      <c r="D59" s="104"/>
      <c r="E59" s="104"/>
      <c r="F59" s="104"/>
      <c r="G59" s="110" t="s">
        <v>117</v>
      </c>
      <c r="H59" s="99">
        <f>SUM(O8+O13+O21+O24+O27+O33+O41)</f>
        <v>0</v>
      </c>
      <c r="I59" s="112">
        <f>H59/H64</f>
        <v>0</v>
      </c>
    </row>
    <row r="60" spans="2:9" x14ac:dyDescent="0.2">
      <c r="B60" s="94"/>
      <c r="C60" s="104"/>
      <c r="D60" s="104"/>
      <c r="E60" s="104"/>
      <c r="F60" s="104"/>
      <c r="G60" s="110" t="s">
        <v>118</v>
      </c>
      <c r="H60" s="99">
        <f>SUM(P8+P13+P21+P24+P27+P33+P41)</f>
        <v>0</v>
      </c>
      <c r="I60" s="112">
        <f>H60/H64</f>
        <v>0</v>
      </c>
    </row>
    <row r="61" spans="2:9" x14ac:dyDescent="0.2">
      <c r="B61" s="94"/>
      <c r="C61" s="104"/>
      <c r="D61" s="104"/>
      <c r="E61" s="104"/>
      <c r="F61" s="104"/>
      <c r="G61" s="110" t="s">
        <v>119</v>
      </c>
      <c r="H61" s="99">
        <f>SUM(Q8+Q13+Q21+Q24+Q27+Q33+Q41)</f>
        <v>5</v>
      </c>
      <c r="I61" s="112">
        <f>H61/H64</f>
        <v>0.35714285714285715</v>
      </c>
    </row>
    <row r="62" spans="2:9" x14ac:dyDescent="0.2">
      <c r="B62" s="94"/>
      <c r="C62" s="104"/>
      <c r="D62" s="104"/>
      <c r="E62" s="104"/>
      <c r="F62" s="104"/>
      <c r="G62" s="110" t="s">
        <v>120</v>
      </c>
      <c r="H62" s="99">
        <f>SUM(R8+R13+R21+R24+R27+R33+R41)</f>
        <v>0</v>
      </c>
      <c r="I62" s="112">
        <f>H62/H64</f>
        <v>0</v>
      </c>
    </row>
    <row r="63" spans="2:9" x14ac:dyDescent="0.2">
      <c r="B63" s="94"/>
      <c r="C63" s="104"/>
      <c r="D63" s="104"/>
      <c r="E63" s="104"/>
      <c r="F63" s="104"/>
      <c r="G63" s="110" t="s">
        <v>121</v>
      </c>
      <c r="H63" s="122">
        <f>SUM(S8+S13+S21+S24+S27+S33+S41)</f>
        <v>0</v>
      </c>
      <c r="I63" s="114">
        <f>H63/H64</f>
        <v>0</v>
      </c>
    </row>
    <row r="64" spans="2:9" x14ac:dyDescent="0.2">
      <c r="B64" s="94"/>
      <c r="C64" s="104"/>
      <c r="D64" s="104"/>
      <c r="E64" s="104"/>
      <c r="F64" s="104"/>
      <c r="G64" s="110"/>
      <c r="H64" s="121">
        <f>SUM(H51:H63)</f>
        <v>14</v>
      </c>
      <c r="I64" s="113">
        <f>SUM(I51:I63)</f>
        <v>1</v>
      </c>
    </row>
  </sheetData>
  <mergeCells count="2">
    <mergeCell ref="B1:C1"/>
    <mergeCell ref="G1:S1"/>
  </mergeCells>
  <phoneticPr fontId="3" type="noConversion"/>
  <printOptions gridLines="1"/>
  <pageMargins left="0.5" right="0.5" top="1.5" bottom="0.75" header="0.5" footer="0.5"/>
  <pageSetup scale="75" orientation="landscape" r:id="rId1"/>
  <headerFooter alignWithMargins="0">
    <oddHeader>&amp;C&amp;"Arial,Bold"&amp;16 2011 Swimming Season
Possible Pollution Sources for Monitored Oregon Beaches</oddHeader>
    <oddFooter>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41"/>
  <sheetViews>
    <sheetView zoomScaleNormal="100" workbookViewId="0">
      <pane ySplit="1" topLeftCell="A2" activePane="bottomLeft" state="frozen"/>
      <selection pane="bottomLeft"/>
    </sheetView>
  </sheetViews>
  <sheetFormatPr defaultRowHeight="9" x14ac:dyDescent="0.15"/>
  <cols>
    <col min="1" max="1" width="12.7109375" style="1" customWidth="1"/>
    <col min="2" max="2" width="8.28515625" style="1" customWidth="1"/>
    <col min="3" max="3" width="39" style="21" customWidth="1"/>
    <col min="4" max="4" width="6.42578125" style="21" customWidth="1"/>
    <col min="5" max="5" width="16.7109375" style="1" customWidth="1"/>
    <col min="6" max="7" width="13" style="22" customWidth="1"/>
    <col min="8" max="8" width="9.28515625" style="23" customWidth="1"/>
    <col min="9" max="11" width="12.28515625" style="1" customWidth="1"/>
    <col min="12" max="16384" width="9.140625" style="1"/>
  </cols>
  <sheetData>
    <row r="1" spans="1:12" ht="37.5" customHeight="1" x14ac:dyDescent="0.15">
      <c r="A1" s="25" t="s">
        <v>12</v>
      </c>
      <c r="B1" s="25" t="s">
        <v>13</v>
      </c>
      <c r="C1" s="25" t="s">
        <v>66</v>
      </c>
      <c r="D1" s="3" t="s">
        <v>69</v>
      </c>
      <c r="E1" s="25" t="s">
        <v>85</v>
      </c>
      <c r="F1" s="26" t="s">
        <v>86</v>
      </c>
      <c r="G1" s="26" t="s">
        <v>87</v>
      </c>
      <c r="H1" s="27" t="s">
        <v>88</v>
      </c>
      <c r="I1" s="25" t="s">
        <v>89</v>
      </c>
      <c r="J1" s="25" t="s">
        <v>90</v>
      </c>
      <c r="K1" s="25" t="s">
        <v>91</v>
      </c>
    </row>
    <row r="2" spans="1:12" ht="12.75" customHeight="1" x14ac:dyDescent="0.15">
      <c r="A2" s="71" t="s">
        <v>143</v>
      </c>
      <c r="B2" s="71" t="s">
        <v>146</v>
      </c>
      <c r="C2" s="71" t="s">
        <v>147</v>
      </c>
      <c r="D2" s="71">
        <v>1</v>
      </c>
      <c r="E2" s="71" t="s">
        <v>33</v>
      </c>
      <c r="F2" s="73">
        <v>40660</v>
      </c>
      <c r="G2" s="73">
        <v>40662</v>
      </c>
      <c r="H2" s="71">
        <v>3</v>
      </c>
      <c r="I2" s="71" t="s">
        <v>31</v>
      </c>
      <c r="J2" s="71" t="s">
        <v>32</v>
      </c>
      <c r="K2" s="71" t="s">
        <v>337</v>
      </c>
    </row>
    <row r="3" spans="1:12" ht="12.75" customHeight="1" x14ac:dyDescent="0.15">
      <c r="A3" s="71" t="s">
        <v>143</v>
      </c>
      <c r="B3" s="71" t="s">
        <v>154</v>
      </c>
      <c r="C3" s="71" t="s">
        <v>155</v>
      </c>
      <c r="D3" s="71">
        <v>1</v>
      </c>
      <c r="E3" s="71" t="s">
        <v>33</v>
      </c>
      <c r="F3" s="73">
        <v>40688</v>
      </c>
      <c r="G3" s="73">
        <v>40690</v>
      </c>
      <c r="H3" s="71">
        <v>3</v>
      </c>
      <c r="I3" s="71" t="s">
        <v>31</v>
      </c>
      <c r="J3" s="71" t="s">
        <v>32</v>
      </c>
      <c r="K3" s="71" t="s">
        <v>23</v>
      </c>
    </row>
    <row r="4" spans="1:12" ht="12.75" customHeight="1" x14ac:dyDescent="0.15">
      <c r="A4" s="72" t="s">
        <v>143</v>
      </c>
      <c r="B4" s="72" t="s">
        <v>158</v>
      </c>
      <c r="C4" s="72" t="s">
        <v>159</v>
      </c>
      <c r="D4" s="72">
        <v>1</v>
      </c>
      <c r="E4" s="72" t="s">
        <v>33</v>
      </c>
      <c r="F4" s="158">
        <v>40646</v>
      </c>
      <c r="G4" s="158">
        <v>40652</v>
      </c>
      <c r="H4" s="72">
        <v>7</v>
      </c>
      <c r="I4" s="72" t="s">
        <v>31</v>
      </c>
      <c r="J4" s="72" t="s">
        <v>32</v>
      </c>
      <c r="K4" s="72" t="s">
        <v>337</v>
      </c>
    </row>
    <row r="5" spans="1:12" ht="12.75" customHeight="1" x14ac:dyDescent="0.15">
      <c r="A5" s="33"/>
      <c r="B5" s="62">
        <f>SUM(IF(FREQUENCY(MATCH(B2:B4,B2:B4,0),MATCH(B2:B4,B2:B4,0))&gt;0,1))</f>
        <v>3</v>
      </c>
      <c r="C5" s="62"/>
      <c r="D5" s="62"/>
      <c r="E5" s="29">
        <f>COUNTA(E2:E4)</f>
        <v>3</v>
      </c>
      <c r="F5" s="29"/>
      <c r="G5" s="29"/>
      <c r="H5" s="29">
        <f>SUM(H2:H4)</f>
        <v>13</v>
      </c>
      <c r="I5" s="33"/>
      <c r="J5" s="33"/>
      <c r="K5" s="33"/>
    </row>
    <row r="6" spans="1:12" ht="12.75" customHeight="1" x14ac:dyDescent="0.15">
      <c r="A6" s="33"/>
      <c r="B6" s="33"/>
      <c r="C6" s="33"/>
      <c r="D6" s="33"/>
      <c r="E6" s="33"/>
      <c r="F6" s="33"/>
      <c r="G6" s="33"/>
      <c r="H6" s="33"/>
      <c r="I6" s="33"/>
      <c r="J6" s="33"/>
      <c r="K6" s="33"/>
    </row>
    <row r="7" spans="1:12" ht="12.75" customHeight="1" x14ac:dyDescent="0.15">
      <c r="A7" s="72" t="s">
        <v>162</v>
      </c>
      <c r="B7" s="72" t="s">
        <v>175</v>
      </c>
      <c r="C7" s="72" t="s">
        <v>176</v>
      </c>
      <c r="D7" s="72">
        <v>1</v>
      </c>
      <c r="E7" s="72" t="s">
        <v>33</v>
      </c>
      <c r="F7" s="158">
        <v>40675</v>
      </c>
      <c r="G7" s="158">
        <v>40676</v>
      </c>
      <c r="H7" s="72">
        <v>2</v>
      </c>
      <c r="I7" s="72" t="s">
        <v>31</v>
      </c>
      <c r="J7" s="72" t="s">
        <v>32</v>
      </c>
      <c r="K7" s="72" t="s">
        <v>338</v>
      </c>
    </row>
    <row r="8" spans="1:12" ht="12.75" customHeight="1" x14ac:dyDescent="0.15">
      <c r="A8" s="33"/>
      <c r="B8" s="62">
        <f>SUM(IF(FREQUENCY(MATCH(B7:B7,B7:B7,0),MATCH(B7:B7,B7:B7,0))&gt;0,1))</f>
        <v>1</v>
      </c>
      <c r="C8" s="62"/>
      <c r="D8" s="62"/>
      <c r="E8" s="29">
        <f>COUNTA(E7:E7)</f>
        <v>1</v>
      </c>
      <c r="F8" s="29"/>
      <c r="G8" s="29"/>
      <c r="H8" s="29">
        <f>SUM(H7:H7)</f>
        <v>2</v>
      </c>
      <c r="I8" s="33"/>
      <c r="J8" s="55"/>
      <c r="K8" s="55"/>
    </row>
    <row r="9" spans="1:12" ht="12.75" customHeight="1" x14ac:dyDescent="0.15">
      <c r="A9" s="33"/>
      <c r="B9" s="33"/>
      <c r="C9" s="33"/>
      <c r="D9" s="33"/>
      <c r="E9" s="33"/>
      <c r="F9" s="33"/>
      <c r="G9" s="33"/>
      <c r="H9" s="33"/>
      <c r="I9" s="33"/>
      <c r="J9" s="55"/>
      <c r="K9" s="55"/>
    </row>
    <row r="10" spans="1:12" ht="12.75" customHeight="1" x14ac:dyDescent="0.15">
      <c r="A10" s="72" t="s">
        <v>179</v>
      </c>
      <c r="B10" s="72" t="s">
        <v>198</v>
      </c>
      <c r="C10" s="72" t="s">
        <v>199</v>
      </c>
      <c r="D10" s="72">
        <v>1</v>
      </c>
      <c r="E10" s="72" t="s">
        <v>33</v>
      </c>
      <c r="F10" s="158">
        <v>40787</v>
      </c>
      <c r="G10" s="158">
        <v>40788</v>
      </c>
      <c r="H10" s="72">
        <v>1</v>
      </c>
      <c r="I10" s="72" t="s">
        <v>31</v>
      </c>
      <c r="J10" s="72" t="s">
        <v>32</v>
      </c>
      <c r="K10" s="72" t="s">
        <v>338</v>
      </c>
      <c r="L10" s="71"/>
    </row>
    <row r="11" spans="1:12" ht="12.75" customHeight="1" x14ac:dyDescent="0.15">
      <c r="A11" s="33"/>
      <c r="B11" s="62">
        <f>SUM(IF(FREQUENCY(MATCH(B10:B10,B10:B10,0),MATCH(B10:B10,B10:B10,0))&gt;0,1))</f>
        <v>1</v>
      </c>
      <c r="C11" s="34"/>
      <c r="D11" s="34"/>
      <c r="E11" s="29">
        <f>COUNTA(E10:E10)</f>
        <v>1</v>
      </c>
      <c r="F11" s="29"/>
      <c r="G11" s="29"/>
      <c r="H11" s="29">
        <f>SUM(H10:H10)</f>
        <v>1</v>
      </c>
      <c r="I11" s="33"/>
      <c r="J11" s="33"/>
      <c r="K11" s="33"/>
    </row>
    <row r="12" spans="1:12" ht="12.75" customHeight="1" x14ac:dyDescent="0.15">
      <c r="A12" s="33"/>
      <c r="B12" s="62"/>
      <c r="C12" s="34"/>
      <c r="D12" s="34"/>
      <c r="E12" s="29"/>
      <c r="F12" s="29"/>
      <c r="G12" s="29"/>
      <c r="H12" s="29"/>
      <c r="I12" s="33"/>
      <c r="J12" s="33"/>
      <c r="K12" s="33"/>
    </row>
    <row r="13" spans="1:12" ht="12.75" customHeight="1" x14ac:dyDescent="0.15">
      <c r="A13" s="72" t="s">
        <v>233</v>
      </c>
      <c r="B13" s="72" t="s">
        <v>240</v>
      </c>
      <c r="C13" s="72" t="s">
        <v>241</v>
      </c>
      <c r="D13" s="72">
        <v>1</v>
      </c>
      <c r="E13" s="72" t="s">
        <v>33</v>
      </c>
      <c r="F13" s="158">
        <v>40787</v>
      </c>
      <c r="G13" s="158">
        <v>40788</v>
      </c>
      <c r="H13" s="72">
        <v>1</v>
      </c>
      <c r="I13" s="72" t="s">
        <v>31</v>
      </c>
      <c r="J13" s="72" t="s">
        <v>32</v>
      </c>
      <c r="K13" s="72" t="s">
        <v>23</v>
      </c>
    </row>
    <row r="14" spans="1:12" ht="12.75" customHeight="1" x14ac:dyDescent="0.15">
      <c r="A14" s="33"/>
      <c r="B14" s="62">
        <f>SUM(IF(FREQUENCY(MATCH(B13:B13,B13:B13,0),MATCH(B13:B13,B13:B13,0))&gt;0,1))</f>
        <v>1</v>
      </c>
      <c r="C14" s="34"/>
      <c r="D14" s="34"/>
      <c r="E14" s="29">
        <f>COUNTA(E13:E13)</f>
        <v>1</v>
      </c>
      <c r="F14" s="29"/>
      <c r="G14" s="29"/>
      <c r="H14" s="29">
        <f>SUM(H13:H13)</f>
        <v>1</v>
      </c>
      <c r="I14" s="33"/>
      <c r="J14" s="33"/>
      <c r="K14" s="33"/>
    </row>
    <row r="15" spans="1:12" ht="12.75" customHeight="1" x14ac:dyDescent="0.15">
      <c r="A15" s="33"/>
      <c r="B15" s="62"/>
      <c r="C15" s="34"/>
      <c r="D15" s="34"/>
      <c r="E15" s="29"/>
      <c r="F15" s="29"/>
      <c r="G15" s="29"/>
      <c r="H15" s="29"/>
      <c r="I15" s="33"/>
      <c r="J15" s="33"/>
      <c r="K15" s="33"/>
    </row>
    <row r="16" spans="1:12" ht="12.75" customHeight="1" x14ac:dyDescent="0.15">
      <c r="A16" s="71" t="s">
        <v>256</v>
      </c>
      <c r="B16" s="71" t="s">
        <v>282</v>
      </c>
      <c r="C16" s="71" t="s">
        <v>283</v>
      </c>
      <c r="D16" s="71">
        <v>1</v>
      </c>
      <c r="E16" s="71" t="s">
        <v>33</v>
      </c>
      <c r="F16" s="73">
        <v>40632</v>
      </c>
      <c r="G16" s="73">
        <v>40634</v>
      </c>
      <c r="H16" s="71">
        <v>3</v>
      </c>
      <c r="I16" s="71" t="s">
        <v>31</v>
      </c>
      <c r="J16" s="71" t="s">
        <v>32</v>
      </c>
      <c r="K16" s="71" t="s">
        <v>337</v>
      </c>
      <c r="L16" s="71"/>
    </row>
    <row r="17" spans="1:12" ht="12.75" customHeight="1" x14ac:dyDescent="0.15">
      <c r="A17" s="72" t="s">
        <v>256</v>
      </c>
      <c r="B17" s="72" t="s">
        <v>282</v>
      </c>
      <c r="C17" s="72" t="s">
        <v>283</v>
      </c>
      <c r="D17" s="72">
        <v>1</v>
      </c>
      <c r="E17" s="72" t="s">
        <v>33</v>
      </c>
      <c r="F17" s="158">
        <v>40675</v>
      </c>
      <c r="G17" s="158">
        <v>40676</v>
      </c>
      <c r="H17" s="72">
        <v>2</v>
      </c>
      <c r="I17" s="72" t="s">
        <v>31</v>
      </c>
      <c r="J17" s="72" t="s">
        <v>32</v>
      </c>
      <c r="K17" s="72" t="s">
        <v>23</v>
      </c>
      <c r="L17" s="71"/>
    </row>
    <row r="18" spans="1:12" ht="12.75" customHeight="1" x14ac:dyDescent="0.15">
      <c r="A18" s="33"/>
      <c r="B18" s="62">
        <f>SUM(IF(FREQUENCY(MATCH(B16:B17,B16:B17,0),MATCH(B16:B17,B16:B17,0))&gt;0,1))</f>
        <v>1</v>
      </c>
      <c r="C18" s="34"/>
      <c r="D18" s="34"/>
      <c r="E18" s="29">
        <f>COUNTA(E16:E17)</f>
        <v>2</v>
      </c>
      <c r="F18" s="29"/>
      <c r="G18" s="29"/>
      <c r="H18" s="29">
        <f>SUM(H16:H17)</f>
        <v>5</v>
      </c>
      <c r="I18" s="33"/>
      <c r="J18" s="33"/>
      <c r="K18" s="33"/>
    </row>
    <row r="19" spans="1:12" ht="12.75" customHeight="1" x14ac:dyDescent="0.15">
      <c r="A19" s="33"/>
      <c r="B19" s="62"/>
      <c r="C19" s="34"/>
      <c r="D19" s="34"/>
      <c r="E19" s="29"/>
      <c r="F19" s="29"/>
      <c r="G19" s="29"/>
      <c r="H19" s="29"/>
      <c r="I19" s="33"/>
      <c r="J19" s="33"/>
      <c r="K19" s="33"/>
    </row>
    <row r="20" spans="1:12" ht="12.75" customHeight="1" x14ac:dyDescent="0.15">
      <c r="A20" s="33"/>
      <c r="B20" s="62"/>
      <c r="C20" s="34"/>
      <c r="D20" s="34"/>
      <c r="E20" s="29"/>
      <c r="F20" s="29"/>
      <c r="G20" s="29"/>
      <c r="H20" s="29"/>
      <c r="I20" s="33"/>
      <c r="J20" s="33"/>
      <c r="K20" s="33"/>
    </row>
    <row r="21" spans="1:12" ht="12.75" customHeight="1" x14ac:dyDescent="0.2">
      <c r="A21" s="33"/>
      <c r="C21" s="111"/>
      <c r="D21" s="119" t="s">
        <v>341</v>
      </c>
      <c r="E21" s="116"/>
      <c r="F21" s="116"/>
      <c r="G21" s="29"/>
      <c r="H21" s="29"/>
      <c r="I21" s="33"/>
      <c r="J21" s="33"/>
      <c r="K21" s="33"/>
    </row>
    <row r="22" spans="1:12" ht="12.75" customHeight="1" x14ac:dyDescent="0.2">
      <c r="A22" s="33"/>
      <c r="B22" s="117"/>
      <c r="D22" s="118" t="s">
        <v>126</v>
      </c>
      <c r="E22" s="99">
        <f>SUM(B5+B8+B11+B14+B18)</f>
        <v>7</v>
      </c>
      <c r="F22" s="116"/>
      <c r="G22" s="29"/>
      <c r="H22" s="29"/>
      <c r="I22" s="33"/>
      <c r="J22" s="33"/>
      <c r="K22" s="33"/>
    </row>
    <row r="23" spans="1:12" ht="12.75" customHeight="1" x14ac:dyDescent="0.2">
      <c r="A23" s="33"/>
      <c r="B23" s="117"/>
      <c r="D23" s="118" t="s">
        <v>127</v>
      </c>
      <c r="E23" s="99">
        <f>SUM(E5+E8+E11+E14+E18)</f>
        <v>8</v>
      </c>
      <c r="F23" s="116"/>
      <c r="G23" s="29"/>
      <c r="H23" s="29"/>
      <c r="I23" s="33"/>
      <c r="J23" s="33"/>
      <c r="K23" s="33"/>
    </row>
    <row r="24" spans="1:12" ht="12.75" customHeight="1" x14ac:dyDescent="0.2">
      <c r="A24" s="33"/>
      <c r="B24" s="117"/>
      <c r="D24" s="118" t="s">
        <v>128</v>
      </c>
      <c r="E24" s="98">
        <f>SUM(H5+H8+H11+H14+H18)</f>
        <v>22</v>
      </c>
      <c r="F24" s="116"/>
      <c r="G24" s="29"/>
      <c r="H24" s="29"/>
      <c r="I24" s="33"/>
      <c r="J24" s="33"/>
      <c r="K24" s="33"/>
    </row>
    <row r="25" spans="1:12" ht="12.75" customHeight="1" x14ac:dyDescent="0.2">
      <c r="A25" s="33"/>
      <c r="B25" s="117"/>
      <c r="C25" s="111"/>
      <c r="D25" s="111"/>
      <c r="E25" s="116"/>
      <c r="F25" s="116"/>
      <c r="G25" s="29"/>
      <c r="H25" s="29"/>
      <c r="I25" s="33"/>
      <c r="J25" s="33"/>
      <c r="K25" s="33"/>
    </row>
    <row r="26" spans="1:12" ht="12.75" customHeight="1" x14ac:dyDescent="0.2">
      <c r="A26" s="33"/>
      <c r="B26" s="163"/>
      <c r="D26" s="119" t="s">
        <v>107</v>
      </c>
      <c r="E26" s="116"/>
      <c r="F26" s="116"/>
      <c r="G26" s="29"/>
      <c r="H26" s="29"/>
      <c r="I26" s="33"/>
      <c r="J26" s="33"/>
      <c r="K26" s="33"/>
    </row>
    <row r="27" spans="1:12" ht="12.75" customHeight="1" x14ac:dyDescent="0.2">
      <c r="A27" s="33"/>
      <c r="B27" s="117"/>
      <c r="C27" s="99"/>
      <c r="D27" s="99"/>
      <c r="E27" s="109" t="s">
        <v>94</v>
      </c>
      <c r="F27" s="109" t="s">
        <v>95</v>
      </c>
      <c r="G27" s="29"/>
      <c r="H27" s="29"/>
      <c r="I27" s="33"/>
      <c r="J27" s="33"/>
      <c r="K27" s="33"/>
    </row>
    <row r="28" spans="1:12" ht="12.75" customHeight="1" x14ac:dyDescent="0.2">
      <c r="A28" s="85"/>
      <c r="B28" s="163"/>
      <c r="D28" s="120" t="s">
        <v>122</v>
      </c>
      <c r="E28" s="101"/>
      <c r="F28" s="101"/>
      <c r="G28" s="30"/>
      <c r="H28" s="86"/>
      <c r="I28" s="33"/>
      <c r="J28" s="33"/>
      <c r="K28" s="55"/>
    </row>
    <row r="29" spans="1:12" ht="12.75" customHeight="1" x14ac:dyDescent="0.15">
      <c r="A29" s="29"/>
      <c r="B29" s="111"/>
      <c r="D29" s="164" t="s">
        <v>92</v>
      </c>
      <c r="E29" s="122">
        <f>COUNTIF(I2:I19, "*ELEV_BACT*")</f>
        <v>8</v>
      </c>
      <c r="F29" s="114">
        <f>E29/E30</f>
        <v>1</v>
      </c>
      <c r="G29" s="33"/>
      <c r="H29" s="47"/>
      <c r="I29" s="33"/>
      <c r="J29" s="33"/>
      <c r="K29" s="33"/>
    </row>
    <row r="30" spans="1:12" ht="12.75" customHeight="1" x14ac:dyDescent="0.2">
      <c r="B30" s="163"/>
      <c r="D30" s="123"/>
      <c r="E30" s="124">
        <f>SUM(E29:E29)</f>
        <v>8</v>
      </c>
      <c r="F30" s="112">
        <f>SUM(F29:F29)</f>
        <v>1</v>
      </c>
      <c r="G30" s="33"/>
      <c r="I30" s="84"/>
      <c r="J30" s="33"/>
      <c r="K30" s="33"/>
    </row>
    <row r="31" spans="1:12" ht="12.75" customHeight="1" x14ac:dyDescent="0.2">
      <c r="B31" s="163"/>
      <c r="D31" s="120" t="s">
        <v>123</v>
      </c>
      <c r="E31" s="101"/>
      <c r="F31" s="121"/>
      <c r="H31" s="82"/>
      <c r="I31" s="83"/>
      <c r="J31" s="46"/>
      <c r="K31" s="91"/>
    </row>
    <row r="32" spans="1:12" ht="12.75" customHeight="1" x14ac:dyDescent="0.2">
      <c r="B32" s="163"/>
      <c r="D32" s="164" t="s">
        <v>93</v>
      </c>
      <c r="E32" s="122">
        <f>COUNTIF(J2:J19, "*ENTERO*")</f>
        <v>8</v>
      </c>
      <c r="F32" s="114">
        <f>E32/E33</f>
        <v>1</v>
      </c>
      <c r="I32" s="92"/>
      <c r="J32" s="46"/>
      <c r="K32" s="91"/>
      <c r="L32" s="71"/>
    </row>
    <row r="33" spans="2:12" ht="12.75" customHeight="1" x14ac:dyDescent="0.2">
      <c r="B33" s="163"/>
      <c r="D33" s="123"/>
      <c r="E33" s="124">
        <f>SUM(E32:E32)</f>
        <v>8</v>
      </c>
      <c r="F33" s="112">
        <f>SUM(F32:F32)</f>
        <v>1</v>
      </c>
      <c r="I33" s="84"/>
      <c r="J33" s="33"/>
      <c r="K33" s="46"/>
      <c r="L33" s="71"/>
    </row>
    <row r="34" spans="2:12" ht="12.75" customHeight="1" x14ac:dyDescent="0.2">
      <c r="B34" s="163"/>
      <c r="D34" s="120" t="s">
        <v>124</v>
      </c>
      <c r="E34" s="101"/>
      <c r="F34" s="121"/>
      <c r="I34" s="83"/>
      <c r="J34" s="46"/>
      <c r="K34" s="91"/>
      <c r="L34" s="71"/>
    </row>
    <row r="35" spans="2:12" ht="12.75" customHeight="1" x14ac:dyDescent="0.2">
      <c r="B35" s="163"/>
      <c r="D35" s="164" t="s">
        <v>340</v>
      </c>
      <c r="E35" s="99">
        <f>COUNTIF(K2:K17, "*STORM*")</f>
        <v>3</v>
      </c>
      <c r="F35" s="125">
        <f>E35/E38</f>
        <v>0.375</v>
      </c>
      <c r="I35" s="83"/>
      <c r="J35" s="46"/>
      <c r="K35" s="91"/>
      <c r="L35" s="71"/>
    </row>
    <row r="36" spans="2:12" ht="12.75" customHeight="1" x14ac:dyDescent="0.2">
      <c r="B36" s="163"/>
      <c r="D36" s="164" t="s">
        <v>339</v>
      </c>
      <c r="E36" s="99">
        <f>COUNTIF(K2:K17, "*WILDLIFE*")</f>
        <v>2</v>
      </c>
      <c r="F36" s="125">
        <f>E36/E38</f>
        <v>0.25</v>
      </c>
      <c r="I36" s="83"/>
      <c r="J36" s="46"/>
      <c r="K36" s="91"/>
      <c r="L36" s="71"/>
    </row>
    <row r="37" spans="2:12" ht="12.75" customHeight="1" x14ac:dyDescent="0.2">
      <c r="B37" s="163"/>
      <c r="D37" s="164" t="s">
        <v>108</v>
      </c>
      <c r="E37" s="122">
        <f>COUNTIF(K2:K19, "*UNKNOWN*")</f>
        <v>3</v>
      </c>
      <c r="F37" s="114">
        <f>E37/E38</f>
        <v>0.375</v>
      </c>
      <c r="I37" s="71"/>
      <c r="J37" s="46"/>
      <c r="K37" s="91"/>
    </row>
    <row r="38" spans="2:12" ht="12.75" customHeight="1" x14ac:dyDescent="0.2">
      <c r="B38" s="104"/>
      <c r="C38" s="104"/>
      <c r="D38" s="104"/>
      <c r="E38" s="124">
        <f>SUM(E35:E37)</f>
        <v>8</v>
      </c>
      <c r="F38" s="112">
        <f>SUM(F35:F37)</f>
        <v>1</v>
      </c>
      <c r="I38" s="71"/>
      <c r="J38" s="46"/>
      <c r="K38" s="91"/>
    </row>
    <row r="39" spans="2:12" ht="12.75" customHeight="1" x14ac:dyDescent="0.15">
      <c r="I39" s="71"/>
      <c r="J39" s="46"/>
      <c r="K39" s="91"/>
    </row>
    <row r="40" spans="2:12" ht="12.75" customHeight="1" x14ac:dyDescent="0.15">
      <c r="I40" s="71"/>
      <c r="J40" s="46"/>
      <c r="K40" s="91"/>
    </row>
    <row r="41" spans="2:12" ht="12" customHeight="1" x14ac:dyDescent="0.15">
      <c r="I41" s="24"/>
      <c r="J41" s="93"/>
      <c r="K41" s="24"/>
    </row>
  </sheetData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Oregon Beach Actions</oddHeader>
    <oddFooter>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ER32"/>
  <sheetViews>
    <sheetView workbookViewId="0">
      <pane ySplit="2" topLeftCell="A3" activePane="bottomLeft" state="frozen"/>
      <selection pane="bottomLeft"/>
    </sheetView>
  </sheetViews>
  <sheetFormatPr defaultRowHeight="9" customHeight="1" x14ac:dyDescent="0.2"/>
  <cols>
    <col min="1" max="1" width="11.7109375" style="5" customWidth="1"/>
    <col min="2" max="2" width="9.140625" style="5"/>
    <col min="3" max="3" width="39.28515625" style="35" customWidth="1"/>
    <col min="4" max="4" width="6.28515625" style="35" customWidth="1"/>
    <col min="5" max="6" width="9.140625" style="6"/>
    <col min="7" max="7" width="0.5703125" style="6" customWidth="1"/>
    <col min="8" max="12" width="9.140625" style="6"/>
    <col min="13" max="16384" width="9.140625" style="5"/>
  </cols>
  <sheetData>
    <row r="1" spans="1:148" s="2" customFormat="1" ht="12" customHeight="1" x14ac:dyDescent="0.2">
      <c r="A1" s="9"/>
      <c r="B1" s="173" t="s">
        <v>25</v>
      </c>
      <c r="C1" s="174"/>
      <c r="D1" s="174"/>
      <c r="E1" s="174"/>
      <c r="F1" s="174"/>
      <c r="G1" s="32"/>
      <c r="H1" s="171" t="s">
        <v>24</v>
      </c>
      <c r="I1" s="172"/>
      <c r="J1" s="172"/>
      <c r="K1" s="172"/>
      <c r="L1" s="172"/>
    </row>
    <row r="2" spans="1:148" s="8" customFormat="1" ht="48" customHeight="1" x14ac:dyDescent="0.2">
      <c r="A2" s="4" t="s">
        <v>12</v>
      </c>
      <c r="B2" s="3" t="s">
        <v>13</v>
      </c>
      <c r="C2" s="3" t="s">
        <v>11</v>
      </c>
      <c r="D2" s="3" t="s">
        <v>69</v>
      </c>
      <c r="E2" s="3" t="s">
        <v>3</v>
      </c>
      <c r="F2" s="3" t="s">
        <v>18</v>
      </c>
      <c r="G2" s="32"/>
      <c r="H2" s="3" t="s">
        <v>4</v>
      </c>
      <c r="I2" s="3" t="s">
        <v>5</v>
      </c>
      <c r="J2" s="3" t="s">
        <v>6</v>
      </c>
      <c r="K2" s="3" t="s">
        <v>7</v>
      </c>
      <c r="L2" s="3" t="s">
        <v>8</v>
      </c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7"/>
      <c r="AU2" s="7"/>
      <c r="AV2" s="7"/>
      <c r="AW2" s="7"/>
      <c r="AX2" s="7"/>
      <c r="AY2" s="7"/>
      <c r="AZ2" s="7"/>
      <c r="BA2" s="7"/>
      <c r="BB2" s="7"/>
      <c r="BC2" s="7"/>
      <c r="BD2" s="7"/>
      <c r="BE2" s="7"/>
      <c r="BF2" s="7"/>
      <c r="BG2" s="7"/>
      <c r="BH2" s="7"/>
      <c r="BI2" s="7"/>
      <c r="BJ2" s="7"/>
      <c r="BK2" s="7"/>
      <c r="BL2" s="7"/>
      <c r="BM2" s="7"/>
      <c r="BN2" s="7"/>
      <c r="BO2" s="7"/>
      <c r="BP2" s="7"/>
      <c r="BQ2" s="7"/>
      <c r="BR2" s="7"/>
      <c r="BS2" s="7"/>
      <c r="BT2" s="7"/>
      <c r="BU2" s="7"/>
      <c r="BV2" s="7"/>
      <c r="BW2" s="7"/>
      <c r="BX2" s="7"/>
      <c r="BY2" s="7"/>
      <c r="BZ2" s="7"/>
      <c r="CA2" s="7"/>
      <c r="CB2" s="7"/>
      <c r="CC2" s="7"/>
      <c r="CD2" s="7"/>
      <c r="CE2" s="7"/>
      <c r="CF2" s="7"/>
      <c r="CG2" s="7"/>
      <c r="CH2" s="7"/>
      <c r="CI2" s="7"/>
      <c r="CJ2" s="7"/>
      <c r="CK2" s="7"/>
      <c r="CL2" s="7"/>
      <c r="CM2" s="7"/>
      <c r="CN2" s="7"/>
      <c r="CO2" s="7"/>
      <c r="CP2" s="7"/>
      <c r="CQ2" s="7"/>
      <c r="CR2" s="7"/>
      <c r="CS2" s="7"/>
      <c r="CT2" s="7"/>
      <c r="CU2" s="7"/>
      <c r="CV2" s="7"/>
      <c r="CW2" s="7"/>
      <c r="CX2" s="7"/>
      <c r="CY2" s="7"/>
      <c r="CZ2" s="7"/>
      <c r="DA2" s="7"/>
      <c r="DB2" s="7"/>
      <c r="DC2" s="7"/>
      <c r="DD2" s="7"/>
      <c r="DE2" s="7"/>
      <c r="DF2" s="7"/>
      <c r="DG2" s="7"/>
      <c r="DH2" s="7"/>
      <c r="DI2" s="7"/>
      <c r="DJ2" s="7"/>
      <c r="DK2" s="7"/>
      <c r="DL2" s="7"/>
      <c r="DM2" s="7"/>
      <c r="DN2" s="7"/>
      <c r="DO2" s="7"/>
      <c r="DP2" s="7"/>
      <c r="DQ2" s="7"/>
      <c r="DR2" s="7"/>
      <c r="DS2" s="7"/>
      <c r="DT2" s="7"/>
      <c r="DU2" s="7"/>
      <c r="DV2" s="7"/>
      <c r="DW2" s="7"/>
      <c r="DX2" s="7"/>
      <c r="DY2" s="7"/>
      <c r="DZ2" s="7"/>
      <c r="EA2" s="7"/>
      <c r="EB2" s="7"/>
      <c r="EC2" s="7"/>
      <c r="ED2" s="7"/>
      <c r="EE2" s="7"/>
      <c r="EF2" s="7"/>
      <c r="EG2" s="7"/>
      <c r="EH2" s="7"/>
      <c r="EI2" s="7"/>
      <c r="EJ2" s="7"/>
      <c r="EK2" s="7"/>
      <c r="EL2" s="7"/>
      <c r="EM2" s="7"/>
      <c r="EN2" s="7"/>
      <c r="EO2" s="7"/>
      <c r="EP2" s="7"/>
      <c r="EQ2" s="7"/>
      <c r="ER2" s="7"/>
    </row>
    <row r="3" spans="1:148" ht="12.75" customHeight="1" x14ac:dyDescent="0.2">
      <c r="A3" s="71" t="s">
        <v>143</v>
      </c>
      <c r="B3" s="71" t="s">
        <v>146</v>
      </c>
      <c r="C3" s="71" t="s">
        <v>147</v>
      </c>
      <c r="D3" s="71">
        <v>1</v>
      </c>
      <c r="E3" s="59">
        <v>1</v>
      </c>
      <c r="F3" s="71">
        <v>3</v>
      </c>
      <c r="G3" s="59"/>
      <c r="H3" s="59"/>
      <c r="I3" s="59"/>
      <c r="J3" s="59">
        <v>1</v>
      </c>
      <c r="K3" s="59"/>
      <c r="L3" s="59"/>
    </row>
    <row r="4" spans="1:148" ht="12.75" customHeight="1" x14ac:dyDescent="0.2">
      <c r="A4" s="71" t="s">
        <v>143</v>
      </c>
      <c r="B4" s="71" t="s">
        <v>154</v>
      </c>
      <c r="C4" s="71" t="s">
        <v>155</v>
      </c>
      <c r="D4" s="71">
        <v>1</v>
      </c>
      <c r="E4" s="150">
        <v>1</v>
      </c>
      <c r="F4" s="71">
        <v>3</v>
      </c>
      <c r="G4" s="150"/>
      <c r="H4" s="150"/>
      <c r="I4" s="150"/>
      <c r="J4" s="150">
        <v>1</v>
      </c>
      <c r="K4" s="150"/>
      <c r="L4" s="150"/>
    </row>
    <row r="5" spans="1:148" ht="12.75" customHeight="1" x14ac:dyDescent="0.2">
      <c r="A5" s="72" t="s">
        <v>143</v>
      </c>
      <c r="B5" s="72" t="s">
        <v>158</v>
      </c>
      <c r="C5" s="72" t="s">
        <v>159</v>
      </c>
      <c r="D5" s="72">
        <v>1</v>
      </c>
      <c r="E5" s="67">
        <v>1</v>
      </c>
      <c r="F5" s="72">
        <v>7</v>
      </c>
      <c r="G5" s="67"/>
      <c r="H5" s="67"/>
      <c r="I5" s="67"/>
      <c r="J5" s="67">
        <v>1</v>
      </c>
      <c r="K5" s="67"/>
      <c r="L5" s="67"/>
    </row>
    <row r="6" spans="1:148" ht="12.75" customHeight="1" x14ac:dyDescent="0.2">
      <c r="A6" s="33"/>
      <c r="B6" s="34">
        <f>COUNTA(B3:B5)</f>
        <v>3</v>
      </c>
      <c r="C6" s="34"/>
      <c r="D6" s="34"/>
      <c r="E6" s="45">
        <f>SUM(E3:E5)</f>
        <v>3</v>
      </c>
      <c r="F6" s="45">
        <f>SUM(F3:F5)</f>
        <v>13</v>
      </c>
      <c r="G6" s="45"/>
      <c r="H6" s="45">
        <f>SUM(H3:H5)</f>
        <v>0</v>
      </c>
      <c r="I6" s="45">
        <f>SUM(I3:I5)</f>
        <v>0</v>
      </c>
      <c r="J6" s="45">
        <f>SUM(J3:J5)</f>
        <v>3</v>
      </c>
      <c r="K6" s="45">
        <f>SUM(K3:K5)</f>
        <v>0</v>
      </c>
      <c r="L6" s="45">
        <f>SUM(L3:L5)</f>
        <v>0</v>
      </c>
    </row>
    <row r="7" spans="1:148" ht="12.75" customHeight="1" x14ac:dyDescent="0.2">
      <c r="A7" s="33"/>
      <c r="B7" s="33"/>
      <c r="C7" s="33"/>
      <c r="D7" s="33"/>
      <c r="E7" s="36"/>
      <c r="F7" s="36"/>
      <c r="G7" s="36"/>
      <c r="H7" s="36"/>
      <c r="I7" s="36"/>
      <c r="J7" s="36"/>
      <c r="K7" s="36"/>
      <c r="L7" s="36"/>
    </row>
    <row r="8" spans="1:148" ht="12.75" customHeight="1" x14ac:dyDescent="0.2">
      <c r="A8" s="72" t="s">
        <v>162</v>
      </c>
      <c r="B8" s="72" t="s">
        <v>175</v>
      </c>
      <c r="C8" s="72" t="s">
        <v>176</v>
      </c>
      <c r="D8" s="72">
        <v>1</v>
      </c>
      <c r="E8" s="67">
        <v>1</v>
      </c>
      <c r="F8" s="67">
        <v>2</v>
      </c>
      <c r="G8" s="67"/>
      <c r="H8" s="67"/>
      <c r="I8" s="67">
        <v>1</v>
      </c>
      <c r="J8" s="67"/>
      <c r="K8" s="67"/>
      <c r="L8" s="67"/>
    </row>
    <row r="9" spans="1:148" ht="12.75" customHeight="1" x14ac:dyDescent="0.2">
      <c r="A9" s="33"/>
      <c r="B9" s="34">
        <f>COUNTA(B8:B8)</f>
        <v>1</v>
      </c>
      <c r="C9" s="34"/>
      <c r="D9" s="34"/>
      <c r="E9" s="29">
        <f>SUM(E8:E8)</f>
        <v>1</v>
      </c>
      <c r="F9" s="29">
        <f>SUM(F8:F8)</f>
        <v>2</v>
      </c>
      <c r="G9" s="36"/>
      <c r="H9" s="29">
        <f>SUM(H8:H8)</f>
        <v>0</v>
      </c>
      <c r="I9" s="29">
        <f>SUM(I8:I8)</f>
        <v>1</v>
      </c>
      <c r="J9" s="29">
        <f>SUM(J8:J8)</f>
        <v>0</v>
      </c>
      <c r="K9" s="29">
        <f>SUM(K8:K8)</f>
        <v>0</v>
      </c>
      <c r="L9" s="29">
        <f>SUM(L8:L8)</f>
        <v>0</v>
      </c>
    </row>
    <row r="10" spans="1:148" ht="12.75" customHeight="1" x14ac:dyDescent="0.2">
      <c r="A10" s="33"/>
      <c r="B10" s="33"/>
      <c r="C10" s="33"/>
      <c r="D10" s="33"/>
      <c r="E10" s="36"/>
      <c r="F10" s="36"/>
      <c r="G10" s="36"/>
      <c r="H10" s="36"/>
      <c r="I10" s="36"/>
      <c r="J10" s="36"/>
      <c r="K10" s="36"/>
      <c r="L10" s="36"/>
    </row>
    <row r="11" spans="1:148" ht="12.75" customHeight="1" x14ac:dyDescent="0.2">
      <c r="A11" s="72" t="s">
        <v>179</v>
      </c>
      <c r="B11" s="72" t="s">
        <v>198</v>
      </c>
      <c r="C11" s="72" t="s">
        <v>199</v>
      </c>
      <c r="D11" s="72">
        <v>1</v>
      </c>
      <c r="E11" s="67">
        <v>1</v>
      </c>
      <c r="F11" s="67">
        <v>1</v>
      </c>
      <c r="G11" s="67"/>
      <c r="H11" s="67">
        <v>1</v>
      </c>
      <c r="I11" s="67"/>
      <c r="J11" s="67"/>
      <c r="K11" s="67"/>
      <c r="L11" s="67"/>
    </row>
    <row r="12" spans="1:148" ht="12.75" customHeight="1" x14ac:dyDescent="0.2">
      <c r="A12" s="33"/>
      <c r="B12" s="34">
        <f>COUNTA(B11:B11)</f>
        <v>1</v>
      </c>
      <c r="C12" s="34"/>
      <c r="D12" s="34"/>
      <c r="E12" s="29">
        <f>SUM(E11:E11)</f>
        <v>1</v>
      </c>
      <c r="F12" s="29">
        <f>SUM(F11:F11)</f>
        <v>1</v>
      </c>
      <c r="G12" s="36"/>
      <c r="H12" s="29">
        <f>SUM(H11:H11)</f>
        <v>1</v>
      </c>
      <c r="I12" s="29">
        <f>SUM(I11:I11)</f>
        <v>0</v>
      </c>
      <c r="J12" s="29">
        <f>SUM(J11:J11)</f>
        <v>0</v>
      </c>
      <c r="K12" s="29">
        <f>SUM(K11:K11)</f>
        <v>0</v>
      </c>
      <c r="L12" s="29">
        <f>SUM(L11:L11)</f>
        <v>0</v>
      </c>
    </row>
    <row r="13" spans="1:148" ht="12.75" customHeight="1" x14ac:dyDescent="0.2">
      <c r="A13" s="33"/>
      <c r="B13" s="34"/>
      <c r="C13" s="34"/>
      <c r="D13" s="34"/>
      <c r="E13" s="29"/>
      <c r="F13" s="29"/>
      <c r="G13" s="36"/>
      <c r="H13" s="29"/>
      <c r="I13" s="29"/>
      <c r="J13" s="29"/>
      <c r="K13" s="29"/>
      <c r="L13" s="29"/>
    </row>
    <row r="14" spans="1:148" ht="12.75" customHeight="1" x14ac:dyDescent="0.2">
      <c r="A14" s="72" t="s">
        <v>233</v>
      </c>
      <c r="B14" s="72" t="s">
        <v>240</v>
      </c>
      <c r="C14" s="72" t="s">
        <v>241</v>
      </c>
      <c r="D14" s="72">
        <v>1</v>
      </c>
      <c r="E14" s="67">
        <v>1</v>
      </c>
      <c r="F14" s="67">
        <v>1</v>
      </c>
      <c r="G14" s="67"/>
      <c r="H14" s="67">
        <v>1</v>
      </c>
      <c r="I14" s="67"/>
      <c r="J14" s="67"/>
      <c r="K14" s="67"/>
      <c r="L14" s="67"/>
    </row>
    <row r="15" spans="1:148" ht="12.75" customHeight="1" x14ac:dyDescent="0.2">
      <c r="A15" s="33"/>
      <c r="B15" s="34">
        <f>COUNTA(B14:B14)</f>
        <v>1</v>
      </c>
      <c r="C15" s="34"/>
      <c r="D15" s="34"/>
      <c r="E15" s="29">
        <f>SUM(E14:E14)</f>
        <v>1</v>
      </c>
      <c r="F15" s="29">
        <f>SUM(F14:F14)</f>
        <v>1</v>
      </c>
      <c r="G15" s="36"/>
      <c r="H15" s="29">
        <f>SUM(H14:H14)</f>
        <v>1</v>
      </c>
      <c r="I15" s="29">
        <f>SUM(I14:I14)</f>
        <v>0</v>
      </c>
      <c r="J15" s="29">
        <f>SUM(J14:J14)</f>
        <v>0</v>
      </c>
      <c r="K15" s="29">
        <f>SUM(K14:K14)</f>
        <v>0</v>
      </c>
      <c r="L15" s="29">
        <f>SUM(L14:L14)</f>
        <v>0</v>
      </c>
    </row>
    <row r="16" spans="1:148" ht="12.75" customHeight="1" x14ac:dyDescent="0.2">
      <c r="A16" s="33"/>
      <c r="B16" s="34"/>
      <c r="C16" s="34"/>
      <c r="D16" s="34"/>
      <c r="E16" s="29"/>
      <c r="F16" s="29"/>
      <c r="G16" s="36"/>
      <c r="H16" s="29"/>
      <c r="I16" s="29"/>
      <c r="J16" s="29"/>
      <c r="K16" s="29"/>
      <c r="L16" s="29"/>
    </row>
    <row r="17" spans="1:16" ht="12.75" customHeight="1" x14ac:dyDescent="0.2">
      <c r="A17" s="72" t="s">
        <v>256</v>
      </c>
      <c r="B17" s="72" t="s">
        <v>282</v>
      </c>
      <c r="C17" s="72" t="s">
        <v>283</v>
      </c>
      <c r="D17" s="72">
        <v>1</v>
      </c>
      <c r="E17" s="67">
        <v>2</v>
      </c>
      <c r="F17" s="67">
        <v>5</v>
      </c>
      <c r="G17" s="67"/>
      <c r="H17" s="67"/>
      <c r="I17" s="67">
        <v>1</v>
      </c>
      <c r="J17" s="67">
        <v>1</v>
      </c>
      <c r="K17" s="67"/>
      <c r="L17" s="67"/>
    </row>
    <row r="18" spans="1:16" ht="12.75" customHeight="1" x14ac:dyDescent="0.2">
      <c r="A18" s="33"/>
      <c r="B18" s="34">
        <f>COUNTA(B17:B17)</f>
        <v>1</v>
      </c>
      <c r="C18" s="34"/>
      <c r="D18" s="34"/>
      <c r="E18" s="29">
        <f>SUM(E17:E17)</f>
        <v>2</v>
      </c>
      <c r="F18" s="29">
        <f>SUM(F17:F17)</f>
        <v>5</v>
      </c>
      <c r="G18" s="36"/>
      <c r="H18" s="29">
        <f>SUM(H17:H17)</f>
        <v>0</v>
      </c>
      <c r="I18" s="29">
        <f>SUM(I17:I17)</f>
        <v>1</v>
      </c>
      <c r="J18" s="29">
        <f>SUM(J17:J17)</f>
        <v>1</v>
      </c>
      <c r="K18" s="29">
        <f>SUM(K17:K17)</f>
        <v>0</v>
      </c>
      <c r="L18" s="29">
        <f>SUM(L17:L17)</f>
        <v>0</v>
      </c>
      <c r="O18" s="71"/>
      <c r="P18" s="71"/>
    </row>
    <row r="19" spans="1:16" ht="9" customHeight="1" x14ac:dyDescent="0.2">
      <c r="A19" s="33"/>
      <c r="B19" s="34"/>
      <c r="C19" s="34"/>
      <c r="D19" s="34"/>
      <c r="E19" s="29"/>
      <c r="F19" s="29"/>
      <c r="G19" s="36"/>
      <c r="H19" s="29"/>
      <c r="I19" s="29"/>
      <c r="J19" s="29"/>
      <c r="K19" s="29"/>
      <c r="L19" s="29"/>
      <c r="O19" s="71"/>
      <c r="P19" s="71"/>
    </row>
    <row r="20" spans="1:16" ht="12.75" customHeight="1" x14ac:dyDescent="0.2">
      <c r="A20" s="33"/>
      <c r="B20" s="34"/>
      <c r="C20" s="34"/>
      <c r="D20" s="34"/>
      <c r="E20" s="29"/>
      <c r="F20" s="29"/>
      <c r="G20" s="36"/>
      <c r="H20" s="29"/>
      <c r="I20" s="29"/>
      <c r="J20" s="29"/>
      <c r="K20" s="29"/>
      <c r="L20" s="29"/>
    </row>
    <row r="21" spans="1:16" ht="12.75" customHeight="1" x14ac:dyDescent="0.2">
      <c r="B21" s="100" t="s">
        <v>125</v>
      </c>
      <c r="C21" s="115"/>
      <c r="D21" s="115"/>
      <c r="E21" s="116"/>
    </row>
    <row r="22" spans="1:16" ht="12.75" customHeight="1" x14ac:dyDescent="0.2">
      <c r="B22" s="117"/>
      <c r="C22" s="5"/>
      <c r="D22" s="118" t="s">
        <v>126</v>
      </c>
      <c r="E22" s="99">
        <f>SUM(B6+B9+B12+B15+B18)</f>
        <v>7</v>
      </c>
    </row>
    <row r="23" spans="1:16" ht="12.75" customHeight="1" x14ac:dyDescent="0.2">
      <c r="B23" s="117"/>
      <c r="C23" s="5"/>
      <c r="D23" s="118" t="s">
        <v>105</v>
      </c>
      <c r="E23" s="99">
        <f>SUM(E6+E9+E12+E15+E18)</f>
        <v>8</v>
      </c>
    </row>
    <row r="24" spans="1:16" ht="12.75" customHeight="1" x14ac:dyDescent="0.2">
      <c r="B24" s="117"/>
      <c r="C24" s="5"/>
      <c r="D24" s="118" t="s">
        <v>106</v>
      </c>
      <c r="E24" s="98">
        <f>SUM(F6+F9+F12+F15+F18)</f>
        <v>22</v>
      </c>
    </row>
    <row r="25" spans="1:16" ht="12.75" customHeight="1" x14ac:dyDescent="0.2"/>
    <row r="26" spans="1:16" ht="12.75" customHeight="1" x14ac:dyDescent="0.2">
      <c r="C26" s="102" t="s">
        <v>134</v>
      </c>
      <c r="D26" s="102"/>
      <c r="E26" s="104"/>
      <c r="F26" s="104"/>
      <c r="G26" s="104"/>
      <c r="H26" s="109" t="s">
        <v>94</v>
      </c>
      <c r="I26" s="109" t="s">
        <v>104</v>
      </c>
    </row>
    <row r="27" spans="1:16" ht="12.75" customHeight="1" x14ac:dyDescent="0.2">
      <c r="C27" s="123"/>
      <c r="D27" s="123"/>
      <c r="E27" s="123"/>
      <c r="F27" s="107" t="s">
        <v>129</v>
      </c>
      <c r="H27" s="99">
        <f>SUM(H6+H9+H12+H15+H18)</f>
        <v>2</v>
      </c>
      <c r="I27" s="112">
        <f>H27/(H32)</f>
        <v>0.25</v>
      </c>
    </row>
    <row r="28" spans="1:16" ht="12.75" customHeight="1" x14ac:dyDescent="0.2">
      <c r="C28" s="123"/>
      <c r="D28" s="123"/>
      <c r="E28" s="123"/>
      <c r="F28" s="107" t="s">
        <v>130</v>
      </c>
      <c r="H28" s="99">
        <f>SUM(I6+I9+I12+I15+I18)</f>
        <v>2</v>
      </c>
      <c r="I28" s="112">
        <f>H28/H32</f>
        <v>0.25</v>
      </c>
    </row>
    <row r="29" spans="1:16" ht="12.75" customHeight="1" x14ac:dyDescent="0.2">
      <c r="C29" s="123"/>
      <c r="D29" s="123"/>
      <c r="E29" s="123"/>
      <c r="F29" s="107" t="s">
        <v>131</v>
      </c>
      <c r="H29" s="99">
        <f>SUM(J6+J9+J12+J15+J18)</f>
        <v>4</v>
      </c>
      <c r="I29" s="112">
        <f>H29/H32</f>
        <v>0.5</v>
      </c>
    </row>
    <row r="30" spans="1:16" ht="12.75" customHeight="1" x14ac:dyDescent="0.2">
      <c r="C30" s="123"/>
      <c r="D30" s="123"/>
      <c r="E30" s="123"/>
      <c r="F30" s="107" t="s">
        <v>132</v>
      </c>
      <c r="H30" s="99">
        <f>SUM(K6+K9+K12+K15+K18)</f>
        <v>0</v>
      </c>
      <c r="I30" s="112">
        <f>H30/H32</f>
        <v>0</v>
      </c>
    </row>
    <row r="31" spans="1:16" ht="12.75" customHeight="1" x14ac:dyDescent="0.2">
      <c r="C31" s="123"/>
      <c r="D31" s="123"/>
      <c r="E31" s="123"/>
      <c r="F31" s="107" t="s">
        <v>133</v>
      </c>
      <c r="H31" s="122">
        <f>SUM(L6+L9+L12+L15+L18)</f>
        <v>0</v>
      </c>
      <c r="I31" s="114">
        <f>H31/H32</f>
        <v>0</v>
      </c>
    </row>
    <row r="32" spans="1:16" ht="12.75" customHeight="1" x14ac:dyDescent="0.2">
      <c r="C32" s="123"/>
      <c r="D32" s="123"/>
      <c r="E32" s="123"/>
      <c r="F32" s="123"/>
      <c r="G32" s="107"/>
      <c r="H32" s="121">
        <f>SUM(H27:H31)</f>
        <v>8</v>
      </c>
      <c r="I32" s="112">
        <f>SUM(I27:I31)</f>
        <v>1</v>
      </c>
    </row>
  </sheetData>
  <mergeCells count="2">
    <mergeCell ref="H1:L1"/>
    <mergeCell ref="B1:F1"/>
  </mergeCells>
  <phoneticPr fontId="3" type="noConversion"/>
  <printOptions horizontalCentered="1" gridLines="1"/>
  <pageMargins left="0.5" right="0.5" top="1.5" bottom="1" header="0.5" footer="0.5"/>
  <pageSetup scale="80" orientation="landscape" r:id="rId1"/>
  <headerFooter alignWithMargins="0">
    <oddHeader>&amp;C&amp;"Arial,Bold"&amp;16 2011 Swimming Season
Oregon Beach Action Durations</oddHeader>
    <oddFooter>&amp;R&amp;P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56"/>
  <sheetViews>
    <sheetView zoomScaleNormal="100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11.42578125" style="6" customWidth="1"/>
    <col min="2" max="2" width="9" style="6" customWidth="1"/>
    <col min="3" max="3" width="41" style="6" customWidth="1"/>
    <col min="4" max="4" width="5.7109375" style="6" customWidth="1"/>
    <col min="5" max="5" width="9.140625" style="58"/>
    <col min="6" max="6" width="0.85546875" style="6" customWidth="1"/>
    <col min="7" max="9" width="9.140625" style="6"/>
    <col min="10" max="10" width="0.85546875" style="6" customWidth="1"/>
    <col min="11" max="16384" width="9.140625" style="6"/>
  </cols>
  <sheetData>
    <row r="1" spans="1:12" s="54" customFormat="1" ht="12" customHeight="1" x14ac:dyDescent="0.2">
      <c r="B1" s="176" t="s">
        <v>26</v>
      </c>
      <c r="C1" s="176"/>
      <c r="D1" s="69"/>
      <c r="E1" s="70"/>
      <c r="F1" s="69"/>
      <c r="G1" s="175" t="s">
        <v>28</v>
      </c>
      <c r="H1" s="175"/>
      <c r="I1" s="175"/>
      <c r="J1" s="69"/>
      <c r="K1" s="176" t="s">
        <v>34</v>
      </c>
      <c r="L1" s="176"/>
    </row>
    <row r="2" spans="1:12" s="57" customFormat="1" ht="48.75" customHeight="1" x14ac:dyDescent="0.15">
      <c r="A2" s="3" t="s">
        <v>12</v>
      </c>
      <c r="B2" s="3" t="s">
        <v>13</v>
      </c>
      <c r="C2" s="3" t="s">
        <v>11</v>
      </c>
      <c r="D2" s="3" t="s">
        <v>69</v>
      </c>
      <c r="E2" s="15" t="s">
        <v>27</v>
      </c>
      <c r="F2" s="3"/>
      <c r="G2" s="3" t="s">
        <v>342</v>
      </c>
      <c r="H2" s="3" t="s">
        <v>14</v>
      </c>
      <c r="I2" s="3" t="s">
        <v>15</v>
      </c>
      <c r="J2" s="3"/>
      <c r="K2" s="3" t="s">
        <v>16</v>
      </c>
      <c r="L2" s="3" t="s">
        <v>17</v>
      </c>
    </row>
    <row r="3" spans="1:12" ht="12.75" customHeight="1" x14ac:dyDescent="0.2">
      <c r="A3" s="71" t="s">
        <v>143</v>
      </c>
      <c r="B3" s="71" t="s">
        <v>146</v>
      </c>
      <c r="C3" s="71" t="s">
        <v>147</v>
      </c>
      <c r="D3" s="71">
        <v>1</v>
      </c>
      <c r="E3" s="71">
        <v>87</v>
      </c>
      <c r="F3" s="5"/>
      <c r="G3" s="13" t="s">
        <v>29</v>
      </c>
      <c r="H3" s="131">
        <v>3</v>
      </c>
      <c r="I3" s="39">
        <f t="shared" ref="I3:I7" si="0">H3/E3</f>
        <v>3.4482758620689655E-2</v>
      </c>
      <c r="J3" s="63"/>
      <c r="K3" s="40">
        <f t="shared" ref="K3:K7" si="1">E3-H3</f>
        <v>84</v>
      </c>
      <c r="L3" s="39">
        <f t="shared" ref="L3:L7" si="2">K3/E3</f>
        <v>0.96551724137931039</v>
      </c>
    </row>
    <row r="4" spans="1:12" ht="12.75" customHeight="1" x14ac:dyDescent="0.2">
      <c r="A4" s="71" t="s">
        <v>143</v>
      </c>
      <c r="B4" s="71" t="s">
        <v>152</v>
      </c>
      <c r="C4" s="71" t="s">
        <v>153</v>
      </c>
      <c r="D4" s="71">
        <v>1</v>
      </c>
      <c r="E4" s="71">
        <v>87</v>
      </c>
      <c r="F4" s="5"/>
      <c r="G4" s="13"/>
      <c r="H4" s="140"/>
      <c r="I4" s="39">
        <f t="shared" si="0"/>
        <v>0</v>
      </c>
      <c r="J4" s="63"/>
      <c r="K4" s="40">
        <f t="shared" si="1"/>
        <v>87</v>
      </c>
      <c r="L4" s="39">
        <f t="shared" si="2"/>
        <v>1</v>
      </c>
    </row>
    <row r="5" spans="1:12" ht="12.75" customHeight="1" x14ac:dyDescent="0.2">
      <c r="A5" s="71" t="s">
        <v>143</v>
      </c>
      <c r="B5" s="71" t="s">
        <v>154</v>
      </c>
      <c r="C5" s="71" t="s">
        <v>155</v>
      </c>
      <c r="D5" s="71">
        <v>1</v>
      </c>
      <c r="E5" s="71">
        <v>87</v>
      </c>
      <c r="F5" s="5"/>
      <c r="G5" s="13" t="s">
        <v>29</v>
      </c>
      <c r="H5" s="140">
        <v>3</v>
      </c>
      <c r="I5" s="39">
        <f t="shared" si="0"/>
        <v>3.4482758620689655E-2</v>
      </c>
      <c r="J5" s="63"/>
      <c r="K5" s="40">
        <f t="shared" si="1"/>
        <v>84</v>
      </c>
      <c r="L5" s="39">
        <f t="shared" si="2"/>
        <v>0.96551724137931039</v>
      </c>
    </row>
    <row r="6" spans="1:12" ht="12.75" customHeight="1" x14ac:dyDescent="0.2">
      <c r="A6" s="71" t="s">
        <v>143</v>
      </c>
      <c r="B6" s="71" t="s">
        <v>158</v>
      </c>
      <c r="C6" s="71" t="s">
        <v>159</v>
      </c>
      <c r="D6" s="71">
        <v>1</v>
      </c>
      <c r="E6" s="71">
        <v>87</v>
      </c>
      <c r="F6" s="5"/>
      <c r="G6" s="13" t="s">
        <v>29</v>
      </c>
      <c r="H6" s="71">
        <v>7</v>
      </c>
      <c r="I6" s="39">
        <f t="shared" si="0"/>
        <v>8.0459770114942528E-2</v>
      </c>
      <c r="J6" s="63"/>
      <c r="K6" s="40">
        <f t="shared" si="1"/>
        <v>80</v>
      </c>
      <c r="L6" s="39">
        <f t="shared" si="2"/>
        <v>0.91954022988505746</v>
      </c>
    </row>
    <row r="7" spans="1:12" ht="12.75" customHeight="1" x14ac:dyDescent="0.2">
      <c r="A7" s="72" t="s">
        <v>143</v>
      </c>
      <c r="B7" s="72" t="s">
        <v>160</v>
      </c>
      <c r="C7" s="72" t="s">
        <v>161</v>
      </c>
      <c r="D7" s="72">
        <v>1</v>
      </c>
      <c r="E7" s="72">
        <v>87</v>
      </c>
      <c r="F7" s="64"/>
      <c r="G7" s="66"/>
      <c r="H7" s="72"/>
      <c r="I7" s="41">
        <f t="shared" si="0"/>
        <v>0</v>
      </c>
      <c r="J7" s="65"/>
      <c r="K7" s="42">
        <f t="shared" si="1"/>
        <v>87</v>
      </c>
      <c r="L7" s="41">
        <f t="shared" si="2"/>
        <v>1</v>
      </c>
    </row>
    <row r="8" spans="1:12" x14ac:dyDescent="0.2">
      <c r="A8" s="33"/>
      <c r="B8" s="34">
        <f>COUNTA(B3:B7)</f>
        <v>5</v>
      </c>
      <c r="C8" s="33"/>
      <c r="E8" s="37">
        <f>SUM(E3:E7)</f>
        <v>435</v>
      </c>
      <c r="F8" s="43"/>
      <c r="G8" s="34">
        <f>COUNTA(G3:G7)</f>
        <v>3</v>
      </c>
      <c r="H8" s="37">
        <f>SUM(H3:H7)</f>
        <v>13</v>
      </c>
      <c r="I8" s="44">
        <f>H8/E8</f>
        <v>2.9885057471264367E-2</v>
      </c>
      <c r="J8" s="45"/>
      <c r="K8" s="37">
        <f>SUM(K3:K7)</f>
        <v>422</v>
      </c>
      <c r="L8" s="44">
        <f>K8/E8</f>
        <v>0.97011494252873565</v>
      </c>
    </row>
    <row r="9" spans="1:12" ht="8.25" customHeight="1" x14ac:dyDescent="0.2">
      <c r="A9" s="33"/>
      <c r="B9" s="34"/>
      <c r="C9" s="33"/>
      <c r="E9" s="37"/>
      <c r="F9" s="43"/>
      <c r="G9" s="34"/>
      <c r="H9" s="37"/>
      <c r="I9" s="44"/>
      <c r="J9" s="45"/>
      <c r="K9" s="37"/>
      <c r="L9" s="44"/>
    </row>
    <row r="10" spans="1:12" x14ac:dyDescent="0.2">
      <c r="A10" s="71" t="s">
        <v>162</v>
      </c>
      <c r="B10" s="71" t="s">
        <v>163</v>
      </c>
      <c r="C10" s="71" t="s">
        <v>164</v>
      </c>
      <c r="D10" s="71">
        <v>1</v>
      </c>
      <c r="E10" s="71">
        <v>87</v>
      </c>
      <c r="F10" s="5"/>
      <c r="G10" s="142"/>
      <c r="H10" s="142"/>
      <c r="I10" s="39">
        <f t="shared" ref="I10:I12" si="3">H10/E10</f>
        <v>0</v>
      </c>
      <c r="J10" s="63"/>
      <c r="K10" s="40">
        <f t="shared" ref="K10:K12" si="4">E10-H10</f>
        <v>87</v>
      </c>
      <c r="L10" s="39">
        <f t="shared" ref="L10:L12" si="5">K10/E10</f>
        <v>1</v>
      </c>
    </row>
    <row r="11" spans="1:12" x14ac:dyDescent="0.2">
      <c r="A11" s="71" t="s">
        <v>162</v>
      </c>
      <c r="B11" s="71" t="s">
        <v>167</v>
      </c>
      <c r="C11" s="71" t="s">
        <v>168</v>
      </c>
      <c r="D11" s="71">
        <v>1</v>
      </c>
      <c r="E11" s="71">
        <v>87</v>
      </c>
      <c r="F11" s="5"/>
      <c r="G11" s="13"/>
      <c r="H11" s="151"/>
      <c r="I11" s="39">
        <f t="shared" si="3"/>
        <v>0</v>
      </c>
      <c r="J11" s="63"/>
      <c r="K11" s="40">
        <f t="shared" si="4"/>
        <v>87</v>
      </c>
      <c r="L11" s="39">
        <f t="shared" si="5"/>
        <v>1</v>
      </c>
    </row>
    <row r="12" spans="1:12" x14ac:dyDescent="0.2">
      <c r="A12" s="72" t="s">
        <v>162</v>
      </c>
      <c r="B12" s="72" t="s">
        <v>175</v>
      </c>
      <c r="C12" s="72" t="s">
        <v>176</v>
      </c>
      <c r="D12" s="72">
        <v>1</v>
      </c>
      <c r="E12" s="72">
        <v>87</v>
      </c>
      <c r="F12" s="64"/>
      <c r="G12" s="66" t="s">
        <v>29</v>
      </c>
      <c r="H12" s="67">
        <v>2</v>
      </c>
      <c r="I12" s="41">
        <f t="shared" si="3"/>
        <v>2.2988505747126436E-2</v>
      </c>
      <c r="J12" s="65"/>
      <c r="K12" s="42">
        <f t="shared" si="4"/>
        <v>85</v>
      </c>
      <c r="L12" s="41">
        <f t="shared" si="5"/>
        <v>0.97701149425287359</v>
      </c>
    </row>
    <row r="13" spans="1:12" x14ac:dyDescent="0.2">
      <c r="A13" s="33"/>
      <c r="B13" s="34">
        <f>COUNTA(B10:B12)</f>
        <v>3</v>
      </c>
      <c r="C13" s="33"/>
      <c r="E13" s="37">
        <f>SUM(E10:E12)</f>
        <v>261</v>
      </c>
      <c r="F13" s="43"/>
      <c r="G13" s="34">
        <f>COUNTA(G10:G12)</f>
        <v>1</v>
      </c>
      <c r="H13" s="37">
        <f>SUM(H10:H12)</f>
        <v>2</v>
      </c>
      <c r="I13" s="44">
        <f>H13/E13</f>
        <v>7.6628352490421452E-3</v>
      </c>
      <c r="J13" s="45"/>
      <c r="K13" s="53">
        <f>E13-H13</f>
        <v>259</v>
      </c>
      <c r="L13" s="44">
        <f>K13/E13</f>
        <v>0.9923371647509579</v>
      </c>
    </row>
    <row r="14" spans="1:12" ht="8.25" customHeight="1" x14ac:dyDescent="0.2">
      <c r="A14" s="33"/>
      <c r="B14" s="33"/>
      <c r="C14" s="33"/>
      <c r="G14" s="134"/>
      <c r="H14" s="36"/>
      <c r="I14" s="38"/>
      <c r="J14" s="38"/>
      <c r="K14" s="38"/>
      <c r="L14" s="38"/>
    </row>
    <row r="15" spans="1:12" x14ac:dyDescent="0.2">
      <c r="A15" s="71" t="s">
        <v>179</v>
      </c>
      <c r="B15" s="71" t="s">
        <v>184</v>
      </c>
      <c r="C15" s="71" t="s">
        <v>185</v>
      </c>
      <c r="D15" s="71">
        <v>1</v>
      </c>
      <c r="E15" s="71">
        <v>87</v>
      </c>
      <c r="F15" s="5"/>
      <c r="G15" s="13"/>
      <c r="H15" s="151"/>
      <c r="I15" s="39">
        <f t="shared" ref="I15:I20" si="6">H15/E15</f>
        <v>0</v>
      </c>
      <c r="J15" s="63"/>
      <c r="K15" s="40">
        <f t="shared" ref="K15:K20" si="7">E15-H15</f>
        <v>87</v>
      </c>
      <c r="L15" s="39">
        <f t="shared" ref="L15:L20" si="8">K15/E15</f>
        <v>1</v>
      </c>
    </row>
    <row r="16" spans="1:12" x14ac:dyDescent="0.2">
      <c r="A16" s="71" t="s">
        <v>179</v>
      </c>
      <c r="B16" s="71" t="s">
        <v>190</v>
      </c>
      <c r="C16" s="71" t="s">
        <v>191</v>
      </c>
      <c r="D16" s="71">
        <v>1</v>
      </c>
      <c r="E16" s="71">
        <v>87</v>
      </c>
      <c r="F16" s="5"/>
      <c r="G16" s="142"/>
      <c r="H16" s="142"/>
      <c r="I16" s="39">
        <f t="shared" si="6"/>
        <v>0</v>
      </c>
      <c r="J16" s="63"/>
      <c r="K16" s="40">
        <f t="shared" si="7"/>
        <v>87</v>
      </c>
      <c r="L16" s="39">
        <f t="shared" si="8"/>
        <v>1</v>
      </c>
    </row>
    <row r="17" spans="1:12" x14ac:dyDescent="0.2">
      <c r="A17" s="71" t="s">
        <v>179</v>
      </c>
      <c r="B17" s="71" t="s">
        <v>192</v>
      </c>
      <c r="C17" s="71" t="s">
        <v>193</v>
      </c>
      <c r="D17" s="71">
        <v>1</v>
      </c>
      <c r="E17" s="71">
        <v>87</v>
      </c>
      <c r="F17" s="5"/>
      <c r="G17" s="142"/>
      <c r="H17" s="142"/>
      <c r="I17" s="39">
        <f t="shared" si="6"/>
        <v>0</v>
      </c>
      <c r="J17" s="63"/>
      <c r="K17" s="40">
        <f t="shared" si="7"/>
        <v>87</v>
      </c>
      <c r="L17" s="39">
        <f t="shared" si="8"/>
        <v>1</v>
      </c>
    </row>
    <row r="18" spans="1:12" x14ac:dyDescent="0.2">
      <c r="A18" s="71" t="s">
        <v>179</v>
      </c>
      <c r="B18" s="71" t="s">
        <v>198</v>
      </c>
      <c r="C18" s="71" t="s">
        <v>199</v>
      </c>
      <c r="D18" s="71">
        <v>1</v>
      </c>
      <c r="E18" s="71">
        <v>87</v>
      </c>
      <c r="F18" s="5"/>
      <c r="G18" s="13" t="s">
        <v>29</v>
      </c>
      <c r="H18" s="142">
        <v>1</v>
      </c>
      <c r="I18" s="39">
        <f t="shared" si="6"/>
        <v>1.1494252873563218E-2</v>
      </c>
      <c r="J18" s="63"/>
      <c r="K18" s="40">
        <f t="shared" si="7"/>
        <v>86</v>
      </c>
      <c r="L18" s="39">
        <f t="shared" si="8"/>
        <v>0.9885057471264368</v>
      </c>
    </row>
    <row r="19" spans="1:12" x14ac:dyDescent="0.2">
      <c r="A19" s="71" t="s">
        <v>179</v>
      </c>
      <c r="B19" s="71" t="s">
        <v>200</v>
      </c>
      <c r="C19" s="71" t="s">
        <v>201</v>
      </c>
      <c r="D19" s="71">
        <v>1</v>
      </c>
      <c r="E19" s="71">
        <v>87</v>
      </c>
      <c r="F19" s="5"/>
      <c r="G19" s="142"/>
      <c r="H19" s="142"/>
      <c r="I19" s="39">
        <f t="shared" si="6"/>
        <v>0</v>
      </c>
      <c r="J19" s="63"/>
      <c r="K19" s="40">
        <f t="shared" si="7"/>
        <v>87</v>
      </c>
      <c r="L19" s="39">
        <f t="shared" si="8"/>
        <v>1</v>
      </c>
    </row>
    <row r="20" spans="1:12" x14ac:dyDescent="0.2">
      <c r="A20" s="72" t="s">
        <v>179</v>
      </c>
      <c r="B20" s="72" t="s">
        <v>228</v>
      </c>
      <c r="C20" s="72" t="s">
        <v>229</v>
      </c>
      <c r="D20" s="72">
        <v>1</v>
      </c>
      <c r="E20" s="72">
        <v>87</v>
      </c>
      <c r="F20" s="64"/>
      <c r="G20" s="67"/>
      <c r="H20" s="67"/>
      <c r="I20" s="41">
        <f t="shared" si="6"/>
        <v>0</v>
      </c>
      <c r="J20" s="65"/>
      <c r="K20" s="42">
        <f t="shared" si="7"/>
        <v>87</v>
      </c>
      <c r="L20" s="41">
        <f t="shared" si="8"/>
        <v>1</v>
      </c>
    </row>
    <row r="21" spans="1:12" x14ac:dyDescent="0.2">
      <c r="A21" s="33"/>
      <c r="B21" s="34">
        <f>COUNTA(B15:B20)</f>
        <v>6</v>
      </c>
      <c r="C21" s="33"/>
      <c r="E21" s="37">
        <f>SUM(E15:E20)</f>
        <v>522</v>
      </c>
      <c r="F21" s="43"/>
      <c r="G21" s="34">
        <f>COUNTA(G15:G20)</f>
        <v>1</v>
      </c>
      <c r="H21" s="37">
        <f>SUM(H15:H20)</f>
        <v>1</v>
      </c>
      <c r="I21" s="44">
        <f>H21/E21</f>
        <v>1.9157088122605363E-3</v>
      </c>
      <c r="J21" s="45"/>
      <c r="K21" s="53">
        <f>E21-H21</f>
        <v>521</v>
      </c>
      <c r="L21" s="44">
        <f>K21/E21</f>
        <v>0.99808429118773945</v>
      </c>
    </row>
    <row r="22" spans="1:12" x14ac:dyDescent="0.2">
      <c r="A22" s="33"/>
      <c r="B22" s="34"/>
      <c r="C22" s="33"/>
      <c r="E22" s="37"/>
      <c r="F22" s="43"/>
      <c r="G22" s="34"/>
      <c r="H22" s="37"/>
      <c r="I22" s="44"/>
      <c r="J22" s="130"/>
      <c r="K22" s="53"/>
      <c r="L22" s="44"/>
    </row>
    <row r="23" spans="1:12" x14ac:dyDescent="0.2">
      <c r="A23" s="72" t="s">
        <v>230</v>
      </c>
      <c r="B23" s="72" t="s">
        <v>231</v>
      </c>
      <c r="C23" s="72" t="s">
        <v>232</v>
      </c>
      <c r="D23" s="72">
        <v>1</v>
      </c>
      <c r="E23" s="72">
        <v>87</v>
      </c>
      <c r="F23" s="64"/>
      <c r="G23" s="67"/>
      <c r="H23" s="67"/>
      <c r="I23" s="41">
        <f t="shared" ref="I23" si="9">H23/E23</f>
        <v>0</v>
      </c>
      <c r="J23" s="65"/>
      <c r="K23" s="42">
        <f t="shared" ref="K23" si="10">E23-H23</f>
        <v>87</v>
      </c>
      <c r="L23" s="41">
        <f t="shared" ref="L23" si="11">K23/E23</f>
        <v>1</v>
      </c>
    </row>
    <row r="24" spans="1:12" x14ac:dyDescent="0.2">
      <c r="A24" s="33"/>
      <c r="B24" s="34">
        <f>COUNTA(B23:B23)</f>
        <v>1</v>
      </c>
      <c r="C24" s="33"/>
      <c r="E24" s="37">
        <f>SUM(E23:E23)</f>
        <v>87</v>
      </c>
      <c r="F24" s="43"/>
      <c r="G24" s="34">
        <f>COUNTA(G23:G23)</f>
        <v>0</v>
      </c>
      <c r="H24" s="37">
        <f>SUM(H23:H23)</f>
        <v>0</v>
      </c>
      <c r="I24" s="44">
        <f>H24/E24</f>
        <v>0</v>
      </c>
      <c r="J24" s="130"/>
      <c r="K24" s="53">
        <f>E24-H24</f>
        <v>87</v>
      </c>
      <c r="L24" s="44">
        <f>K24/E24</f>
        <v>1</v>
      </c>
    </row>
    <row r="25" spans="1:12" x14ac:dyDescent="0.2">
      <c r="A25" s="33"/>
      <c r="B25" s="34"/>
      <c r="C25" s="33"/>
      <c r="E25" s="37"/>
      <c r="F25" s="43"/>
      <c r="G25" s="34"/>
      <c r="H25" s="37"/>
      <c r="I25" s="44"/>
      <c r="J25" s="130"/>
      <c r="K25" s="53"/>
      <c r="L25" s="44"/>
    </row>
    <row r="26" spans="1:12" x14ac:dyDescent="0.2">
      <c r="A26" s="72" t="s">
        <v>233</v>
      </c>
      <c r="B26" s="72" t="s">
        <v>240</v>
      </c>
      <c r="C26" s="72" t="s">
        <v>241</v>
      </c>
      <c r="D26" s="72">
        <v>1</v>
      </c>
      <c r="E26" s="72">
        <v>87</v>
      </c>
      <c r="F26" s="64"/>
      <c r="G26" s="67" t="s">
        <v>29</v>
      </c>
      <c r="H26" s="133">
        <v>1</v>
      </c>
      <c r="I26" s="41">
        <f t="shared" ref="I26" si="12">H26/E26</f>
        <v>1.1494252873563218E-2</v>
      </c>
      <c r="J26" s="65"/>
      <c r="K26" s="42">
        <f t="shared" ref="K26" si="13">E26-H26</f>
        <v>86</v>
      </c>
      <c r="L26" s="41">
        <f t="shared" ref="L26" si="14">K26/E26</f>
        <v>0.9885057471264368</v>
      </c>
    </row>
    <row r="27" spans="1:12" x14ac:dyDescent="0.2">
      <c r="A27" s="33"/>
      <c r="B27" s="34">
        <f>COUNTA(B26:B26)</f>
        <v>1</v>
      </c>
      <c r="C27" s="33"/>
      <c r="E27" s="37">
        <f>SUM(E26:E26)</f>
        <v>87</v>
      </c>
      <c r="F27" s="43"/>
      <c r="G27" s="34">
        <f>COUNTA(G26:G26)</f>
        <v>1</v>
      </c>
      <c r="H27" s="37">
        <f>SUM(H26:H26)</f>
        <v>1</v>
      </c>
      <c r="I27" s="44">
        <f>H27/E27</f>
        <v>1.1494252873563218E-2</v>
      </c>
      <c r="J27" s="130"/>
      <c r="K27" s="53">
        <f>E27-H27</f>
        <v>86</v>
      </c>
      <c r="L27" s="44">
        <f>K27/E27</f>
        <v>0.9885057471264368</v>
      </c>
    </row>
    <row r="28" spans="1:12" x14ac:dyDescent="0.2">
      <c r="A28" s="33"/>
      <c r="B28" s="34"/>
      <c r="C28" s="33"/>
      <c r="E28" s="37"/>
      <c r="F28" s="43"/>
      <c r="G28" s="34"/>
      <c r="H28" s="37"/>
      <c r="I28" s="44"/>
      <c r="J28" s="130"/>
      <c r="K28" s="53"/>
      <c r="L28" s="44"/>
    </row>
    <row r="29" spans="1:12" x14ac:dyDescent="0.2">
      <c r="A29" s="71" t="s">
        <v>256</v>
      </c>
      <c r="B29" s="71" t="s">
        <v>257</v>
      </c>
      <c r="C29" s="71" t="s">
        <v>258</v>
      </c>
      <c r="D29" s="71">
        <v>1</v>
      </c>
      <c r="E29" s="71">
        <v>87</v>
      </c>
      <c r="F29" s="5"/>
      <c r="G29" s="142"/>
      <c r="H29" s="142"/>
      <c r="I29" s="39">
        <f t="shared" ref="I29" si="15">H29/E29</f>
        <v>0</v>
      </c>
      <c r="J29" s="63"/>
      <c r="K29" s="40">
        <f t="shared" ref="K29" si="16">E29-H29</f>
        <v>87</v>
      </c>
      <c r="L29" s="39">
        <f t="shared" ref="L29" si="17">K29/E29</f>
        <v>1</v>
      </c>
    </row>
    <row r="30" spans="1:12" x14ac:dyDescent="0.2">
      <c r="A30" s="71" t="s">
        <v>256</v>
      </c>
      <c r="B30" s="71" t="s">
        <v>264</v>
      </c>
      <c r="C30" s="71" t="s">
        <v>265</v>
      </c>
      <c r="D30" s="71">
        <v>1</v>
      </c>
      <c r="E30" s="71">
        <v>87</v>
      </c>
      <c r="F30" s="5"/>
      <c r="G30" s="13"/>
      <c r="H30" s="151"/>
      <c r="I30" s="39">
        <f t="shared" ref="I30:I31" si="18">H30/E30</f>
        <v>0</v>
      </c>
      <c r="J30" s="63"/>
      <c r="K30" s="40">
        <f t="shared" ref="K30:K31" si="19">E30-H30</f>
        <v>87</v>
      </c>
      <c r="L30" s="39">
        <f t="shared" ref="L30:L31" si="20">K30/E30</f>
        <v>1</v>
      </c>
    </row>
    <row r="31" spans="1:12" x14ac:dyDescent="0.2">
      <c r="A31" s="71" t="s">
        <v>256</v>
      </c>
      <c r="B31" s="71" t="s">
        <v>282</v>
      </c>
      <c r="C31" s="71" t="s">
        <v>283</v>
      </c>
      <c r="D31" s="71">
        <v>1</v>
      </c>
      <c r="E31" s="71">
        <v>87</v>
      </c>
      <c r="F31" s="5"/>
      <c r="G31" s="157" t="s">
        <v>29</v>
      </c>
      <c r="H31" s="151">
        <v>5</v>
      </c>
      <c r="I31" s="39">
        <f t="shared" si="18"/>
        <v>5.7471264367816091E-2</v>
      </c>
      <c r="J31" s="63"/>
      <c r="K31" s="40">
        <f t="shared" si="19"/>
        <v>82</v>
      </c>
      <c r="L31" s="39">
        <f t="shared" si="20"/>
        <v>0.94252873563218387</v>
      </c>
    </row>
    <row r="32" spans="1:12" x14ac:dyDescent="0.2">
      <c r="A32" s="72" t="s">
        <v>256</v>
      </c>
      <c r="B32" s="72" t="s">
        <v>286</v>
      </c>
      <c r="C32" s="72" t="s">
        <v>287</v>
      </c>
      <c r="D32" s="72">
        <v>1</v>
      </c>
      <c r="E32" s="72">
        <v>87</v>
      </c>
      <c r="F32" s="64"/>
      <c r="G32" s="67"/>
      <c r="H32" s="67"/>
      <c r="I32" s="41">
        <f t="shared" ref="I32" si="21">H32/E32</f>
        <v>0</v>
      </c>
      <c r="J32" s="65"/>
      <c r="K32" s="42">
        <f t="shared" ref="K32" si="22">E32-H32</f>
        <v>87</v>
      </c>
      <c r="L32" s="41">
        <f t="shared" ref="L32" si="23">K32/E32</f>
        <v>1</v>
      </c>
    </row>
    <row r="33" spans="1:12" x14ac:dyDescent="0.2">
      <c r="A33" s="33"/>
      <c r="B33" s="34">
        <f>COUNTA(B29:B32)</f>
        <v>4</v>
      </c>
      <c r="C33" s="33"/>
      <c r="E33" s="37">
        <f>SUM(E29:E32)</f>
        <v>348</v>
      </c>
      <c r="F33" s="43"/>
      <c r="G33" s="34">
        <f>COUNTA(G29:G32)</f>
        <v>1</v>
      </c>
      <c r="H33" s="37">
        <f>SUM(H29:H32)</f>
        <v>5</v>
      </c>
      <c r="I33" s="44">
        <f>H33/E33</f>
        <v>1.4367816091954023E-2</v>
      </c>
      <c r="J33" s="130"/>
      <c r="K33" s="53">
        <f>E33-H33</f>
        <v>343</v>
      </c>
      <c r="L33" s="44">
        <f>K33/E33</f>
        <v>0.98563218390804597</v>
      </c>
    </row>
    <row r="34" spans="1:12" x14ac:dyDescent="0.2">
      <c r="A34" s="33"/>
      <c r="B34" s="34"/>
      <c r="C34" s="33"/>
      <c r="E34" s="37"/>
      <c r="F34" s="43"/>
      <c r="G34" s="34"/>
      <c r="H34" s="37"/>
      <c r="I34" s="44"/>
      <c r="J34" s="130"/>
      <c r="K34" s="53"/>
      <c r="L34" s="44"/>
    </row>
    <row r="35" spans="1:12" x14ac:dyDescent="0.2">
      <c r="A35" s="71" t="s">
        <v>304</v>
      </c>
      <c r="B35" s="71" t="s">
        <v>309</v>
      </c>
      <c r="C35" s="71" t="s">
        <v>310</v>
      </c>
      <c r="D35" s="71">
        <v>1</v>
      </c>
      <c r="E35" s="71">
        <v>87</v>
      </c>
      <c r="F35" s="5"/>
      <c r="G35" s="36"/>
      <c r="H35" s="36"/>
      <c r="I35" s="39">
        <f t="shared" ref="I35:I40" si="24">H35/E35</f>
        <v>0</v>
      </c>
      <c r="J35" s="63"/>
      <c r="K35" s="40">
        <f t="shared" ref="K35:K40" si="25">E35-H35</f>
        <v>87</v>
      </c>
      <c r="L35" s="39">
        <f t="shared" ref="L35:L40" si="26">K35/E35</f>
        <v>1</v>
      </c>
    </row>
    <row r="36" spans="1:12" x14ac:dyDescent="0.2">
      <c r="A36" s="71" t="s">
        <v>304</v>
      </c>
      <c r="B36" s="71" t="s">
        <v>321</v>
      </c>
      <c r="C36" s="71" t="s">
        <v>322</v>
      </c>
      <c r="D36" s="71">
        <v>1</v>
      </c>
      <c r="E36" s="71">
        <v>87</v>
      </c>
      <c r="F36" s="5"/>
      <c r="G36" s="36"/>
      <c r="H36" s="36"/>
      <c r="I36" s="39">
        <f t="shared" si="24"/>
        <v>0</v>
      </c>
      <c r="J36" s="63"/>
      <c r="K36" s="40">
        <f t="shared" si="25"/>
        <v>87</v>
      </c>
      <c r="L36" s="39">
        <f t="shared" si="26"/>
        <v>1</v>
      </c>
    </row>
    <row r="37" spans="1:12" x14ac:dyDescent="0.2">
      <c r="A37" s="71" t="s">
        <v>304</v>
      </c>
      <c r="B37" s="71" t="s">
        <v>323</v>
      </c>
      <c r="C37" s="71" t="s">
        <v>324</v>
      </c>
      <c r="D37" s="71">
        <v>1</v>
      </c>
      <c r="E37" s="71">
        <v>87</v>
      </c>
      <c r="F37" s="5"/>
      <c r="G37" s="36"/>
      <c r="H37" s="36"/>
      <c r="I37" s="39">
        <f t="shared" si="24"/>
        <v>0</v>
      </c>
      <c r="J37" s="63"/>
      <c r="K37" s="40">
        <f t="shared" si="25"/>
        <v>87</v>
      </c>
      <c r="L37" s="39">
        <f t="shared" si="26"/>
        <v>1</v>
      </c>
    </row>
    <row r="38" spans="1:12" x14ac:dyDescent="0.2">
      <c r="A38" s="71" t="s">
        <v>304</v>
      </c>
      <c r="B38" s="71" t="s">
        <v>325</v>
      </c>
      <c r="C38" s="71" t="s">
        <v>326</v>
      </c>
      <c r="D38" s="71">
        <v>1</v>
      </c>
      <c r="E38" s="71">
        <v>87</v>
      </c>
      <c r="F38" s="5"/>
      <c r="G38" s="36"/>
      <c r="H38" s="36"/>
      <c r="I38" s="39">
        <f t="shared" si="24"/>
        <v>0</v>
      </c>
      <c r="J38" s="63"/>
      <c r="K38" s="40">
        <f t="shared" si="25"/>
        <v>87</v>
      </c>
      <c r="L38" s="39">
        <f t="shared" si="26"/>
        <v>1</v>
      </c>
    </row>
    <row r="39" spans="1:12" x14ac:dyDescent="0.2">
      <c r="A39" s="71" t="s">
        <v>304</v>
      </c>
      <c r="B39" s="71" t="s">
        <v>327</v>
      </c>
      <c r="C39" s="71" t="s">
        <v>328</v>
      </c>
      <c r="D39" s="71">
        <v>1</v>
      </c>
      <c r="E39" s="71">
        <v>87</v>
      </c>
      <c r="F39" s="5"/>
      <c r="G39" s="36"/>
      <c r="H39" s="36"/>
      <c r="I39" s="39">
        <f t="shared" si="24"/>
        <v>0</v>
      </c>
      <c r="J39" s="63"/>
      <c r="K39" s="40">
        <f t="shared" si="25"/>
        <v>87</v>
      </c>
      <c r="L39" s="39">
        <f t="shared" si="26"/>
        <v>1</v>
      </c>
    </row>
    <row r="40" spans="1:12" x14ac:dyDescent="0.2">
      <c r="A40" s="72" t="s">
        <v>304</v>
      </c>
      <c r="B40" s="72" t="s">
        <v>329</v>
      </c>
      <c r="C40" s="72" t="s">
        <v>330</v>
      </c>
      <c r="D40" s="72">
        <v>1</v>
      </c>
      <c r="E40" s="72">
        <v>87</v>
      </c>
      <c r="F40" s="64"/>
      <c r="G40" s="133"/>
      <c r="H40" s="133"/>
      <c r="I40" s="41">
        <f t="shared" si="24"/>
        <v>0</v>
      </c>
      <c r="J40" s="65"/>
      <c r="K40" s="42">
        <f t="shared" si="25"/>
        <v>87</v>
      </c>
      <c r="L40" s="41">
        <f t="shared" si="26"/>
        <v>1</v>
      </c>
    </row>
    <row r="41" spans="1:12" x14ac:dyDescent="0.2">
      <c r="A41" s="33"/>
      <c r="B41" s="34">
        <f>COUNTA(B35:B40)</f>
        <v>6</v>
      </c>
      <c r="C41" s="33"/>
      <c r="E41" s="37">
        <f>SUM(E35:E40)</f>
        <v>522</v>
      </c>
      <c r="F41" s="43"/>
      <c r="G41" s="34">
        <f>COUNTA(G35:G40)</f>
        <v>0</v>
      </c>
      <c r="H41" s="37">
        <f>SUM(H35:H40)</f>
        <v>0</v>
      </c>
      <c r="I41" s="44">
        <f>H41/E41</f>
        <v>0</v>
      </c>
      <c r="J41" s="130"/>
      <c r="K41" s="53">
        <f>E41-H41</f>
        <v>522</v>
      </c>
      <c r="L41" s="44">
        <f>K41/E41</f>
        <v>1</v>
      </c>
    </row>
    <row r="42" spans="1:12" x14ac:dyDescent="0.2">
      <c r="A42" s="33"/>
      <c r="B42" s="34"/>
      <c r="C42" s="33"/>
      <c r="E42" s="37"/>
      <c r="F42" s="43"/>
      <c r="G42" s="34"/>
      <c r="H42" s="37"/>
      <c r="I42" s="44"/>
      <c r="J42" s="130"/>
      <c r="K42" s="53"/>
      <c r="L42" s="44"/>
    </row>
    <row r="43" spans="1:12" x14ac:dyDescent="0.2">
      <c r="A43" s="33"/>
      <c r="B43" s="34"/>
      <c r="C43" s="33"/>
      <c r="E43" s="37"/>
      <c r="F43" s="43"/>
      <c r="G43" s="34"/>
      <c r="H43" s="37"/>
      <c r="I43" s="44"/>
      <c r="J43" s="75"/>
      <c r="K43" s="53"/>
      <c r="L43" s="44"/>
    </row>
    <row r="44" spans="1:12" x14ac:dyDescent="0.2">
      <c r="C44" s="100" t="s">
        <v>343</v>
      </c>
      <c r="D44" s="116"/>
      <c r="G44" s="38"/>
      <c r="H44" s="38"/>
    </row>
    <row r="45" spans="1:12" x14ac:dyDescent="0.2">
      <c r="B45" s="100"/>
      <c r="D45" s="118" t="s">
        <v>98</v>
      </c>
      <c r="E45" s="99">
        <f>SUM(B8+B13+B21+B24+B27+B33+B41)</f>
        <v>26</v>
      </c>
      <c r="G45" s="38"/>
      <c r="H45" s="38"/>
    </row>
    <row r="46" spans="1:12" x14ac:dyDescent="0.2">
      <c r="B46" s="100"/>
      <c r="D46" s="118" t="s">
        <v>135</v>
      </c>
      <c r="E46" s="98">
        <f>SUM(E8+E13+E21+E24+E27+E33+E41)</f>
        <v>2262</v>
      </c>
      <c r="G46" s="38"/>
      <c r="H46" s="38"/>
    </row>
    <row r="47" spans="1:12" x14ac:dyDescent="0.2">
      <c r="B47" s="117"/>
      <c r="D47" s="118" t="s">
        <v>126</v>
      </c>
      <c r="E47" s="99">
        <f>SUM(G8+G13+G21+G24+G27+G33+G41)</f>
        <v>7</v>
      </c>
      <c r="G47" s="38"/>
      <c r="H47" s="38"/>
    </row>
    <row r="48" spans="1:12" x14ac:dyDescent="0.2">
      <c r="B48" s="117"/>
      <c r="D48" s="118" t="s">
        <v>136</v>
      </c>
      <c r="E48" s="98">
        <f>SUM(H8+H13+H21+H24+H27+H33+H41)</f>
        <v>22</v>
      </c>
      <c r="G48" s="38"/>
      <c r="H48" s="38"/>
    </row>
    <row r="49" spans="2:8" x14ac:dyDescent="0.2">
      <c r="B49" s="117"/>
      <c r="D49" s="118" t="s">
        <v>137</v>
      </c>
      <c r="E49" s="125">
        <f>E48/E46</f>
        <v>9.7259062776304164E-3</v>
      </c>
      <c r="G49" s="38"/>
      <c r="H49" s="38"/>
    </row>
    <row r="50" spans="2:8" x14ac:dyDescent="0.2">
      <c r="D50" s="118" t="s">
        <v>138</v>
      </c>
      <c r="E50" s="98">
        <f>SUM(K8+K13+K21+K24+K27+K33+K41)</f>
        <v>2240</v>
      </c>
      <c r="G50" s="38"/>
      <c r="H50" s="38"/>
    </row>
    <row r="51" spans="2:8" x14ac:dyDescent="0.2">
      <c r="D51" s="118" t="s">
        <v>139</v>
      </c>
      <c r="E51" s="125">
        <f>E50/E46</f>
        <v>0.99027409372236963</v>
      </c>
      <c r="G51" s="38"/>
      <c r="H51" s="38"/>
    </row>
    <row r="52" spans="2:8" x14ac:dyDescent="0.2">
      <c r="G52" s="38"/>
      <c r="H52" s="38"/>
    </row>
    <row r="53" spans="2:8" x14ac:dyDescent="0.2">
      <c r="G53" s="38"/>
      <c r="H53" s="38"/>
    </row>
    <row r="54" spans="2:8" x14ac:dyDescent="0.2">
      <c r="G54" s="38"/>
      <c r="H54" s="38"/>
    </row>
    <row r="55" spans="2:8" x14ac:dyDescent="0.2">
      <c r="G55" s="38"/>
      <c r="H55" s="38"/>
    </row>
    <row r="56" spans="2:8" x14ac:dyDescent="0.2">
      <c r="G56" s="38"/>
      <c r="H56" s="38"/>
    </row>
  </sheetData>
  <mergeCells count="3">
    <mergeCell ref="G1:I1"/>
    <mergeCell ref="K1:L1"/>
    <mergeCell ref="B1:C1"/>
  </mergeCells>
  <phoneticPr fontId="3" type="noConversion"/>
  <printOptions horizontalCentered="1" gridLines="1"/>
  <pageMargins left="0.5" right="0.5" top="1.5" bottom="0.75" header="0.5" footer="0.5"/>
  <pageSetup scale="80" orientation="landscape" r:id="rId1"/>
  <headerFooter alignWithMargins="0">
    <oddHeader>&amp;C&amp;"Arial,Bold"&amp;16 2011 Swimming Season
Oregon Beach Days at Monitored Beaches</oddHeader>
    <oddFooter>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Summary</vt:lpstr>
      <vt:lpstr>Attributes</vt:lpstr>
      <vt:lpstr>Monitoring</vt:lpstr>
      <vt:lpstr>Pollution Sources</vt:lpstr>
      <vt:lpstr>2011 Actions</vt:lpstr>
      <vt:lpstr>Action Durations</vt:lpstr>
      <vt:lpstr>Beach Days</vt:lpstr>
      <vt:lpstr>'2011 Actions'!Print_Area</vt:lpstr>
      <vt:lpstr>'Action Durations'!Print_Area</vt:lpstr>
      <vt:lpstr>Attributes!Print_Area</vt:lpstr>
      <vt:lpstr>'Beach Days'!Print_Area</vt:lpstr>
      <vt:lpstr>Monitoring!Print_Area</vt:lpstr>
      <vt:lpstr>'Pollution Sources'!Print_Area</vt:lpstr>
      <vt:lpstr>Summary!Print_Area</vt:lpstr>
      <vt:lpstr>'2011 Actions'!Print_Titles</vt:lpstr>
      <vt:lpstr>'Action Durations'!Print_Titles</vt:lpstr>
      <vt:lpstr>Attributes!Print_Titles</vt:lpstr>
      <vt:lpstr>'Beach Days'!Print_Titles</vt:lpstr>
      <vt:lpstr>Monitoring!Print_Titles</vt:lpstr>
      <vt:lpstr>'Pollution Sources'!Print_Titles</vt:lpstr>
      <vt:lpstr>Summary!Print_Titles</vt:lpstr>
    </vt:vector>
  </TitlesOfParts>
  <Company>Tetra Tech, Inc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Jonathan.Simpson</cp:lastModifiedBy>
  <cp:lastPrinted>2011-04-08T17:56:17Z</cp:lastPrinted>
  <dcterms:created xsi:type="dcterms:W3CDTF">2006-12-12T20:37:17Z</dcterms:created>
  <dcterms:modified xsi:type="dcterms:W3CDTF">2012-03-07T18:27:05Z</dcterms:modified>
</cp:coreProperties>
</file>