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85" yWindow="-150" windowWidth="17385" windowHeight="8100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Actions'!$A$1:$K$59</definedName>
    <definedName name="_xlnm.Print_Area" localSheetId="5">'Action Durations'!$A$1:$L$50</definedName>
    <definedName name="_xlnm.Print_Area" localSheetId="1">Attributes!$A$1:$J$279</definedName>
    <definedName name="_xlnm.Print_Area" localSheetId="6">'Beach Days'!$A$1:$L$285</definedName>
    <definedName name="_xlnm.Print_Area" localSheetId="2">Monitoring!$A$1:$I$291</definedName>
    <definedName name="_xlnm.Print_Area" localSheetId="3">'Pollution Sources'!$A$1:$S$297</definedName>
    <definedName name="_xlnm.Print_Area" localSheetId="0">Summary!$A$1:$U$34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K54" i="7" l="1"/>
  <c r="L54" i="7" s="1"/>
  <c r="I54" i="7"/>
  <c r="K138" i="7"/>
  <c r="L138" i="7" s="1"/>
  <c r="I138" i="7"/>
  <c r="K198" i="7"/>
  <c r="L198" i="7" s="1"/>
  <c r="I198" i="7"/>
  <c r="I115" i="10"/>
  <c r="B56" i="10" l="1"/>
  <c r="K197" i="7" l="1"/>
  <c r="L197" i="7" s="1"/>
  <c r="I197" i="7"/>
  <c r="T19" i="8" l="1"/>
  <c r="T18" i="8"/>
  <c r="T17" i="8"/>
  <c r="Q15" i="8" l="1"/>
  <c r="P15" i="8"/>
  <c r="O15" i="8"/>
  <c r="N15" i="8"/>
  <c r="M15" i="8"/>
  <c r="L15" i="8"/>
  <c r="Q17" i="8"/>
  <c r="P17" i="8"/>
  <c r="O17" i="8"/>
  <c r="N17" i="8"/>
  <c r="M17" i="8"/>
  <c r="L17" i="8"/>
  <c r="Q9" i="8"/>
  <c r="P9" i="8"/>
  <c r="O9" i="8"/>
  <c r="N9" i="8"/>
  <c r="M9" i="8"/>
  <c r="L9" i="8"/>
  <c r="H17" i="8"/>
  <c r="H9" i="8"/>
  <c r="E287" i="10" l="1"/>
  <c r="I268" i="10"/>
  <c r="E274" i="10"/>
  <c r="D19" i="8" s="1"/>
  <c r="E271" i="10"/>
  <c r="D18" i="8" s="1"/>
  <c r="E268" i="10"/>
  <c r="D17" i="8" s="1"/>
  <c r="E260" i="10"/>
  <c r="D16" i="8" s="1"/>
  <c r="E257" i="10"/>
  <c r="D15" i="8" s="1"/>
  <c r="E246" i="10"/>
  <c r="D14" i="8" s="1"/>
  <c r="J14" i="8" s="1"/>
  <c r="E228" i="10"/>
  <c r="D13" i="8" s="1"/>
  <c r="E205" i="10"/>
  <c r="D12" i="8" s="1"/>
  <c r="E198" i="10"/>
  <c r="D11" i="8" s="1"/>
  <c r="E139" i="10"/>
  <c r="D10" i="8" s="1"/>
  <c r="E128" i="10"/>
  <c r="D9" i="8" s="1"/>
  <c r="E118" i="10"/>
  <c r="D8" i="8" s="1"/>
  <c r="E115" i="10"/>
  <c r="D7" i="8" s="1"/>
  <c r="E60" i="10"/>
  <c r="D6" i="8" s="1"/>
  <c r="E56" i="10"/>
  <c r="D5" i="8" s="1"/>
  <c r="E15" i="10"/>
  <c r="D4" i="8" s="1"/>
  <c r="E12" i="10"/>
  <c r="D3" i="8" s="1"/>
  <c r="E286" i="10"/>
  <c r="E284" i="10"/>
  <c r="E291" i="10"/>
  <c r="E290" i="10"/>
  <c r="E289" i="10"/>
  <c r="E288" i="10"/>
  <c r="E279" i="10" l="1"/>
  <c r="E285" i="10"/>
  <c r="E57" i="11" l="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F268" i="2" l="1"/>
  <c r="E58" i="4" l="1"/>
  <c r="E57" i="4"/>
  <c r="E56" i="4"/>
  <c r="E53" i="4"/>
  <c r="E50" i="4"/>
  <c r="L33" i="9"/>
  <c r="K33" i="9"/>
  <c r="J33" i="9"/>
  <c r="I33" i="9"/>
  <c r="H33" i="9"/>
  <c r="F33" i="9"/>
  <c r="E33" i="9"/>
  <c r="B33" i="9"/>
  <c r="E36" i="4"/>
  <c r="H36" i="4"/>
  <c r="B36" i="4"/>
  <c r="H39" i="4"/>
  <c r="E39" i="4"/>
  <c r="B39" i="4"/>
  <c r="I15" i="10"/>
  <c r="B15" i="10"/>
  <c r="F15" i="2"/>
  <c r="B15" i="2"/>
  <c r="S18" i="8" l="1"/>
  <c r="F17" i="8"/>
  <c r="K265" i="7"/>
  <c r="L265" i="7" s="1"/>
  <c r="I265" i="7"/>
  <c r="K264" i="7"/>
  <c r="L264" i="7" s="1"/>
  <c r="I264" i="7"/>
  <c r="H275" i="7"/>
  <c r="G275" i="7"/>
  <c r="E275" i="7"/>
  <c r="B275" i="7"/>
  <c r="K274" i="7"/>
  <c r="L274" i="7" s="1"/>
  <c r="I274" i="7"/>
  <c r="H272" i="7"/>
  <c r="G272" i="7"/>
  <c r="E272" i="7"/>
  <c r="K272" i="7" s="1"/>
  <c r="L272" i="7" s="1"/>
  <c r="B272" i="7"/>
  <c r="K271" i="7"/>
  <c r="L271" i="7" s="1"/>
  <c r="I271" i="7"/>
  <c r="K257" i="7"/>
  <c r="L257" i="7" s="1"/>
  <c r="I257" i="7"/>
  <c r="K256" i="7"/>
  <c r="L256" i="7" s="1"/>
  <c r="I256" i="7"/>
  <c r="K255" i="7"/>
  <c r="L255" i="7" s="1"/>
  <c r="I255" i="7"/>
  <c r="K254" i="7"/>
  <c r="L254" i="7" s="1"/>
  <c r="I254" i="7"/>
  <c r="K253" i="7"/>
  <c r="L253" i="7" s="1"/>
  <c r="I253" i="7"/>
  <c r="K252" i="7"/>
  <c r="L252" i="7" s="1"/>
  <c r="I252" i="7"/>
  <c r="K251" i="7"/>
  <c r="L251" i="7" s="1"/>
  <c r="I251" i="7"/>
  <c r="K250" i="7"/>
  <c r="L250" i="7" s="1"/>
  <c r="I250" i="7"/>
  <c r="K246" i="7"/>
  <c r="L246" i="7" s="1"/>
  <c r="I246" i="7"/>
  <c r="K245" i="7"/>
  <c r="L245" i="7" s="1"/>
  <c r="I245" i="7"/>
  <c r="K244" i="7"/>
  <c r="L244" i="7" s="1"/>
  <c r="I244" i="7"/>
  <c r="K243" i="7"/>
  <c r="L243" i="7" s="1"/>
  <c r="I243" i="7"/>
  <c r="K242" i="7"/>
  <c r="L242" i="7" s="1"/>
  <c r="I242" i="7"/>
  <c r="K241" i="7"/>
  <c r="L241" i="7" s="1"/>
  <c r="I241" i="7"/>
  <c r="K240" i="7"/>
  <c r="L240" i="7" s="1"/>
  <c r="I240" i="7"/>
  <c r="K239" i="7"/>
  <c r="L239" i="7" s="1"/>
  <c r="I239" i="7"/>
  <c r="K238" i="7"/>
  <c r="L238" i="7" s="1"/>
  <c r="I238" i="7"/>
  <c r="K237" i="7"/>
  <c r="L237" i="7" s="1"/>
  <c r="I237" i="7"/>
  <c r="K236" i="7"/>
  <c r="L236" i="7" s="1"/>
  <c r="I236" i="7"/>
  <c r="K235" i="7"/>
  <c r="L235" i="7" s="1"/>
  <c r="I235" i="7"/>
  <c r="K234" i="7"/>
  <c r="L234" i="7" s="1"/>
  <c r="I234" i="7"/>
  <c r="K233" i="7"/>
  <c r="L233" i="7" s="1"/>
  <c r="I233" i="7"/>
  <c r="K232" i="7"/>
  <c r="L232" i="7" s="1"/>
  <c r="I232" i="7"/>
  <c r="K228" i="7"/>
  <c r="L228" i="7" s="1"/>
  <c r="I228" i="7"/>
  <c r="K227" i="7"/>
  <c r="L227" i="7" s="1"/>
  <c r="I227" i="7"/>
  <c r="K226" i="7"/>
  <c r="L226" i="7" s="1"/>
  <c r="I226" i="7"/>
  <c r="K225" i="7"/>
  <c r="L225" i="7" s="1"/>
  <c r="I225" i="7"/>
  <c r="K224" i="7"/>
  <c r="L224" i="7" s="1"/>
  <c r="I224" i="7"/>
  <c r="K223" i="7"/>
  <c r="L223" i="7" s="1"/>
  <c r="I223" i="7"/>
  <c r="K222" i="7"/>
  <c r="L222" i="7" s="1"/>
  <c r="I222" i="7"/>
  <c r="K221" i="7"/>
  <c r="L221" i="7" s="1"/>
  <c r="I221" i="7"/>
  <c r="K220" i="7"/>
  <c r="L220" i="7" s="1"/>
  <c r="I220" i="7"/>
  <c r="K219" i="7"/>
  <c r="L219" i="7" s="1"/>
  <c r="I219" i="7"/>
  <c r="K218" i="7"/>
  <c r="L218" i="7" s="1"/>
  <c r="I218" i="7"/>
  <c r="K217" i="7"/>
  <c r="L217" i="7" s="1"/>
  <c r="I217" i="7"/>
  <c r="K216" i="7"/>
  <c r="L216" i="7" s="1"/>
  <c r="I216" i="7"/>
  <c r="K215" i="7"/>
  <c r="L215" i="7" s="1"/>
  <c r="I215" i="7"/>
  <c r="K214" i="7"/>
  <c r="L214" i="7" s="1"/>
  <c r="I214" i="7"/>
  <c r="K213" i="7"/>
  <c r="L213" i="7" s="1"/>
  <c r="I213" i="7"/>
  <c r="K212" i="7"/>
  <c r="L212" i="7" s="1"/>
  <c r="I212" i="7"/>
  <c r="K211" i="7"/>
  <c r="L211" i="7" s="1"/>
  <c r="I211" i="7"/>
  <c r="K210" i="7"/>
  <c r="L210" i="7" s="1"/>
  <c r="I210" i="7"/>
  <c r="K209" i="7"/>
  <c r="L209" i="7" s="1"/>
  <c r="I209" i="7"/>
  <c r="K205" i="7"/>
  <c r="L205" i="7" s="1"/>
  <c r="I205" i="7"/>
  <c r="K204" i="7"/>
  <c r="L204" i="7" s="1"/>
  <c r="I204" i="7"/>
  <c r="K203" i="7"/>
  <c r="L203" i="7" s="1"/>
  <c r="I203" i="7"/>
  <c r="K201" i="7"/>
  <c r="L201" i="7" s="1"/>
  <c r="I201" i="7"/>
  <c r="K196" i="7"/>
  <c r="L196" i="7" s="1"/>
  <c r="I196" i="7"/>
  <c r="K195" i="7"/>
  <c r="L195" i="7" s="1"/>
  <c r="I195" i="7"/>
  <c r="K194" i="7"/>
  <c r="L194" i="7" s="1"/>
  <c r="I194" i="7"/>
  <c r="K193" i="7"/>
  <c r="L193" i="7" s="1"/>
  <c r="I193" i="7"/>
  <c r="K192" i="7"/>
  <c r="L192" i="7" s="1"/>
  <c r="I192" i="7"/>
  <c r="K191" i="7"/>
  <c r="L191" i="7" s="1"/>
  <c r="I191" i="7"/>
  <c r="K190" i="7"/>
  <c r="L190" i="7" s="1"/>
  <c r="I190" i="7"/>
  <c r="K189" i="7"/>
  <c r="L189" i="7" s="1"/>
  <c r="I189" i="7"/>
  <c r="K188" i="7"/>
  <c r="L188" i="7" s="1"/>
  <c r="I188" i="7"/>
  <c r="K187" i="7"/>
  <c r="L187" i="7" s="1"/>
  <c r="I187" i="7"/>
  <c r="K186" i="7"/>
  <c r="L186" i="7" s="1"/>
  <c r="I186" i="7"/>
  <c r="K185" i="7"/>
  <c r="L185" i="7" s="1"/>
  <c r="I185" i="7"/>
  <c r="K184" i="7"/>
  <c r="L184" i="7" s="1"/>
  <c r="I184" i="7"/>
  <c r="K183" i="7"/>
  <c r="L183" i="7" s="1"/>
  <c r="I183" i="7"/>
  <c r="K182" i="7"/>
  <c r="L182" i="7" s="1"/>
  <c r="I182" i="7"/>
  <c r="K181" i="7"/>
  <c r="L181" i="7" s="1"/>
  <c r="I181" i="7"/>
  <c r="K180" i="7"/>
  <c r="L180" i="7" s="1"/>
  <c r="I180" i="7"/>
  <c r="K179" i="7"/>
  <c r="L179" i="7" s="1"/>
  <c r="I179" i="7"/>
  <c r="K178" i="7"/>
  <c r="L178" i="7" s="1"/>
  <c r="I178" i="7"/>
  <c r="K177" i="7"/>
  <c r="L177" i="7" s="1"/>
  <c r="I177" i="7"/>
  <c r="K176" i="7"/>
  <c r="L176" i="7" s="1"/>
  <c r="I176" i="7"/>
  <c r="K175" i="7"/>
  <c r="L175" i="7" s="1"/>
  <c r="I175" i="7"/>
  <c r="K174" i="7"/>
  <c r="L174" i="7" s="1"/>
  <c r="I174" i="7"/>
  <c r="K173" i="7"/>
  <c r="L173" i="7" s="1"/>
  <c r="I173" i="7"/>
  <c r="K172" i="7"/>
  <c r="L172" i="7" s="1"/>
  <c r="I172" i="7"/>
  <c r="K171" i="7"/>
  <c r="L171" i="7" s="1"/>
  <c r="I171" i="7"/>
  <c r="K170" i="7"/>
  <c r="L170" i="7" s="1"/>
  <c r="I170" i="7"/>
  <c r="K169" i="7"/>
  <c r="L169" i="7" s="1"/>
  <c r="I169" i="7"/>
  <c r="K168" i="7"/>
  <c r="L168" i="7" s="1"/>
  <c r="I168" i="7"/>
  <c r="K167" i="7"/>
  <c r="L167" i="7" s="1"/>
  <c r="I167" i="7"/>
  <c r="K166" i="7"/>
  <c r="L166" i="7" s="1"/>
  <c r="I166" i="7"/>
  <c r="K165" i="7"/>
  <c r="L165" i="7" s="1"/>
  <c r="I165" i="7"/>
  <c r="K164" i="7"/>
  <c r="L164" i="7" s="1"/>
  <c r="I164" i="7"/>
  <c r="K163" i="7"/>
  <c r="L163" i="7" s="1"/>
  <c r="I163" i="7"/>
  <c r="K162" i="7"/>
  <c r="L162" i="7" s="1"/>
  <c r="I162" i="7"/>
  <c r="K161" i="7"/>
  <c r="L161" i="7" s="1"/>
  <c r="I161" i="7"/>
  <c r="K160" i="7"/>
  <c r="L160" i="7" s="1"/>
  <c r="I160" i="7"/>
  <c r="K159" i="7"/>
  <c r="L159" i="7" s="1"/>
  <c r="I159" i="7"/>
  <c r="K158" i="7"/>
  <c r="L158" i="7" s="1"/>
  <c r="I158" i="7"/>
  <c r="K157" i="7"/>
  <c r="L157" i="7" s="1"/>
  <c r="I157" i="7"/>
  <c r="K156" i="7"/>
  <c r="L156" i="7" s="1"/>
  <c r="I156" i="7"/>
  <c r="K155" i="7"/>
  <c r="L155" i="7" s="1"/>
  <c r="I155" i="7"/>
  <c r="K154" i="7"/>
  <c r="L154" i="7" s="1"/>
  <c r="I154" i="7"/>
  <c r="K153" i="7"/>
  <c r="L153" i="7" s="1"/>
  <c r="I153" i="7"/>
  <c r="K152" i="7"/>
  <c r="L152" i="7" s="1"/>
  <c r="I152" i="7"/>
  <c r="K151" i="7"/>
  <c r="L151" i="7" s="1"/>
  <c r="I151" i="7"/>
  <c r="K150" i="7"/>
  <c r="L150" i="7" s="1"/>
  <c r="I150" i="7"/>
  <c r="K149" i="7"/>
  <c r="L149" i="7" s="1"/>
  <c r="I149" i="7"/>
  <c r="K148" i="7"/>
  <c r="L148" i="7" s="1"/>
  <c r="I148" i="7"/>
  <c r="K147" i="7"/>
  <c r="L147" i="7" s="1"/>
  <c r="I147" i="7"/>
  <c r="K146" i="7"/>
  <c r="L146" i="7" s="1"/>
  <c r="I146" i="7"/>
  <c r="K145" i="7"/>
  <c r="L145" i="7" s="1"/>
  <c r="I145" i="7"/>
  <c r="K144" i="7"/>
  <c r="L144" i="7" s="1"/>
  <c r="I144" i="7"/>
  <c r="K143" i="7"/>
  <c r="L143" i="7" s="1"/>
  <c r="I143" i="7"/>
  <c r="K139" i="7"/>
  <c r="L139" i="7" s="1"/>
  <c r="I139" i="7"/>
  <c r="K137" i="7"/>
  <c r="L137" i="7" s="1"/>
  <c r="I137" i="7"/>
  <c r="K136" i="7"/>
  <c r="L136" i="7" s="1"/>
  <c r="I136" i="7"/>
  <c r="K135" i="7"/>
  <c r="L135" i="7" s="1"/>
  <c r="I135" i="7"/>
  <c r="K134" i="7"/>
  <c r="L134" i="7" s="1"/>
  <c r="I134" i="7"/>
  <c r="K133" i="7"/>
  <c r="L133" i="7" s="1"/>
  <c r="I133" i="7"/>
  <c r="K132" i="7"/>
  <c r="L132" i="7" s="1"/>
  <c r="I132" i="7"/>
  <c r="K128" i="7"/>
  <c r="L128" i="7" s="1"/>
  <c r="I128" i="7"/>
  <c r="K127" i="7"/>
  <c r="L127" i="7" s="1"/>
  <c r="I127" i="7"/>
  <c r="K126" i="7"/>
  <c r="L126" i="7" s="1"/>
  <c r="I126" i="7"/>
  <c r="K125" i="7"/>
  <c r="L125" i="7" s="1"/>
  <c r="I125" i="7"/>
  <c r="K124" i="7"/>
  <c r="L124" i="7" s="1"/>
  <c r="I124" i="7"/>
  <c r="K123" i="7"/>
  <c r="L123" i="7" s="1"/>
  <c r="I123" i="7"/>
  <c r="K122" i="7"/>
  <c r="L122" i="7" s="1"/>
  <c r="I122" i="7"/>
  <c r="K114" i="7"/>
  <c r="L114" i="7" s="1"/>
  <c r="I114" i="7"/>
  <c r="K113" i="7"/>
  <c r="L113" i="7" s="1"/>
  <c r="I113" i="7"/>
  <c r="K112" i="7"/>
  <c r="L112" i="7" s="1"/>
  <c r="I112" i="7"/>
  <c r="K111" i="7"/>
  <c r="L111" i="7" s="1"/>
  <c r="I111" i="7"/>
  <c r="K110" i="7"/>
  <c r="L110" i="7" s="1"/>
  <c r="I110" i="7"/>
  <c r="K109" i="7"/>
  <c r="L109" i="7" s="1"/>
  <c r="I109" i="7"/>
  <c r="K108" i="7"/>
  <c r="L108" i="7" s="1"/>
  <c r="I108" i="7"/>
  <c r="K107" i="7"/>
  <c r="L107" i="7" s="1"/>
  <c r="I107" i="7"/>
  <c r="K106" i="7"/>
  <c r="L106" i="7" s="1"/>
  <c r="I106" i="7"/>
  <c r="K105" i="7"/>
  <c r="L105" i="7" s="1"/>
  <c r="I105" i="7"/>
  <c r="K104" i="7"/>
  <c r="L104" i="7" s="1"/>
  <c r="I104" i="7"/>
  <c r="K103" i="7"/>
  <c r="L103" i="7" s="1"/>
  <c r="I103" i="7"/>
  <c r="K102" i="7"/>
  <c r="L102" i="7" s="1"/>
  <c r="I102" i="7"/>
  <c r="K101" i="7"/>
  <c r="L101" i="7" s="1"/>
  <c r="I101" i="7"/>
  <c r="K100" i="7"/>
  <c r="L100" i="7" s="1"/>
  <c r="I100" i="7"/>
  <c r="K99" i="7"/>
  <c r="L99" i="7" s="1"/>
  <c r="I99" i="7"/>
  <c r="K98" i="7"/>
  <c r="L98" i="7" s="1"/>
  <c r="I98" i="7"/>
  <c r="K97" i="7"/>
  <c r="L97" i="7" s="1"/>
  <c r="I97" i="7"/>
  <c r="K96" i="7"/>
  <c r="L96" i="7" s="1"/>
  <c r="I96" i="7"/>
  <c r="K95" i="7"/>
  <c r="L95" i="7" s="1"/>
  <c r="I95" i="7"/>
  <c r="K94" i="7"/>
  <c r="L94" i="7" s="1"/>
  <c r="I94" i="7"/>
  <c r="K93" i="7"/>
  <c r="L93" i="7" s="1"/>
  <c r="I93" i="7"/>
  <c r="K92" i="7"/>
  <c r="L92" i="7" s="1"/>
  <c r="I92" i="7"/>
  <c r="K91" i="7"/>
  <c r="L91" i="7" s="1"/>
  <c r="I91" i="7"/>
  <c r="K90" i="7"/>
  <c r="L90" i="7" s="1"/>
  <c r="I90" i="7"/>
  <c r="K89" i="7"/>
  <c r="L89" i="7" s="1"/>
  <c r="I89" i="7"/>
  <c r="K88" i="7"/>
  <c r="L88" i="7" s="1"/>
  <c r="I88" i="7"/>
  <c r="K87" i="7"/>
  <c r="L87" i="7" s="1"/>
  <c r="I87" i="7"/>
  <c r="K86" i="7"/>
  <c r="L86" i="7" s="1"/>
  <c r="I86" i="7"/>
  <c r="K85" i="7"/>
  <c r="L85" i="7" s="1"/>
  <c r="I85" i="7"/>
  <c r="K84" i="7"/>
  <c r="L84" i="7" s="1"/>
  <c r="I84" i="7"/>
  <c r="K83" i="7"/>
  <c r="L83" i="7" s="1"/>
  <c r="I83" i="7"/>
  <c r="K82" i="7"/>
  <c r="L82" i="7" s="1"/>
  <c r="I82" i="7"/>
  <c r="K81" i="7"/>
  <c r="L81" i="7" s="1"/>
  <c r="I81" i="7"/>
  <c r="K80" i="7"/>
  <c r="L80" i="7" s="1"/>
  <c r="I80" i="7"/>
  <c r="K79" i="7"/>
  <c r="L79" i="7" s="1"/>
  <c r="I79" i="7"/>
  <c r="K78" i="7"/>
  <c r="L78" i="7" s="1"/>
  <c r="I78" i="7"/>
  <c r="K77" i="7"/>
  <c r="L77" i="7" s="1"/>
  <c r="I77" i="7"/>
  <c r="K76" i="7"/>
  <c r="L76" i="7" s="1"/>
  <c r="I76" i="7"/>
  <c r="K75" i="7"/>
  <c r="L75" i="7" s="1"/>
  <c r="I75" i="7"/>
  <c r="K74" i="7"/>
  <c r="L74" i="7" s="1"/>
  <c r="I74" i="7"/>
  <c r="K73" i="7"/>
  <c r="L73" i="7" s="1"/>
  <c r="I73" i="7"/>
  <c r="K72" i="7"/>
  <c r="L72" i="7" s="1"/>
  <c r="I72" i="7"/>
  <c r="K71" i="7"/>
  <c r="L71" i="7" s="1"/>
  <c r="I71" i="7"/>
  <c r="K70" i="7"/>
  <c r="L70" i="7" s="1"/>
  <c r="I70" i="7"/>
  <c r="K69" i="7"/>
  <c r="L69" i="7" s="1"/>
  <c r="I69" i="7"/>
  <c r="K68" i="7"/>
  <c r="L68" i="7" s="1"/>
  <c r="I68" i="7"/>
  <c r="K67" i="7"/>
  <c r="L67" i="7" s="1"/>
  <c r="I67" i="7"/>
  <c r="K66" i="7"/>
  <c r="L66" i="7" s="1"/>
  <c r="I66" i="7"/>
  <c r="K65" i="7"/>
  <c r="L65" i="7" s="1"/>
  <c r="I65" i="7"/>
  <c r="K64" i="7"/>
  <c r="L64" i="7" s="1"/>
  <c r="I64" i="7"/>
  <c r="K47" i="7"/>
  <c r="L47" i="7" s="1"/>
  <c r="I47" i="7"/>
  <c r="K46" i="7"/>
  <c r="L46" i="7" s="1"/>
  <c r="I46" i="7"/>
  <c r="K45" i="7"/>
  <c r="L45" i="7" s="1"/>
  <c r="I45" i="7"/>
  <c r="K44" i="7"/>
  <c r="L44" i="7" s="1"/>
  <c r="I44" i="7"/>
  <c r="K43" i="7"/>
  <c r="L43" i="7" s="1"/>
  <c r="I43" i="7"/>
  <c r="K42" i="7"/>
  <c r="L42" i="7" s="1"/>
  <c r="I42" i="7"/>
  <c r="K41" i="7"/>
  <c r="L41" i="7" s="1"/>
  <c r="I41" i="7"/>
  <c r="K40" i="7"/>
  <c r="L40" i="7" s="1"/>
  <c r="I40" i="7"/>
  <c r="K39" i="7"/>
  <c r="L39" i="7" s="1"/>
  <c r="I39" i="7"/>
  <c r="K38" i="7"/>
  <c r="L38" i="7" s="1"/>
  <c r="I38" i="7"/>
  <c r="K37" i="7"/>
  <c r="L37" i="7" s="1"/>
  <c r="I37" i="7"/>
  <c r="K36" i="7"/>
  <c r="L36" i="7" s="1"/>
  <c r="I36" i="7"/>
  <c r="K35" i="7"/>
  <c r="L35" i="7" s="1"/>
  <c r="I35" i="7"/>
  <c r="K34" i="7"/>
  <c r="L34" i="7" s="1"/>
  <c r="I34" i="7"/>
  <c r="K33" i="7"/>
  <c r="L33" i="7" s="1"/>
  <c r="I33" i="7"/>
  <c r="K32" i="7"/>
  <c r="L32" i="7" s="1"/>
  <c r="I32" i="7"/>
  <c r="K31" i="7"/>
  <c r="L31" i="7" s="1"/>
  <c r="I31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K25" i="7"/>
  <c r="L25" i="7" s="1"/>
  <c r="I25" i="7"/>
  <c r="K24" i="7"/>
  <c r="L24" i="7" s="1"/>
  <c r="I24" i="7"/>
  <c r="K23" i="7"/>
  <c r="L23" i="7" s="1"/>
  <c r="I23" i="7"/>
  <c r="K22" i="7"/>
  <c r="L22" i="7" s="1"/>
  <c r="I22" i="7"/>
  <c r="K21" i="7"/>
  <c r="L21" i="7" s="1"/>
  <c r="I21" i="7"/>
  <c r="K20" i="7"/>
  <c r="L20" i="7" s="1"/>
  <c r="I20" i="7"/>
  <c r="K19" i="7"/>
  <c r="L19" i="7" s="1"/>
  <c r="I19" i="7"/>
  <c r="K7" i="7"/>
  <c r="L7" i="7" s="1"/>
  <c r="I7" i="7"/>
  <c r="K6" i="7"/>
  <c r="L6" i="7" s="1"/>
  <c r="I6" i="7"/>
  <c r="S275" i="11"/>
  <c r="R275" i="11"/>
  <c r="Q275" i="11"/>
  <c r="P275" i="11"/>
  <c r="O275" i="11"/>
  <c r="N275" i="11"/>
  <c r="M275" i="11"/>
  <c r="L275" i="11"/>
  <c r="K275" i="11"/>
  <c r="J275" i="11"/>
  <c r="I275" i="11"/>
  <c r="H275" i="11"/>
  <c r="G275" i="11"/>
  <c r="F275" i="11"/>
  <c r="E275" i="11"/>
  <c r="B275" i="11"/>
  <c r="S272" i="11"/>
  <c r="R272" i="11"/>
  <c r="Q272" i="11"/>
  <c r="P272" i="11"/>
  <c r="O272" i="11"/>
  <c r="N272" i="11"/>
  <c r="M272" i="11"/>
  <c r="L272" i="11"/>
  <c r="K272" i="11"/>
  <c r="J272" i="11"/>
  <c r="I272" i="11"/>
  <c r="H272" i="11"/>
  <c r="G272" i="11"/>
  <c r="F272" i="11"/>
  <c r="E272" i="11"/>
  <c r="B272" i="11"/>
  <c r="I274" i="10"/>
  <c r="F19" i="8" s="1"/>
  <c r="I271" i="10"/>
  <c r="F18" i="8" s="1"/>
  <c r="I260" i="10"/>
  <c r="I257" i="10"/>
  <c r="I246" i="10"/>
  <c r="I228" i="10"/>
  <c r="I205" i="10"/>
  <c r="I198" i="10"/>
  <c r="I139" i="10"/>
  <c r="I128" i="10"/>
  <c r="I118" i="10"/>
  <c r="I60" i="10"/>
  <c r="I56" i="10"/>
  <c r="I12" i="10"/>
  <c r="B274" i="10"/>
  <c r="C19" i="8" s="1"/>
  <c r="B271" i="10"/>
  <c r="C18" i="8" s="1"/>
  <c r="F274" i="2"/>
  <c r="B274" i="2"/>
  <c r="F271" i="2"/>
  <c r="B271" i="2"/>
  <c r="K275" i="7" l="1"/>
  <c r="L275" i="7" s="1"/>
  <c r="S19" i="8"/>
  <c r="E281" i="10"/>
  <c r="U18" i="8"/>
  <c r="J18" i="8"/>
  <c r="E18" i="8"/>
  <c r="I18" i="8"/>
  <c r="I275" i="7"/>
  <c r="I272" i="7"/>
  <c r="K115" i="7" l="1"/>
  <c r="L115" i="7" s="1"/>
  <c r="I115" i="7"/>
  <c r="K63" i="7"/>
  <c r="L63" i="7" s="1"/>
  <c r="I63" i="7"/>
  <c r="K60" i="7"/>
  <c r="L60" i="7" s="1"/>
  <c r="I60" i="7"/>
  <c r="K59" i="7"/>
  <c r="L59" i="7" s="1"/>
  <c r="I59" i="7"/>
  <c r="K56" i="7"/>
  <c r="L56" i="7" s="1"/>
  <c r="I56" i="7"/>
  <c r="K55" i="7"/>
  <c r="L55" i="7" s="1"/>
  <c r="I55" i="7"/>
  <c r="K53" i="7"/>
  <c r="L53" i="7" s="1"/>
  <c r="I53" i="7"/>
  <c r="K52" i="7"/>
  <c r="L52" i="7" s="1"/>
  <c r="I52" i="7"/>
  <c r="K51" i="7"/>
  <c r="L51" i="7" s="1"/>
  <c r="I51" i="7"/>
  <c r="K50" i="7"/>
  <c r="L50" i="7" s="1"/>
  <c r="I50" i="7"/>
  <c r="K49" i="7"/>
  <c r="L49" i="7" s="1"/>
  <c r="I49" i="7"/>
  <c r="K48" i="7"/>
  <c r="L48" i="7" s="1"/>
  <c r="I48" i="7"/>
  <c r="K18" i="7"/>
  <c r="L18" i="7" s="1"/>
  <c r="I18" i="7"/>
  <c r="K12" i="7"/>
  <c r="L12" i="7" s="1"/>
  <c r="I12" i="7"/>
  <c r="K11" i="7"/>
  <c r="L11" i="7" s="1"/>
  <c r="I11" i="7"/>
  <c r="K10" i="7"/>
  <c r="L10" i="7" s="1"/>
  <c r="I10" i="7"/>
  <c r="K9" i="7"/>
  <c r="L9" i="7" s="1"/>
  <c r="I9" i="7"/>
  <c r="K8" i="7"/>
  <c r="L8" i="7" s="1"/>
  <c r="I8" i="7"/>
  <c r="K5" i="7"/>
  <c r="L5" i="7" s="1"/>
  <c r="I5" i="7"/>
  <c r="K4" i="7"/>
  <c r="L4" i="7" s="1"/>
  <c r="I4" i="7"/>
  <c r="K3" i="7"/>
  <c r="L3" i="7" s="1"/>
  <c r="I3" i="7"/>
  <c r="K268" i="7"/>
  <c r="L268" i="7" s="1"/>
  <c r="I268" i="7"/>
  <c r="K267" i="7"/>
  <c r="L267" i="7" s="1"/>
  <c r="I267" i="7"/>
  <c r="K266" i="7"/>
  <c r="L266" i="7" s="1"/>
  <c r="I266" i="7"/>
  <c r="K263" i="7"/>
  <c r="L263" i="7" s="1"/>
  <c r="I263" i="7"/>
  <c r="K260" i="7"/>
  <c r="L260" i="7" s="1"/>
  <c r="I260" i="7"/>
  <c r="K249" i="7"/>
  <c r="L249" i="7" s="1"/>
  <c r="I249" i="7"/>
  <c r="K231" i="7"/>
  <c r="L231" i="7" s="1"/>
  <c r="I231" i="7"/>
  <c r="K208" i="7"/>
  <c r="L208" i="7" s="1"/>
  <c r="I208" i="7"/>
  <c r="K202" i="7"/>
  <c r="L202" i="7" s="1"/>
  <c r="I202" i="7"/>
  <c r="K142" i="7"/>
  <c r="L142" i="7" s="1"/>
  <c r="I142" i="7"/>
  <c r="K131" i="7"/>
  <c r="L131" i="7" s="1"/>
  <c r="I131" i="7"/>
  <c r="H269" i="7"/>
  <c r="G269" i="7"/>
  <c r="E269" i="7"/>
  <c r="S17" i="8" s="1"/>
  <c r="U17" i="8" s="1"/>
  <c r="B269" i="7"/>
  <c r="H261" i="7"/>
  <c r="T16" i="8" s="1"/>
  <c r="G261" i="7"/>
  <c r="E261" i="7"/>
  <c r="S16" i="8" s="1"/>
  <c r="B261" i="7"/>
  <c r="H258" i="7"/>
  <c r="T15" i="8" s="1"/>
  <c r="G258" i="7"/>
  <c r="E258" i="7"/>
  <c r="S15" i="8" s="1"/>
  <c r="B258" i="7"/>
  <c r="H247" i="7"/>
  <c r="T14" i="8" s="1"/>
  <c r="G247" i="7"/>
  <c r="E247" i="7"/>
  <c r="S14" i="8" s="1"/>
  <c r="B247" i="7"/>
  <c r="H229" i="7"/>
  <c r="T13" i="8" s="1"/>
  <c r="G229" i="7"/>
  <c r="E229" i="7"/>
  <c r="S13" i="8" s="1"/>
  <c r="B229" i="7"/>
  <c r="H206" i="7"/>
  <c r="T12" i="8" s="1"/>
  <c r="G206" i="7"/>
  <c r="E206" i="7"/>
  <c r="S12" i="8" s="1"/>
  <c r="B206" i="7"/>
  <c r="H199" i="7"/>
  <c r="T11" i="8" s="1"/>
  <c r="G199" i="7"/>
  <c r="E199" i="7"/>
  <c r="S11" i="8" s="1"/>
  <c r="B199" i="7"/>
  <c r="H140" i="7"/>
  <c r="T10" i="8" s="1"/>
  <c r="G140" i="7"/>
  <c r="E140" i="7"/>
  <c r="S10" i="8" s="1"/>
  <c r="B140" i="7"/>
  <c r="H129" i="7"/>
  <c r="T9" i="8" s="1"/>
  <c r="G129" i="7"/>
  <c r="E129" i="7"/>
  <c r="S9" i="8" s="1"/>
  <c r="B129" i="7"/>
  <c r="K121" i="7"/>
  <c r="L121" i="7" s="1"/>
  <c r="I121" i="7"/>
  <c r="H119" i="7"/>
  <c r="T8" i="8" s="1"/>
  <c r="G119" i="7"/>
  <c r="E119" i="7"/>
  <c r="S8" i="8" s="1"/>
  <c r="B119" i="7"/>
  <c r="K118" i="7"/>
  <c r="L118" i="7" s="1"/>
  <c r="I118" i="7"/>
  <c r="H116" i="7"/>
  <c r="T7" i="8" s="1"/>
  <c r="G116" i="7"/>
  <c r="E116" i="7"/>
  <c r="S7" i="8" s="1"/>
  <c r="B116" i="7"/>
  <c r="U9" i="8" l="1"/>
  <c r="U10" i="8"/>
  <c r="U11" i="8"/>
  <c r="U12" i="8"/>
  <c r="U13" i="8"/>
  <c r="U14" i="8"/>
  <c r="U15" i="8"/>
  <c r="U16" i="8"/>
  <c r="U19" i="8"/>
  <c r="U7" i="8"/>
  <c r="U8" i="8"/>
  <c r="I261" i="7"/>
  <c r="I247" i="7"/>
  <c r="K140" i="7"/>
  <c r="L140" i="7" s="1"/>
  <c r="I199" i="7"/>
  <c r="K229" i="7"/>
  <c r="L229" i="7" s="1"/>
  <c r="K206" i="7"/>
  <c r="L206" i="7" s="1"/>
  <c r="I116" i="7"/>
  <c r="I119" i="7"/>
  <c r="I140" i="7"/>
  <c r="I229" i="7"/>
  <c r="I129" i="7"/>
  <c r="K261" i="7"/>
  <c r="L261" i="7" s="1"/>
  <c r="I206" i="7"/>
  <c r="K247" i="7"/>
  <c r="L247" i="7" s="1"/>
  <c r="I258" i="7"/>
  <c r="I269" i="7"/>
  <c r="K269" i="7"/>
  <c r="L269" i="7" s="1"/>
  <c r="K258" i="7"/>
  <c r="L258" i="7" s="1"/>
  <c r="K199" i="7"/>
  <c r="L199" i="7" s="1"/>
  <c r="K129" i="7"/>
  <c r="L129" i="7" s="1"/>
  <c r="K119" i="7"/>
  <c r="L119" i="7" s="1"/>
  <c r="K116" i="7"/>
  <c r="L116" i="7" s="1"/>
  <c r="L36" i="9"/>
  <c r="K36" i="9"/>
  <c r="J36" i="9"/>
  <c r="I36" i="9"/>
  <c r="H36" i="9"/>
  <c r="F36" i="9"/>
  <c r="E36" i="9"/>
  <c r="B36" i="9"/>
  <c r="L29" i="9"/>
  <c r="Q13" i="8" s="1"/>
  <c r="K29" i="9"/>
  <c r="P13" i="8" s="1"/>
  <c r="J29" i="9"/>
  <c r="O13" i="8" s="1"/>
  <c r="I29" i="9"/>
  <c r="N13" i="8" s="1"/>
  <c r="H29" i="9"/>
  <c r="M13" i="8" s="1"/>
  <c r="F29" i="9"/>
  <c r="E29" i="9"/>
  <c r="L13" i="8" s="1"/>
  <c r="B29" i="9"/>
  <c r="L22" i="9"/>
  <c r="Q11" i="8" s="1"/>
  <c r="K22" i="9"/>
  <c r="P11" i="8" s="1"/>
  <c r="J22" i="9"/>
  <c r="O11" i="8" s="1"/>
  <c r="I22" i="9"/>
  <c r="N11" i="8" s="1"/>
  <c r="H22" i="9"/>
  <c r="M11" i="8" s="1"/>
  <c r="F22" i="9"/>
  <c r="E22" i="9"/>
  <c r="L11" i="8" s="1"/>
  <c r="B22" i="9"/>
  <c r="L19" i="9"/>
  <c r="K19" i="9"/>
  <c r="J19" i="9"/>
  <c r="I19" i="9"/>
  <c r="H19" i="9"/>
  <c r="F19" i="9"/>
  <c r="E19" i="9"/>
  <c r="B19" i="9"/>
  <c r="H15" i="8" l="1"/>
  <c r="H32" i="4"/>
  <c r="E32" i="4"/>
  <c r="B32" i="4"/>
  <c r="H13" i="8" s="1"/>
  <c r="H24" i="4"/>
  <c r="E24" i="4"/>
  <c r="B24" i="4"/>
  <c r="H11" i="8" s="1"/>
  <c r="S269" i="11" l="1"/>
  <c r="R269" i="11"/>
  <c r="Q269" i="11"/>
  <c r="P269" i="11"/>
  <c r="O269" i="11"/>
  <c r="N269" i="11"/>
  <c r="M269" i="11"/>
  <c r="L269" i="11"/>
  <c r="K269" i="11"/>
  <c r="J269" i="11"/>
  <c r="I269" i="11"/>
  <c r="H269" i="11"/>
  <c r="G269" i="11"/>
  <c r="F269" i="11"/>
  <c r="E269" i="11"/>
  <c r="B269" i="11"/>
  <c r="S261" i="11"/>
  <c r="R261" i="11"/>
  <c r="Q261" i="11"/>
  <c r="P261" i="11"/>
  <c r="O261" i="11"/>
  <c r="N261" i="11"/>
  <c r="M261" i="11"/>
  <c r="L261" i="11"/>
  <c r="K261" i="11"/>
  <c r="J261" i="11"/>
  <c r="I261" i="11"/>
  <c r="H261" i="11"/>
  <c r="G261" i="11"/>
  <c r="F261" i="11"/>
  <c r="E261" i="11"/>
  <c r="B261" i="11"/>
  <c r="S258" i="11"/>
  <c r="R258" i="11"/>
  <c r="Q258" i="11"/>
  <c r="P258" i="11"/>
  <c r="O258" i="11"/>
  <c r="N258" i="11"/>
  <c r="M258" i="11"/>
  <c r="L258" i="11"/>
  <c r="K258" i="11"/>
  <c r="J258" i="11"/>
  <c r="I258" i="11"/>
  <c r="H258" i="11"/>
  <c r="G258" i="11"/>
  <c r="F258" i="11"/>
  <c r="E258" i="11"/>
  <c r="B258" i="11"/>
  <c r="S247" i="11"/>
  <c r="R247" i="11"/>
  <c r="Q247" i="11"/>
  <c r="P247" i="11"/>
  <c r="O247" i="11"/>
  <c r="N247" i="11"/>
  <c r="M247" i="11"/>
  <c r="L247" i="11"/>
  <c r="K247" i="11"/>
  <c r="J247" i="11"/>
  <c r="I247" i="11"/>
  <c r="H247" i="11"/>
  <c r="G247" i="11"/>
  <c r="F247" i="11"/>
  <c r="E247" i="11"/>
  <c r="B247" i="11"/>
  <c r="S229" i="11"/>
  <c r="R229" i="11"/>
  <c r="Q229" i="11"/>
  <c r="P229" i="11"/>
  <c r="O229" i="11"/>
  <c r="N229" i="11"/>
  <c r="M229" i="11"/>
  <c r="L229" i="11"/>
  <c r="K229" i="11"/>
  <c r="J229" i="11"/>
  <c r="I229" i="11"/>
  <c r="H229" i="11"/>
  <c r="G229" i="11"/>
  <c r="F229" i="11"/>
  <c r="E229" i="11"/>
  <c r="B229" i="11"/>
  <c r="S206" i="11"/>
  <c r="R206" i="11"/>
  <c r="Q206" i="11"/>
  <c r="P206" i="11"/>
  <c r="O206" i="11"/>
  <c r="N206" i="11"/>
  <c r="M206" i="11"/>
  <c r="L206" i="11"/>
  <c r="K206" i="11"/>
  <c r="J206" i="11"/>
  <c r="I206" i="11"/>
  <c r="H206" i="11"/>
  <c r="G206" i="11"/>
  <c r="F206" i="11"/>
  <c r="E206" i="11"/>
  <c r="B206" i="11"/>
  <c r="S199" i="11"/>
  <c r="R199" i="11"/>
  <c r="Q199" i="11"/>
  <c r="P199" i="11"/>
  <c r="O199" i="11"/>
  <c r="N199" i="11"/>
  <c r="M199" i="11"/>
  <c r="L199" i="11"/>
  <c r="K199" i="11"/>
  <c r="J199" i="11"/>
  <c r="I199" i="11"/>
  <c r="H199" i="11"/>
  <c r="G199" i="11"/>
  <c r="F199" i="11"/>
  <c r="E199" i="11"/>
  <c r="B199" i="11"/>
  <c r="S140" i="11"/>
  <c r="R140" i="11"/>
  <c r="Q140" i="11"/>
  <c r="P140" i="11"/>
  <c r="O140" i="11"/>
  <c r="N140" i="11"/>
  <c r="M140" i="11"/>
  <c r="L140" i="11"/>
  <c r="K140" i="11"/>
  <c r="J140" i="11"/>
  <c r="I140" i="11"/>
  <c r="H140" i="11"/>
  <c r="G140" i="11"/>
  <c r="F140" i="11"/>
  <c r="E140" i="11"/>
  <c r="B140" i="11"/>
  <c r="S129" i="11"/>
  <c r="R129" i="11"/>
  <c r="Q129" i="11"/>
  <c r="P129" i="11"/>
  <c r="O129" i="11"/>
  <c r="N129" i="11"/>
  <c r="M129" i="11"/>
  <c r="L129" i="11"/>
  <c r="K129" i="11"/>
  <c r="J129" i="11"/>
  <c r="I129" i="11"/>
  <c r="H129" i="11"/>
  <c r="G129" i="11"/>
  <c r="F129" i="11"/>
  <c r="E129" i="11"/>
  <c r="B129" i="11"/>
  <c r="S119" i="11"/>
  <c r="R119" i="11"/>
  <c r="Q119" i="11"/>
  <c r="P119" i="11"/>
  <c r="O119" i="11"/>
  <c r="N119" i="11"/>
  <c r="M119" i="11"/>
  <c r="L119" i="11"/>
  <c r="K119" i="11"/>
  <c r="J119" i="11"/>
  <c r="I119" i="11"/>
  <c r="H119" i="11"/>
  <c r="G119" i="11"/>
  <c r="F119" i="11"/>
  <c r="E119" i="11"/>
  <c r="B119" i="11"/>
  <c r="S116" i="11"/>
  <c r="R116" i="11"/>
  <c r="Q116" i="11"/>
  <c r="P116" i="11"/>
  <c r="O116" i="11"/>
  <c r="N116" i="11"/>
  <c r="M116" i="11"/>
  <c r="L116" i="11"/>
  <c r="K116" i="11"/>
  <c r="J116" i="11"/>
  <c r="I116" i="11"/>
  <c r="H116" i="11"/>
  <c r="G116" i="11"/>
  <c r="F116" i="11"/>
  <c r="E116" i="11"/>
  <c r="B116" i="11"/>
  <c r="F16" i="8"/>
  <c r="F15" i="8"/>
  <c r="F14" i="8"/>
  <c r="F13" i="8"/>
  <c r="F12" i="8"/>
  <c r="F11" i="8"/>
  <c r="F10" i="8"/>
  <c r="F9" i="8"/>
  <c r="F8" i="8"/>
  <c r="F7" i="8"/>
  <c r="F6" i="8"/>
  <c r="F5" i="8"/>
  <c r="B268" i="10"/>
  <c r="C17" i="8" s="1"/>
  <c r="B260" i="10"/>
  <c r="C16" i="8" s="1"/>
  <c r="B257" i="10"/>
  <c r="C15" i="8" s="1"/>
  <c r="B246" i="10"/>
  <c r="C14" i="8" s="1"/>
  <c r="B228" i="10"/>
  <c r="C13" i="8" s="1"/>
  <c r="B205" i="10"/>
  <c r="C12" i="8" s="1"/>
  <c r="B198" i="10"/>
  <c r="C11" i="8" s="1"/>
  <c r="B139" i="10"/>
  <c r="C10" i="8" s="1"/>
  <c r="B128" i="10"/>
  <c r="C9" i="8" s="1"/>
  <c r="B118" i="10"/>
  <c r="C8" i="8" s="1"/>
  <c r="B115" i="10"/>
  <c r="C7" i="8" s="1"/>
  <c r="B268" i="2"/>
  <c r="F260" i="2"/>
  <c r="B260" i="2"/>
  <c r="F257" i="2"/>
  <c r="B257" i="2"/>
  <c r="F246" i="2"/>
  <c r="B246" i="2"/>
  <c r="F228" i="2"/>
  <c r="B228" i="2"/>
  <c r="F205" i="2"/>
  <c r="B205" i="2"/>
  <c r="F198" i="2"/>
  <c r="B198" i="2"/>
  <c r="F139" i="2"/>
  <c r="B139" i="2"/>
  <c r="F128" i="2"/>
  <c r="B128" i="2"/>
  <c r="F118" i="2"/>
  <c r="B118" i="2"/>
  <c r="F115" i="2"/>
  <c r="B115" i="2"/>
  <c r="E17" i="8" l="1"/>
  <c r="J17" i="8"/>
  <c r="I17" i="8"/>
  <c r="E10" i="8"/>
  <c r="J15" i="8"/>
  <c r="I15" i="8"/>
  <c r="J16" i="8"/>
  <c r="I16" i="8"/>
  <c r="E16" i="8"/>
  <c r="J19" i="8"/>
  <c r="E19" i="8"/>
  <c r="I19" i="8"/>
  <c r="E7" i="8"/>
  <c r="E8" i="8"/>
  <c r="J9" i="8"/>
  <c r="E9" i="8"/>
  <c r="I9" i="8"/>
  <c r="J11" i="8"/>
  <c r="E11" i="8"/>
  <c r="I11" i="8"/>
  <c r="J12" i="8"/>
  <c r="E12" i="8"/>
  <c r="I12" i="8"/>
  <c r="J13" i="8"/>
  <c r="E13" i="8"/>
  <c r="I13" i="8"/>
  <c r="E14" i="8"/>
  <c r="I14" i="8"/>
  <c r="E15" i="8"/>
  <c r="E54" i="4"/>
  <c r="E51" i="4"/>
  <c r="E59" i="4"/>
  <c r="F4" i="8"/>
  <c r="F3" i="8"/>
  <c r="F60" i="2"/>
  <c r="F56" i="2"/>
  <c r="F12" i="2"/>
  <c r="H10" i="4"/>
  <c r="E10" i="4"/>
  <c r="B10" i="4"/>
  <c r="H5" i="8" s="1"/>
  <c r="H20" i="4"/>
  <c r="E20" i="4"/>
  <c r="B20" i="4"/>
  <c r="B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J4" i="8"/>
  <c r="E13" i="7"/>
  <c r="E16" i="7"/>
  <c r="S4" i="8" s="1"/>
  <c r="E57" i="7"/>
  <c r="S5" i="8" s="1"/>
  <c r="F16" i="11"/>
  <c r="F13" i="11"/>
  <c r="B3" i="4"/>
  <c r="E3" i="4"/>
  <c r="H3" i="4"/>
  <c r="H17" i="4"/>
  <c r="B17" i="4"/>
  <c r="H7" i="8" s="1"/>
  <c r="J7" i="8" s="1"/>
  <c r="S13" i="11"/>
  <c r="S16" i="11"/>
  <c r="R13" i="11"/>
  <c r="R16" i="11"/>
  <c r="E13" i="11"/>
  <c r="E16" i="11"/>
  <c r="Q13" i="11"/>
  <c r="Q16" i="11"/>
  <c r="P13" i="11"/>
  <c r="P16" i="11"/>
  <c r="O13" i="11"/>
  <c r="O16" i="11"/>
  <c r="N13" i="11"/>
  <c r="N16" i="11"/>
  <c r="M13" i="11"/>
  <c r="M16" i="11"/>
  <c r="L13" i="11"/>
  <c r="L16" i="11"/>
  <c r="K13" i="11"/>
  <c r="K16" i="11"/>
  <c r="J13" i="11"/>
  <c r="J16" i="11"/>
  <c r="I13" i="11"/>
  <c r="I16" i="11"/>
  <c r="H13" i="11"/>
  <c r="H16" i="11"/>
  <c r="G13" i="11"/>
  <c r="G16" i="11"/>
  <c r="B13" i="11"/>
  <c r="B16" i="11"/>
  <c r="B57" i="11"/>
  <c r="H13" i="7"/>
  <c r="B16" i="7"/>
  <c r="K15" i="7"/>
  <c r="L15" i="7" s="1"/>
  <c r="H16" i="7"/>
  <c r="T4" i="8" s="1"/>
  <c r="G16" i="7"/>
  <c r="I15" i="7"/>
  <c r="H57" i="7"/>
  <c r="T5" i="8" s="1"/>
  <c r="H61" i="7"/>
  <c r="T6" i="8" s="1"/>
  <c r="E61" i="7"/>
  <c r="G13" i="7"/>
  <c r="G57" i="7"/>
  <c r="G61" i="7"/>
  <c r="B13" i="7"/>
  <c r="B57" i="7"/>
  <c r="B61" i="7"/>
  <c r="H4" i="9"/>
  <c r="F4" i="9"/>
  <c r="E4" i="9"/>
  <c r="B16" i="9"/>
  <c r="B10" i="9"/>
  <c r="B4" i="9"/>
  <c r="E40" i="9" s="1"/>
  <c r="E17" i="4"/>
  <c r="B60" i="10"/>
  <c r="C6" i="8" s="1"/>
  <c r="C5" i="8"/>
  <c r="L16" i="9"/>
  <c r="Q7" i="8" s="1"/>
  <c r="K16" i="9"/>
  <c r="P7" i="8" s="1"/>
  <c r="J16" i="9"/>
  <c r="O7" i="8" s="1"/>
  <c r="I16" i="9"/>
  <c r="N7" i="8" s="1"/>
  <c r="H16" i="9"/>
  <c r="M7" i="8" s="1"/>
  <c r="E16" i="9"/>
  <c r="L7" i="8" s="1"/>
  <c r="L10" i="9"/>
  <c r="K10" i="9"/>
  <c r="J10" i="9"/>
  <c r="I10" i="9"/>
  <c r="H10" i="9"/>
  <c r="E10" i="9"/>
  <c r="L5" i="8" s="1"/>
  <c r="C4" i="8"/>
  <c r="I4" i="9"/>
  <c r="J4" i="9"/>
  <c r="K4" i="9"/>
  <c r="L4" i="9"/>
  <c r="B12" i="10"/>
  <c r="F10" i="9"/>
  <c r="F16" i="9"/>
  <c r="B12" i="2"/>
  <c r="B56" i="2"/>
  <c r="B60" i="2"/>
  <c r="E42" i="9" l="1"/>
  <c r="E41" i="9"/>
  <c r="D279" i="2"/>
  <c r="M5" i="8"/>
  <c r="H45" i="9"/>
  <c r="N5" i="8"/>
  <c r="H46" i="9"/>
  <c r="P5" i="8"/>
  <c r="H48" i="9"/>
  <c r="O5" i="8"/>
  <c r="H47" i="9"/>
  <c r="Q5" i="8"/>
  <c r="H49" i="9"/>
  <c r="E45" i="4"/>
  <c r="E43" i="4"/>
  <c r="E44" i="4"/>
  <c r="E279" i="7"/>
  <c r="H284" i="11"/>
  <c r="H279" i="11"/>
  <c r="H285" i="11"/>
  <c r="H287" i="11"/>
  <c r="H289" i="11"/>
  <c r="H291" i="11"/>
  <c r="H293" i="11"/>
  <c r="H280" i="11"/>
  <c r="H296" i="11"/>
  <c r="H281" i="11"/>
  <c r="J8" i="8"/>
  <c r="I7" i="8"/>
  <c r="D278" i="2"/>
  <c r="H286" i="11"/>
  <c r="H288" i="11"/>
  <c r="H290" i="11"/>
  <c r="H292" i="11"/>
  <c r="H294" i="11"/>
  <c r="H295" i="11"/>
  <c r="E280" i="7"/>
  <c r="E278" i="10"/>
  <c r="E282" i="7"/>
  <c r="E281" i="7"/>
  <c r="S6" i="8"/>
  <c r="U6" i="8" s="1"/>
  <c r="U5" i="8"/>
  <c r="I13" i="7"/>
  <c r="T3" i="8"/>
  <c r="S3" i="8"/>
  <c r="L3" i="8"/>
  <c r="I8" i="8"/>
  <c r="F50" i="4"/>
  <c r="F57" i="4"/>
  <c r="F53" i="4"/>
  <c r="E6" i="8"/>
  <c r="E5" i="8"/>
  <c r="J5" i="8"/>
  <c r="I5" i="8"/>
  <c r="C3" i="8"/>
  <c r="J6" i="8"/>
  <c r="I6" i="8"/>
  <c r="T20" i="8"/>
  <c r="K61" i="7"/>
  <c r="L61" i="7" s="1"/>
  <c r="I57" i="7"/>
  <c r="Q3" i="8"/>
  <c r="M3" i="8"/>
  <c r="M20" i="8" s="1"/>
  <c r="N3" i="8"/>
  <c r="F58" i="4"/>
  <c r="F56" i="4"/>
  <c r="F20" i="8"/>
  <c r="I61" i="7"/>
  <c r="O3" i="8"/>
  <c r="K13" i="7"/>
  <c r="K16" i="7"/>
  <c r="L16" i="7" s="1"/>
  <c r="I16" i="7"/>
  <c r="I4" i="8"/>
  <c r="E4" i="8"/>
  <c r="U4" i="8"/>
  <c r="H3" i="8"/>
  <c r="P3" i="8"/>
  <c r="P20" i="8" s="1"/>
  <c r="K57" i="7"/>
  <c r="L57" i="7" s="1"/>
  <c r="O20" i="8" l="1"/>
  <c r="N20" i="8"/>
  <c r="Q20" i="8"/>
  <c r="F286" i="10"/>
  <c r="F288" i="10"/>
  <c r="F287" i="10"/>
  <c r="F290" i="10"/>
  <c r="F284" i="10"/>
  <c r="F289" i="10"/>
  <c r="F285" i="10"/>
  <c r="F291" i="10"/>
  <c r="E3" i="8"/>
  <c r="J10" i="8"/>
  <c r="I10" i="8"/>
  <c r="E284" i="7"/>
  <c r="S20" i="8"/>
  <c r="U20" i="8" s="1"/>
  <c r="F54" i="4"/>
  <c r="F51" i="4"/>
  <c r="E280" i="10"/>
  <c r="U3" i="8"/>
  <c r="L20" i="8"/>
  <c r="F59" i="4"/>
  <c r="C20" i="8"/>
  <c r="E283" i="7"/>
  <c r="L13" i="7"/>
  <c r="H297" i="11"/>
  <c r="H50" i="9"/>
  <c r="I49" i="9" s="1"/>
  <c r="D20" i="8"/>
  <c r="H20" i="8"/>
  <c r="J3" i="8"/>
  <c r="I3" i="8"/>
  <c r="E285" i="7" l="1"/>
  <c r="E20" i="8"/>
  <c r="I289" i="11"/>
  <c r="I290" i="11"/>
  <c r="I284" i="11"/>
  <c r="I285" i="11"/>
  <c r="I286" i="11"/>
  <c r="I296" i="11"/>
  <c r="I293" i="11"/>
  <c r="I294" i="11"/>
  <c r="I288" i="11"/>
  <c r="I291" i="11"/>
  <c r="I292" i="11"/>
  <c r="I295" i="11"/>
  <c r="I287" i="11"/>
  <c r="I46" i="9"/>
  <c r="I48" i="9"/>
  <c r="I47" i="9"/>
  <c r="I45" i="9"/>
  <c r="J20" i="8"/>
  <c r="I20" i="8"/>
  <c r="I297" i="11" l="1"/>
  <c r="I50" i="9"/>
</calcChain>
</file>

<file path=xl/sharedStrings.xml><?xml version="1.0" encoding="utf-8"?>
<sst xmlns="http://schemas.openxmlformats.org/spreadsheetml/2006/main" count="4702" uniqueCount="683">
  <si>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</si>
  <si>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</si>
  <si>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</si>
  <si>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</si>
  <si>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</si>
  <si>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</si>
  <si>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</si>
  <si>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</si>
  <si>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</si>
  <si>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</si>
  <si>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</si>
  <si>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</si>
  <si>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</si>
  <si>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</si>
  <si>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</si>
  <si>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</si>
  <si>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</si>
  <si>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</si>
  <si>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</si>
  <si>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</si>
  <si>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</si>
  <si>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</si>
  <si>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</si>
  <si>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</si>
  <si>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</si>
  <si>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</si>
  <si>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</si>
  <si>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</si>
  <si>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</si>
  <si>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</si>
  <si>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STORM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</si>
  <si>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</si>
  <si>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</si>
  <si>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</si>
  <si>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</si>
  <si>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</si>
  <si>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</si>
  <si>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</si>
  <si>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</si>
  <si>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</si>
  <si>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</si>
  <si>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</si>
  <si>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</si>
  <si>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</si>
  <si>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</si>
  <si>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</si>
  <si>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</si>
  <si>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</si>
  <si>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</si>
  <si>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</si>
  <si>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</si>
  <si>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</si>
  <si>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</si>
  <si>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</si>
  <si>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</si>
  <si>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</si>
  <si>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</si>
  <si>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</si>
  <si>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</si>
  <si>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</si>
  <si>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</si>
  <si>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</si>
  <si>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</si>
  <si>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</si>
  <si>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</si>
  <si>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</si>
  <si>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</si>
  <si>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</si>
  <si>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</si>
  <si>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</si>
  <si>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</si>
  <si>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</si>
  <si>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</si>
  <si>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</si>
  <si>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</si>
  <si>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</si>
  <si>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</si>
  <si>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</si>
  <si>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</si>
  <si>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</si>
  <si>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</si>
  <si>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</si>
  <si>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</si>
  <si>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</si>
  <si>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</si>
  <si>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</si>
  <si>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</si>
  <si>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</si>
  <si>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</si>
  <si>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</si>
  <si>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</si>
  <si>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</si>
  <si>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</si>
  <si>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</si>
  <si>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</si>
  <si>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</si>
  <si>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</si>
  <si>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</si>
  <si>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</si>
  <si>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</si>
  <si>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</si>
  <si>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</si>
  <si>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</si>
  <si>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</si>
  <si>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</si>
  <si>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</si>
  <si>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</si>
  <si>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</si>
  <si>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</si>
  <si>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t>WILDLIFE: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</si>
  <si>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</si>
  <si>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</si>
  <si>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</si>
  <si>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</si>
  <si>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</si>
  <si>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</si>
  <si>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</si>
  <si>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</si>
  <si>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</si>
  <si>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</si>
  <si>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</si>
  <si>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</si>
  <si>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</si>
  <si>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</si>
  <si>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</si>
  <si>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</si>
  <si>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</si>
  <si>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</si>
  <si>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</si>
  <si>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</si>
  <si>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</si>
  <si>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</si>
  <si>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</si>
  <si>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</si>
  <si>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</si>
  <si>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</si>
  <si>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</si>
  <si>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</si>
  <si>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</si>
  <si>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</si>
  <si>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</si>
  <si>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</si>
  <si>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</si>
  <si>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</si>
  <si>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WILDLIFE</t>
  </si>
  <si>
    <t>NC575571</t>
  </si>
  <si>
    <t>E Shore of Blounts Bay- Pamlico River</t>
  </si>
  <si>
    <t>NC105938</t>
  </si>
  <si>
    <t>Pamlico River- City Park</t>
  </si>
  <si>
    <t>NC635491</t>
  </si>
  <si>
    <t>Pamlico River- Junction of Upper Goose Creek and Dinah's Lan</t>
  </si>
  <si>
    <t>NC778708</t>
  </si>
  <si>
    <t>Pamlico River- Maul's Point</t>
  </si>
  <si>
    <t>NC442154</t>
  </si>
  <si>
    <t>Pamlico River- Ragged Point Swim Area</t>
  </si>
  <si>
    <t>NC968346</t>
  </si>
  <si>
    <t>Pamlico River- Tripp Point Recrational Area</t>
  </si>
  <si>
    <t>NC556462</t>
  </si>
  <si>
    <t>Pamlico River- Washington- Railroad Trestle</t>
  </si>
  <si>
    <t>NC482470</t>
  </si>
  <si>
    <t>SE of Austin Pt- Pamlico River</t>
  </si>
  <si>
    <t>NC483929</t>
  </si>
  <si>
    <t>Sound access at the intersection of E. Main St. and Tooley S</t>
  </si>
  <si>
    <t>NC808817</t>
  </si>
  <si>
    <t>W of Hills Point- Pamlico River</t>
  </si>
  <si>
    <t>BEAUFORT</t>
  </si>
  <si>
    <t>BERTIE</t>
  </si>
  <si>
    <t>NC574492</t>
  </si>
  <si>
    <t>Boat ramp at the intersection of SR 1500 and Vincent St.</t>
  </si>
  <si>
    <t>BRUNSWICK</t>
  </si>
  <si>
    <t>NC187482</t>
  </si>
  <si>
    <t>Beach Access near Capt. Jack's on Holden Beach</t>
  </si>
  <si>
    <t>NC569455</t>
  </si>
  <si>
    <t>Beach access between Bald Head Harbor entrance &amp; Bald Head C</t>
  </si>
  <si>
    <t>NC826921</t>
  </si>
  <si>
    <t>NC336677</t>
  </si>
  <si>
    <t>Beach area between ICW Marker #28 &amp; ICW Marker #29 at the en</t>
  </si>
  <si>
    <t>NC642348</t>
  </si>
  <si>
    <t>NC449749</t>
  </si>
  <si>
    <t>Caswell Beach Public Access off Caswell Beach Rd.</t>
  </si>
  <si>
    <t>NC813252</t>
  </si>
  <si>
    <t>Dutchman Creek Park on Fish Factory Road near Southport</t>
  </si>
  <si>
    <t>NC895384</t>
  </si>
  <si>
    <t>East Beach area- Beach access #42</t>
  </si>
  <si>
    <t>NC140790</t>
  </si>
  <si>
    <t>East end (HB)</t>
  </si>
  <si>
    <t>NC698990</t>
  </si>
  <si>
    <t>Ferry Road Public Access</t>
  </si>
  <si>
    <t>NC971811</t>
  </si>
  <si>
    <t>Greensboro St. emergency vehicle access</t>
  </si>
  <si>
    <t>NC345154</t>
  </si>
  <si>
    <t>Holden Beach - Public Access at Dolphin Street</t>
  </si>
  <si>
    <t>NC302675</t>
  </si>
  <si>
    <t>Holden Beach Bridge, ICWW at pier</t>
  </si>
  <si>
    <t>NC153015</t>
  </si>
  <si>
    <t>ICWW, near marker #59, Sand Dollar Street (HB)</t>
  </si>
  <si>
    <t>NC451008</t>
  </si>
  <si>
    <t>ICWW, near marker #67, Sailfish Street (HB)</t>
  </si>
  <si>
    <t>NC803771</t>
  </si>
  <si>
    <t>ICWW, soundside access at E. end of Ocean Isle Bch.</t>
  </si>
  <si>
    <t>NC986806</t>
  </si>
  <si>
    <t>Intracoastal Waterway, shoreline adjacent to Ocean Isle Wild</t>
  </si>
  <si>
    <t>NC545708</t>
  </si>
  <si>
    <t>Intracoastal Waterway, waterfront park at end of NE 52nd St</t>
  </si>
  <si>
    <t>NC497594</t>
  </si>
  <si>
    <t>Lighthouse Park, Caswell Beach Rd., Caswell Beach</t>
  </si>
  <si>
    <t>NC642326</t>
  </si>
  <si>
    <t>Middleton Public Access - Oak Island</t>
  </si>
  <si>
    <t>NC175823</t>
  </si>
  <si>
    <t>Ocean Pier at Causeway and First St.</t>
  </si>
  <si>
    <t>NC758778</t>
  </si>
  <si>
    <t>Ocean pier at Main St. and Sunset Blvd.</t>
  </si>
  <si>
    <t>NC576773</t>
  </si>
  <si>
    <t>Ocean pier at Ocean Blvd. and Durham St.</t>
  </si>
  <si>
    <t>NC873506</t>
  </si>
  <si>
    <t>Ocean pier between 14th and 15th Place East and Beach Dr.</t>
  </si>
  <si>
    <t>NC998441</t>
  </si>
  <si>
    <t>Public Access at 30th Place West and Beach Dr.</t>
  </si>
  <si>
    <t>NC499745</t>
  </si>
  <si>
    <t>Public Access at 40th and Main St.</t>
  </si>
  <si>
    <t>NC379310</t>
  </si>
  <si>
    <t>Public Access at Dawson Street - Ocean Isle Beach</t>
  </si>
  <si>
    <t>NC442815</t>
  </si>
  <si>
    <t>Public Access at Driftwood Street - Ocean Isle Beach</t>
  </si>
  <si>
    <t>NC463026</t>
  </si>
  <si>
    <t>Public Access at First and Chadbourn St.</t>
  </si>
  <si>
    <t>NC742373</t>
  </si>
  <si>
    <t>Public Access at Ocean Dr. and Keziah St.</t>
  </si>
  <si>
    <t>NC894449</t>
  </si>
  <si>
    <t>Public Access at southeast 46th St. and E. Beach Drive - Oak</t>
  </si>
  <si>
    <t>NC384247</t>
  </si>
  <si>
    <t>Public Access at southeast 58th St. and E. Beach Drive - Oak</t>
  </si>
  <si>
    <t>NC975034</t>
  </si>
  <si>
    <t>Public Access just west of Mile Marker #1 in Holden Beach</t>
  </si>
  <si>
    <t>NC376660</t>
  </si>
  <si>
    <t>Public Access, West end of Oak Island Drive - Oak Island</t>
  </si>
  <si>
    <t>NC848108</t>
  </si>
  <si>
    <t>Public Access, east end of Sunset Beach</t>
  </si>
  <si>
    <t>NC191050</t>
  </si>
  <si>
    <t>South Beach area- Beach access # 17</t>
  </si>
  <si>
    <t>NC288973</t>
  </si>
  <si>
    <t>Waterway Park - Oak Island</t>
  </si>
  <si>
    <t>NC184657</t>
  </si>
  <si>
    <t>Wildlife ramp off Fish Factory Rd near Southport</t>
  </si>
  <si>
    <t>CAMDEN</t>
  </si>
  <si>
    <t>NC999058</t>
  </si>
  <si>
    <t>Canal boat ramp on SR 1153</t>
  </si>
  <si>
    <t>NC256595</t>
  </si>
  <si>
    <t>Sound access on SR 1153</t>
  </si>
  <si>
    <t>CARTERET</t>
  </si>
  <si>
    <t>NC120547</t>
  </si>
  <si>
    <t>1/2 mile W of Mile Marker 10, oceanside</t>
  </si>
  <si>
    <t>NC381539</t>
  </si>
  <si>
    <t>100 yds. NE Gallant's Channel Bridge by shore</t>
  </si>
  <si>
    <t>NC861560</t>
  </si>
  <si>
    <t>400 yds SE of Bean Island off Core Banks</t>
  </si>
  <si>
    <t>NC511988</t>
  </si>
  <si>
    <t>AO- Public Beach Access, Inlet Rd., West side junction of Co</t>
  </si>
  <si>
    <t>NC444349</t>
  </si>
  <si>
    <t>Adams Creek off Silver Dollar Rd</t>
  </si>
  <si>
    <t>NC377628</t>
  </si>
  <si>
    <t>Bogue Inlet mouth of Coast Guard Channel</t>
  </si>
  <si>
    <t>NC991171</t>
  </si>
  <si>
    <t>Bogue Sd.- Archer Point</t>
  </si>
  <si>
    <t>NC659044</t>
  </si>
  <si>
    <t>Bogue Sound- Boat Landing Tourist Center</t>
  </si>
  <si>
    <t>NC411851</t>
  </si>
  <si>
    <t>Bogue Sound- Canal leading to Moonlite Bay</t>
  </si>
  <si>
    <t>NC320933</t>
  </si>
  <si>
    <t>Bogue Sound- E side of Mouth of Gales Creek</t>
  </si>
  <si>
    <t>NC623291</t>
  </si>
  <si>
    <t>Bogue Sound- Goose Creek, off campground</t>
  </si>
  <si>
    <t>NC429821</t>
  </si>
  <si>
    <t>Bogue Sound- W Salter Path, ~200 yds off of Wam Squam Ln</t>
  </si>
  <si>
    <t>NC852895</t>
  </si>
  <si>
    <t>Brown's Island public beach in Core Sound near Harkers Islan</t>
  </si>
  <si>
    <t>NC135340</t>
  </si>
  <si>
    <t>CCC- Aquatic Education Location</t>
  </si>
  <si>
    <t>NC533984</t>
  </si>
  <si>
    <t>Cape Lookout Coast Guard Dock</t>
  </si>
  <si>
    <t>NC434812</t>
  </si>
  <si>
    <t>Cedar Island - Beach Area SE of Wildlife Ramp adjacent to Fe</t>
  </si>
  <si>
    <t>NC626501</t>
  </si>
  <si>
    <t>Core Sd.- Shell Point off Harkers Island</t>
  </si>
  <si>
    <t>NC643293</t>
  </si>
  <si>
    <t>FORT MACON beach access at Bathhouse</t>
  </si>
  <si>
    <t>NC341418</t>
  </si>
  <si>
    <t>Harker's Island bridge at swimming area</t>
  </si>
  <si>
    <t>NC231160</t>
  </si>
  <si>
    <t>Headen Ln. Salter Path- Soundside ~200 yds. offshore</t>
  </si>
  <si>
    <t>NC968903</t>
  </si>
  <si>
    <t>ICW, Marker #44</t>
  </si>
  <si>
    <t>NC102958</t>
  </si>
  <si>
    <t>Indian Beach - Public Access at Mile Marker #12</t>
  </si>
  <si>
    <t>NC935797</t>
  </si>
  <si>
    <t>Knob Island- N side</t>
  </si>
  <si>
    <t>NC730320</t>
  </si>
  <si>
    <t>Lennoxville Boat Ramp</t>
  </si>
  <si>
    <t>NC244236</t>
  </si>
  <si>
    <t>Mile Marker 15, oceanside</t>
  </si>
  <si>
    <t>NC115357</t>
  </si>
  <si>
    <t>Mile Marker 7 1/2, oceanside</t>
  </si>
  <si>
    <t>NC147416</t>
  </si>
  <si>
    <t>Mile Post 19 1/2, oceanside</t>
  </si>
  <si>
    <t>NC714613</t>
  </si>
  <si>
    <t>Mile Post 4 1/2, oceanside of Pelican Dr.</t>
  </si>
  <si>
    <t>NC727802</t>
  </si>
  <si>
    <t>Morehead City - Drain pipe at 16th St.</t>
  </si>
  <si>
    <t>NC204538</t>
  </si>
  <si>
    <t>Mouth of Back Creek - left side by beach</t>
  </si>
  <si>
    <t>NC722020</t>
  </si>
  <si>
    <t>N end of Old Ferry Rd., Soundside</t>
  </si>
  <si>
    <t>NC852484</t>
  </si>
  <si>
    <t>Newport River- Public access NW of Bridge</t>
  </si>
  <si>
    <t>NC951761</t>
  </si>
  <si>
    <t>North River- at Hwy 70 bridge</t>
  </si>
  <si>
    <t>NC189579</t>
  </si>
  <si>
    <t>North side mouth of Town Creek in Beaufort</t>
  </si>
  <si>
    <t>NC343007</t>
  </si>
  <si>
    <t>Ocean end of Central Dr., Atlantic Ocean</t>
  </si>
  <si>
    <t>NC345060</t>
  </si>
  <si>
    <t>Ocean end of Henderson Blvd., AO</t>
  </si>
  <si>
    <t>NC895537</t>
  </si>
  <si>
    <t>Ocean end of New Bern St., AO</t>
  </si>
  <si>
    <t>NC106127</t>
  </si>
  <si>
    <t>Ocean-side beach approximately 2 miles north of Cape Point a</t>
  </si>
  <si>
    <t>NC888920</t>
  </si>
  <si>
    <t>NC152475</t>
  </si>
  <si>
    <t>NC952661</t>
  </si>
  <si>
    <t>Public Access Near Fawn Drive in Emerald Isle</t>
  </si>
  <si>
    <t>NC722475</t>
  </si>
  <si>
    <t>NC475791</t>
  </si>
  <si>
    <t>Public beach access adjacent to The Islander</t>
  </si>
  <si>
    <t>NC101248</t>
  </si>
  <si>
    <t>Radio Island Public Beach Access</t>
  </si>
  <si>
    <t>NC380630</t>
  </si>
  <si>
    <t>Shackelford Banks- by restrooms</t>
  </si>
  <si>
    <t>NC997135</t>
  </si>
  <si>
    <t>Shackelford Banks- nun bouy #2</t>
  </si>
  <si>
    <t>NC254979</t>
  </si>
  <si>
    <t>Ski Beach off the ICW adjacent to the Bogue Inlet Channel in</t>
  </si>
  <si>
    <t>NC272309</t>
  </si>
  <si>
    <t>Spoils Island off Salty Shores</t>
  </si>
  <si>
    <t>NC179171</t>
  </si>
  <si>
    <t>Taylor's Creek at post office dock</t>
  </si>
  <si>
    <t>NC586930</t>
  </si>
  <si>
    <t>W side of mouth of South River</t>
  </si>
  <si>
    <t>NC958671</t>
  </si>
  <si>
    <t>West end of Sugarloaf Island, Morehead City</t>
  </si>
  <si>
    <t>NC907794</t>
  </si>
  <si>
    <t>Western tip of Bird Shoals on Rachel Carson Reserve</t>
  </si>
  <si>
    <t>CHOWAN</t>
  </si>
  <si>
    <t>NC444218</t>
  </si>
  <si>
    <t>Chowan River Wildlife Ramp, east side of bridge</t>
  </si>
  <si>
    <t>CRAVEN</t>
  </si>
  <si>
    <t>NC905913</t>
  </si>
  <si>
    <t>NC821771</t>
  </si>
  <si>
    <t>Mouth of Slocum Creek, north side beach</t>
  </si>
  <si>
    <t>NC461235</t>
  </si>
  <si>
    <t>Neuse River- 200 yds. N of mouth of North West Creek</t>
  </si>
  <si>
    <t>NC193701</t>
  </si>
  <si>
    <t>Neuse River- Flanner's Beach</t>
  </si>
  <si>
    <t>NC482921</t>
  </si>
  <si>
    <t>Neuse River- Great Neck Point</t>
  </si>
  <si>
    <t>NC363155</t>
  </si>
  <si>
    <t>Neuse River- Green Spring Swim Area</t>
  </si>
  <si>
    <t>NC619539</t>
  </si>
  <si>
    <t>Neuse River- Pine Cliff Recreation Area</t>
  </si>
  <si>
    <t>NC558811</t>
  </si>
  <si>
    <t>Neuse River- Union Point</t>
  </si>
  <si>
    <t>CURRITUCK</t>
  </si>
  <si>
    <t>NC830155</t>
  </si>
  <si>
    <t>100 yds offshore in sound near intersection of Hwy 12 and Al</t>
  </si>
  <si>
    <t>NC109355</t>
  </si>
  <si>
    <t>AO- 2.8 miles N of Corolla Ramp</t>
  </si>
  <si>
    <t>NC790915</t>
  </si>
  <si>
    <t>Corolla Ramp, end of paved road</t>
  </si>
  <si>
    <t>NC542433</t>
  </si>
  <si>
    <t>NC846710</t>
  </si>
  <si>
    <t>Currituck S Beach Access at Pine Island</t>
  </si>
  <si>
    <t>NC856780</t>
  </si>
  <si>
    <t>Ocean-side of Corolla Village Road near the lighthouse in Co</t>
  </si>
  <si>
    <t>NC209017</t>
  </si>
  <si>
    <t>Park on Woodhouse Dr., Grandy</t>
  </si>
  <si>
    <t>NC810571</t>
  </si>
  <si>
    <t>Swimming area at end of Waterlily Road at dock in Coinjock.</t>
  </si>
  <si>
    <t>DARE</t>
  </si>
  <si>
    <t>NC613341</t>
  </si>
  <si>
    <t>1 1/2 Miles SW of RO Plant</t>
  </si>
  <si>
    <t>NC566464</t>
  </si>
  <si>
    <t>1/4 Miles E of EMS Station</t>
  </si>
  <si>
    <t>NC175966</t>
  </si>
  <si>
    <t>100 yds ENE of Little Bridge, Causeway, Nags Head</t>
  </si>
  <si>
    <t>NC305162</t>
  </si>
  <si>
    <t>100 yds offshore at Island Creek Ct. - Avon</t>
  </si>
  <si>
    <t>NC993056</t>
  </si>
  <si>
    <t>100 yds offshore at North Holiday Rd. - Rodanthe</t>
  </si>
  <si>
    <t>NC983069</t>
  </si>
  <si>
    <t>100 yds offshore at Sunset Strip Dr. - Frisco</t>
  </si>
  <si>
    <t>NC918417</t>
  </si>
  <si>
    <t>100 yds. offshore of 7517 S. Va. Dare Trail, Nags Head</t>
  </si>
  <si>
    <t>NC325364</t>
  </si>
  <si>
    <t>100ft North of Jennett's Pier</t>
  </si>
  <si>
    <t>NC485125</t>
  </si>
  <si>
    <t>2 Miles SW of Frisco Volunteer Fire Dept</t>
  </si>
  <si>
    <t>NC436610</t>
  </si>
  <si>
    <t>3/4 miles N. of sound access across from Ramp #23</t>
  </si>
  <si>
    <t>NC678856</t>
  </si>
  <si>
    <t>500 yds off Sandyridge Rd.- Currituck Sd.</t>
  </si>
  <si>
    <t>NC993118</t>
  </si>
  <si>
    <t>500 yds off Spy Glass Rd.- Currituck Sd.</t>
  </si>
  <si>
    <t>NC600637</t>
  </si>
  <si>
    <t>NC551874</t>
  </si>
  <si>
    <t>750 yds off Ocean Bay Blvd.- Currituck Sd.</t>
  </si>
  <si>
    <t>NC355044</t>
  </si>
  <si>
    <t>800 yds off SR 1425</t>
  </si>
  <si>
    <t>NC196750</t>
  </si>
  <si>
    <t>Bath House at Ocean Bay Dr</t>
  </si>
  <si>
    <t>NC933106</t>
  </si>
  <si>
    <t>Bath House on SR 1206 Kitty Hawk</t>
  </si>
  <si>
    <t>NC658738</t>
  </si>
  <si>
    <t>Beach Access 1 1/2 Mile N of Kitty Hawk Pier</t>
  </si>
  <si>
    <t>NC289380</t>
  </si>
  <si>
    <t>Beach Access S of Refuge offices- Pea Island</t>
  </si>
  <si>
    <t>NC675298</t>
  </si>
  <si>
    <t>Beach Access at Conch Street / Drain Pipe</t>
  </si>
  <si>
    <t>NC992884</t>
  </si>
  <si>
    <t>Beach Access at Sportsman Dr.</t>
  </si>
  <si>
    <t>NC995692</t>
  </si>
  <si>
    <t>Beach Access at Sprigtail Dr.</t>
  </si>
  <si>
    <t>NC879514</t>
  </si>
  <si>
    <t>Beach access at 3rd St</t>
  </si>
  <si>
    <t>NC422633</t>
  </si>
  <si>
    <t>Beach at Cape Hatteras Lighthouse- Buxton</t>
  </si>
  <si>
    <t>NC868201</t>
  </si>
  <si>
    <t>Canadian Hole- Buxton</t>
  </si>
  <si>
    <t>NC952532</t>
  </si>
  <si>
    <t>Colington Harbour Swimming Beach</t>
  </si>
  <si>
    <t>NC297658</t>
  </si>
  <si>
    <t>Drain Pipe at Curlew Street</t>
  </si>
  <si>
    <t>NC701853</t>
  </si>
  <si>
    <t>Drain Pipe at Lake Dr Beach Access</t>
  </si>
  <si>
    <t>NC635010</t>
  </si>
  <si>
    <t>Drain Pipe at Martin Street</t>
  </si>
  <si>
    <t>NC524248</t>
  </si>
  <si>
    <t>Drain Pipe at Mile Marker 8 3/4</t>
  </si>
  <si>
    <t>NC952496</t>
  </si>
  <si>
    <t>Drain Pipe at Mile Post 10.5</t>
  </si>
  <si>
    <t>NC703962</t>
  </si>
  <si>
    <t>Drain Pipe at Mile Post 12.5</t>
  </si>
  <si>
    <t>NC148512</t>
  </si>
  <si>
    <t>Drain Pipe at Oregon St</t>
  </si>
  <si>
    <t>NC239137</t>
  </si>
  <si>
    <t>Drain Pipe at S Nags Head/Federal Park Border</t>
  </si>
  <si>
    <t>NC189209</t>
  </si>
  <si>
    <t>Federal Campground- Frisco</t>
  </si>
  <si>
    <t>NC380367</t>
  </si>
  <si>
    <t>Frisco Bath House</t>
  </si>
  <si>
    <t>NC653898</t>
  </si>
  <si>
    <t>Hillcrest Dr. Access</t>
  </si>
  <si>
    <t>NC981058</t>
  </si>
  <si>
    <t>Jockey's Ridge Soundside Access</t>
  </si>
  <si>
    <t>NC946128</t>
  </si>
  <si>
    <t>KDH, Kitty Hawk Bay Wildlife Ramp, in Jet Ski Riding Area</t>
  </si>
  <si>
    <t>NC888506</t>
  </si>
  <si>
    <t>Nags Head Bath House at Mile Post 15</t>
  </si>
  <si>
    <t>NC917233</t>
  </si>
  <si>
    <t>New Inlet Sound Access- Pea Island</t>
  </si>
  <si>
    <t>NC944159</t>
  </si>
  <si>
    <t>Northernmost Beach Access- Pea Island</t>
  </si>
  <si>
    <t>NC991015</t>
  </si>
  <si>
    <t>Ocean Ramp #30</t>
  </si>
  <si>
    <t>NC266902</t>
  </si>
  <si>
    <t>Oregon Inlet Coastguard Station</t>
  </si>
  <si>
    <t>NC570729</t>
  </si>
  <si>
    <t>Oregon Inlet Federal Campground</t>
  </si>
  <si>
    <t>NC995992</t>
  </si>
  <si>
    <t>Ramp #23 and access</t>
  </si>
  <si>
    <t>NC440580</t>
  </si>
  <si>
    <t>Ramp #34 and access</t>
  </si>
  <si>
    <t>NC927135</t>
  </si>
  <si>
    <t>Ramp #38 and access</t>
  </si>
  <si>
    <t>NC560974</t>
  </si>
  <si>
    <t>Ramp #55 and Access</t>
  </si>
  <si>
    <t>NC742980</t>
  </si>
  <si>
    <t>Roanoke Sd.- Swim Platform south side of Manteo Bridge</t>
  </si>
  <si>
    <t>NC615471</t>
  </si>
  <si>
    <t>Roanoke Sound - Danube Street drain pipe South Nags Head</t>
  </si>
  <si>
    <t>NC144418</t>
  </si>
  <si>
    <t>S-turns just N of Rodanthe</t>
  </si>
  <si>
    <t>NC347842</t>
  </si>
  <si>
    <t>Sound access across from Ramp #23</t>
  </si>
  <si>
    <t>NC728192</t>
  </si>
  <si>
    <t>Southeast side of Mann's Harbor Bridge</t>
  </si>
  <si>
    <t>NC672006</t>
  </si>
  <si>
    <t>The Swimming Hole</t>
  </si>
  <si>
    <t>NC124738</t>
  </si>
  <si>
    <t>Wanchese Seafood Industrial Park</t>
  </si>
  <si>
    <t>HYDE</t>
  </si>
  <si>
    <t>NC709868</t>
  </si>
  <si>
    <t>AO- 5 miles SW of Ocracoke State Ferry</t>
  </si>
  <si>
    <t>NC318235</t>
  </si>
  <si>
    <t>Beach Access by Airport Ramp</t>
  </si>
  <si>
    <t>NC562881</t>
  </si>
  <si>
    <t>Federal Campground- Ocracoke</t>
  </si>
  <si>
    <t>NC368134</t>
  </si>
  <si>
    <t>Ocracoke- 1st public access SW of State Ferry</t>
  </si>
  <si>
    <t>NC904964</t>
  </si>
  <si>
    <t>Swanquarter Bay- end of docks on SR 1136</t>
  </si>
  <si>
    <t>NEW HANOVER</t>
  </si>
  <si>
    <t>NC519384</t>
  </si>
  <si>
    <t>Area behind the northern end of Masonboro Island</t>
  </si>
  <si>
    <t>NC230511</t>
  </si>
  <si>
    <t>Banks Channel - Waynick Blvd. - Between Taylor and Bellamy S</t>
  </si>
  <si>
    <t>NC748601</t>
  </si>
  <si>
    <t>Banks Channel - Waynick Blvd. approx. 150 yds N of Iula St.</t>
  </si>
  <si>
    <t>NC252230</t>
  </si>
  <si>
    <t>Banks Channel - Waynick Blvd. between Snyder and Seashore St</t>
  </si>
  <si>
    <t>NC547001</t>
  </si>
  <si>
    <t>Banks Channel, swimming beach south of Coast Guard Station</t>
  </si>
  <si>
    <t>NC616697</t>
  </si>
  <si>
    <t>Beach Access at Periwinkle Lane in Carolina Beach</t>
  </si>
  <si>
    <t>NC771581</t>
  </si>
  <si>
    <t>Cama Access, corner of Waynick &amp; Sunset Blvd. - Wrightsville</t>
  </si>
  <si>
    <t>NC813450</t>
  </si>
  <si>
    <t>Cape Fear River, junction of Snow's Cut and Cape Fear River</t>
  </si>
  <si>
    <t>NC796965</t>
  </si>
  <si>
    <t>Carolina Beach - Public Beach Access at Hamlet Ave.</t>
  </si>
  <si>
    <t>NC790795</t>
  </si>
  <si>
    <t>Community swimming beach at the end of Burnett Rd. - directl</t>
  </si>
  <si>
    <t>NC593669</t>
  </si>
  <si>
    <t>Fort Fisher Beach State Park access off Loggerhead Rd.</t>
  </si>
  <si>
    <t>NC465274</t>
  </si>
  <si>
    <t>Fort Fisher- Beach adjacent to NCWRC Ramp</t>
  </si>
  <si>
    <t>NC773758</t>
  </si>
  <si>
    <t>NC530102</t>
  </si>
  <si>
    <t>Ocean Pier at K. Ave.</t>
  </si>
  <si>
    <t>NC375708</t>
  </si>
  <si>
    <t>Ocean pier at Nathan St. and S. Lumina Dr.</t>
  </si>
  <si>
    <t>NC294779</t>
  </si>
  <si>
    <t>Ocean pier at Salisbury St. Public Access</t>
  </si>
  <si>
    <t>NC765666</t>
  </si>
  <si>
    <t>Public Access at the Hanby Beach Storm Drain</t>
  </si>
  <si>
    <t>NC853733</t>
  </si>
  <si>
    <t>Public Beach on Masonboro Sd. - end of Florida Ave. in Carol</t>
  </si>
  <si>
    <t>NC349062</t>
  </si>
  <si>
    <t>Stone Street Public Access - Ocean side Wrightsville Beach</t>
  </si>
  <si>
    <t>NC451448</t>
  </si>
  <si>
    <t>Trails End Public Access on Masonboro Loop</t>
  </si>
  <si>
    <t>NC939344</t>
  </si>
  <si>
    <t>Vehicle Access, 600 yds. N. Carolina Beach Pier at Dune Mark</t>
  </si>
  <si>
    <t>ONSLOW</t>
  </si>
  <si>
    <t>NC577316</t>
  </si>
  <si>
    <t>AO- ~1 mile S of Bogue Inlet</t>
  </si>
  <si>
    <t>NC264856</t>
  </si>
  <si>
    <t>AO- ~2 miles S of Brown's Inlet</t>
  </si>
  <si>
    <t>NC865785</t>
  </si>
  <si>
    <t>NC187979</t>
  </si>
  <si>
    <t>N. Topsail Bridge - Wildlife Ramp</t>
  </si>
  <si>
    <t>NC314179</t>
  </si>
  <si>
    <t>New River at mouth of Southwest Creek</t>
  </si>
  <si>
    <t>NC687283</t>
  </si>
  <si>
    <t>New River, Wilson Park</t>
  </si>
  <si>
    <t>NC949376</t>
  </si>
  <si>
    <t>NC645929</t>
  </si>
  <si>
    <t>Public Access at Mile Marker #19 off New River Inlet Rd on N</t>
  </si>
  <si>
    <t>NC809576</t>
  </si>
  <si>
    <t>Public Dock near mouth of NE Creek - New River</t>
  </si>
  <si>
    <t>NC266219</t>
  </si>
  <si>
    <t>NC741107</t>
  </si>
  <si>
    <t>NC730782</t>
  </si>
  <si>
    <t>Sanders Creek at Bear Creek</t>
  </si>
  <si>
    <t>NC930678</t>
  </si>
  <si>
    <t>Shellrock Landing Wildlife Ramp in Hubert</t>
  </si>
  <si>
    <t>NC499511</t>
  </si>
  <si>
    <t>Sound side Bear Island</t>
  </si>
  <si>
    <t>NC431213</t>
  </si>
  <si>
    <t>Stump Sound just east of Dixon Point</t>
  </si>
  <si>
    <t>NC892318</t>
  </si>
  <si>
    <t>Wards Shore Public Access off South Waters St. - Swansboro</t>
  </si>
  <si>
    <t>PAMLICO</t>
  </si>
  <si>
    <t>NC174861</t>
  </si>
  <si>
    <t>Dawson Crk., 500 yds N of bridge</t>
  </si>
  <si>
    <t>NC490467</t>
  </si>
  <si>
    <t>Just E of Wilkinson Pt</t>
  </si>
  <si>
    <t>NC902753</t>
  </si>
  <si>
    <t>Just E of the Mouth of Beard Ck</t>
  </si>
  <si>
    <t>NC589816</t>
  </si>
  <si>
    <t>Kennals Beach</t>
  </si>
  <si>
    <t>NC854048</t>
  </si>
  <si>
    <t>Near mouth of Gatlin Crk</t>
  </si>
  <si>
    <t>NC990224</t>
  </si>
  <si>
    <t>Neuse River- end of state Rd 1310</t>
  </si>
  <si>
    <t>NC155524</t>
  </si>
  <si>
    <t>Public Beach S side of Dawson Crk Bridge</t>
  </si>
  <si>
    <t>NC624353</t>
  </si>
  <si>
    <t>Public Beach SW mouth of Whittaker Creek, N of Marker #3</t>
  </si>
  <si>
    <t>NC659798</t>
  </si>
  <si>
    <t>Vandemere Creek- just N of Windmill Pt.</t>
  </si>
  <si>
    <t>PASQUOTANK</t>
  </si>
  <si>
    <t>NC871843</t>
  </si>
  <si>
    <t>Pasquatank River- E.C. Coast Guard Station Beach</t>
  </si>
  <si>
    <t>PENDER</t>
  </si>
  <si>
    <t>NC215656</t>
  </si>
  <si>
    <t>ICW, Hwy. 210 bridge at Surf City</t>
  </si>
  <si>
    <t>NC098150</t>
  </si>
  <si>
    <t>Public Access #O-10 at Ocean Blvd and Crews Ave.</t>
  </si>
  <si>
    <t>NC138569</t>
  </si>
  <si>
    <t>Public Access #O-3 at Mile Marker 3</t>
  </si>
  <si>
    <t>NC467377</t>
  </si>
  <si>
    <t>Public Access #S-1 at end of Shoreline Dr. (soundside statio</t>
  </si>
  <si>
    <t>NC594897</t>
  </si>
  <si>
    <t>Public Access at Broadway St. and N. Shore Dr. - Topsail Bea</t>
  </si>
  <si>
    <t>NC526485</t>
  </si>
  <si>
    <t>Public Access at S. Shore Dr. and Kinston Ave.</t>
  </si>
  <si>
    <t>PERQUIMANS</t>
  </si>
  <si>
    <t>NC325991</t>
  </si>
  <si>
    <t>Albemarle Sd. at end of Holiday Lane Rd.</t>
  </si>
  <si>
    <t>TYRRELL</t>
  </si>
  <si>
    <t>NC162664</t>
  </si>
  <si>
    <t>Albemarle Sound, Tyrell Co. Bull Bay Swimming Platform</t>
  </si>
  <si>
    <t>-</t>
  </si>
  <si>
    <t xml:space="preserve">Beach area adjacent to Howells Pt Wildlife boat ramp at the </t>
  </si>
  <si>
    <t xml:space="preserve">Cape Fear River, beach area adjacent to Southport Municipal </t>
  </si>
  <si>
    <t>NC897006</t>
  </si>
  <si>
    <t>Core Sound White Point</t>
  </si>
  <si>
    <t xml:space="preserve">Pine Knoll Shores - just east of Mile Marker 8 1/2 - Hwy 58 </t>
  </si>
  <si>
    <t xml:space="preserve">Public Sound-side Access at the end of Bogue Sound Drive in </t>
  </si>
  <si>
    <t>Swimming area 100 yards south of Park Service Dock near Bard</t>
  </si>
  <si>
    <t>Hancock Creek-  just south of mouth of Cahooque Creek</t>
  </si>
  <si>
    <t>Corolla, Albacore St.  Beach Access</t>
  </si>
  <si>
    <t xml:space="preserve">500 yds. offshore, 100 yds. S of E. side of Wright Memorial </t>
  </si>
  <si>
    <t xml:space="preserve">N. end of Wrightsville Beach at Public Access #2 off Lumina </t>
  </si>
  <si>
    <t xml:space="preserve">First Beach Access on right off New River Inlet Rd on North </t>
  </si>
  <si>
    <t xml:space="preserve">Onslow Beach- Public Beach Access ~1/4 mile south of Onslow </t>
  </si>
  <si>
    <t xml:space="preserve">Regional Public Access at Mile Marker 12 on New River Inlet </t>
  </si>
  <si>
    <t xml:space="preserve">Regional Public Access at Mile Marker 17 on New River Inlet </t>
  </si>
  <si>
    <t>Beach length (Mi)</t>
  </si>
  <si>
    <t>Swim season length (days)</t>
  </si>
  <si>
    <t>Swim season monitoring frequency (per week)</t>
  </si>
  <si>
    <t>WILDLIFE; STORM</t>
  </si>
  <si>
    <t>STORM; WILDLIFE</t>
  </si>
  <si>
    <t>Beach action in 2011?</t>
  </si>
  <si>
    <t>Beach name</t>
  </si>
  <si>
    <t>Off-season monitoring frequency (per month)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</si>
  <si>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</si>
  <si>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</si>
  <si>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</si>
  <si>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</si>
  <si>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</si>
  <si>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</si>
  <si>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</si>
  <si>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</si>
  <si>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</si>
  <si>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</si>
  <si>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Beach monitored?</t>
  </si>
  <si>
    <t>2011 BEACH DAYS SUMMARY</t>
  </si>
  <si>
    <t>2011 ACTIONS SUMMARY</t>
  </si>
  <si>
    <t>NC812352</t>
  </si>
  <si>
    <t>Washington Baum Bridge boat ramp</t>
  </si>
  <si>
    <t>NC194576</t>
  </si>
  <si>
    <t>Sunset Beach Bridge</t>
  </si>
  <si>
    <t>NC430144</t>
  </si>
  <si>
    <t>Sound Park of Carotoke Hwy in Point Harbour</t>
  </si>
  <si>
    <t>Beach area adjacent to Howells Pt Wildlife boat ramp at the</t>
  </si>
  <si>
    <t>Cape Fear River, beach area adjacent to Southport Municipal</t>
  </si>
  <si>
    <t>Beach length (FT)</t>
  </si>
  <si>
    <t>Private/Public</t>
  </si>
  <si>
    <t>Pine Knoll Shores - just east of Mile Marker 8 1/2 - Hwy 58</t>
  </si>
  <si>
    <t>Public Sound-side Access at the end of Bogue Sound Drive in</t>
  </si>
  <si>
    <t>Hancock Creek- just south of mouth of Cahooque Creek</t>
  </si>
  <si>
    <t>Corolla, Albacore St. Beach Access</t>
  </si>
  <si>
    <t>Sound Park in Point Harbour</t>
  </si>
  <si>
    <t>500 yds. offshore, 100 yds. S of E. side of Wright Memorial</t>
  </si>
  <si>
    <t>Washington Baum Bridge</t>
  </si>
  <si>
    <t>N. end of Wrightsville Beach at Public Access #2 off Lumina</t>
  </si>
  <si>
    <t>First Beach Access on right off New River Inlet Rd on North</t>
  </si>
  <si>
    <t>Onslow Beach- Public Beach Access ~1/4 mile south of Onslow</t>
  </si>
  <si>
    <t>Regional Public Access at Mile Marker 12 on New River Inlet</t>
  </si>
  <si>
    <t>Regional Public Access at Mile Marker 17 on New River Inlet</t>
  </si>
  <si>
    <t>Feet</t>
  </si>
  <si>
    <t>Total length of monitored beaches (FT)</t>
  </si>
  <si>
    <t>Total length of monitored beaches (feet):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</si>
</sst>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  <font>
      <sz val="7"/>
      <color rgb="FF1F497D"/>
      <name val="Calibri"/>
      <family val="2"/>
    </font>
    <font>
      <sz val="7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" fontId="5" fillId="0" borderId="0" xfId="0" quotePrefix="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Border="1"/>
    <xf numFmtId="3" fontId="5" fillId="0" borderId="0" xfId="0" applyNumberFormat="1" applyFont="1" applyFill="1" applyBorder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wrapText="1"/>
    </xf>
    <xf numFmtId="1" fontId="5" fillId="0" borderId="1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4" fontId="20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"/>
  <sheetViews>
    <sheetView tabSelected="1"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87" t="s">
        <v>36</v>
      </c>
      <c r="D1" s="189"/>
      <c r="E1" s="189"/>
      <c r="F1" s="188"/>
      <c r="G1" s="74"/>
      <c r="H1" s="187" t="s">
        <v>38</v>
      </c>
      <c r="I1" s="187"/>
      <c r="J1" s="187"/>
      <c r="K1" s="60"/>
      <c r="L1" s="187" t="s">
        <v>42</v>
      </c>
      <c r="M1" s="188"/>
      <c r="N1" s="188"/>
      <c r="O1" s="188"/>
      <c r="P1" s="188"/>
      <c r="Q1" s="188"/>
      <c r="R1" s="60"/>
      <c r="S1" s="187" t="s">
        <v>41</v>
      </c>
      <c r="T1" s="188"/>
      <c r="U1" s="188"/>
    </row>
    <row r="2" spans="1:21" ht="88.5" customHeight="1" x14ac:dyDescent="0.2">
      <c r="A2" s="4" t="s">
        <v>11</v>
      </c>
      <c r="B2" s="4"/>
      <c r="C2" s="3" t="s">
        <v>40</v>
      </c>
      <c r="D2" s="3" t="s">
        <v>44</v>
      </c>
      <c r="E2" s="3" t="s">
        <v>45</v>
      </c>
      <c r="F2" s="3" t="s">
        <v>681</v>
      </c>
      <c r="G2" s="3"/>
      <c r="H2" s="3" t="s">
        <v>0</v>
      </c>
      <c r="I2" s="3" t="s">
        <v>1</v>
      </c>
      <c r="J2" s="3" t="s">
        <v>2</v>
      </c>
      <c r="K2" s="3"/>
      <c r="L2" s="14" t="s">
        <v>43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14</v>
      </c>
    </row>
    <row r="3" spans="1:21" x14ac:dyDescent="0.2">
      <c r="A3" s="72" t="s">
        <v>165</v>
      </c>
      <c r="B3" s="16"/>
      <c r="C3" s="33">
        <f>Monitoring!$B$12</f>
        <v>10</v>
      </c>
      <c r="D3" s="30">
        <f>Monitoring!$E$12</f>
        <v>10</v>
      </c>
      <c r="E3" s="50">
        <f>D3/C3</f>
        <v>1</v>
      </c>
      <c r="F3" s="171">
        <f>Monitoring!$I$12</f>
        <v>19944</v>
      </c>
      <c r="G3" s="13"/>
      <c r="H3" s="49">
        <f>'2011 Actions'!$B$3</f>
        <v>1</v>
      </c>
      <c r="I3" s="49">
        <f t="shared" ref="I3:I20" si="0">D3-H3</f>
        <v>9</v>
      </c>
      <c r="J3" s="50">
        <f t="shared" ref="J3:J13" si="1">H3/D3</f>
        <v>0.1</v>
      </c>
      <c r="K3" s="13"/>
      <c r="L3" s="60">
        <f>'Action Durations'!E4</f>
        <v>1</v>
      </c>
      <c r="M3" s="49">
        <f>'Action Durations'!H4</f>
        <v>0</v>
      </c>
      <c r="N3" s="49">
        <f>'Action Durations'!I4</f>
        <v>0</v>
      </c>
      <c r="O3" s="49">
        <f>'Action Durations'!J4</f>
        <v>0</v>
      </c>
      <c r="P3" s="49">
        <f>'Action Durations'!K4</f>
        <v>0</v>
      </c>
      <c r="Q3" s="49">
        <f>'Action Durations'!L4</f>
        <v>1</v>
      </c>
      <c r="R3" s="13"/>
      <c r="S3" s="51">
        <f>'Beach Days'!E13</f>
        <v>2140</v>
      </c>
      <c r="T3" s="51">
        <f>'Beach Days'!H13</f>
        <v>47</v>
      </c>
      <c r="U3" s="39">
        <f>T3/S3</f>
        <v>2.1962616822429906E-2</v>
      </c>
    </row>
    <row r="4" spans="1:21" x14ac:dyDescent="0.2">
      <c r="A4" s="132" t="s">
        <v>166</v>
      </c>
      <c r="B4" s="16"/>
      <c r="C4" s="56">
        <f>Monitoring!$B$15</f>
        <v>1</v>
      </c>
      <c r="D4" s="30">
        <f>Monitoring!$E$15</f>
        <v>1</v>
      </c>
      <c r="E4" s="50">
        <f>D4/C4</f>
        <v>1</v>
      </c>
      <c r="F4" s="171">
        <f>Monitoring!$I$15</f>
        <v>236</v>
      </c>
      <c r="G4" s="13"/>
      <c r="H4" s="49">
        <v>0</v>
      </c>
      <c r="I4" s="49">
        <f t="shared" si="0"/>
        <v>1</v>
      </c>
      <c r="J4" s="50">
        <f t="shared" si="1"/>
        <v>0</v>
      </c>
      <c r="K4" s="13"/>
      <c r="L4" s="60">
        <v>0</v>
      </c>
      <c r="M4" s="133" t="s">
        <v>39</v>
      </c>
      <c r="N4" s="133" t="s">
        <v>39</v>
      </c>
      <c r="O4" s="133" t="s">
        <v>39</v>
      </c>
      <c r="P4" s="133" t="s">
        <v>39</v>
      </c>
      <c r="Q4" s="133" t="s">
        <v>39</v>
      </c>
      <c r="R4" s="13"/>
      <c r="S4" s="51">
        <f>'Beach Days'!E16</f>
        <v>214</v>
      </c>
      <c r="T4" s="51">
        <f>'Beach Days'!H16</f>
        <v>0</v>
      </c>
      <c r="U4" s="39">
        <f>T4/S4</f>
        <v>0</v>
      </c>
    </row>
    <row r="5" spans="1:21" x14ac:dyDescent="0.2">
      <c r="A5" s="72" t="s">
        <v>169</v>
      </c>
      <c r="B5" s="16"/>
      <c r="C5" s="56">
        <f>Monitoring!$B$56</f>
        <v>39</v>
      </c>
      <c r="D5" s="30">
        <f>Monitoring!$E$56</f>
        <v>39</v>
      </c>
      <c r="E5" s="50">
        <f>D5/C5</f>
        <v>1</v>
      </c>
      <c r="F5" s="171">
        <f>Monitoring!$I$56</f>
        <v>253439</v>
      </c>
      <c r="G5" s="13"/>
      <c r="H5" s="49">
        <f>'2011 Actions'!$B$10</f>
        <v>4</v>
      </c>
      <c r="I5" s="49">
        <f t="shared" si="0"/>
        <v>35</v>
      </c>
      <c r="J5" s="50">
        <f t="shared" si="1"/>
        <v>0.10256410256410256</v>
      </c>
      <c r="K5" s="13"/>
      <c r="L5" s="130">
        <f>'Action Durations'!E10</f>
        <v>5</v>
      </c>
      <c r="M5" s="49">
        <f>'Action Durations'!H10</f>
        <v>4</v>
      </c>
      <c r="N5" s="49">
        <f>'Action Durations'!I10</f>
        <v>0</v>
      </c>
      <c r="O5" s="49">
        <f>'Action Durations'!J10</f>
        <v>0</v>
      </c>
      <c r="P5" s="49">
        <f>'Action Durations'!K10</f>
        <v>1</v>
      </c>
      <c r="Q5" s="49">
        <f>'Action Durations'!L10</f>
        <v>0</v>
      </c>
      <c r="R5" s="13"/>
      <c r="S5" s="51">
        <f>'Beach Days'!E57</f>
        <v>8346</v>
      </c>
      <c r="T5" s="51">
        <f>'Beach Days'!H57</f>
        <v>18</v>
      </c>
      <c r="U5" s="39">
        <f>T5/S5</f>
        <v>2.1567217828900071E-3</v>
      </c>
    </row>
    <row r="6" spans="1:21" x14ac:dyDescent="0.2">
      <c r="A6" s="72" t="s">
        <v>244</v>
      </c>
      <c r="B6" s="16"/>
      <c r="C6" s="56">
        <f>Monitoring!$B$60</f>
        <v>2</v>
      </c>
      <c r="D6" s="30">
        <f>Monitoring!$E$60</f>
        <v>2</v>
      </c>
      <c r="E6" s="50">
        <f>D6/C6</f>
        <v>1</v>
      </c>
      <c r="F6" s="171">
        <f>Monitoring!$I$60</f>
        <v>2493</v>
      </c>
      <c r="G6" s="13"/>
      <c r="H6" s="49">
        <v>0</v>
      </c>
      <c r="I6" s="49">
        <f t="shared" si="0"/>
        <v>2</v>
      </c>
      <c r="J6" s="50">
        <f t="shared" si="1"/>
        <v>0</v>
      </c>
      <c r="K6" s="13"/>
      <c r="L6" s="142">
        <v>0</v>
      </c>
      <c r="M6" s="133" t="s">
        <v>39</v>
      </c>
      <c r="N6" s="133" t="s">
        <v>39</v>
      </c>
      <c r="O6" s="133" t="s">
        <v>39</v>
      </c>
      <c r="P6" s="133" t="s">
        <v>39</v>
      </c>
      <c r="Q6" s="133" t="s">
        <v>39</v>
      </c>
      <c r="R6" s="13"/>
      <c r="S6" s="51">
        <f>'Beach Days'!E61</f>
        <v>428</v>
      </c>
      <c r="T6" s="51">
        <f>'Beach Days'!H61</f>
        <v>0</v>
      </c>
      <c r="U6" s="39">
        <f>T6/S6</f>
        <v>0</v>
      </c>
    </row>
    <row r="7" spans="1:21" x14ac:dyDescent="0.2">
      <c r="A7" s="72" t="s">
        <v>249</v>
      </c>
      <c r="B7" s="16"/>
      <c r="C7" s="56">
        <f>Monitoring!$B$115</f>
        <v>53</v>
      </c>
      <c r="D7" s="30">
        <f>Monitoring!$E$115</f>
        <v>53</v>
      </c>
      <c r="E7" s="50">
        <f>D7/C7</f>
        <v>1</v>
      </c>
      <c r="F7" s="171">
        <f>Monitoring!$I$115</f>
        <v>313932.99699999997</v>
      </c>
      <c r="G7" s="13"/>
      <c r="H7" s="49">
        <f>'2011 Actions'!$B$17</f>
        <v>4</v>
      </c>
      <c r="I7" s="49">
        <f t="shared" si="0"/>
        <v>49</v>
      </c>
      <c r="J7" s="50">
        <f t="shared" si="1"/>
        <v>7.5471698113207544E-2</v>
      </c>
      <c r="K7" s="13"/>
      <c r="L7" s="142">
        <f>'Action Durations'!E16</f>
        <v>5</v>
      </c>
      <c r="M7" s="49">
        <f>'Action Durations'!H16</f>
        <v>2</v>
      </c>
      <c r="N7" s="49">
        <f>'Action Durations'!I16</f>
        <v>0</v>
      </c>
      <c r="O7" s="49">
        <f>'Action Durations'!J16</f>
        <v>1</v>
      </c>
      <c r="P7" s="49">
        <f>'Action Durations'!K16</f>
        <v>1</v>
      </c>
      <c r="Q7" s="49">
        <f>'Action Durations'!L16</f>
        <v>1</v>
      </c>
      <c r="R7" s="13"/>
      <c r="S7" s="51">
        <f>'Beach Days'!E116</f>
        <v>11342</v>
      </c>
      <c r="T7" s="51">
        <f>'Beach Days'!H116</f>
        <v>72</v>
      </c>
      <c r="U7" s="39">
        <f>T7/S7</f>
        <v>6.3480867571856815E-3</v>
      </c>
    </row>
    <row r="8" spans="1:21" x14ac:dyDescent="0.2">
      <c r="A8" s="127" t="s">
        <v>351</v>
      </c>
      <c r="B8" s="16"/>
      <c r="C8" s="56">
        <f>Monitoring!$B$118</f>
        <v>1</v>
      </c>
      <c r="D8" s="30">
        <f>Monitoring!$E$118</f>
        <v>1</v>
      </c>
      <c r="E8" s="50">
        <f t="shared" ref="E8:E19" si="2">D8/C8</f>
        <v>1</v>
      </c>
      <c r="F8" s="171">
        <f>Monitoring!$I$118</f>
        <v>225</v>
      </c>
      <c r="G8" s="13"/>
      <c r="H8" s="49">
        <v>0</v>
      </c>
      <c r="I8" s="49">
        <f t="shared" si="0"/>
        <v>1</v>
      </c>
      <c r="J8" s="50">
        <f t="shared" si="1"/>
        <v>0</v>
      </c>
      <c r="K8" s="13"/>
      <c r="L8" s="142">
        <v>0</v>
      </c>
      <c r="M8" s="133" t="s">
        <v>39</v>
      </c>
      <c r="N8" s="133" t="s">
        <v>39</v>
      </c>
      <c r="O8" s="133" t="s">
        <v>39</v>
      </c>
      <c r="P8" s="133" t="s">
        <v>39</v>
      </c>
      <c r="Q8" s="133" t="s">
        <v>39</v>
      </c>
      <c r="R8" s="13"/>
      <c r="S8" s="51">
        <f>'Beach Days'!E119</f>
        <v>214</v>
      </c>
      <c r="T8" s="51">
        <f>'Beach Days'!H119</f>
        <v>0</v>
      </c>
      <c r="U8" s="39">
        <f t="shared" ref="U8:U19" si="3">T8/S8</f>
        <v>0</v>
      </c>
    </row>
    <row r="9" spans="1:21" x14ac:dyDescent="0.2">
      <c r="A9" s="72" t="s">
        <v>354</v>
      </c>
      <c r="B9" s="16"/>
      <c r="C9" s="56">
        <f>Monitoring!$B$128</f>
        <v>8</v>
      </c>
      <c r="D9" s="30">
        <f>Monitoring!$E$128</f>
        <v>8</v>
      </c>
      <c r="E9" s="50">
        <f t="shared" si="2"/>
        <v>1</v>
      </c>
      <c r="F9" s="171">
        <f>Monitoring!$I$128</f>
        <v>20389.692999999996</v>
      </c>
      <c r="G9" s="13"/>
      <c r="H9" s="49">
        <f>'2011 Actions'!$B$20</f>
        <v>1</v>
      </c>
      <c r="I9" s="49">
        <f t="shared" si="0"/>
        <v>7</v>
      </c>
      <c r="J9" s="50">
        <f t="shared" si="1"/>
        <v>0.125</v>
      </c>
      <c r="K9" s="13"/>
      <c r="L9" s="170">
        <f>'Action Durations'!E18</f>
        <v>1</v>
      </c>
      <c r="M9" s="49">
        <f>'Action Durations'!H18</f>
        <v>1</v>
      </c>
      <c r="N9" s="49">
        <f>'Action Durations'!I18</f>
        <v>0</v>
      </c>
      <c r="O9" s="49">
        <f>'Action Durations'!J18</f>
        <v>0</v>
      </c>
      <c r="P9" s="49">
        <f>'Action Durations'!K18</f>
        <v>0</v>
      </c>
      <c r="Q9" s="49">
        <f>'Action Durations'!L18</f>
        <v>0</v>
      </c>
      <c r="R9" s="13"/>
      <c r="S9" s="51">
        <f>'Beach Days'!E129</f>
        <v>1712</v>
      </c>
      <c r="T9" s="51">
        <f>'Beach Days'!H129</f>
        <v>1</v>
      </c>
      <c r="U9" s="39">
        <f t="shared" si="3"/>
        <v>5.8411214953271024E-4</v>
      </c>
    </row>
    <row r="10" spans="1:21" x14ac:dyDescent="0.2">
      <c r="A10" s="72" t="s">
        <v>370</v>
      </c>
      <c r="B10" s="16"/>
      <c r="C10" s="56">
        <f>Monitoring!$B$139</f>
        <v>9</v>
      </c>
      <c r="D10" s="30">
        <f>Monitoring!$E$139</f>
        <v>9</v>
      </c>
      <c r="E10" s="50">
        <f t="shared" si="2"/>
        <v>1</v>
      </c>
      <c r="F10" s="185">
        <f>Monitoring!$I$139</f>
        <v>119856.07200000001</v>
      </c>
      <c r="G10" s="13"/>
      <c r="H10" s="49">
        <v>0</v>
      </c>
      <c r="I10" s="49">
        <f t="shared" si="0"/>
        <v>9</v>
      </c>
      <c r="J10" s="50">
        <f t="shared" si="1"/>
        <v>0</v>
      </c>
      <c r="K10" s="13"/>
      <c r="L10" s="170">
        <v>0</v>
      </c>
      <c r="M10" s="133" t="s">
        <v>39</v>
      </c>
      <c r="N10" s="133" t="s">
        <v>39</v>
      </c>
      <c r="O10" s="133" t="s">
        <v>39</v>
      </c>
      <c r="P10" s="133" t="s">
        <v>39</v>
      </c>
      <c r="Q10" s="133" t="s">
        <v>39</v>
      </c>
      <c r="R10" s="13"/>
      <c r="S10" s="51">
        <f>'Beach Days'!E140</f>
        <v>1926</v>
      </c>
      <c r="T10" s="51">
        <f>'Beach Days'!H140</f>
        <v>0</v>
      </c>
      <c r="U10" s="39">
        <f t="shared" si="3"/>
        <v>0</v>
      </c>
    </row>
    <row r="11" spans="1:21" x14ac:dyDescent="0.2">
      <c r="A11" s="72" t="s">
        <v>386</v>
      </c>
      <c r="B11" s="16"/>
      <c r="C11" s="56">
        <f>Monitoring!$B$198</f>
        <v>57</v>
      </c>
      <c r="D11" s="30">
        <f>Monitoring!$E$198</f>
        <v>57</v>
      </c>
      <c r="E11" s="50">
        <f t="shared" si="2"/>
        <v>1</v>
      </c>
      <c r="F11" s="185">
        <f>Monitoring!$I$198</f>
        <v>607447</v>
      </c>
      <c r="G11" s="13"/>
      <c r="H11" s="49">
        <f>'2011 Actions'!$B$24</f>
        <v>1</v>
      </c>
      <c r="I11" s="49">
        <f t="shared" si="0"/>
        <v>56</v>
      </c>
      <c r="J11" s="50">
        <f t="shared" si="1"/>
        <v>1.7543859649122806E-2</v>
      </c>
      <c r="K11" s="13"/>
      <c r="L11" s="142">
        <f>'Action Durations'!E22</f>
        <v>2</v>
      </c>
      <c r="M11" s="49">
        <f>'Action Durations'!H22</f>
        <v>1</v>
      </c>
      <c r="N11" s="49">
        <f>'Action Durations'!I22</f>
        <v>0</v>
      </c>
      <c r="O11" s="49">
        <f>'Action Durations'!J22</f>
        <v>1</v>
      </c>
      <c r="P11" s="49">
        <f>'Action Durations'!K22</f>
        <v>0</v>
      </c>
      <c r="Q11" s="49">
        <f>'Action Durations'!L22</f>
        <v>0</v>
      </c>
      <c r="R11" s="13"/>
      <c r="S11" s="51">
        <f>'Beach Days'!E199</f>
        <v>12198</v>
      </c>
      <c r="T11" s="51">
        <f>'Beach Days'!H199</f>
        <v>8</v>
      </c>
      <c r="U11" s="39">
        <f t="shared" si="3"/>
        <v>6.5584522052795544E-4</v>
      </c>
    </row>
    <row r="12" spans="1:21" x14ac:dyDescent="0.2">
      <c r="A12" s="72" t="s">
        <v>498</v>
      </c>
      <c r="B12" s="16"/>
      <c r="C12" s="56">
        <f>Monitoring!$B$205</f>
        <v>5</v>
      </c>
      <c r="D12" s="30">
        <f>Monitoring!$E$205</f>
        <v>5</v>
      </c>
      <c r="E12" s="50">
        <f t="shared" si="2"/>
        <v>1</v>
      </c>
      <c r="F12" s="185">
        <f>Monitoring!$I$205</f>
        <v>95534</v>
      </c>
      <c r="G12" s="13"/>
      <c r="H12" s="49">
        <v>0</v>
      </c>
      <c r="I12" s="49">
        <f t="shared" si="0"/>
        <v>5</v>
      </c>
      <c r="J12" s="50">
        <f t="shared" si="1"/>
        <v>0</v>
      </c>
      <c r="K12" s="13"/>
      <c r="L12" s="142">
        <v>0</v>
      </c>
      <c r="M12" s="133" t="s">
        <v>39</v>
      </c>
      <c r="N12" s="133" t="s">
        <v>39</v>
      </c>
      <c r="O12" s="133" t="s">
        <v>39</v>
      </c>
      <c r="P12" s="133" t="s">
        <v>39</v>
      </c>
      <c r="Q12" s="133" t="s">
        <v>39</v>
      </c>
      <c r="R12" s="13"/>
      <c r="S12" s="51">
        <f>'Beach Days'!E206</f>
        <v>1070</v>
      </c>
      <c r="T12" s="51">
        <f>'Beach Days'!H206</f>
        <v>0</v>
      </c>
      <c r="U12" s="39">
        <f t="shared" si="3"/>
        <v>0</v>
      </c>
    </row>
    <row r="13" spans="1:21" x14ac:dyDescent="0.2">
      <c r="A13" s="72" t="s">
        <v>509</v>
      </c>
      <c r="B13" s="16"/>
      <c r="C13" s="56">
        <f>Monitoring!$B$228</f>
        <v>21</v>
      </c>
      <c r="D13" s="30">
        <f>Monitoring!$E$228</f>
        <v>21</v>
      </c>
      <c r="E13" s="50">
        <f t="shared" si="2"/>
        <v>1</v>
      </c>
      <c r="F13" s="185">
        <f>Monitoring!$I$228</f>
        <v>180676</v>
      </c>
      <c r="G13" s="13"/>
      <c r="H13" s="49">
        <f>'2011 Actions'!$B$32</f>
        <v>5</v>
      </c>
      <c r="I13" s="49">
        <f t="shared" si="0"/>
        <v>16</v>
      </c>
      <c r="J13" s="50">
        <f t="shared" si="1"/>
        <v>0.23809523809523808</v>
      </c>
      <c r="K13" s="13"/>
      <c r="L13" s="142">
        <f>'Action Durations'!E29</f>
        <v>6</v>
      </c>
      <c r="M13" s="49">
        <f>'Action Durations'!H29</f>
        <v>6</v>
      </c>
      <c r="N13" s="49">
        <f>'Action Durations'!I29</f>
        <v>0</v>
      </c>
      <c r="O13" s="49">
        <f>'Action Durations'!J29</f>
        <v>0</v>
      </c>
      <c r="P13" s="49">
        <f>'Action Durations'!K29</f>
        <v>0</v>
      </c>
      <c r="Q13" s="49">
        <f>'Action Durations'!L29</f>
        <v>0</v>
      </c>
      <c r="R13" s="13"/>
      <c r="S13" s="51">
        <f>'Beach Days'!E229</f>
        <v>4494</v>
      </c>
      <c r="T13" s="51">
        <f>'Beach Days'!H229</f>
        <v>6</v>
      </c>
      <c r="U13" s="39">
        <f t="shared" si="3"/>
        <v>1.3351134846461949E-3</v>
      </c>
    </row>
    <row r="14" spans="1:21" x14ac:dyDescent="0.2">
      <c r="A14" s="72" t="s">
        <v>551</v>
      </c>
      <c r="B14" s="16"/>
      <c r="C14" s="56">
        <f>Monitoring!$B$246</f>
        <v>16</v>
      </c>
      <c r="D14" s="30">
        <f>Monitoring!$E$246</f>
        <v>16</v>
      </c>
      <c r="E14" s="50">
        <f t="shared" si="2"/>
        <v>1</v>
      </c>
      <c r="F14" s="185">
        <f>Monitoring!$I$246</f>
        <v>142162</v>
      </c>
      <c r="G14" s="13"/>
      <c r="H14" s="49">
        <v>0</v>
      </c>
      <c r="I14" s="49">
        <f t="shared" si="0"/>
        <v>16</v>
      </c>
      <c r="J14" s="39">
        <f t="shared" ref="J14:J20" si="4">H14/D14</f>
        <v>0</v>
      </c>
      <c r="K14" s="13"/>
      <c r="L14" s="131">
        <v>0</v>
      </c>
      <c r="M14" s="133" t="s">
        <v>39</v>
      </c>
      <c r="N14" s="133" t="s">
        <v>39</v>
      </c>
      <c r="O14" s="133" t="s">
        <v>39</v>
      </c>
      <c r="P14" s="133" t="s">
        <v>39</v>
      </c>
      <c r="Q14" s="133" t="s">
        <v>39</v>
      </c>
      <c r="R14" s="13"/>
      <c r="S14" s="51">
        <f>'Beach Days'!E247</f>
        <v>3424</v>
      </c>
      <c r="T14" s="51">
        <f>'Beach Days'!H247</f>
        <v>0</v>
      </c>
      <c r="U14" s="39">
        <f t="shared" si="3"/>
        <v>0</v>
      </c>
    </row>
    <row r="15" spans="1:21" x14ac:dyDescent="0.2">
      <c r="A15" s="72" t="s">
        <v>580</v>
      </c>
      <c r="B15" s="16"/>
      <c r="C15" s="56">
        <f>Monitoring!$B$257</f>
        <v>9</v>
      </c>
      <c r="D15" s="30">
        <f>Monitoring!$E$257</f>
        <v>9</v>
      </c>
      <c r="E15" s="50">
        <f t="shared" si="2"/>
        <v>1</v>
      </c>
      <c r="F15" s="185">
        <f>Monitoring!$I$257</f>
        <v>14757</v>
      </c>
      <c r="G15" s="13"/>
      <c r="H15" s="49">
        <f>'2011 Actions'!$B$36</f>
        <v>2</v>
      </c>
      <c r="I15" s="49">
        <f t="shared" si="0"/>
        <v>7</v>
      </c>
      <c r="J15" s="50">
        <f t="shared" si="4"/>
        <v>0.22222222222222221</v>
      </c>
      <c r="K15" s="13"/>
      <c r="L15" s="131">
        <f>'Action Durations'!E33</f>
        <v>2</v>
      </c>
      <c r="M15" s="49">
        <f>'Action Durations'!H33</f>
        <v>1</v>
      </c>
      <c r="N15" s="49">
        <f>'Action Durations'!I33</f>
        <v>0</v>
      </c>
      <c r="O15" s="49">
        <f>'Action Durations'!J33</f>
        <v>0</v>
      </c>
      <c r="P15" s="49">
        <f>'Action Durations'!K33</f>
        <v>1</v>
      </c>
      <c r="Q15" s="49">
        <f>'Action Durations'!L33</f>
        <v>0</v>
      </c>
      <c r="R15" s="13"/>
      <c r="S15" s="51">
        <f>'Beach Days'!E258</f>
        <v>1926</v>
      </c>
      <c r="T15" s="51">
        <f>'Beach Days'!H258</f>
        <v>14</v>
      </c>
      <c r="U15" s="39">
        <f t="shared" si="3"/>
        <v>7.2689511941848393E-3</v>
      </c>
    </row>
    <row r="16" spans="1:21" x14ac:dyDescent="0.2">
      <c r="A16" s="127" t="s">
        <v>599</v>
      </c>
      <c r="B16" s="16"/>
      <c r="C16" s="56">
        <f>Monitoring!$B$260</f>
        <v>1</v>
      </c>
      <c r="D16" s="30">
        <f>Monitoring!$E$260</f>
        <v>1</v>
      </c>
      <c r="E16" s="50">
        <f t="shared" si="2"/>
        <v>1</v>
      </c>
      <c r="F16" s="185">
        <f>Monitoring!$I$260</f>
        <v>249</v>
      </c>
      <c r="G16" s="13"/>
      <c r="H16" s="49">
        <v>0</v>
      </c>
      <c r="I16" s="49">
        <f t="shared" si="0"/>
        <v>1</v>
      </c>
      <c r="J16" s="50">
        <f t="shared" si="4"/>
        <v>0</v>
      </c>
      <c r="K16" s="13"/>
      <c r="L16" s="142">
        <v>0</v>
      </c>
      <c r="M16" s="133" t="s">
        <v>39</v>
      </c>
      <c r="N16" s="133" t="s">
        <v>39</v>
      </c>
      <c r="O16" s="133" t="s">
        <v>39</v>
      </c>
      <c r="P16" s="133" t="s">
        <v>39</v>
      </c>
      <c r="Q16" s="133" t="s">
        <v>39</v>
      </c>
      <c r="R16" s="13"/>
      <c r="S16" s="51">
        <f>'Beach Days'!E261</f>
        <v>214</v>
      </c>
      <c r="T16" s="51">
        <f>'Beach Days'!H261</f>
        <v>0</v>
      </c>
      <c r="U16" s="39">
        <f t="shared" si="3"/>
        <v>0</v>
      </c>
    </row>
    <row r="17" spans="1:21" x14ac:dyDescent="0.2">
      <c r="A17" s="72" t="s">
        <v>602</v>
      </c>
      <c r="B17" s="16"/>
      <c r="C17" s="56">
        <f>Monitoring!$B$268</f>
        <v>6</v>
      </c>
      <c r="D17" s="30">
        <f>Monitoring!$E$268</f>
        <v>6</v>
      </c>
      <c r="E17" s="39">
        <f t="shared" ref="E17" si="5">D17/C17</f>
        <v>1</v>
      </c>
      <c r="F17" s="185">
        <f>Monitoring!$I$268</f>
        <v>78378</v>
      </c>
      <c r="G17" s="55"/>
      <c r="H17" s="49">
        <f>'2011 Actions'!$B$39</f>
        <v>1</v>
      </c>
      <c r="I17" s="143">
        <f t="shared" si="0"/>
        <v>5</v>
      </c>
      <c r="J17" s="39">
        <f t="shared" si="4"/>
        <v>0.16666666666666666</v>
      </c>
      <c r="K17" s="55"/>
      <c r="L17" s="170">
        <f>'Action Durations'!E36</f>
        <v>1</v>
      </c>
      <c r="M17" s="49">
        <f>'Action Durations'!H36</f>
        <v>0</v>
      </c>
      <c r="N17" s="49">
        <f>'Action Durations'!I36</f>
        <v>0</v>
      </c>
      <c r="O17" s="49">
        <f>'Action Durations'!J36</f>
        <v>1</v>
      </c>
      <c r="P17" s="49">
        <f>'Action Durations'!K36</f>
        <v>0</v>
      </c>
      <c r="Q17" s="49">
        <f>'Action Durations'!L36</f>
        <v>0</v>
      </c>
      <c r="R17" s="55"/>
      <c r="S17" s="40">
        <f>'Beach Days'!E269</f>
        <v>1284</v>
      </c>
      <c r="T17" s="40">
        <f>'Beach Days'!H269</f>
        <v>7</v>
      </c>
      <c r="U17" s="39">
        <f t="shared" ref="U17" si="6">T17/S17</f>
        <v>5.451713395638629E-3</v>
      </c>
    </row>
    <row r="18" spans="1:21" x14ac:dyDescent="0.2">
      <c r="A18" s="127" t="s">
        <v>615</v>
      </c>
      <c r="B18" s="16"/>
      <c r="C18" s="56">
        <f>Monitoring!$B$271</f>
        <v>1</v>
      </c>
      <c r="D18" s="30">
        <f>Monitoring!$E$271</f>
        <v>1</v>
      </c>
      <c r="E18" s="39">
        <f t="shared" ref="E18" si="7">D18/C18</f>
        <v>1</v>
      </c>
      <c r="F18" s="185">
        <f>Monitoring!$I$271</f>
        <v>622</v>
      </c>
      <c r="G18" s="55"/>
      <c r="H18" s="49">
        <v>0</v>
      </c>
      <c r="I18" s="143">
        <f t="shared" si="0"/>
        <v>1</v>
      </c>
      <c r="J18" s="39">
        <f t="shared" si="4"/>
        <v>0</v>
      </c>
      <c r="K18" s="55"/>
      <c r="L18" s="142">
        <v>0</v>
      </c>
      <c r="M18" s="133" t="s">
        <v>39</v>
      </c>
      <c r="N18" s="133" t="s">
        <v>39</v>
      </c>
      <c r="O18" s="133" t="s">
        <v>39</v>
      </c>
      <c r="P18" s="133" t="s">
        <v>39</v>
      </c>
      <c r="Q18" s="133" t="s">
        <v>39</v>
      </c>
      <c r="R18" s="55"/>
      <c r="S18" s="40">
        <f>'Beach Days'!E268</f>
        <v>214</v>
      </c>
      <c r="T18" s="40">
        <f>'Beach Days'!H272</f>
        <v>0</v>
      </c>
      <c r="U18" s="39">
        <f t="shared" ref="U18" si="8">T18/S18</f>
        <v>0</v>
      </c>
    </row>
    <row r="19" spans="1:21" x14ac:dyDescent="0.2">
      <c r="A19" s="144" t="s">
        <v>618</v>
      </c>
      <c r="B19" s="145"/>
      <c r="C19" s="134">
        <f>Monitoring!$B$274</f>
        <v>1</v>
      </c>
      <c r="D19" s="31">
        <f>Monitoring!$E$274</f>
        <v>1</v>
      </c>
      <c r="E19" s="42">
        <f t="shared" si="2"/>
        <v>1</v>
      </c>
      <c r="F19" s="186">
        <f>Monitoring!$I$274</f>
        <v>260</v>
      </c>
      <c r="G19" s="67"/>
      <c r="H19" s="135">
        <v>0</v>
      </c>
      <c r="I19" s="135">
        <f t="shared" si="0"/>
        <v>1</v>
      </c>
      <c r="J19" s="42">
        <f t="shared" si="4"/>
        <v>0</v>
      </c>
      <c r="K19" s="67"/>
      <c r="L19" s="68">
        <v>0</v>
      </c>
      <c r="M19" s="146" t="s">
        <v>39</v>
      </c>
      <c r="N19" s="146" t="s">
        <v>39</v>
      </c>
      <c r="O19" s="146" t="s">
        <v>39</v>
      </c>
      <c r="P19" s="146" t="s">
        <v>39</v>
      </c>
      <c r="Q19" s="146" t="s">
        <v>39</v>
      </c>
      <c r="R19" s="67"/>
      <c r="S19" s="43">
        <f>'Beach Days'!E275</f>
        <v>214</v>
      </c>
      <c r="T19" s="43">
        <f>'Beach Days'!H275</f>
        <v>0</v>
      </c>
      <c r="U19" s="42">
        <f t="shared" si="3"/>
        <v>0</v>
      </c>
    </row>
    <row r="20" spans="1:21" x14ac:dyDescent="0.2">
      <c r="C20" s="12">
        <f>SUM(C3:C19)</f>
        <v>240</v>
      </c>
      <c r="D20" s="12">
        <f>SUM(D3:D19)</f>
        <v>240</v>
      </c>
      <c r="E20" s="18">
        <f>D20/C20</f>
        <v>1</v>
      </c>
      <c r="F20" s="10">
        <f>SUM(F3:F19)</f>
        <v>1850600.7620000001</v>
      </c>
      <c r="G20" s="12"/>
      <c r="H20" s="12">
        <f>SUM(H3:H19)</f>
        <v>19</v>
      </c>
      <c r="I20" s="17">
        <f t="shared" si="0"/>
        <v>221</v>
      </c>
      <c r="J20" s="18">
        <f t="shared" si="4"/>
        <v>7.9166666666666663E-2</v>
      </c>
      <c r="K20" s="12"/>
      <c r="L20" s="12">
        <f t="shared" ref="L20:Q20" si="9">SUM(L3:L19)</f>
        <v>23</v>
      </c>
      <c r="M20" s="12">
        <f t="shared" si="9"/>
        <v>15</v>
      </c>
      <c r="N20" s="12">
        <f t="shared" si="9"/>
        <v>0</v>
      </c>
      <c r="O20" s="12">
        <f t="shared" si="9"/>
        <v>3</v>
      </c>
      <c r="P20" s="12">
        <f t="shared" si="9"/>
        <v>3</v>
      </c>
      <c r="Q20" s="12">
        <f t="shared" si="9"/>
        <v>2</v>
      </c>
      <c r="R20" s="12"/>
      <c r="S20" s="10">
        <f>SUM(S3:S19)</f>
        <v>51360</v>
      </c>
      <c r="T20" s="10">
        <f>SUM(T3:T19)</f>
        <v>173</v>
      </c>
      <c r="U20" s="53">
        <f>T20/S20</f>
        <v>3.3683800623052962E-3</v>
      </c>
    </row>
    <row r="21" spans="1:21" x14ac:dyDescent="0.2">
      <c r="C21" s="12"/>
      <c r="D21" s="12"/>
      <c r="E21" s="18"/>
      <c r="F21" s="10"/>
      <c r="G21" s="12"/>
      <c r="H21" s="12"/>
      <c r="I21" s="17"/>
      <c r="J21" s="18"/>
      <c r="K21" s="12"/>
      <c r="L21" s="12"/>
      <c r="M21" s="12"/>
      <c r="N21" s="12"/>
      <c r="O21" s="12"/>
      <c r="P21" s="12"/>
      <c r="Q21" s="12"/>
      <c r="R21" s="12"/>
      <c r="S21" s="10"/>
      <c r="T21" s="10"/>
      <c r="U21" s="53"/>
    </row>
    <row r="22" spans="1:21" x14ac:dyDescent="0.2">
      <c r="T22" s="19"/>
    </row>
    <row r="23" spans="1:21" x14ac:dyDescent="0.2">
      <c r="A23" s="79" t="s">
        <v>49</v>
      </c>
      <c r="T23" s="19"/>
    </row>
    <row r="24" spans="1:21" x14ac:dyDescent="0.2">
      <c r="C24" s="85" t="s">
        <v>46</v>
      </c>
      <c r="D24" s="78" t="s">
        <v>57</v>
      </c>
    </row>
    <row r="25" spans="1:21" x14ac:dyDescent="0.2">
      <c r="C25" s="85"/>
      <c r="D25" s="78" t="s">
        <v>58</v>
      </c>
    </row>
    <row r="26" spans="1:21" x14ac:dyDescent="0.2">
      <c r="C26" s="85" t="s">
        <v>50</v>
      </c>
      <c r="D26" s="77" t="s">
        <v>56</v>
      </c>
    </row>
    <row r="27" spans="1:21" x14ac:dyDescent="0.2">
      <c r="C27" s="85" t="s">
        <v>47</v>
      </c>
      <c r="D27" s="78" t="s">
        <v>59</v>
      </c>
    </row>
    <row r="28" spans="1:21" x14ac:dyDescent="0.2">
      <c r="C28" s="85"/>
      <c r="D28" s="78" t="s">
        <v>60</v>
      </c>
    </row>
    <row r="29" spans="1:21" x14ac:dyDescent="0.2">
      <c r="C29" s="85" t="s">
        <v>48</v>
      </c>
      <c r="D29" s="77" t="s">
        <v>61</v>
      </c>
    </row>
    <row r="30" spans="1:21" x14ac:dyDescent="0.2">
      <c r="C30" s="85"/>
      <c r="D30" s="77" t="s">
        <v>62</v>
      </c>
    </row>
    <row r="31" spans="1:21" x14ac:dyDescent="0.2">
      <c r="C31" s="85" t="s">
        <v>52</v>
      </c>
      <c r="D31" s="77" t="s">
        <v>63</v>
      </c>
    </row>
    <row r="32" spans="1:21" x14ac:dyDescent="0.2">
      <c r="C32" s="86"/>
      <c r="D32" s="77" t="s">
        <v>64</v>
      </c>
    </row>
    <row r="33" spans="3:4" x14ac:dyDescent="0.2">
      <c r="C33" s="85" t="s">
        <v>51</v>
      </c>
      <c r="D33" s="77" t="s">
        <v>54</v>
      </c>
    </row>
    <row r="34" spans="3:4" x14ac:dyDescent="0.2">
      <c r="C34" s="85" t="s">
        <v>53</v>
      </c>
      <c r="D34" s="77" t="s">
        <v>55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73" orientation="landscape" r:id="rId1"/>
  <headerFooter alignWithMargins="0">
    <oddHeader>&amp;C&amp;"Arial,Bold"&amp;16 2011 Swimming Season
North Carolina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79"/>
  <sheetViews>
    <sheetView zoomScaleNormal="100" workbookViewId="0">
      <selection activeCell="L135" sqref="L135"/>
    </sheetView>
  </sheetViews>
  <sheetFormatPr defaultRowHeight="12.75" x14ac:dyDescent="0.2"/>
  <cols>
    <col min="1" max="1" width="12.5703125" style="28" customWidth="1"/>
    <col min="2" max="2" width="7.7109375" style="28" customWidth="1"/>
    <col min="3" max="3" width="47.7109375" style="28" customWidth="1"/>
    <col min="4" max="4" width="8.5703125" style="28" customWidth="1"/>
    <col min="5" max="5" width="10.42578125" style="55" customWidth="1"/>
    <col min="6" max="6" width="9.140625" style="137"/>
    <col min="7" max="10" width="9.7109375" style="28" customWidth="1"/>
    <col min="12" max="16384" width="9.140625" style="24"/>
  </cols>
  <sheetData>
    <row r="1" spans="1:14" ht="33.75" customHeight="1" x14ac:dyDescent="0.15">
      <c r="A1" s="25" t="s">
        <v>11</v>
      </c>
      <c r="B1" s="25" t="s">
        <v>12</v>
      </c>
      <c r="C1" s="25" t="s">
        <v>67</v>
      </c>
      <c r="D1" s="3" t="s">
        <v>69</v>
      </c>
      <c r="E1" s="25" t="s">
        <v>68</v>
      </c>
      <c r="F1" s="15" t="s">
        <v>666</v>
      </c>
      <c r="G1" s="25" t="s">
        <v>70</v>
      </c>
      <c r="H1" s="25" t="s">
        <v>71</v>
      </c>
      <c r="I1" s="25" t="s">
        <v>72</v>
      </c>
      <c r="J1" s="25" t="s">
        <v>73</v>
      </c>
      <c r="K1" s="172"/>
      <c r="L1" s="47"/>
      <c r="M1" s="47"/>
      <c r="N1" s="47"/>
    </row>
    <row r="2" spans="1:14" ht="12.75" customHeight="1" x14ac:dyDescent="0.15">
      <c r="A2" s="72" t="s">
        <v>165</v>
      </c>
      <c r="B2" s="72" t="s">
        <v>145</v>
      </c>
      <c r="C2" s="72" t="s">
        <v>146</v>
      </c>
      <c r="D2" s="72">
        <v>2</v>
      </c>
      <c r="E2" s="72" t="s">
        <v>29</v>
      </c>
      <c r="F2" s="176">
        <v>2947.14</v>
      </c>
      <c r="G2" s="72">
        <v>35.439656749999997</v>
      </c>
      <c r="H2" s="72">
        <v>-76.952392470000007</v>
      </c>
      <c r="I2" s="72">
        <v>35.442517889999998</v>
      </c>
      <c r="J2" s="72">
        <v>-76.943658130000003</v>
      </c>
      <c r="K2" s="172"/>
      <c r="L2" s="47"/>
      <c r="M2" s="47"/>
      <c r="N2" s="47"/>
    </row>
    <row r="3" spans="1:14" ht="12.75" customHeight="1" x14ac:dyDescent="0.15">
      <c r="A3" s="72" t="s">
        <v>165</v>
      </c>
      <c r="B3" s="72" t="s">
        <v>147</v>
      </c>
      <c r="C3" s="72" t="s">
        <v>148</v>
      </c>
      <c r="D3" s="72">
        <v>3</v>
      </c>
      <c r="E3" s="72" t="s">
        <v>29</v>
      </c>
      <c r="F3" s="176">
        <v>1268.3119999999999</v>
      </c>
      <c r="G3" s="72">
        <v>35.535813439999998</v>
      </c>
      <c r="H3" s="72">
        <v>-77.039594660000006</v>
      </c>
      <c r="I3" s="72">
        <v>35.536932819999997</v>
      </c>
      <c r="J3" s="72">
        <v>-77.043367129999993</v>
      </c>
      <c r="K3" s="172"/>
      <c r="M3" s="47"/>
      <c r="N3" s="47"/>
    </row>
    <row r="4" spans="1:14" ht="12.75" customHeight="1" x14ac:dyDescent="0.15">
      <c r="A4" s="72" t="s">
        <v>165</v>
      </c>
      <c r="B4" s="72" t="s">
        <v>149</v>
      </c>
      <c r="C4" s="72" t="s">
        <v>150</v>
      </c>
      <c r="D4" s="72">
        <v>2</v>
      </c>
      <c r="E4" s="72" t="s">
        <v>29</v>
      </c>
      <c r="F4" s="176">
        <v>6891</v>
      </c>
      <c r="G4" s="72">
        <v>35.478425201455401</v>
      </c>
      <c r="H4" s="72">
        <v>-76.932191838045796</v>
      </c>
      <c r="I4" s="72">
        <v>35.478827095887198</v>
      </c>
      <c r="J4" s="72">
        <v>-76.931483734866006</v>
      </c>
      <c r="K4" s="172"/>
      <c r="L4" s="173"/>
      <c r="M4" s="47"/>
      <c r="N4" s="47"/>
    </row>
    <row r="5" spans="1:14" ht="12.75" customHeight="1" x14ac:dyDescent="0.15">
      <c r="A5" s="72" t="s">
        <v>165</v>
      </c>
      <c r="B5" s="72" t="s">
        <v>151</v>
      </c>
      <c r="C5" s="72" t="s">
        <v>152</v>
      </c>
      <c r="D5" s="72">
        <v>3</v>
      </c>
      <c r="E5" s="72" t="s">
        <v>29</v>
      </c>
      <c r="F5" s="176">
        <v>575.63900000000001</v>
      </c>
      <c r="G5" s="72">
        <v>35.44870719</v>
      </c>
      <c r="H5" s="72">
        <v>-76.925478179999999</v>
      </c>
      <c r="I5" s="72">
        <v>35.447375090000001</v>
      </c>
      <c r="J5" s="72">
        <v>-76.924745150000007</v>
      </c>
      <c r="K5" s="172"/>
      <c r="L5" s="47"/>
      <c r="M5" s="47"/>
      <c r="N5" s="47"/>
    </row>
    <row r="6" spans="1:14" ht="12.75" customHeight="1" x14ac:dyDescent="0.15">
      <c r="A6" s="72" t="s">
        <v>165</v>
      </c>
      <c r="B6" s="72" t="s">
        <v>153</v>
      </c>
      <c r="C6" s="72" t="s">
        <v>154</v>
      </c>
      <c r="D6" s="72">
        <v>1</v>
      </c>
      <c r="E6" s="72" t="s">
        <v>29</v>
      </c>
      <c r="F6" s="176">
        <v>2411.8490000000002</v>
      </c>
      <c r="G6" s="72">
        <v>35.460351889999998</v>
      </c>
      <c r="H6" s="72">
        <v>-76.902948789999996</v>
      </c>
      <c r="I6" s="72">
        <v>35.46030227</v>
      </c>
      <c r="J6" s="72">
        <v>-76.895276050000007</v>
      </c>
      <c r="K6" s="172"/>
      <c r="L6" s="47"/>
      <c r="M6" s="47"/>
      <c r="N6" s="47"/>
    </row>
    <row r="7" spans="1:14" ht="12.75" customHeight="1" x14ac:dyDescent="0.15">
      <c r="A7" s="72" t="s">
        <v>165</v>
      </c>
      <c r="B7" s="72" t="s">
        <v>155</v>
      </c>
      <c r="C7" s="72" t="s">
        <v>156</v>
      </c>
      <c r="D7" s="72">
        <v>3</v>
      </c>
      <c r="E7" s="72" t="s">
        <v>29</v>
      </c>
      <c r="F7" s="176">
        <v>888.15099999999995</v>
      </c>
      <c r="G7" s="72">
        <v>35.433758723898997</v>
      </c>
      <c r="H7" s="72">
        <v>-76.904983509802307</v>
      </c>
      <c r="I7" s="72">
        <v>35.4343356746311</v>
      </c>
      <c r="J7" s="72">
        <v>-76.907590619965106</v>
      </c>
      <c r="K7" s="172"/>
      <c r="L7" s="47"/>
      <c r="M7" s="47"/>
      <c r="N7" s="47"/>
    </row>
    <row r="8" spans="1:14" ht="12.75" customHeight="1" x14ac:dyDescent="0.15">
      <c r="A8" s="72" t="s">
        <v>165</v>
      </c>
      <c r="B8" s="72" t="s">
        <v>157</v>
      </c>
      <c r="C8" s="72" t="s">
        <v>158</v>
      </c>
      <c r="D8" s="72">
        <v>3</v>
      </c>
      <c r="E8" s="72" t="s">
        <v>29</v>
      </c>
      <c r="F8" s="176">
        <v>2975.81</v>
      </c>
      <c r="G8" s="72">
        <v>35.536801779999998</v>
      </c>
      <c r="H8" s="72">
        <v>-77.048040709999995</v>
      </c>
      <c r="I8" s="72">
        <v>35.534028210000002</v>
      </c>
      <c r="J8" s="72">
        <v>-77.057424749999996</v>
      </c>
      <c r="K8" s="172"/>
      <c r="L8" s="47"/>
      <c r="M8" s="47"/>
      <c r="N8" s="47"/>
    </row>
    <row r="9" spans="1:14" ht="12.75" customHeight="1" x14ac:dyDescent="0.15">
      <c r="A9" s="72" t="s">
        <v>165</v>
      </c>
      <c r="B9" s="72" t="s">
        <v>159</v>
      </c>
      <c r="C9" s="72" t="s">
        <v>160</v>
      </c>
      <c r="D9" s="72">
        <v>2</v>
      </c>
      <c r="E9" s="72" t="s">
        <v>29</v>
      </c>
      <c r="F9" s="176">
        <v>656.11199999999997</v>
      </c>
      <c r="G9" s="72">
        <v>35.513701930000003</v>
      </c>
      <c r="H9" s="72">
        <v>-77.009337889999998</v>
      </c>
      <c r="I9" s="72">
        <v>35.51476598</v>
      </c>
      <c r="J9" s="72">
        <v>-77.011061319999996</v>
      </c>
      <c r="K9" s="172"/>
      <c r="L9" s="47"/>
      <c r="M9" s="47"/>
      <c r="N9" s="47"/>
    </row>
    <row r="10" spans="1:14" ht="12.75" customHeight="1" x14ac:dyDescent="0.15">
      <c r="A10" s="72" t="s">
        <v>165</v>
      </c>
      <c r="B10" s="72" t="s">
        <v>161</v>
      </c>
      <c r="C10" s="72" t="s">
        <v>162</v>
      </c>
      <c r="D10" s="72">
        <v>1</v>
      </c>
      <c r="E10" s="72" t="s">
        <v>29</v>
      </c>
      <c r="F10" s="176">
        <v>226</v>
      </c>
      <c r="G10" s="72">
        <v>35.533058250000003</v>
      </c>
      <c r="H10" s="72">
        <v>-76.612791389999998</v>
      </c>
      <c r="I10" s="72">
        <v>35.532801769999999</v>
      </c>
      <c r="J10" s="72">
        <v>-76.612260809999995</v>
      </c>
      <c r="K10" s="172"/>
      <c r="L10" s="47"/>
      <c r="M10" s="47"/>
      <c r="N10" s="47"/>
    </row>
    <row r="11" spans="1:14" ht="12.75" customHeight="1" x14ac:dyDescent="0.15">
      <c r="A11" s="73" t="s">
        <v>165</v>
      </c>
      <c r="B11" s="73" t="s">
        <v>163</v>
      </c>
      <c r="C11" s="73" t="s">
        <v>164</v>
      </c>
      <c r="D11" s="73">
        <v>2</v>
      </c>
      <c r="E11" s="73" t="s">
        <v>29</v>
      </c>
      <c r="F11" s="177">
        <v>1103.8219999999999</v>
      </c>
      <c r="G11" s="73">
        <v>35.47481543</v>
      </c>
      <c r="H11" s="73">
        <v>-76.995879400000007</v>
      </c>
      <c r="I11" s="73">
        <v>35.473962649999997</v>
      </c>
      <c r="J11" s="73">
        <v>-76.992545969999995</v>
      </c>
      <c r="K11" s="172"/>
      <c r="L11" s="47"/>
      <c r="M11" s="47"/>
      <c r="N11" s="47"/>
    </row>
    <row r="12" spans="1:14" ht="12.75" customHeight="1" x14ac:dyDescent="0.15">
      <c r="A12" s="33"/>
      <c r="B12" s="34">
        <f>COUNTA(B2:B11)</f>
        <v>10</v>
      </c>
      <c r="C12" s="33"/>
      <c r="D12" s="33"/>
      <c r="E12" s="76"/>
      <c r="F12" s="54">
        <f>SUM(F2:F11)</f>
        <v>19943.834999999999</v>
      </c>
      <c r="G12" s="33"/>
      <c r="H12" s="33"/>
      <c r="I12" s="33"/>
      <c r="J12" s="33"/>
      <c r="K12" s="172"/>
      <c r="L12" s="47"/>
      <c r="M12" s="47"/>
      <c r="N12" s="47"/>
    </row>
    <row r="13" spans="1:14" ht="12.75" customHeight="1" x14ac:dyDescent="0.15">
      <c r="A13" s="33"/>
      <c r="B13" s="33"/>
      <c r="C13" s="33"/>
      <c r="D13" s="33"/>
      <c r="E13" s="56"/>
      <c r="G13" s="33"/>
      <c r="H13" s="33"/>
      <c r="I13" s="33"/>
      <c r="J13" s="33"/>
      <c r="K13" s="172"/>
      <c r="L13" s="47"/>
      <c r="M13" s="47"/>
      <c r="N13" s="47"/>
    </row>
    <row r="14" spans="1:14" ht="12.75" customHeight="1" x14ac:dyDescent="0.15">
      <c r="A14" s="73" t="s">
        <v>166</v>
      </c>
      <c r="B14" s="73" t="s">
        <v>167</v>
      </c>
      <c r="C14" s="73" t="s">
        <v>168</v>
      </c>
      <c r="D14" s="73">
        <v>3</v>
      </c>
      <c r="E14" s="73" t="s">
        <v>29</v>
      </c>
      <c r="F14" s="177">
        <v>235.733</v>
      </c>
      <c r="G14" s="73">
        <v>35.916785410000003</v>
      </c>
      <c r="H14" s="73">
        <v>-76.818600360000005</v>
      </c>
      <c r="I14" s="73">
        <v>35.916534460000001</v>
      </c>
      <c r="J14" s="73">
        <v>-76.818712289999993</v>
      </c>
      <c r="K14" s="172"/>
      <c r="L14" s="47"/>
      <c r="M14" s="47"/>
      <c r="N14" s="47"/>
    </row>
    <row r="15" spans="1:14" ht="12.75" customHeight="1" x14ac:dyDescent="0.15">
      <c r="A15" s="33"/>
      <c r="B15" s="34">
        <f>COUNTA(B14)</f>
        <v>1</v>
      </c>
      <c r="C15" s="33"/>
      <c r="D15" s="33"/>
      <c r="E15" s="76"/>
      <c r="F15" s="54">
        <f>SUM(F14)</f>
        <v>235.733</v>
      </c>
      <c r="G15" s="33"/>
      <c r="H15" s="33"/>
      <c r="I15" s="33"/>
      <c r="J15" s="33"/>
      <c r="K15" s="172"/>
      <c r="L15" s="47"/>
      <c r="M15" s="47"/>
      <c r="N15" s="47"/>
    </row>
    <row r="16" spans="1:14" ht="12.75" customHeight="1" x14ac:dyDescent="0.15">
      <c r="A16" s="33"/>
      <c r="B16" s="33"/>
      <c r="C16" s="33"/>
      <c r="D16" s="33"/>
      <c r="E16" s="56"/>
      <c r="G16" s="33"/>
      <c r="H16" s="33"/>
      <c r="I16" s="33"/>
      <c r="J16" s="33"/>
      <c r="K16" s="172"/>
      <c r="L16" s="47"/>
      <c r="M16" s="47"/>
      <c r="N16" s="47"/>
    </row>
    <row r="17" spans="1:14" ht="12.75" customHeight="1" x14ac:dyDescent="0.15">
      <c r="A17" s="72" t="s">
        <v>169</v>
      </c>
      <c r="B17" s="72" t="s">
        <v>170</v>
      </c>
      <c r="C17" s="72" t="s">
        <v>171</v>
      </c>
      <c r="D17" s="72">
        <v>1</v>
      </c>
      <c r="E17" s="72" t="s">
        <v>29</v>
      </c>
      <c r="F17" s="176">
        <v>11000</v>
      </c>
      <c r="G17" s="72"/>
      <c r="H17" s="72"/>
      <c r="I17" s="72"/>
      <c r="J17" s="72"/>
      <c r="K17" s="172"/>
      <c r="L17" s="47"/>
      <c r="M17" s="47"/>
      <c r="N17" s="47"/>
    </row>
    <row r="18" spans="1:14" ht="12.75" customHeight="1" x14ac:dyDescent="0.15">
      <c r="A18" s="72" t="s">
        <v>169</v>
      </c>
      <c r="B18" s="72" t="s">
        <v>172</v>
      </c>
      <c r="C18" s="72" t="s">
        <v>173</v>
      </c>
      <c r="D18" s="72">
        <v>1</v>
      </c>
      <c r="E18" s="72" t="s">
        <v>29</v>
      </c>
      <c r="F18" s="176">
        <v>8154</v>
      </c>
      <c r="G18" s="72">
        <v>33.880249582603398</v>
      </c>
      <c r="H18" s="72">
        <v>-77.995033253302694</v>
      </c>
      <c r="I18" s="72">
        <v>33.859867640455597</v>
      </c>
      <c r="J18" s="72">
        <v>-78.005161274542004</v>
      </c>
      <c r="K18" s="172"/>
      <c r="L18" s="47"/>
      <c r="M18" s="47"/>
      <c r="N18" s="47"/>
    </row>
    <row r="19" spans="1:14" ht="12.75" customHeight="1" x14ac:dyDescent="0.15">
      <c r="A19" s="72" t="s">
        <v>169</v>
      </c>
      <c r="B19" s="72" t="s">
        <v>174</v>
      </c>
      <c r="C19" s="72" t="s">
        <v>664</v>
      </c>
      <c r="D19" s="72">
        <v>2</v>
      </c>
      <c r="E19" s="72" t="s">
        <v>29</v>
      </c>
      <c r="F19" s="176">
        <v>451.4</v>
      </c>
      <c r="G19" s="72">
        <v>33.922065570000001</v>
      </c>
      <c r="H19" s="72">
        <v>-78.212378479999998</v>
      </c>
      <c r="I19" s="72">
        <v>33.922795409999999</v>
      </c>
      <c r="J19" s="72">
        <v>-78.213125759999997</v>
      </c>
      <c r="K19" s="172"/>
      <c r="L19" s="47"/>
      <c r="M19" s="47"/>
      <c r="N19" s="47"/>
    </row>
    <row r="20" spans="1:14" ht="12.75" customHeight="1" x14ac:dyDescent="0.15">
      <c r="A20" s="72" t="s">
        <v>169</v>
      </c>
      <c r="B20" s="72" t="s">
        <v>175</v>
      </c>
      <c r="C20" s="72" t="s">
        <v>176</v>
      </c>
      <c r="D20" s="72">
        <v>3</v>
      </c>
      <c r="E20" s="72" t="s">
        <v>29</v>
      </c>
      <c r="F20" s="176">
        <v>368.5</v>
      </c>
      <c r="G20" s="72">
        <v>33.920426460000002</v>
      </c>
      <c r="H20" s="72">
        <v>-78.197838840000003</v>
      </c>
      <c r="I20" s="72">
        <v>33.921156519999997</v>
      </c>
      <c r="J20" s="72">
        <v>-78.197079000000002</v>
      </c>
      <c r="K20" s="172"/>
      <c r="L20" s="47"/>
      <c r="M20" s="47"/>
      <c r="N20" s="47"/>
    </row>
    <row r="21" spans="1:14" ht="12.75" customHeight="1" x14ac:dyDescent="0.15">
      <c r="A21" s="72" t="s">
        <v>169</v>
      </c>
      <c r="B21" s="72" t="s">
        <v>177</v>
      </c>
      <c r="C21" s="72" t="s">
        <v>665</v>
      </c>
      <c r="D21" s="72">
        <v>2</v>
      </c>
      <c r="E21" s="72" t="s">
        <v>29</v>
      </c>
      <c r="F21" s="176">
        <v>918</v>
      </c>
      <c r="G21" s="72">
        <v>33.917712010000002</v>
      </c>
      <c r="H21" s="72">
        <v>-78.015415610000005</v>
      </c>
      <c r="I21" s="72">
        <v>33.916766019999997</v>
      </c>
      <c r="J21" s="72">
        <v>-78.017994209999998</v>
      </c>
      <c r="K21" s="172"/>
      <c r="L21" s="47"/>
      <c r="M21" s="47"/>
      <c r="N21" s="47"/>
    </row>
    <row r="22" spans="1:14" ht="12.75" customHeight="1" x14ac:dyDescent="0.15">
      <c r="A22" s="72" t="s">
        <v>169</v>
      </c>
      <c r="B22" s="72" t="s">
        <v>178</v>
      </c>
      <c r="C22" s="72" t="s">
        <v>179</v>
      </c>
      <c r="D22" s="72">
        <v>1</v>
      </c>
      <c r="E22" s="72" t="s">
        <v>29</v>
      </c>
      <c r="F22" s="176">
        <v>7503</v>
      </c>
      <c r="G22" s="72">
        <v>33.8993443277175</v>
      </c>
      <c r="H22" s="72">
        <v>-78.067560185055299</v>
      </c>
      <c r="I22" s="72">
        <v>33.893288621436703</v>
      </c>
      <c r="J22" s="72">
        <v>-78.043613422974403</v>
      </c>
      <c r="K22" s="172"/>
      <c r="L22" s="47"/>
      <c r="M22" s="47"/>
      <c r="N22" s="47"/>
    </row>
    <row r="23" spans="1:14" ht="12.75" customHeight="1" x14ac:dyDescent="0.15">
      <c r="A23" s="72" t="s">
        <v>169</v>
      </c>
      <c r="B23" s="72" t="s">
        <v>180</v>
      </c>
      <c r="C23" s="72" t="s">
        <v>181</v>
      </c>
      <c r="D23" s="72">
        <v>2</v>
      </c>
      <c r="E23" s="72" t="s">
        <v>29</v>
      </c>
      <c r="F23" s="176">
        <v>2000</v>
      </c>
      <c r="G23" s="72"/>
      <c r="H23" s="72"/>
      <c r="I23" s="72"/>
      <c r="J23" s="72"/>
      <c r="K23" s="172"/>
      <c r="L23" s="47"/>
      <c r="M23" s="47"/>
      <c r="N23" s="47"/>
    </row>
    <row r="24" spans="1:14" ht="12.75" customHeight="1" x14ac:dyDescent="0.15">
      <c r="A24" s="72" t="s">
        <v>169</v>
      </c>
      <c r="B24" s="72" t="s">
        <v>182</v>
      </c>
      <c r="C24" s="72" t="s">
        <v>183</v>
      </c>
      <c r="D24" s="72">
        <v>1</v>
      </c>
      <c r="E24" s="72" t="s">
        <v>29</v>
      </c>
      <c r="F24" s="176">
        <v>34010</v>
      </c>
      <c r="G24" s="72">
        <v>33.912881290000001</v>
      </c>
      <c r="H24" s="72">
        <v>-77.946249480000006</v>
      </c>
      <c r="I24" s="72">
        <v>33.848735820000002</v>
      </c>
      <c r="J24" s="72">
        <v>-77.979265740000002</v>
      </c>
      <c r="K24" s="172"/>
      <c r="L24" s="47"/>
      <c r="M24" s="47"/>
      <c r="N24" s="47"/>
    </row>
    <row r="25" spans="1:14" ht="12.75" customHeight="1" x14ac:dyDescent="0.15">
      <c r="A25" s="72" t="s">
        <v>169</v>
      </c>
      <c r="B25" s="72" t="s">
        <v>184</v>
      </c>
      <c r="C25" s="72" t="s">
        <v>185</v>
      </c>
      <c r="D25" s="72">
        <v>1</v>
      </c>
      <c r="E25" s="72" t="s">
        <v>29</v>
      </c>
      <c r="F25" s="176">
        <v>7852</v>
      </c>
      <c r="G25" s="72">
        <v>33.914062000000001</v>
      </c>
      <c r="H25" s="72">
        <v>-78.252950999999996</v>
      </c>
      <c r="I25" s="72">
        <v>33.912734999999998</v>
      </c>
      <c r="J25" s="72">
        <v>-78.228049999999996</v>
      </c>
      <c r="K25" s="172"/>
      <c r="L25" s="47"/>
      <c r="M25" s="47"/>
      <c r="N25" s="47"/>
    </row>
    <row r="26" spans="1:14" ht="12.75" customHeight="1" x14ac:dyDescent="0.15">
      <c r="A26" s="72" t="s">
        <v>169</v>
      </c>
      <c r="B26" s="72" t="s">
        <v>186</v>
      </c>
      <c r="C26" s="72" t="s">
        <v>187</v>
      </c>
      <c r="D26" s="72">
        <v>1</v>
      </c>
      <c r="E26" s="72" t="s">
        <v>29</v>
      </c>
      <c r="F26" s="176">
        <v>7878</v>
      </c>
      <c r="G26" s="72">
        <v>33.912414650845101</v>
      </c>
      <c r="H26" s="72">
        <v>-78.278274525236398</v>
      </c>
      <c r="I26" s="72">
        <v>33.914410483426202</v>
      </c>
      <c r="J26" s="72">
        <v>-78.253083218172193</v>
      </c>
      <c r="K26" s="172"/>
      <c r="L26" s="47"/>
      <c r="M26" s="47"/>
      <c r="N26" s="47"/>
    </row>
    <row r="27" spans="1:14" ht="12.75" customHeight="1" x14ac:dyDescent="0.15">
      <c r="A27" s="72" t="s">
        <v>169</v>
      </c>
      <c r="B27" s="72" t="s">
        <v>188</v>
      </c>
      <c r="C27" s="72" t="s">
        <v>189</v>
      </c>
      <c r="D27" s="72">
        <v>1</v>
      </c>
      <c r="E27" s="72" t="s">
        <v>29</v>
      </c>
      <c r="F27" s="176">
        <v>17999</v>
      </c>
      <c r="G27" s="72">
        <v>33.897189258006001</v>
      </c>
      <c r="H27" s="72">
        <v>-78.393931377941698</v>
      </c>
      <c r="I27" s="72">
        <v>33.903404972222198</v>
      </c>
      <c r="J27" s="72">
        <v>-78.382430065689206</v>
      </c>
      <c r="K27" s="172"/>
      <c r="L27" s="47"/>
      <c r="M27" s="47"/>
      <c r="N27" s="47"/>
    </row>
    <row r="28" spans="1:14" ht="12.75" customHeight="1" x14ac:dyDescent="0.15">
      <c r="A28" s="72" t="s">
        <v>169</v>
      </c>
      <c r="B28" s="72" t="s">
        <v>190</v>
      </c>
      <c r="C28" s="72" t="s">
        <v>191</v>
      </c>
      <c r="D28" s="72">
        <v>1</v>
      </c>
      <c r="E28" s="72" t="s">
        <v>29</v>
      </c>
      <c r="F28" s="176">
        <v>7189</v>
      </c>
      <c r="G28" s="72">
        <v>33.906773999999999</v>
      </c>
      <c r="H28" s="72">
        <v>-78.337840999999997</v>
      </c>
      <c r="I28" s="72">
        <v>33.909336000000003</v>
      </c>
      <c r="J28" s="72">
        <v>-78.314121</v>
      </c>
      <c r="K28" s="172"/>
      <c r="L28" s="47"/>
      <c r="M28" s="47"/>
      <c r="N28" s="47"/>
    </row>
    <row r="29" spans="1:14" ht="12.75" customHeight="1" x14ac:dyDescent="0.15">
      <c r="A29" s="72" t="s">
        <v>169</v>
      </c>
      <c r="B29" s="72" t="s">
        <v>192</v>
      </c>
      <c r="C29" s="72" t="s">
        <v>193</v>
      </c>
      <c r="D29" s="72">
        <v>3</v>
      </c>
      <c r="E29" s="72" t="s">
        <v>29</v>
      </c>
      <c r="F29" s="176">
        <v>483</v>
      </c>
      <c r="G29" s="72">
        <v>33.916179999999997</v>
      </c>
      <c r="H29" s="72">
        <v>-78.269092999999998</v>
      </c>
      <c r="I29" s="72">
        <v>33.916533999999999</v>
      </c>
      <c r="J29" s="72">
        <v>-78.267604000000006</v>
      </c>
      <c r="K29" s="172"/>
      <c r="L29" s="47"/>
      <c r="M29" s="47"/>
      <c r="N29" s="47"/>
    </row>
    <row r="30" spans="1:14" ht="12.75" customHeight="1" x14ac:dyDescent="0.15">
      <c r="A30" s="72" t="s">
        <v>169</v>
      </c>
      <c r="B30" s="72" t="s">
        <v>194</v>
      </c>
      <c r="C30" s="72" t="s">
        <v>195</v>
      </c>
      <c r="D30" s="72">
        <v>2</v>
      </c>
      <c r="E30" s="72" t="s">
        <v>29</v>
      </c>
      <c r="F30" s="176">
        <v>567.875</v>
      </c>
      <c r="G30" s="72">
        <v>33.914857580000003</v>
      </c>
      <c r="H30" s="72">
        <v>-78.307149140000007</v>
      </c>
      <c r="I30" s="72">
        <v>33.915414409999997</v>
      </c>
      <c r="J30" s="72">
        <v>-78.308593119999998</v>
      </c>
      <c r="K30" s="172"/>
      <c r="L30" s="47"/>
      <c r="M30" s="47"/>
      <c r="N30" s="47"/>
    </row>
    <row r="31" spans="1:14" ht="12.75" customHeight="1" x14ac:dyDescent="0.15">
      <c r="A31" s="72" t="s">
        <v>169</v>
      </c>
      <c r="B31" s="72" t="s">
        <v>196</v>
      </c>
      <c r="C31" s="72" t="s">
        <v>197</v>
      </c>
      <c r="D31" s="72">
        <v>3</v>
      </c>
      <c r="E31" s="72" t="s">
        <v>29</v>
      </c>
      <c r="F31" s="176">
        <v>444</v>
      </c>
      <c r="G31" s="72">
        <v>33.912736680000002</v>
      </c>
      <c r="H31" s="72">
        <v>-78.335257519999999</v>
      </c>
      <c r="I31" s="72">
        <v>33.913127940000003</v>
      </c>
      <c r="J31" s="72">
        <v>-78.336518440000006</v>
      </c>
      <c r="K31" s="172"/>
      <c r="L31" s="47"/>
      <c r="M31" s="47"/>
      <c r="N31" s="47"/>
    </row>
    <row r="32" spans="1:14" ht="12.75" customHeight="1" x14ac:dyDescent="0.15">
      <c r="A32" s="72" t="s">
        <v>169</v>
      </c>
      <c r="B32" s="72" t="s">
        <v>198</v>
      </c>
      <c r="C32" s="72" t="s">
        <v>199</v>
      </c>
      <c r="D32" s="72">
        <v>2</v>
      </c>
      <c r="E32" s="72" t="s">
        <v>29</v>
      </c>
      <c r="F32" s="176">
        <v>1522.7349999999999</v>
      </c>
      <c r="G32" s="72">
        <v>33.903481429999999</v>
      </c>
      <c r="H32" s="72">
        <v>-78.393041359999998</v>
      </c>
      <c r="I32" s="72">
        <v>33.90250047</v>
      </c>
      <c r="J32" s="72">
        <v>-78.396076949999994</v>
      </c>
      <c r="K32" s="172"/>
      <c r="L32" s="47"/>
      <c r="M32" s="47"/>
      <c r="N32" s="47"/>
    </row>
    <row r="33" spans="1:14" ht="12.75" customHeight="1" x14ac:dyDescent="0.15">
      <c r="A33" s="72" t="s">
        <v>169</v>
      </c>
      <c r="B33" s="72" t="s">
        <v>200</v>
      </c>
      <c r="C33" s="72" t="s">
        <v>201</v>
      </c>
      <c r="D33" s="72">
        <v>3</v>
      </c>
      <c r="E33" s="72" t="s">
        <v>29</v>
      </c>
      <c r="F33" s="176">
        <v>1055</v>
      </c>
      <c r="G33" s="72">
        <v>33.894914960000001</v>
      </c>
      <c r="H33" s="72">
        <v>-78.439664800000003</v>
      </c>
      <c r="I33" s="72">
        <v>33.894138349999999</v>
      </c>
      <c r="J33" s="72">
        <v>-78.442769290000001</v>
      </c>
      <c r="K33" s="172"/>
      <c r="L33" s="47"/>
      <c r="M33" s="47"/>
      <c r="N33" s="47"/>
    </row>
    <row r="34" spans="1:14" ht="12.75" customHeight="1" x14ac:dyDescent="0.15">
      <c r="A34" s="72" t="s">
        <v>169</v>
      </c>
      <c r="B34" s="72" t="s">
        <v>202</v>
      </c>
      <c r="C34" s="72" t="s">
        <v>203</v>
      </c>
      <c r="D34" s="72">
        <v>3</v>
      </c>
      <c r="E34" s="72" t="s">
        <v>29</v>
      </c>
      <c r="F34" s="176">
        <v>229.4</v>
      </c>
      <c r="G34" s="72">
        <v>33.92118541</v>
      </c>
      <c r="H34" s="72">
        <v>-78.109180660000007</v>
      </c>
      <c r="I34" s="72">
        <v>33.921121710000001</v>
      </c>
      <c r="J34" s="72">
        <v>-78.108980000000003</v>
      </c>
      <c r="K34" s="172"/>
      <c r="L34" s="47"/>
      <c r="M34" s="47"/>
      <c r="N34" s="47"/>
    </row>
    <row r="35" spans="1:14" ht="12.75" customHeight="1" x14ac:dyDescent="0.15">
      <c r="A35" s="72" t="s">
        <v>169</v>
      </c>
      <c r="B35" s="72" t="s">
        <v>204</v>
      </c>
      <c r="C35" s="72" t="s">
        <v>205</v>
      </c>
      <c r="D35" s="72">
        <v>1</v>
      </c>
      <c r="E35" s="72" t="s">
        <v>29</v>
      </c>
      <c r="F35" s="176">
        <v>16984</v>
      </c>
      <c r="G35" s="72"/>
      <c r="H35" s="72"/>
      <c r="I35" s="72"/>
      <c r="J35" s="72"/>
      <c r="K35" s="172"/>
      <c r="L35" s="47"/>
      <c r="M35" s="47"/>
      <c r="N35" s="47"/>
    </row>
    <row r="36" spans="1:14" ht="12.75" customHeight="1" x14ac:dyDescent="0.15">
      <c r="A36" s="72" t="s">
        <v>169</v>
      </c>
      <c r="B36" s="72" t="s">
        <v>206</v>
      </c>
      <c r="C36" s="72" t="s">
        <v>207</v>
      </c>
      <c r="D36" s="72">
        <v>1</v>
      </c>
      <c r="E36" s="72" t="s">
        <v>29</v>
      </c>
      <c r="F36" s="176">
        <v>4812</v>
      </c>
      <c r="G36" s="72"/>
      <c r="H36" s="72"/>
      <c r="I36" s="72"/>
      <c r="J36" s="72"/>
      <c r="K36" s="172"/>
      <c r="L36" s="47"/>
      <c r="M36" s="47"/>
      <c r="N36" s="47"/>
    </row>
    <row r="37" spans="1:14" ht="12.75" customHeight="1" x14ac:dyDescent="0.15">
      <c r="A37" s="72" t="s">
        <v>169</v>
      </c>
      <c r="B37" s="72" t="s">
        <v>208</v>
      </c>
      <c r="C37" s="72" t="s">
        <v>209</v>
      </c>
      <c r="D37" s="72">
        <v>1</v>
      </c>
      <c r="E37" s="72" t="s">
        <v>29</v>
      </c>
      <c r="F37" s="176">
        <v>5909</v>
      </c>
      <c r="G37" s="72">
        <v>33.889468290000003</v>
      </c>
      <c r="H37" s="72">
        <v>-78.42380283</v>
      </c>
      <c r="I37" s="72">
        <v>33.8762179</v>
      </c>
      <c r="J37" s="72">
        <v>-78.472149200000004</v>
      </c>
      <c r="K37" s="172"/>
      <c r="L37" s="47"/>
      <c r="M37" s="47"/>
      <c r="N37" s="47"/>
    </row>
    <row r="38" spans="1:14" ht="12.75" customHeight="1" x14ac:dyDescent="0.15">
      <c r="A38" s="72" t="s">
        <v>169</v>
      </c>
      <c r="B38" s="72" t="s">
        <v>210</v>
      </c>
      <c r="C38" s="72" t="s">
        <v>211</v>
      </c>
      <c r="D38" s="72">
        <v>1</v>
      </c>
      <c r="E38" s="72" t="s">
        <v>29</v>
      </c>
      <c r="F38" s="176">
        <v>4522</v>
      </c>
      <c r="G38" s="72">
        <v>33.864962017421</v>
      </c>
      <c r="H38" s="72">
        <v>-78.510270352189593</v>
      </c>
      <c r="I38" s="72">
        <v>33.868776430641901</v>
      </c>
      <c r="J38" s="72">
        <v>-78.4962370346245</v>
      </c>
      <c r="K38" s="172"/>
      <c r="L38" s="47"/>
      <c r="M38" s="47"/>
      <c r="N38" s="47"/>
    </row>
    <row r="39" spans="1:14" ht="12.75" customHeight="1" x14ac:dyDescent="0.15">
      <c r="A39" s="72" t="s">
        <v>169</v>
      </c>
      <c r="B39" s="72" t="s">
        <v>212</v>
      </c>
      <c r="C39" s="72" t="s">
        <v>213</v>
      </c>
      <c r="D39" s="72">
        <v>1</v>
      </c>
      <c r="E39" s="72" t="s">
        <v>29</v>
      </c>
      <c r="F39" s="176">
        <v>10811</v>
      </c>
      <c r="G39" s="72">
        <v>33.912153580000002</v>
      </c>
      <c r="H39" s="72">
        <v>-78.278745830000005</v>
      </c>
      <c r="I39" s="72">
        <v>33.903819110000001</v>
      </c>
      <c r="J39" s="72">
        <v>-78.357633739999997</v>
      </c>
      <c r="K39" s="172"/>
      <c r="L39" s="47"/>
      <c r="M39" s="47"/>
      <c r="N39" s="47"/>
    </row>
    <row r="40" spans="1:14" ht="12.75" customHeight="1" x14ac:dyDescent="0.15">
      <c r="A40" s="72" t="s">
        <v>169</v>
      </c>
      <c r="B40" s="72" t="s">
        <v>214</v>
      </c>
      <c r="C40" s="72" t="s">
        <v>215</v>
      </c>
      <c r="D40" s="72">
        <v>1</v>
      </c>
      <c r="E40" s="72" t="s">
        <v>29</v>
      </c>
      <c r="F40" s="176">
        <v>6415</v>
      </c>
      <c r="G40" s="72">
        <v>33.9139474970262</v>
      </c>
      <c r="H40" s="72">
        <v>-78.168239582624693</v>
      </c>
      <c r="I40" s="72">
        <v>33.909103796200597</v>
      </c>
      <c r="J40" s="72">
        <v>-78.113479603384206</v>
      </c>
      <c r="K40" s="172"/>
      <c r="L40" s="47"/>
      <c r="M40" s="47"/>
      <c r="N40" s="47"/>
    </row>
    <row r="41" spans="1:14" ht="12.75" customHeight="1" x14ac:dyDescent="0.15">
      <c r="A41" s="72" t="s">
        <v>169</v>
      </c>
      <c r="B41" s="72" t="s">
        <v>216</v>
      </c>
      <c r="C41" s="72" t="s">
        <v>217</v>
      </c>
      <c r="D41" s="72">
        <v>1</v>
      </c>
      <c r="E41" s="72" t="s">
        <v>29</v>
      </c>
      <c r="F41" s="176">
        <v>18110</v>
      </c>
      <c r="G41" s="72">
        <v>33.914197309999999</v>
      </c>
      <c r="H41" s="72">
        <v>-78.168629249999995</v>
      </c>
      <c r="I41" s="72">
        <v>33.912284839999998</v>
      </c>
      <c r="J41" s="72">
        <v>-78.228048560000005</v>
      </c>
      <c r="K41" s="172"/>
      <c r="L41" s="47"/>
      <c r="M41" s="47"/>
      <c r="N41" s="47"/>
    </row>
    <row r="42" spans="1:14" ht="12.75" customHeight="1" x14ac:dyDescent="0.15">
      <c r="A42" s="72" t="s">
        <v>169</v>
      </c>
      <c r="B42" s="72" t="s">
        <v>218</v>
      </c>
      <c r="C42" s="72" t="s">
        <v>219</v>
      </c>
      <c r="D42" s="72">
        <v>1</v>
      </c>
      <c r="E42" s="72" t="s">
        <v>29</v>
      </c>
      <c r="F42" s="176">
        <v>12042</v>
      </c>
      <c r="G42" s="72">
        <v>33.864856677481299</v>
      </c>
      <c r="H42" s="72">
        <v>-78.510446537532005</v>
      </c>
      <c r="I42" s="72">
        <v>33.849709511647198</v>
      </c>
      <c r="J42" s="72">
        <v>-78.542394348569104</v>
      </c>
      <c r="K42" s="172"/>
      <c r="L42" s="47"/>
      <c r="M42" s="47"/>
      <c r="N42" s="47"/>
    </row>
    <row r="43" spans="1:14" ht="12.75" customHeight="1" x14ac:dyDescent="0.15">
      <c r="A43" s="72" t="s">
        <v>169</v>
      </c>
      <c r="B43" s="72" t="s">
        <v>220</v>
      </c>
      <c r="C43" s="72" t="s">
        <v>221</v>
      </c>
      <c r="D43" s="72">
        <v>1</v>
      </c>
      <c r="E43" s="72" t="s">
        <v>29</v>
      </c>
      <c r="F43" s="176">
        <v>5014</v>
      </c>
      <c r="G43" s="72">
        <v>33.875749999999996</v>
      </c>
      <c r="H43" s="72">
        <v>-78.471998999999997</v>
      </c>
      <c r="I43" s="72">
        <v>33.881070000000001</v>
      </c>
      <c r="J43" s="72">
        <v>-78.456939000000006</v>
      </c>
      <c r="K43" s="172"/>
      <c r="L43" s="47"/>
      <c r="M43" s="47"/>
      <c r="N43" s="47"/>
    </row>
    <row r="44" spans="1:14" ht="12.75" customHeight="1" x14ac:dyDescent="0.15">
      <c r="A44" s="72" t="s">
        <v>169</v>
      </c>
      <c r="B44" s="72" t="s">
        <v>222</v>
      </c>
      <c r="C44" s="72" t="s">
        <v>223</v>
      </c>
      <c r="D44" s="72">
        <v>1</v>
      </c>
      <c r="E44" s="72" t="s">
        <v>29</v>
      </c>
      <c r="F44" s="176">
        <v>4655</v>
      </c>
      <c r="G44" s="72"/>
      <c r="H44" s="72"/>
      <c r="I44" s="72"/>
      <c r="J44" s="72"/>
      <c r="K44" s="172"/>
      <c r="L44" s="47"/>
      <c r="M44" s="47"/>
      <c r="N44" s="47"/>
    </row>
    <row r="45" spans="1:14" ht="12.75" customHeight="1" x14ac:dyDescent="0.15">
      <c r="A45" s="72" t="s">
        <v>169</v>
      </c>
      <c r="B45" s="72" t="s">
        <v>224</v>
      </c>
      <c r="C45" s="72" t="s">
        <v>225</v>
      </c>
      <c r="D45" s="72">
        <v>1</v>
      </c>
      <c r="E45" s="72" t="s">
        <v>29</v>
      </c>
      <c r="F45" s="176">
        <v>5058</v>
      </c>
      <c r="G45" s="72">
        <v>33.89347618</v>
      </c>
      <c r="H45" s="72">
        <v>-78.408106709999998</v>
      </c>
      <c r="I45" s="72">
        <v>33.889468290000003</v>
      </c>
      <c r="J45" s="72">
        <v>-78.42380283</v>
      </c>
      <c r="K45" s="172"/>
      <c r="L45" s="47"/>
      <c r="M45" s="47"/>
      <c r="N45" s="47"/>
    </row>
    <row r="46" spans="1:14" ht="12.75" customHeight="1" x14ac:dyDescent="0.15">
      <c r="A46" s="72" t="s">
        <v>169</v>
      </c>
      <c r="B46" s="72" t="s">
        <v>226</v>
      </c>
      <c r="C46" s="72" t="s">
        <v>227</v>
      </c>
      <c r="D46" s="72">
        <v>1</v>
      </c>
      <c r="E46" s="72" t="s">
        <v>29</v>
      </c>
      <c r="F46" s="176">
        <v>8716</v>
      </c>
      <c r="G46" s="72">
        <v>33.899560209999997</v>
      </c>
      <c r="H46" s="72">
        <v>-78.067835079999995</v>
      </c>
      <c r="I46" s="72">
        <v>33.909171010000001</v>
      </c>
      <c r="J46" s="72">
        <v>-78.113728460000004</v>
      </c>
      <c r="K46" s="172"/>
      <c r="L46" s="47"/>
      <c r="M46" s="47"/>
      <c r="N46" s="47"/>
    </row>
    <row r="47" spans="1:14" ht="12.75" customHeight="1" x14ac:dyDescent="0.15">
      <c r="A47" s="72" t="s">
        <v>169</v>
      </c>
      <c r="B47" s="72" t="s">
        <v>228</v>
      </c>
      <c r="C47" s="72" t="s">
        <v>229</v>
      </c>
      <c r="D47" s="72">
        <v>1</v>
      </c>
      <c r="E47" s="72" t="s">
        <v>29</v>
      </c>
      <c r="F47" s="176">
        <v>5458</v>
      </c>
      <c r="G47" s="72"/>
      <c r="H47" s="72"/>
      <c r="I47" s="72"/>
      <c r="J47" s="72"/>
      <c r="K47" s="172"/>
      <c r="L47" s="47"/>
      <c r="M47" s="47"/>
      <c r="N47" s="47"/>
    </row>
    <row r="48" spans="1:14" ht="12.75" customHeight="1" x14ac:dyDescent="0.15">
      <c r="A48" s="72" t="s">
        <v>169</v>
      </c>
      <c r="B48" s="72" t="s">
        <v>230</v>
      </c>
      <c r="C48" s="72" t="s">
        <v>231</v>
      </c>
      <c r="D48" s="72">
        <v>1</v>
      </c>
      <c r="E48" s="72" t="s">
        <v>29</v>
      </c>
      <c r="F48" s="176">
        <v>5729</v>
      </c>
      <c r="G48" s="72"/>
      <c r="H48" s="72"/>
      <c r="I48" s="72"/>
      <c r="J48" s="72"/>
      <c r="K48" s="172"/>
      <c r="L48" s="47"/>
      <c r="M48" s="47"/>
      <c r="N48" s="47"/>
    </row>
    <row r="49" spans="1:14" ht="12.75" customHeight="1" x14ac:dyDescent="0.15">
      <c r="A49" s="72" t="s">
        <v>169</v>
      </c>
      <c r="B49" s="72" t="s">
        <v>232</v>
      </c>
      <c r="C49" s="72" t="s">
        <v>233</v>
      </c>
      <c r="D49" s="72">
        <v>1</v>
      </c>
      <c r="E49" s="72" t="s">
        <v>29</v>
      </c>
      <c r="F49" s="176">
        <v>6106</v>
      </c>
      <c r="G49" s="72"/>
      <c r="H49" s="72"/>
      <c r="I49" s="72"/>
      <c r="J49" s="72"/>
      <c r="K49" s="172"/>
      <c r="L49" s="47"/>
      <c r="M49" s="47"/>
      <c r="N49" s="47"/>
    </row>
    <row r="50" spans="1:14" ht="12.75" customHeight="1" x14ac:dyDescent="0.15">
      <c r="A50" s="72" t="s">
        <v>169</v>
      </c>
      <c r="B50" s="72" t="s">
        <v>234</v>
      </c>
      <c r="C50" s="72" t="s">
        <v>235</v>
      </c>
      <c r="D50" s="72">
        <v>3</v>
      </c>
      <c r="E50" s="72" t="s">
        <v>29</v>
      </c>
      <c r="F50" s="176">
        <v>291</v>
      </c>
      <c r="G50" s="72">
        <v>33.923082000000001</v>
      </c>
      <c r="H50" s="72">
        <v>-78.193396000000007</v>
      </c>
      <c r="I50" s="72">
        <v>33.923513999999997</v>
      </c>
      <c r="J50" s="72">
        <v>-78.192693000000006</v>
      </c>
      <c r="K50" s="172"/>
      <c r="L50" s="47"/>
      <c r="M50" s="47"/>
      <c r="N50" s="47"/>
    </row>
    <row r="51" spans="1:14" ht="12.75" customHeight="1" x14ac:dyDescent="0.15">
      <c r="A51" s="72" t="s">
        <v>169</v>
      </c>
      <c r="B51" s="72" t="s">
        <v>236</v>
      </c>
      <c r="C51" s="72" t="s">
        <v>237</v>
      </c>
      <c r="D51" s="72">
        <v>1</v>
      </c>
      <c r="E51" s="72" t="s">
        <v>29</v>
      </c>
      <c r="F51" s="176">
        <v>7899</v>
      </c>
      <c r="G51" s="72"/>
      <c r="H51" s="72"/>
      <c r="I51" s="72"/>
      <c r="J51" s="72"/>
      <c r="K51" s="172"/>
      <c r="L51" s="47"/>
      <c r="M51" s="47"/>
      <c r="N51" s="47"/>
    </row>
    <row r="52" spans="1:14" ht="12.75" customHeight="1" x14ac:dyDescent="0.15">
      <c r="A52" s="72" t="s">
        <v>169</v>
      </c>
      <c r="B52" s="72" t="s">
        <v>238</v>
      </c>
      <c r="C52" s="72" t="s">
        <v>239</v>
      </c>
      <c r="D52" s="72">
        <v>1</v>
      </c>
      <c r="E52" s="72" t="s">
        <v>29</v>
      </c>
      <c r="F52" s="176">
        <v>12048</v>
      </c>
      <c r="G52" s="72">
        <v>33.848735820000002</v>
      </c>
      <c r="H52" s="72">
        <v>-77.979265740000002</v>
      </c>
      <c r="I52" s="72">
        <v>33.865207089999998</v>
      </c>
      <c r="J52" s="72">
        <v>-78.009933230000001</v>
      </c>
      <c r="K52" s="172"/>
      <c r="L52" s="47"/>
      <c r="M52" s="47"/>
      <c r="N52" s="47"/>
    </row>
    <row r="53" spans="1:14" ht="12.75" customHeight="1" x14ac:dyDescent="0.15">
      <c r="A53" s="72" t="s">
        <v>169</v>
      </c>
      <c r="B53" s="72" t="s">
        <v>660</v>
      </c>
      <c r="C53" s="72" t="s">
        <v>661</v>
      </c>
      <c r="D53" s="72">
        <v>3</v>
      </c>
      <c r="E53" s="72" t="s">
        <v>29</v>
      </c>
      <c r="F53" s="176">
        <v>1537</v>
      </c>
      <c r="G53" s="72">
        <v>33.881549999999997</v>
      </c>
      <c r="H53" s="72">
        <v>-78.514255000000006</v>
      </c>
      <c r="I53" s="72">
        <v>33.882707000000003</v>
      </c>
      <c r="J53" s="72">
        <v>-78.509479999999996</v>
      </c>
      <c r="K53" s="172"/>
      <c r="L53" s="47"/>
      <c r="M53" s="47"/>
      <c r="N53" s="47"/>
    </row>
    <row r="54" spans="1:14" ht="12.75" customHeight="1" x14ac:dyDescent="0.15">
      <c r="A54" s="72" t="s">
        <v>169</v>
      </c>
      <c r="B54" s="72" t="s">
        <v>240</v>
      </c>
      <c r="C54" s="72" t="s">
        <v>241</v>
      </c>
      <c r="D54" s="72">
        <v>3</v>
      </c>
      <c r="E54" s="72" t="s">
        <v>29</v>
      </c>
      <c r="F54" s="176">
        <v>808</v>
      </c>
      <c r="G54" s="72">
        <v>33.926181999999997</v>
      </c>
      <c r="H54" s="72">
        <v>-78.146488000000005</v>
      </c>
      <c r="I54" s="72">
        <v>33.925894999999997</v>
      </c>
      <c r="J54" s="72">
        <v>-78.143834999999996</v>
      </c>
      <c r="K54" s="172"/>
      <c r="L54" s="47"/>
      <c r="M54" s="47"/>
      <c r="N54" s="47"/>
    </row>
    <row r="55" spans="1:14" ht="12.75" customHeight="1" x14ac:dyDescent="0.15">
      <c r="A55" s="73" t="s">
        <v>169</v>
      </c>
      <c r="B55" s="73" t="s">
        <v>242</v>
      </c>
      <c r="C55" s="73" t="s">
        <v>243</v>
      </c>
      <c r="D55" s="73">
        <v>3</v>
      </c>
      <c r="E55" s="73" t="s">
        <v>29</v>
      </c>
      <c r="F55" s="177">
        <v>890.1</v>
      </c>
      <c r="G55" s="73">
        <v>33.927100580000001</v>
      </c>
      <c r="H55" s="73">
        <v>-78.059834269999996</v>
      </c>
      <c r="I55" s="73">
        <v>33.928553440000002</v>
      </c>
      <c r="J55" s="73">
        <v>-78.059540459999994</v>
      </c>
      <c r="K55" s="172"/>
      <c r="L55" s="47"/>
      <c r="M55" s="47"/>
      <c r="N55" s="47"/>
    </row>
    <row r="56" spans="1:14" ht="12.75" customHeight="1" x14ac:dyDescent="0.15">
      <c r="A56" s="33"/>
      <c r="B56" s="34">
        <f>COUNTA(B17:B55)</f>
        <v>39</v>
      </c>
      <c r="C56" s="33"/>
      <c r="D56" s="47"/>
      <c r="E56" s="76"/>
      <c r="F56" s="54">
        <f>SUM(F17:F55)</f>
        <v>253439.00999999998</v>
      </c>
      <c r="G56" s="47"/>
      <c r="H56" s="47"/>
      <c r="I56" s="47"/>
      <c r="J56" s="47"/>
      <c r="K56" s="172"/>
      <c r="L56" s="47"/>
      <c r="M56" s="47"/>
      <c r="N56" s="47"/>
    </row>
    <row r="57" spans="1:14" ht="12.75" customHeight="1" x14ac:dyDescent="0.15">
      <c r="A57" s="33"/>
      <c r="B57" s="34"/>
      <c r="C57" s="33"/>
      <c r="D57" s="47"/>
      <c r="E57" s="57"/>
      <c r="G57" s="47"/>
      <c r="H57" s="47"/>
      <c r="I57" s="47"/>
      <c r="J57" s="47"/>
      <c r="K57" s="172"/>
      <c r="L57" s="47"/>
      <c r="M57" s="47"/>
      <c r="N57" s="47"/>
    </row>
    <row r="58" spans="1:14" ht="12.75" customHeight="1" x14ac:dyDescent="0.15">
      <c r="A58" s="72" t="s">
        <v>244</v>
      </c>
      <c r="B58" s="72" t="s">
        <v>245</v>
      </c>
      <c r="C58" s="72" t="s">
        <v>246</v>
      </c>
      <c r="D58" s="72">
        <v>3</v>
      </c>
      <c r="E58" s="72" t="s">
        <v>29</v>
      </c>
      <c r="F58" s="176">
        <v>2085.5230000000001</v>
      </c>
      <c r="G58" s="72">
        <v>36.290128455443501</v>
      </c>
      <c r="H58" s="72">
        <v>-76.144394863973602</v>
      </c>
      <c r="I58" s="72">
        <v>36.289955499919799</v>
      </c>
      <c r="J58" s="72">
        <v>-76.144083727727306</v>
      </c>
      <c r="K58" s="172"/>
      <c r="L58" s="47"/>
      <c r="M58" s="47"/>
      <c r="N58" s="47"/>
    </row>
    <row r="59" spans="1:14" ht="12.75" customHeight="1" x14ac:dyDescent="0.15">
      <c r="A59" s="73" t="s">
        <v>244</v>
      </c>
      <c r="B59" s="73" t="s">
        <v>247</v>
      </c>
      <c r="C59" s="73" t="s">
        <v>248</v>
      </c>
      <c r="D59" s="73">
        <v>3</v>
      </c>
      <c r="E59" s="73" t="s">
        <v>29</v>
      </c>
      <c r="F59" s="177">
        <v>406.94900000000001</v>
      </c>
      <c r="G59" s="73">
        <v>36.28919947</v>
      </c>
      <c r="H59" s="73">
        <v>-76.14735168</v>
      </c>
      <c r="I59" s="73">
        <v>36.288855640000001</v>
      </c>
      <c r="J59" s="73">
        <v>-76.146512990000005</v>
      </c>
      <c r="K59" s="172"/>
      <c r="L59" s="47"/>
      <c r="M59" s="47"/>
      <c r="N59" s="47"/>
    </row>
    <row r="60" spans="1:14" ht="12.75" customHeight="1" x14ac:dyDescent="0.15">
      <c r="A60" s="33"/>
      <c r="B60" s="34">
        <f>COUNTA(B58:B59)</f>
        <v>2</v>
      </c>
      <c r="C60" s="33"/>
      <c r="D60" s="33"/>
      <c r="E60" s="76"/>
      <c r="F60" s="54">
        <f>SUM(F58:F59)</f>
        <v>2492.4720000000002</v>
      </c>
      <c r="G60" s="33"/>
      <c r="H60" s="33"/>
      <c r="I60" s="33"/>
      <c r="J60" s="33"/>
      <c r="K60" s="172"/>
      <c r="L60" s="47"/>
      <c r="M60" s="47"/>
      <c r="N60" s="47"/>
    </row>
    <row r="61" spans="1:14" ht="12.75" customHeight="1" x14ac:dyDescent="0.15">
      <c r="A61" s="33"/>
      <c r="B61" s="34"/>
      <c r="C61" s="33"/>
      <c r="D61" s="33"/>
      <c r="E61" s="76"/>
      <c r="F61" s="54"/>
      <c r="G61" s="33"/>
      <c r="H61" s="33"/>
      <c r="I61" s="33"/>
      <c r="J61" s="33"/>
      <c r="K61" s="172"/>
      <c r="L61" s="47"/>
      <c r="M61" s="47"/>
      <c r="N61" s="47"/>
    </row>
    <row r="62" spans="1:14" ht="12.75" customHeight="1" x14ac:dyDescent="0.15">
      <c r="A62" s="72" t="s">
        <v>249</v>
      </c>
      <c r="B62" s="72" t="s">
        <v>250</v>
      </c>
      <c r="C62" s="72" t="s">
        <v>251</v>
      </c>
      <c r="D62" s="72">
        <v>1</v>
      </c>
      <c r="E62" s="72" t="s">
        <v>29</v>
      </c>
      <c r="F62" s="176">
        <v>11665</v>
      </c>
      <c r="G62" s="72">
        <v>34.684251968263098</v>
      </c>
      <c r="H62" s="72">
        <v>-76.893482197548096</v>
      </c>
      <c r="I62" s="72">
        <v>34.698404046936098</v>
      </c>
      <c r="J62" s="72">
        <v>-76.855201710492906</v>
      </c>
      <c r="K62" s="172"/>
      <c r="L62" s="47"/>
      <c r="M62" s="47"/>
      <c r="N62" s="47"/>
    </row>
    <row r="63" spans="1:14" ht="12.75" customHeight="1" x14ac:dyDescent="0.15">
      <c r="A63" s="72" t="s">
        <v>249</v>
      </c>
      <c r="B63" s="72" t="s">
        <v>252</v>
      </c>
      <c r="C63" s="72" t="s">
        <v>253</v>
      </c>
      <c r="D63" s="72">
        <v>3</v>
      </c>
      <c r="E63" s="72" t="s">
        <v>29</v>
      </c>
      <c r="F63" s="176">
        <v>518.45600000000002</v>
      </c>
      <c r="G63" s="72">
        <v>34.723073540000001</v>
      </c>
      <c r="H63" s="72">
        <v>-76.666503629999994</v>
      </c>
      <c r="I63" s="72">
        <v>34.722664340000001</v>
      </c>
      <c r="J63" s="72">
        <v>-76.668131340000002</v>
      </c>
      <c r="K63" s="172"/>
      <c r="L63" s="47"/>
      <c r="M63" s="47"/>
      <c r="N63" s="47"/>
    </row>
    <row r="64" spans="1:14" ht="12.75" customHeight="1" x14ac:dyDescent="0.15">
      <c r="A64" s="72" t="s">
        <v>249</v>
      </c>
      <c r="B64" s="72" t="s">
        <v>254</v>
      </c>
      <c r="C64" s="72" t="s">
        <v>255</v>
      </c>
      <c r="D64" s="72">
        <v>3</v>
      </c>
      <c r="E64" s="72" t="s">
        <v>667</v>
      </c>
      <c r="F64" s="176">
        <v>670</v>
      </c>
      <c r="G64" s="72"/>
      <c r="H64" s="72"/>
      <c r="I64" s="72"/>
      <c r="J64" s="72"/>
      <c r="K64" s="172"/>
      <c r="L64" s="47"/>
      <c r="M64" s="47"/>
      <c r="N64" s="47"/>
    </row>
    <row r="65" spans="1:14" ht="12.75" customHeight="1" x14ac:dyDescent="0.15">
      <c r="A65" s="72" t="s">
        <v>249</v>
      </c>
      <c r="B65" s="72" t="s">
        <v>256</v>
      </c>
      <c r="C65" s="72" t="s">
        <v>257</v>
      </c>
      <c r="D65" s="72">
        <v>1</v>
      </c>
      <c r="E65" s="72" t="s">
        <v>29</v>
      </c>
      <c r="F65" s="176">
        <v>6826</v>
      </c>
      <c r="G65" s="72">
        <v>34.649319220000002</v>
      </c>
      <c r="H65" s="72">
        <v>-77.077044999999998</v>
      </c>
      <c r="I65" s="72">
        <v>34.642931990000001</v>
      </c>
      <c r="J65" s="72">
        <v>-77.098772460000006</v>
      </c>
      <c r="K65" s="172"/>
      <c r="L65" s="47"/>
      <c r="M65" s="47"/>
      <c r="N65" s="47"/>
    </row>
    <row r="66" spans="1:14" ht="12.75" customHeight="1" x14ac:dyDescent="0.15">
      <c r="A66" s="72" t="s">
        <v>249</v>
      </c>
      <c r="B66" s="72" t="s">
        <v>258</v>
      </c>
      <c r="C66" s="72" t="s">
        <v>259</v>
      </c>
      <c r="D66" s="72">
        <v>2</v>
      </c>
      <c r="E66" s="72" t="s">
        <v>29</v>
      </c>
      <c r="F66" s="176">
        <v>1700.5530000000001</v>
      </c>
      <c r="G66" s="72">
        <v>34.938554449999998</v>
      </c>
      <c r="H66" s="72">
        <v>-76.651335959999997</v>
      </c>
      <c r="I66" s="72">
        <v>34.94163357</v>
      </c>
      <c r="J66" s="72">
        <v>-76.65511497</v>
      </c>
      <c r="K66" s="172"/>
      <c r="L66" s="47"/>
      <c r="M66" s="47"/>
      <c r="N66" s="47"/>
    </row>
    <row r="67" spans="1:14" ht="12.75" customHeight="1" x14ac:dyDescent="0.15">
      <c r="A67" s="72" t="s">
        <v>249</v>
      </c>
      <c r="B67" s="72" t="s">
        <v>260</v>
      </c>
      <c r="C67" s="72" t="s">
        <v>261</v>
      </c>
      <c r="D67" s="72">
        <v>2</v>
      </c>
      <c r="E67" s="72" t="s">
        <v>29</v>
      </c>
      <c r="F67" s="176">
        <v>7670.4189999999999</v>
      </c>
      <c r="G67" s="72">
        <v>34.639827160000003</v>
      </c>
      <c r="H67" s="72">
        <v>-77.139664019999998</v>
      </c>
      <c r="I67" s="72">
        <v>34.656560120000002</v>
      </c>
      <c r="J67" s="72">
        <v>-77.108839459999999</v>
      </c>
      <c r="K67" s="172"/>
      <c r="L67" s="47"/>
      <c r="M67" s="47"/>
      <c r="N67" s="47"/>
    </row>
    <row r="68" spans="1:14" ht="12.75" customHeight="1" x14ac:dyDescent="0.15">
      <c r="A68" s="72" t="s">
        <v>249</v>
      </c>
      <c r="B68" s="72" t="s">
        <v>262</v>
      </c>
      <c r="C68" s="72" t="s">
        <v>263</v>
      </c>
      <c r="D68" s="72">
        <v>3</v>
      </c>
      <c r="E68" s="72" t="s">
        <v>29</v>
      </c>
      <c r="F68" s="176">
        <v>633.21900000000005</v>
      </c>
      <c r="G68" s="72">
        <v>34.675926789999998</v>
      </c>
      <c r="H68" s="72">
        <v>-77.014502199999995</v>
      </c>
      <c r="I68" s="72">
        <v>34.675600680000002</v>
      </c>
      <c r="J68" s="72">
        <v>-77.01284828</v>
      </c>
      <c r="K68" s="172"/>
      <c r="L68" s="47"/>
      <c r="M68" s="47"/>
      <c r="N68" s="47"/>
    </row>
    <row r="69" spans="1:14" ht="12.75" customHeight="1" x14ac:dyDescent="0.15">
      <c r="A69" s="72" t="s">
        <v>249</v>
      </c>
      <c r="B69" s="72" t="s">
        <v>264</v>
      </c>
      <c r="C69" s="72" t="s">
        <v>265</v>
      </c>
      <c r="D69" s="72">
        <v>2</v>
      </c>
      <c r="E69" s="72" t="s">
        <v>29</v>
      </c>
      <c r="F69" s="176">
        <v>1235.492</v>
      </c>
      <c r="G69" s="72">
        <v>34.722125939999998</v>
      </c>
      <c r="H69" s="72">
        <v>-76.750334949999996</v>
      </c>
      <c r="I69" s="72">
        <v>34.722053459999998</v>
      </c>
      <c r="J69" s="72">
        <v>-76.754322110000004</v>
      </c>
      <c r="K69" s="172"/>
      <c r="L69" s="47"/>
      <c r="M69" s="47"/>
      <c r="N69" s="47"/>
    </row>
    <row r="70" spans="1:14" ht="12.75" customHeight="1" x14ac:dyDescent="0.15">
      <c r="A70" s="72" t="s">
        <v>249</v>
      </c>
      <c r="B70" s="72" t="s">
        <v>266</v>
      </c>
      <c r="C70" s="72" t="s">
        <v>267</v>
      </c>
      <c r="D70" s="72">
        <v>3</v>
      </c>
      <c r="E70" s="72" t="s">
        <v>29</v>
      </c>
      <c r="F70" s="176">
        <v>3422.9920000000002</v>
      </c>
      <c r="G70" s="72">
        <v>34.708539209999998</v>
      </c>
      <c r="H70" s="72">
        <v>-76.745845660000001</v>
      </c>
      <c r="I70" s="72">
        <v>34.709631260000002</v>
      </c>
      <c r="J70" s="72">
        <v>-76.745763690000004</v>
      </c>
      <c r="K70" s="172"/>
      <c r="L70" s="47"/>
      <c r="M70" s="47"/>
      <c r="N70" s="47"/>
    </row>
    <row r="71" spans="1:14" ht="12.75" customHeight="1" x14ac:dyDescent="0.15">
      <c r="A71" s="72" t="s">
        <v>249</v>
      </c>
      <c r="B71" s="72" t="s">
        <v>268</v>
      </c>
      <c r="C71" s="72" t="s">
        <v>269</v>
      </c>
      <c r="D71" s="72">
        <v>2</v>
      </c>
      <c r="E71" s="72" t="s">
        <v>29</v>
      </c>
      <c r="F71" s="176">
        <v>1366.3130000000001</v>
      </c>
      <c r="G71" s="72">
        <v>34.725235120000001</v>
      </c>
      <c r="H71" s="72">
        <v>-76.89361074</v>
      </c>
      <c r="I71" s="72">
        <v>34.725770779999998</v>
      </c>
      <c r="J71" s="72">
        <v>-76.897751619999994</v>
      </c>
      <c r="K71" s="172"/>
      <c r="L71" s="47"/>
      <c r="M71" s="47"/>
      <c r="N71" s="47"/>
    </row>
    <row r="72" spans="1:14" ht="12.75" customHeight="1" x14ac:dyDescent="0.15">
      <c r="A72" s="72" t="s">
        <v>249</v>
      </c>
      <c r="B72" s="72" t="s">
        <v>270</v>
      </c>
      <c r="C72" s="72" t="s">
        <v>271</v>
      </c>
      <c r="D72" s="72">
        <v>2</v>
      </c>
      <c r="E72" s="72" t="s">
        <v>29</v>
      </c>
      <c r="F72" s="176">
        <v>861.41700000000003</v>
      </c>
      <c r="G72" s="72">
        <v>34.69666239</v>
      </c>
      <c r="H72" s="72">
        <v>-77.008330270000002</v>
      </c>
      <c r="I72" s="72">
        <v>34.698606599999998</v>
      </c>
      <c r="J72" s="72">
        <v>-77.00902189</v>
      </c>
      <c r="K72" s="172"/>
      <c r="L72" s="47"/>
      <c r="M72" s="47"/>
      <c r="N72" s="47"/>
    </row>
    <row r="73" spans="1:14" ht="12.75" customHeight="1" x14ac:dyDescent="0.15">
      <c r="A73" s="72" t="s">
        <v>249</v>
      </c>
      <c r="B73" s="72" t="s">
        <v>272</v>
      </c>
      <c r="C73" s="72" t="s">
        <v>273</v>
      </c>
      <c r="D73" s="72">
        <v>2</v>
      </c>
      <c r="E73" s="72" t="s">
        <v>29</v>
      </c>
      <c r="F73" s="176">
        <v>15776.716</v>
      </c>
      <c r="G73" s="72">
        <v>34.683828495482601</v>
      </c>
      <c r="H73" s="72">
        <v>-76.915304650090604</v>
      </c>
      <c r="I73" s="72">
        <v>34.688027838127702</v>
      </c>
      <c r="J73" s="72">
        <v>-76.902129639411498</v>
      </c>
      <c r="K73" s="172"/>
      <c r="L73" s="47"/>
      <c r="M73" s="47"/>
      <c r="N73" s="47"/>
    </row>
    <row r="74" spans="1:14" ht="12.75" customHeight="1" x14ac:dyDescent="0.15">
      <c r="A74" s="72" t="s">
        <v>249</v>
      </c>
      <c r="B74" s="72" t="s">
        <v>274</v>
      </c>
      <c r="C74" s="72" t="s">
        <v>275</v>
      </c>
      <c r="D74" s="72">
        <v>2</v>
      </c>
      <c r="E74" s="72" t="s">
        <v>29</v>
      </c>
      <c r="F74" s="176">
        <v>2547.9490000000001</v>
      </c>
      <c r="G74" s="72">
        <v>34.707060589999998</v>
      </c>
      <c r="H74" s="72">
        <v>-76.520114809999995</v>
      </c>
      <c r="I74" s="72">
        <v>34.700826069999998</v>
      </c>
      <c r="J74" s="72">
        <v>-76.521456409999999</v>
      </c>
      <c r="K74" s="172"/>
      <c r="L74" s="47"/>
      <c r="M74" s="47"/>
      <c r="N74" s="47"/>
    </row>
    <row r="75" spans="1:14" ht="12.75" customHeight="1" x14ac:dyDescent="0.15">
      <c r="A75" s="72" t="s">
        <v>249</v>
      </c>
      <c r="B75" s="72" t="s">
        <v>276</v>
      </c>
      <c r="C75" s="72" t="s">
        <v>277</v>
      </c>
      <c r="D75" s="72">
        <v>2</v>
      </c>
      <c r="E75" s="72" t="s">
        <v>29</v>
      </c>
      <c r="F75" s="176">
        <v>2520.5300000000002</v>
      </c>
      <c r="G75" s="72">
        <v>34.722468999999997</v>
      </c>
      <c r="H75" s="72">
        <v>-76.761832999999996</v>
      </c>
      <c r="I75" s="72">
        <v>34.722257999999997</v>
      </c>
      <c r="J75" s="72">
        <v>-76.753923999999998</v>
      </c>
      <c r="K75" s="172"/>
      <c r="L75" s="47"/>
      <c r="M75" s="47"/>
      <c r="N75" s="47"/>
    </row>
    <row r="76" spans="1:14" ht="12.75" customHeight="1" x14ac:dyDescent="0.15">
      <c r="A76" s="72" t="s">
        <v>249</v>
      </c>
      <c r="B76" s="72" t="s">
        <v>278</v>
      </c>
      <c r="C76" s="72" t="s">
        <v>279</v>
      </c>
      <c r="D76" s="72">
        <v>2</v>
      </c>
      <c r="E76" s="72" t="s">
        <v>29</v>
      </c>
      <c r="F76" s="176">
        <v>22794.25</v>
      </c>
      <c r="G76" s="72">
        <v>34.628784340000003</v>
      </c>
      <c r="H76" s="72">
        <v>-76.521811470000003</v>
      </c>
      <c r="I76" s="72">
        <v>34.628784340000003</v>
      </c>
      <c r="J76" s="72">
        <v>-76.521811470000003</v>
      </c>
      <c r="K76" s="172"/>
      <c r="L76" s="47"/>
      <c r="M76" s="47"/>
      <c r="N76" s="47"/>
    </row>
    <row r="77" spans="1:14" ht="12.75" customHeight="1" x14ac:dyDescent="0.15">
      <c r="A77" s="72" t="s">
        <v>249</v>
      </c>
      <c r="B77" s="72" t="s">
        <v>280</v>
      </c>
      <c r="C77" s="72" t="s">
        <v>281</v>
      </c>
      <c r="D77" s="72">
        <v>2</v>
      </c>
      <c r="E77" s="72" t="s">
        <v>29</v>
      </c>
      <c r="F77" s="176">
        <v>3302</v>
      </c>
      <c r="G77" s="72"/>
      <c r="H77" s="72"/>
      <c r="I77" s="72"/>
      <c r="J77" s="72"/>
      <c r="K77" s="172"/>
      <c r="L77" s="47"/>
      <c r="M77" s="47"/>
      <c r="N77" s="47"/>
    </row>
    <row r="78" spans="1:14" ht="12.75" customHeight="1" x14ac:dyDescent="0.15">
      <c r="A78" s="72" t="s">
        <v>249</v>
      </c>
      <c r="B78" s="72" t="s">
        <v>282</v>
      </c>
      <c r="C78" s="72" t="s">
        <v>283</v>
      </c>
      <c r="D78" s="72">
        <v>2</v>
      </c>
      <c r="E78" s="72" t="s">
        <v>29</v>
      </c>
      <c r="F78" s="176">
        <v>2341.6619999999998</v>
      </c>
      <c r="G78" s="72">
        <v>34.68438854</v>
      </c>
      <c r="H78" s="72">
        <v>-76.529091100000002</v>
      </c>
      <c r="I78" s="72">
        <v>34.685910530000001</v>
      </c>
      <c r="J78" s="72">
        <v>-76.525324269999999</v>
      </c>
      <c r="K78" s="172"/>
      <c r="L78" s="47"/>
      <c r="M78" s="47"/>
      <c r="N78" s="47"/>
    </row>
    <row r="79" spans="1:14" ht="12.75" customHeight="1" x14ac:dyDescent="0.15">
      <c r="A79" s="72" t="s">
        <v>249</v>
      </c>
      <c r="B79" s="72" t="s">
        <v>624</v>
      </c>
      <c r="C79" s="72" t="s">
        <v>625</v>
      </c>
      <c r="D79" s="72">
        <v>2</v>
      </c>
      <c r="E79" s="72" t="s">
        <v>29</v>
      </c>
      <c r="F79" s="176">
        <v>1354.691</v>
      </c>
      <c r="G79" s="72">
        <v>34.884019330000001</v>
      </c>
      <c r="H79" s="72">
        <v>-76.332236570000006</v>
      </c>
      <c r="I79" s="72">
        <v>34.885954089999998</v>
      </c>
      <c r="J79" s="72">
        <v>-76.330901609999998</v>
      </c>
      <c r="K79" s="172"/>
      <c r="L79" s="47"/>
      <c r="M79" s="47"/>
      <c r="N79" s="47"/>
    </row>
    <row r="80" spans="1:14" ht="12.75" customHeight="1" x14ac:dyDescent="0.15">
      <c r="A80" s="72" t="s">
        <v>249</v>
      </c>
      <c r="B80" s="72" t="s">
        <v>284</v>
      </c>
      <c r="C80" s="72" t="s">
        <v>285</v>
      </c>
      <c r="D80" s="72">
        <v>1</v>
      </c>
      <c r="E80" s="72" t="s">
        <v>29</v>
      </c>
      <c r="F80" s="176">
        <v>26400</v>
      </c>
      <c r="G80" s="72">
        <v>34.694344095201103</v>
      </c>
      <c r="H80" s="72">
        <v>-76.705169667056595</v>
      </c>
      <c r="I80" s="72">
        <v>34.699566111335201</v>
      </c>
      <c r="J80" s="72">
        <v>-76.680622090155893</v>
      </c>
      <c r="K80" s="172"/>
      <c r="L80" s="47"/>
      <c r="M80" s="47"/>
      <c r="N80" s="47"/>
    </row>
    <row r="81" spans="1:14" ht="12.75" customHeight="1" x14ac:dyDescent="0.15">
      <c r="A81" s="72" t="s">
        <v>249</v>
      </c>
      <c r="B81" s="72" t="s">
        <v>286</v>
      </c>
      <c r="C81" s="72" t="s">
        <v>287</v>
      </c>
      <c r="D81" s="72">
        <v>2</v>
      </c>
      <c r="E81" s="72" t="s">
        <v>29</v>
      </c>
      <c r="F81" s="176">
        <v>912.86800000000005</v>
      </c>
      <c r="G81" s="72">
        <v>34.71430221</v>
      </c>
      <c r="H81" s="72">
        <v>-76.578482859999994</v>
      </c>
      <c r="I81" s="72">
        <v>34.713390820000001</v>
      </c>
      <c r="J81" s="72">
        <v>-76.581229160000007</v>
      </c>
      <c r="K81" s="172"/>
      <c r="L81" s="47"/>
      <c r="M81" s="47"/>
      <c r="N81" s="47"/>
    </row>
    <row r="82" spans="1:14" ht="12.75" customHeight="1" x14ac:dyDescent="0.15">
      <c r="A82" s="72" t="s">
        <v>249</v>
      </c>
      <c r="B82" s="72" t="s">
        <v>288</v>
      </c>
      <c r="C82" s="72" t="s">
        <v>289</v>
      </c>
      <c r="D82" s="72">
        <v>2</v>
      </c>
      <c r="E82" s="72" t="s">
        <v>29</v>
      </c>
      <c r="F82" s="176">
        <v>8903.5329999999994</v>
      </c>
      <c r="G82" s="72">
        <v>34.6910272381743</v>
      </c>
      <c r="H82" s="72">
        <v>-76.8905424964682</v>
      </c>
      <c r="I82" s="72">
        <v>34.691186026912298</v>
      </c>
      <c r="J82" s="72">
        <v>-76.877109993723593</v>
      </c>
      <c r="K82" s="172"/>
      <c r="L82" s="47"/>
      <c r="M82" s="47"/>
      <c r="N82" s="47"/>
    </row>
    <row r="83" spans="1:14" ht="12.75" customHeight="1" x14ac:dyDescent="0.15">
      <c r="A83" s="72" t="s">
        <v>249</v>
      </c>
      <c r="B83" s="72" t="s">
        <v>290</v>
      </c>
      <c r="C83" s="72" t="s">
        <v>291</v>
      </c>
      <c r="D83" s="72">
        <v>3</v>
      </c>
      <c r="E83" s="72" t="s">
        <v>29</v>
      </c>
      <c r="F83" s="176">
        <v>503.80200000000002</v>
      </c>
      <c r="G83" s="72">
        <v>34.673978390000002</v>
      </c>
      <c r="H83" s="72">
        <v>-77.087306350000006</v>
      </c>
      <c r="I83" s="72">
        <v>34.673865790000001</v>
      </c>
      <c r="J83" s="72">
        <v>-77.088914169999995</v>
      </c>
      <c r="K83" s="172"/>
      <c r="L83" s="47"/>
      <c r="M83" s="47"/>
      <c r="N83" s="47"/>
    </row>
    <row r="84" spans="1:14" ht="12.75" customHeight="1" x14ac:dyDescent="0.15">
      <c r="A84" s="72" t="s">
        <v>249</v>
      </c>
      <c r="B84" s="72" t="s">
        <v>292</v>
      </c>
      <c r="C84" s="72" t="s">
        <v>293</v>
      </c>
      <c r="D84" s="72">
        <v>1</v>
      </c>
      <c r="E84" s="72" t="s">
        <v>29</v>
      </c>
      <c r="F84" s="176">
        <v>7817</v>
      </c>
      <c r="G84" s="72">
        <v>34.681622873066203</v>
      </c>
      <c r="H84" s="72">
        <v>-76.912729729437899</v>
      </c>
      <c r="I84" s="72">
        <v>34.684446059230503</v>
      </c>
      <c r="J84" s="72">
        <v>-76.893460739877099</v>
      </c>
      <c r="K84" s="172"/>
      <c r="L84" s="47"/>
      <c r="M84" s="47"/>
      <c r="N84" s="47"/>
    </row>
    <row r="85" spans="1:14" ht="12.75" customHeight="1" x14ac:dyDescent="0.15">
      <c r="A85" s="72" t="s">
        <v>249</v>
      </c>
      <c r="B85" s="72" t="s">
        <v>294</v>
      </c>
      <c r="C85" s="72" t="s">
        <v>295</v>
      </c>
      <c r="D85" s="72">
        <v>2</v>
      </c>
      <c r="E85" s="72" t="s">
        <v>29</v>
      </c>
      <c r="F85" s="176">
        <v>14688.308000000001</v>
      </c>
      <c r="G85" s="72">
        <v>34.706199008016597</v>
      </c>
      <c r="H85" s="72">
        <v>-76.658134449778004</v>
      </c>
      <c r="I85" s="72">
        <v>34.702741500562801</v>
      </c>
      <c r="J85" s="72">
        <v>-76.649508465587303</v>
      </c>
      <c r="K85" s="172"/>
      <c r="L85" s="47"/>
      <c r="M85" s="47"/>
      <c r="N85" s="47"/>
    </row>
    <row r="86" spans="1:14" ht="12.75" customHeight="1" x14ac:dyDescent="0.15">
      <c r="A86" s="72" t="s">
        <v>249</v>
      </c>
      <c r="B86" s="72" t="s">
        <v>296</v>
      </c>
      <c r="C86" s="72" t="s">
        <v>297</v>
      </c>
      <c r="D86" s="72">
        <v>3</v>
      </c>
      <c r="E86" s="72" t="s">
        <v>29</v>
      </c>
      <c r="F86" s="176">
        <v>6465.9769999999999</v>
      </c>
      <c r="G86" s="72">
        <v>34.709471158761701</v>
      </c>
      <c r="H86" s="72">
        <v>-76.632889498533004</v>
      </c>
      <c r="I86" s="72">
        <v>34.709197749504803</v>
      </c>
      <c r="J86" s="72">
        <v>-76.631462563338005</v>
      </c>
      <c r="K86" s="172"/>
      <c r="L86" s="47"/>
      <c r="M86" s="47"/>
      <c r="N86" s="47"/>
    </row>
    <row r="87" spans="1:14" ht="12.75" customHeight="1" x14ac:dyDescent="0.15">
      <c r="A87" s="72" t="s">
        <v>249</v>
      </c>
      <c r="B87" s="72" t="s">
        <v>298</v>
      </c>
      <c r="C87" s="72" t="s">
        <v>299</v>
      </c>
      <c r="D87" s="72">
        <v>1</v>
      </c>
      <c r="E87" s="72" t="s">
        <v>29</v>
      </c>
      <c r="F87" s="176">
        <v>23527</v>
      </c>
      <c r="G87" s="72">
        <v>34.680885349999997</v>
      </c>
      <c r="H87" s="72">
        <v>-76.918763709999993</v>
      </c>
      <c r="I87" s="72">
        <v>34.668555689999998</v>
      </c>
      <c r="J87" s="72">
        <v>-76.995617890000005</v>
      </c>
      <c r="K87" s="172"/>
      <c r="L87" s="47"/>
      <c r="M87" s="47"/>
      <c r="N87" s="47"/>
    </row>
    <row r="88" spans="1:14" ht="12.75" customHeight="1" x14ac:dyDescent="0.15">
      <c r="A88" s="72" t="s">
        <v>249</v>
      </c>
      <c r="B88" s="72" t="s">
        <v>300</v>
      </c>
      <c r="C88" s="72" t="s">
        <v>301</v>
      </c>
      <c r="D88" s="72">
        <v>1</v>
      </c>
      <c r="E88" s="72" t="s">
        <v>29</v>
      </c>
      <c r="F88" s="176">
        <v>9497</v>
      </c>
      <c r="G88" s="72">
        <v>34.694705550000002</v>
      </c>
      <c r="H88" s="72">
        <v>-76.804898570000006</v>
      </c>
      <c r="I88" s="72">
        <v>34.689426349999998</v>
      </c>
      <c r="J88" s="72">
        <v>-76.855076560000001</v>
      </c>
      <c r="K88" s="172"/>
      <c r="L88" s="47"/>
      <c r="M88" s="47"/>
      <c r="N88" s="47"/>
    </row>
    <row r="89" spans="1:14" ht="12.75" customHeight="1" x14ac:dyDescent="0.15">
      <c r="A89" s="72" t="s">
        <v>249</v>
      </c>
      <c r="B89" s="72" t="s">
        <v>302</v>
      </c>
      <c r="C89" s="72" t="s">
        <v>303</v>
      </c>
      <c r="D89" s="72">
        <v>1</v>
      </c>
      <c r="E89" s="72" t="s">
        <v>29</v>
      </c>
      <c r="F89" s="176">
        <v>15258</v>
      </c>
      <c r="G89" s="72">
        <v>34.657472707501199</v>
      </c>
      <c r="H89" s="72">
        <v>-77.0446729552785</v>
      </c>
      <c r="I89" s="72">
        <v>34.668529088965201</v>
      </c>
      <c r="J89" s="72">
        <v>-76.995581810436207</v>
      </c>
      <c r="K89" s="172"/>
      <c r="L89" s="47"/>
      <c r="M89" s="47"/>
      <c r="N89" s="47"/>
    </row>
    <row r="90" spans="1:14" ht="12.75" customHeight="1" x14ac:dyDescent="0.15">
      <c r="A90" s="72" t="s">
        <v>249</v>
      </c>
      <c r="B90" s="72" t="s">
        <v>304</v>
      </c>
      <c r="C90" s="72" t="s">
        <v>305</v>
      </c>
      <c r="D90" s="72">
        <v>1</v>
      </c>
      <c r="E90" s="72" t="s">
        <v>29</v>
      </c>
      <c r="F90" s="176">
        <v>8533</v>
      </c>
      <c r="G90" s="72">
        <v>34.696884576642802</v>
      </c>
      <c r="H90" s="72">
        <v>-76.759929646297095</v>
      </c>
      <c r="I90" s="72">
        <v>34.696461168485001</v>
      </c>
      <c r="J90" s="72">
        <v>-76.732034672546504</v>
      </c>
      <c r="K90" s="172"/>
      <c r="L90" s="47"/>
      <c r="M90" s="47"/>
      <c r="N90" s="47"/>
    </row>
    <row r="91" spans="1:14" ht="12.75" customHeight="1" x14ac:dyDescent="0.15">
      <c r="A91" s="72" t="s">
        <v>249</v>
      </c>
      <c r="B91" s="72" t="s">
        <v>306</v>
      </c>
      <c r="C91" s="72" t="s">
        <v>307</v>
      </c>
      <c r="D91" s="72">
        <v>2</v>
      </c>
      <c r="E91" s="72" t="s">
        <v>29</v>
      </c>
      <c r="F91" s="176">
        <v>164.4</v>
      </c>
      <c r="G91" s="72"/>
      <c r="H91" s="72"/>
      <c r="I91" s="72"/>
      <c r="J91" s="72"/>
      <c r="K91" s="172"/>
      <c r="L91" s="47"/>
      <c r="M91" s="47"/>
      <c r="N91" s="47"/>
    </row>
    <row r="92" spans="1:14" ht="12.75" customHeight="1" x14ac:dyDescent="0.15">
      <c r="A92" s="72" t="s">
        <v>249</v>
      </c>
      <c r="B92" s="72" t="s">
        <v>308</v>
      </c>
      <c r="C92" s="72" t="s">
        <v>309</v>
      </c>
      <c r="D92" s="72">
        <v>3</v>
      </c>
      <c r="E92" s="72" t="s">
        <v>29</v>
      </c>
      <c r="F92" s="176">
        <v>694</v>
      </c>
      <c r="G92" s="72">
        <v>34.941606</v>
      </c>
      <c r="H92" s="72">
        <v>-76.655101999999999</v>
      </c>
      <c r="I92" s="72">
        <v>34.938589999999998</v>
      </c>
      <c r="J92" s="72">
        <v>-76.651336000000001</v>
      </c>
      <c r="K92" s="172"/>
      <c r="L92" s="47"/>
      <c r="M92" s="47"/>
      <c r="N92" s="47"/>
    </row>
    <row r="93" spans="1:14" ht="12.75" customHeight="1" x14ac:dyDescent="0.15">
      <c r="A93" s="72" t="s">
        <v>249</v>
      </c>
      <c r="B93" s="72" t="s">
        <v>310</v>
      </c>
      <c r="C93" s="72" t="s">
        <v>311</v>
      </c>
      <c r="D93" s="72">
        <v>2</v>
      </c>
      <c r="E93" s="72" t="s">
        <v>29</v>
      </c>
      <c r="F93" s="176">
        <v>577.29499999999996</v>
      </c>
      <c r="G93" s="72">
        <v>34.668651300000001</v>
      </c>
      <c r="H93" s="72">
        <v>-77.046522920000001</v>
      </c>
      <c r="I93" s="72">
        <v>34.669041730000004</v>
      </c>
      <c r="J93" s="72">
        <v>-77.04479619</v>
      </c>
      <c r="K93" s="172"/>
      <c r="L93" s="47"/>
      <c r="M93" s="47"/>
      <c r="N93" s="47"/>
    </row>
    <row r="94" spans="1:14" ht="12.75" customHeight="1" x14ac:dyDescent="0.15">
      <c r="A94" s="72" t="s">
        <v>249</v>
      </c>
      <c r="B94" s="72" t="s">
        <v>312</v>
      </c>
      <c r="C94" s="72" t="s">
        <v>313</v>
      </c>
      <c r="D94" s="72">
        <v>2</v>
      </c>
      <c r="E94" s="72" t="s">
        <v>29</v>
      </c>
      <c r="F94" s="176">
        <v>576.65499999999997</v>
      </c>
      <c r="G94" s="72">
        <v>34.722553580000003</v>
      </c>
      <c r="H94" s="72">
        <v>-76.68719883</v>
      </c>
      <c r="I94" s="72">
        <v>34.722553580000003</v>
      </c>
      <c r="J94" s="72">
        <v>-76.68719883</v>
      </c>
      <c r="K94" s="172"/>
      <c r="L94" s="47"/>
      <c r="M94" s="47"/>
      <c r="N94" s="47"/>
    </row>
    <row r="95" spans="1:14" ht="12.75" customHeight="1" x14ac:dyDescent="0.15">
      <c r="A95" s="72" t="s">
        <v>249</v>
      </c>
      <c r="B95" s="72" t="s">
        <v>314</v>
      </c>
      <c r="C95" s="72" t="s">
        <v>315</v>
      </c>
      <c r="D95" s="72">
        <v>2</v>
      </c>
      <c r="E95" s="72" t="s">
        <v>29</v>
      </c>
      <c r="F95" s="176">
        <v>2088</v>
      </c>
      <c r="G95" s="72">
        <v>34.788558610000003</v>
      </c>
      <c r="H95" s="72">
        <v>-76.611787680000006</v>
      </c>
      <c r="I95" s="72">
        <v>34.78615379</v>
      </c>
      <c r="J95" s="72">
        <v>-76.616919920000001</v>
      </c>
      <c r="K95" s="172"/>
      <c r="L95" s="47"/>
      <c r="M95" s="47"/>
      <c r="N95" s="47"/>
    </row>
    <row r="96" spans="1:14" ht="12.75" customHeight="1" x14ac:dyDescent="0.15">
      <c r="A96" s="72" t="s">
        <v>249</v>
      </c>
      <c r="B96" s="72" t="s">
        <v>316</v>
      </c>
      <c r="C96" s="72" t="s">
        <v>317</v>
      </c>
      <c r="D96" s="72">
        <v>1</v>
      </c>
      <c r="E96" s="72" t="s">
        <v>29</v>
      </c>
      <c r="F96" s="176">
        <v>432.89699999999999</v>
      </c>
      <c r="G96" s="72">
        <v>34.72649844</v>
      </c>
      <c r="H96" s="72">
        <v>-76.665910359999998</v>
      </c>
      <c r="I96" s="72">
        <v>34.727396089999999</v>
      </c>
      <c r="J96" s="72">
        <v>-76.666808059999994</v>
      </c>
      <c r="K96" s="172"/>
      <c r="L96" s="47"/>
      <c r="M96" s="47"/>
      <c r="N96" s="47"/>
    </row>
    <row r="97" spans="1:14" ht="12.75" customHeight="1" x14ac:dyDescent="0.15">
      <c r="A97" s="72" t="s">
        <v>249</v>
      </c>
      <c r="B97" s="72" t="s">
        <v>318</v>
      </c>
      <c r="C97" s="72" t="s">
        <v>319</v>
      </c>
      <c r="D97" s="72">
        <v>1</v>
      </c>
      <c r="E97" s="72" t="s">
        <v>29</v>
      </c>
      <c r="F97" s="176">
        <v>13543</v>
      </c>
      <c r="G97" s="72">
        <v>34.694658817987097</v>
      </c>
      <c r="H97" s="72">
        <v>-76.805285287726306</v>
      </c>
      <c r="I97" s="72">
        <v>34.697025712214199</v>
      </c>
      <c r="J97" s="72">
        <v>-76.760787953182202</v>
      </c>
      <c r="K97" s="172"/>
      <c r="L97" s="47"/>
      <c r="M97" s="47"/>
      <c r="N97" s="47"/>
    </row>
    <row r="98" spans="1:14" ht="12.75" customHeight="1" x14ac:dyDescent="0.15">
      <c r="A98" s="72" t="s">
        <v>249</v>
      </c>
      <c r="B98" s="72" t="s">
        <v>320</v>
      </c>
      <c r="C98" s="72" t="s">
        <v>321</v>
      </c>
      <c r="D98" s="72">
        <v>1</v>
      </c>
      <c r="E98" s="72" t="s">
        <v>29</v>
      </c>
      <c r="F98" s="176">
        <v>4105</v>
      </c>
      <c r="G98" s="72">
        <v>34.694561440000001</v>
      </c>
      <c r="H98" s="72">
        <v>-76.705325360000003</v>
      </c>
      <c r="I98" s="72">
        <v>34.69589019</v>
      </c>
      <c r="J98" s="72">
        <v>-76.717929400000003</v>
      </c>
      <c r="K98" s="172"/>
      <c r="L98" s="47"/>
      <c r="M98" s="47"/>
      <c r="N98" s="47"/>
    </row>
    <row r="99" spans="1:14" ht="12.75" customHeight="1" x14ac:dyDescent="0.15">
      <c r="A99" s="72" t="s">
        <v>249</v>
      </c>
      <c r="B99" s="72" t="s">
        <v>322</v>
      </c>
      <c r="C99" s="72" t="s">
        <v>323</v>
      </c>
      <c r="D99" s="72">
        <v>1</v>
      </c>
      <c r="E99" s="72" t="s">
        <v>29</v>
      </c>
      <c r="F99" s="176">
        <v>3850</v>
      </c>
      <c r="G99" s="72">
        <v>34.69589019</v>
      </c>
      <c r="H99" s="72">
        <v>-76.717929400000003</v>
      </c>
      <c r="I99" s="72">
        <v>34.696743359999999</v>
      </c>
      <c r="J99" s="72">
        <v>-76.731586759999999</v>
      </c>
      <c r="K99" s="172"/>
      <c r="L99" s="47"/>
      <c r="M99" s="47"/>
      <c r="N99" s="47"/>
    </row>
    <row r="100" spans="1:14" ht="12.75" customHeight="1" x14ac:dyDescent="0.15">
      <c r="A100" s="72" t="s">
        <v>249</v>
      </c>
      <c r="B100" s="72" t="s">
        <v>324</v>
      </c>
      <c r="C100" s="72" t="s">
        <v>325</v>
      </c>
      <c r="D100" s="72">
        <v>1</v>
      </c>
      <c r="E100" s="72" t="s">
        <v>667</v>
      </c>
      <c r="F100" s="176">
        <v>16914</v>
      </c>
      <c r="G100" s="72">
        <v>34.630382974999698</v>
      </c>
      <c r="H100" s="72">
        <v>-76.551361073331606</v>
      </c>
      <c r="I100" s="72">
        <v>34.717346721319899</v>
      </c>
      <c r="J100" s="72">
        <v>-76.444931019635902</v>
      </c>
      <c r="K100" s="172"/>
      <c r="L100" s="47"/>
      <c r="M100" s="47"/>
      <c r="N100" s="47"/>
    </row>
    <row r="101" spans="1:14" ht="12.75" customHeight="1" x14ac:dyDescent="0.15">
      <c r="A101" s="72" t="s">
        <v>249</v>
      </c>
      <c r="B101" s="72" t="s">
        <v>327</v>
      </c>
      <c r="C101" s="72" t="s">
        <v>668</v>
      </c>
      <c r="D101" s="72">
        <v>1</v>
      </c>
      <c r="E101" s="72" t="s">
        <v>29</v>
      </c>
      <c r="F101" s="176">
        <v>5604</v>
      </c>
      <c r="G101" s="72">
        <v>34.689805</v>
      </c>
      <c r="H101" s="72">
        <v>-76.855092999999997</v>
      </c>
      <c r="I101" s="72">
        <v>34.691927</v>
      </c>
      <c r="J101" s="72">
        <v>-76.836494999999999</v>
      </c>
      <c r="K101" s="172"/>
      <c r="L101" s="47"/>
      <c r="M101" s="47"/>
      <c r="N101" s="47"/>
    </row>
    <row r="102" spans="1:14" ht="12.75" customHeight="1" x14ac:dyDescent="0.15">
      <c r="A102" s="72" t="s">
        <v>249</v>
      </c>
      <c r="B102" s="72" t="s">
        <v>328</v>
      </c>
      <c r="C102" s="72" t="s">
        <v>329</v>
      </c>
      <c r="D102" s="72">
        <v>1</v>
      </c>
      <c r="E102" s="72" t="s">
        <v>29</v>
      </c>
      <c r="F102" s="176">
        <v>6096</v>
      </c>
      <c r="G102" s="72">
        <v>34.654198270000002</v>
      </c>
      <c r="H102" s="72">
        <v>-77.057699679999999</v>
      </c>
      <c r="I102" s="72">
        <v>34.649319220000002</v>
      </c>
      <c r="J102" s="72">
        <v>-77.077044999999998</v>
      </c>
      <c r="K102" s="172"/>
      <c r="L102" s="47"/>
      <c r="M102" s="47"/>
      <c r="N102" s="47"/>
    </row>
    <row r="103" spans="1:14" ht="12.75" customHeight="1" x14ac:dyDescent="0.15">
      <c r="A103" s="72" t="s">
        <v>249</v>
      </c>
      <c r="B103" s="72" t="s">
        <v>330</v>
      </c>
      <c r="C103" s="72" t="s">
        <v>669</v>
      </c>
      <c r="D103" s="72">
        <v>2</v>
      </c>
      <c r="E103" s="72" t="s">
        <v>29</v>
      </c>
      <c r="F103" s="176">
        <v>246.93</v>
      </c>
      <c r="G103" s="72"/>
      <c r="H103" s="72"/>
      <c r="I103" s="72"/>
      <c r="J103" s="72"/>
      <c r="K103" s="172"/>
      <c r="L103" s="47"/>
      <c r="M103" s="47"/>
      <c r="N103" s="47"/>
    </row>
    <row r="104" spans="1:14" ht="12.75" customHeight="1" x14ac:dyDescent="0.15">
      <c r="A104" s="72" t="s">
        <v>249</v>
      </c>
      <c r="B104" s="72" t="s">
        <v>331</v>
      </c>
      <c r="C104" s="72" t="s">
        <v>332</v>
      </c>
      <c r="D104" s="72">
        <v>1</v>
      </c>
      <c r="E104" s="72" t="s">
        <v>29</v>
      </c>
      <c r="F104" s="176">
        <v>4045</v>
      </c>
      <c r="G104" s="72">
        <v>34.657545499999998</v>
      </c>
      <c r="H104" s="72">
        <v>-77.044739129999996</v>
      </c>
      <c r="I104" s="72">
        <v>34.654198270000002</v>
      </c>
      <c r="J104" s="72">
        <v>-77.057699679999999</v>
      </c>
      <c r="K104" s="172"/>
      <c r="L104" s="47"/>
      <c r="M104" s="47"/>
      <c r="N104" s="47"/>
    </row>
    <row r="105" spans="1:14" ht="12.75" customHeight="1" x14ac:dyDescent="0.15">
      <c r="A105" s="72" t="s">
        <v>249</v>
      </c>
      <c r="B105" s="72" t="s">
        <v>333</v>
      </c>
      <c r="C105" s="72" t="s">
        <v>334</v>
      </c>
      <c r="D105" s="72">
        <v>1</v>
      </c>
      <c r="E105" s="72" t="s">
        <v>29</v>
      </c>
      <c r="F105" s="176">
        <v>2831.9839999999999</v>
      </c>
      <c r="G105" s="72">
        <v>34.713959559999999</v>
      </c>
      <c r="H105" s="72">
        <v>-76.679391640000006</v>
      </c>
      <c r="I105" s="72">
        <v>34.707445929999999</v>
      </c>
      <c r="J105" s="72">
        <v>-76.679724800000002</v>
      </c>
      <c r="K105" s="172"/>
      <c r="L105" s="47"/>
      <c r="M105" s="47"/>
      <c r="N105" s="47"/>
    </row>
    <row r="106" spans="1:14" ht="12.75" customHeight="1" x14ac:dyDescent="0.15">
      <c r="A106" s="72" t="s">
        <v>249</v>
      </c>
      <c r="B106" s="72" t="s">
        <v>335</v>
      </c>
      <c r="C106" s="72" t="s">
        <v>336</v>
      </c>
      <c r="D106" s="72">
        <v>2</v>
      </c>
      <c r="E106" s="72" t="s">
        <v>29</v>
      </c>
      <c r="F106" s="176">
        <v>8164</v>
      </c>
      <c r="G106" s="72">
        <v>34.674598699999997</v>
      </c>
      <c r="H106" s="72">
        <v>-76.604996779999993</v>
      </c>
      <c r="I106" s="72">
        <v>34.684577859999997</v>
      </c>
      <c r="J106" s="72">
        <v>-76.628689899999998</v>
      </c>
      <c r="K106" s="172"/>
      <c r="L106" s="47"/>
      <c r="M106" s="47"/>
      <c r="N106" s="47"/>
    </row>
    <row r="107" spans="1:14" ht="12.75" customHeight="1" x14ac:dyDescent="0.15">
      <c r="A107" s="72" t="s">
        <v>249</v>
      </c>
      <c r="B107" s="72" t="s">
        <v>337</v>
      </c>
      <c r="C107" s="72" t="s">
        <v>338</v>
      </c>
      <c r="D107" s="72">
        <v>2</v>
      </c>
      <c r="E107" s="72" t="s">
        <v>29</v>
      </c>
      <c r="F107" s="176">
        <v>5772</v>
      </c>
      <c r="G107" s="72">
        <v>34.686199199999997</v>
      </c>
      <c r="H107" s="72">
        <v>-76.636431040000005</v>
      </c>
      <c r="I107" s="72">
        <v>34.689601920000001</v>
      </c>
      <c r="J107" s="72">
        <v>-76.654175690000002</v>
      </c>
      <c r="K107" s="172"/>
      <c r="L107" s="47"/>
      <c r="M107" s="47"/>
      <c r="N107" s="47"/>
    </row>
    <row r="108" spans="1:14" ht="12.75" customHeight="1" x14ac:dyDescent="0.15">
      <c r="A108" s="72" t="s">
        <v>249</v>
      </c>
      <c r="B108" s="72" t="s">
        <v>339</v>
      </c>
      <c r="C108" s="72" t="s">
        <v>340</v>
      </c>
      <c r="D108" s="72">
        <v>2</v>
      </c>
      <c r="E108" s="72" t="s">
        <v>29</v>
      </c>
      <c r="F108" s="176">
        <v>1652.8820000000001</v>
      </c>
      <c r="G108" s="72">
        <v>34.672834260000002</v>
      </c>
      <c r="H108" s="72">
        <v>-77.101717800000003</v>
      </c>
      <c r="I108" s="72">
        <v>34.669659189999997</v>
      </c>
      <c r="J108" s="72">
        <v>-77.098838729999997</v>
      </c>
      <c r="K108" s="172"/>
      <c r="L108" s="47"/>
      <c r="M108" s="47"/>
      <c r="N108" s="47"/>
    </row>
    <row r="109" spans="1:14" ht="12.75" customHeight="1" x14ac:dyDescent="0.15">
      <c r="A109" s="72" t="s">
        <v>249</v>
      </c>
      <c r="B109" s="72" t="s">
        <v>341</v>
      </c>
      <c r="C109" s="72" t="s">
        <v>342</v>
      </c>
      <c r="D109" s="72">
        <v>3</v>
      </c>
      <c r="E109" s="72" t="s">
        <v>29</v>
      </c>
      <c r="F109" s="176">
        <v>3030.9789999999998</v>
      </c>
      <c r="G109" s="72">
        <v>34.703744870000001</v>
      </c>
      <c r="H109" s="72">
        <v>-76.963433780000003</v>
      </c>
      <c r="I109" s="72">
        <v>34.706558960000002</v>
      </c>
      <c r="J109" s="72">
        <v>-76.954143950000002</v>
      </c>
      <c r="K109" s="172"/>
      <c r="L109" s="47"/>
      <c r="M109" s="47"/>
      <c r="N109" s="47"/>
    </row>
    <row r="110" spans="1:14" ht="12.75" customHeight="1" x14ac:dyDescent="0.15">
      <c r="A110" s="72" t="s">
        <v>249</v>
      </c>
      <c r="B110" s="72" t="s">
        <v>326</v>
      </c>
      <c r="C110" s="72" t="s">
        <v>628</v>
      </c>
      <c r="D110" s="72">
        <v>1</v>
      </c>
      <c r="E110" s="72" t="s">
        <v>29</v>
      </c>
      <c r="F110" s="176">
        <v>3837.2649999999999</v>
      </c>
      <c r="G110" s="72">
        <v>34.611382807767001</v>
      </c>
      <c r="H110" s="72">
        <v>-76.532649983243402</v>
      </c>
      <c r="I110" s="72">
        <v>34.623532115066602</v>
      </c>
      <c r="J110" s="72">
        <v>-76.524667729216105</v>
      </c>
      <c r="K110" s="172"/>
      <c r="L110" s="47"/>
      <c r="M110" s="47"/>
      <c r="N110" s="47"/>
    </row>
    <row r="111" spans="1:14" ht="12.75" customHeight="1" x14ac:dyDescent="0.15">
      <c r="A111" s="72" t="s">
        <v>249</v>
      </c>
      <c r="B111" s="72" t="s">
        <v>343</v>
      </c>
      <c r="C111" s="72" t="s">
        <v>344</v>
      </c>
      <c r="D111" s="72">
        <v>3</v>
      </c>
      <c r="E111" s="72" t="s">
        <v>29</v>
      </c>
      <c r="F111" s="176">
        <v>6414.7849999999999</v>
      </c>
      <c r="G111" s="72">
        <v>34.714581950000003</v>
      </c>
      <c r="H111" s="72">
        <v>-76.662656620000007</v>
      </c>
      <c r="I111" s="72">
        <v>34.708345479999998</v>
      </c>
      <c r="J111" s="72">
        <v>-76.632545519999994</v>
      </c>
      <c r="K111" s="172"/>
      <c r="L111" s="47"/>
      <c r="M111" s="47"/>
      <c r="N111" s="47"/>
    </row>
    <row r="112" spans="1:14" ht="12.75" customHeight="1" x14ac:dyDescent="0.15">
      <c r="A112" s="72" t="s">
        <v>249</v>
      </c>
      <c r="B112" s="72" t="s">
        <v>345</v>
      </c>
      <c r="C112" s="72" t="s">
        <v>346</v>
      </c>
      <c r="D112" s="72">
        <v>2</v>
      </c>
      <c r="E112" s="72" t="s">
        <v>29</v>
      </c>
      <c r="F112" s="176">
        <v>1954.4659999999999</v>
      </c>
      <c r="G112" s="72">
        <v>34.980665459999997</v>
      </c>
      <c r="H112" s="72">
        <v>-76.597693960000001</v>
      </c>
      <c r="I112" s="72">
        <v>34.978768359999997</v>
      </c>
      <c r="J112" s="72">
        <v>-76.592048579999997</v>
      </c>
      <c r="K112" s="172"/>
      <c r="L112" s="47"/>
      <c r="M112" s="47"/>
      <c r="N112" s="47"/>
    </row>
    <row r="113" spans="1:14" ht="12.75" customHeight="1" x14ac:dyDescent="0.15">
      <c r="A113" s="72" t="s">
        <v>249</v>
      </c>
      <c r="B113" s="72" t="s">
        <v>347</v>
      </c>
      <c r="C113" s="72" t="s">
        <v>348</v>
      </c>
      <c r="D113" s="72">
        <v>2</v>
      </c>
      <c r="E113" s="72" t="s">
        <v>29</v>
      </c>
      <c r="F113" s="176">
        <v>4623.3119999999999</v>
      </c>
      <c r="G113" s="72">
        <v>34.718687167915</v>
      </c>
      <c r="H113" s="72">
        <v>-76.707513991410195</v>
      </c>
      <c r="I113" s="72">
        <v>34.715865149803399</v>
      </c>
      <c r="J113" s="72">
        <v>-76.713307562881894</v>
      </c>
      <c r="K113" s="172"/>
      <c r="L113" s="47"/>
      <c r="M113" s="47"/>
      <c r="N113" s="47"/>
    </row>
    <row r="114" spans="1:14" ht="12.75" customHeight="1" x14ac:dyDescent="0.15">
      <c r="A114" s="73" t="s">
        <v>249</v>
      </c>
      <c r="B114" s="73" t="s">
        <v>349</v>
      </c>
      <c r="C114" s="73" t="s">
        <v>350</v>
      </c>
      <c r="D114" s="73">
        <v>2</v>
      </c>
      <c r="E114" s="73" t="s">
        <v>29</v>
      </c>
      <c r="F114" s="177">
        <v>7000</v>
      </c>
      <c r="G114" s="73"/>
      <c r="H114" s="73"/>
      <c r="I114" s="73"/>
      <c r="J114" s="73"/>
      <c r="K114" s="172"/>
      <c r="L114" s="47"/>
      <c r="M114" s="47"/>
      <c r="N114" s="47"/>
    </row>
    <row r="115" spans="1:14" ht="12.75" customHeight="1" x14ac:dyDescent="0.15">
      <c r="A115" s="33"/>
      <c r="B115" s="34">
        <f>COUNTA(B62:B114)</f>
        <v>53</v>
      </c>
      <c r="C115" s="33"/>
      <c r="D115" s="33"/>
      <c r="E115" s="76"/>
      <c r="F115" s="54">
        <f>SUM(F62:F114)</f>
        <v>313932.99699999997</v>
      </c>
      <c r="G115" s="33"/>
      <c r="H115" s="33"/>
      <c r="I115" s="33"/>
      <c r="J115" s="33"/>
      <c r="K115" s="172"/>
      <c r="L115" s="47"/>
      <c r="M115" s="47"/>
      <c r="N115" s="47"/>
    </row>
    <row r="116" spans="1:14" ht="12.75" customHeight="1" x14ac:dyDescent="0.15">
      <c r="A116" s="33"/>
      <c r="B116" s="34"/>
      <c r="C116" s="33"/>
      <c r="D116" s="33"/>
      <c r="E116" s="76"/>
      <c r="F116" s="54"/>
      <c r="G116" s="33"/>
      <c r="H116" s="33"/>
      <c r="I116" s="33"/>
      <c r="J116" s="33"/>
      <c r="K116" s="172"/>
      <c r="L116" s="47"/>
      <c r="M116" s="47"/>
      <c r="N116" s="47"/>
    </row>
    <row r="117" spans="1:14" ht="12.75" customHeight="1" x14ac:dyDescent="0.15">
      <c r="A117" s="157" t="s">
        <v>351</v>
      </c>
      <c r="B117" s="157" t="s">
        <v>352</v>
      </c>
      <c r="C117" s="157" t="s">
        <v>353</v>
      </c>
      <c r="D117" s="157">
        <v>3</v>
      </c>
      <c r="E117" s="157" t="s">
        <v>29</v>
      </c>
      <c r="F117" s="160">
        <v>225</v>
      </c>
      <c r="G117" s="157" t="s">
        <v>621</v>
      </c>
      <c r="H117" s="157" t="s">
        <v>621</v>
      </c>
      <c r="I117" s="157" t="s">
        <v>621</v>
      </c>
      <c r="J117" s="157" t="s">
        <v>621</v>
      </c>
      <c r="K117" s="172"/>
      <c r="L117" s="47"/>
      <c r="M117" s="47"/>
      <c r="N117" s="47"/>
    </row>
    <row r="118" spans="1:14" ht="12.75" customHeight="1" x14ac:dyDescent="0.15">
      <c r="A118" s="33"/>
      <c r="B118" s="34">
        <f>COUNTA(B117:B117)</f>
        <v>1</v>
      </c>
      <c r="C118" s="33"/>
      <c r="D118" s="33"/>
      <c r="E118" s="76"/>
      <c r="F118" s="54">
        <f>SUM(F117:F117)</f>
        <v>225</v>
      </c>
      <c r="G118" s="33"/>
      <c r="H118" s="33"/>
      <c r="I118" s="33"/>
      <c r="J118" s="33"/>
      <c r="K118" s="172"/>
      <c r="L118" s="47"/>
      <c r="M118" s="47"/>
      <c r="N118" s="47"/>
    </row>
    <row r="119" spans="1:14" ht="12.75" customHeight="1" x14ac:dyDescent="0.15">
      <c r="A119" s="33"/>
      <c r="B119" s="34"/>
      <c r="C119" s="33"/>
      <c r="D119" s="33"/>
      <c r="E119" s="76"/>
      <c r="F119" s="54"/>
      <c r="G119" s="33"/>
      <c r="H119" s="33"/>
      <c r="I119" s="33"/>
      <c r="J119" s="33"/>
      <c r="K119" s="172"/>
      <c r="L119" s="47"/>
      <c r="M119" s="47"/>
      <c r="N119" s="47"/>
    </row>
    <row r="120" spans="1:14" ht="12.75" customHeight="1" x14ac:dyDescent="0.15">
      <c r="A120" s="72" t="s">
        <v>354</v>
      </c>
      <c r="B120" s="72" t="s">
        <v>355</v>
      </c>
      <c r="C120" s="72" t="s">
        <v>670</v>
      </c>
      <c r="D120" s="72">
        <v>3</v>
      </c>
      <c r="E120" s="72" t="s">
        <v>29</v>
      </c>
      <c r="F120" s="176">
        <v>808.6</v>
      </c>
      <c r="G120" s="72"/>
      <c r="H120" s="72"/>
      <c r="I120" s="72"/>
      <c r="J120" s="72"/>
      <c r="K120" s="172"/>
      <c r="L120" s="47"/>
      <c r="M120" s="47"/>
      <c r="N120" s="47"/>
    </row>
    <row r="121" spans="1:14" ht="12.75" customHeight="1" x14ac:dyDescent="0.15">
      <c r="A121" s="72" t="s">
        <v>354</v>
      </c>
      <c r="B121" s="72" t="s">
        <v>356</v>
      </c>
      <c r="C121" s="72" t="s">
        <v>357</v>
      </c>
      <c r="D121" s="72">
        <v>3</v>
      </c>
      <c r="E121" s="72" t="s">
        <v>29</v>
      </c>
      <c r="F121" s="176">
        <v>849</v>
      </c>
      <c r="G121" s="72"/>
      <c r="H121" s="72"/>
      <c r="I121" s="72"/>
      <c r="J121" s="72"/>
      <c r="K121" s="172"/>
      <c r="L121" s="47"/>
      <c r="M121" s="47"/>
      <c r="N121" s="47"/>
    </row>
    <row r="122" spans="1:14" ht="12.75" customHeight="1" x14ac:dyDescent="0.15">
      <c r="A122" s="72" t="s">
        <v>354</v>
      </c>
      <c r="B122" s="72" t="s">
        <v>358</v>
      </c>
      <c r="C122" s="72" t="s">
        <v>359</v>
      </c>
      <c r="D122" s="72">
        <v>3</v>
      </c>
      <c r="E122" s="72" t="s">
        <v>29</v>
      </c>
      <c r="F122" s="176">
        <v>5082.4049999999997</v>
      </c>
      <c r="G122" s="72">
        <v>35.064164133655403</v>
      </c>
      <c r="H122" s="72">
        <v>-76.968841542020598</v>
      </c>
      <c r="I122" s="72">
        <v>35.066816149171899</v>
      </c>
      <c r="J122" s="72">
        <v>-76.969506729855894</v>
      </c>
      <c r="K122" s="172"/>
      <c r="L122" s="47"/>
      <c r="M122" s="47"/>
      <c r="N122" s="47"/>
    </row>
    <row r="123" spans="1:14" ht="12.75" customHeight="1" x14ac:dyDescent="0.15">
      <c r="A123" s="72" t="s">
        <v>354</v>
      </c>
      <c r="B123" s="72" t="s">
        <v>360</v>
      </c>
      <c r="C123" s="72" t="s">
        <v>361</v>
      </c>
      <c r="D123" s="72">
        <v>2</v>
      </c>
      <c r="E123" s="72" t="s">
        <v>29</v>
      </c>
      <c r="F123" s="176">
        <v>4075.2730000000001</v>
      </c>
      <c r="G123" s="72">
        <v>34.988935220000002</v>
      </c>
      <c r="H123" s="72">
        <v>-76.954477659999995</v>
      </c>
      <c r="I123" s="72">
        <v>34.98184251</v>
      </c>
      <c r="J123" s="72">
        <v>-76.944346899999999</v>
      </c>
      <c r="K123" s="172"/>
      <c r="L123" s="47"/>
      <c r="M123" s="47"/>
      <c r="N123" s="47"/>
    </row>
    <row r="124" spans="1:14" ht="12.75" customHeight="1" x14ac:dyDescent="0.15">
      <c r="A124" s="72" t="s">
        <v>354</v>
      </c>
      <c r="B124" s="72" t="s">
        <v>362</v>
      </c>
      <c r="C124" s="72" t="s">
        <v>363</v>
      </c>
      <c r="D124" s="72">
        <v>2</v>
      </c>
      <c r="E124" s="72" t="s">
        <v>29</v>
      </c>
      <c r="F124" s="176">
        <v>4035.74</v>
      </c>
      <c r="G124" s="72">
        <v>34.946507029999999</v>
      </c>
      <c r="H124" s="72">
        <v>-76.711211700000007</v>
      </c>
      <c r="I124" s="72">
        <v>34.955147320000002</v>
      </c>
      <c r="J124" s="72">
        <v>-76.704838210000005</v>
      </c>
      <c r="K124" s="172"/>
      <c r="L124" s="47"/>
      <c r="M124" s="47"/>
      <c r="N124" s="47"/>
    </row>
    <row r="125" spans="1:14" ht="12.75" customHeight="1" x14ac:dyDescent="0.15">
      <c r="A125" s="72" t="s">
        <v>354</v>
      </c>
      <c r="B125" s="72" t="s">
        <v>364</v>
      </c>
      <c r="C125" s="72" t="s">
        <v>365</v>
      </c>
      <c r="D125" s="72">
        <v>2</v>
      </c>
      <c r="E125" s="72" t="s">
        <v>29</v>
      </c>
      <c r="F125" s="176">
        <v>1321.5440000000001</v>
      </c>
      <c r="G125" s="72">
        <v>35.086080191506397</v>
      </c>
      <c r="H125" s="72">
        <v>-77.027581919437907</v>
      </c>
      <c r="I125" s="72">
        <v>35.0832002244207</v>
      </c>
      <c r="J125" s="72">
        <v>-77.025243033177802</v>
      </c>
      <c r="K125" s="172"/>
      <c r="L125" s="47"/>
      <c r="M125" s="47"/>
      <c r="N125" s="47"/>
    </row>
    <row r="126" spans="1:14" ht="12.75" customHeight="1" x14ac:dyDescent="0.15">
      <c r="A126" s="72" t="s">
        <v>354</v>
      </c>
      <c r="B126" s="72" t="s">
        <v>366</v>
      </c>
      <c r="C126" s="72" t="s">
        <v>367</v>
      </c>
      <c r="D126" s="72">
        <v>2</v>
      </c>
      <c r="E126" s="72" t="s">
        <v>29</v>
      </c>
      <c r="F126" s="176">
        <v>3109.067</v>
      </c>
      <c r="G126" s="72">
        <v>34.939360389999997</v>
      </c>
      <c r="H126" s="72">
        <v>-76.831814089999995</v>
      </c>
      <c r="I126" s="72">
        <v>34.939864149999998</v>
      </c>
      <c r="J126" s="72">
        <v>-76.821972459999998</v>
      </c>
      <c r="K126" s="172"/>
      <c r="L126" s="47"/>
      <c r="M126" s="47"/>
      <c r="N126" s="47"/>
    </row>
    <row r="127" spans="1:14" ht="12.75" customHeight="1" x14ac:dyDescent="0.15">
      <c r="A127" s="73" t="s">
        <v>354</v>
      </c>
      <c r="B127" s="73" t="s">
        <v>368</v>
      </c>
      <c r="C127" s="73" t="s">
        <v>369</v>
      </c>
      <c r="D127" s="73">
        <v>3</v>
      </c>
      <c r="E127" s="73" t="s">
        <v>29</v>
      </c>
      <c r="F127" s="177">
        <v>1108.0640000000001</v>
      </c>
      <c r="G127" s="73">
        <v>35.104823799999998</v>
      </c>
      <c r="H127" s="73">
        <v>-77.034841170000007</v>
      </c>
      <c r="I127" s="73">
        <v>35.103321370000003</v>
      </c>
      <c r="J127" s="73">
        <v>-77.036422220000006</v>
      </c>
      <c r="K127" s="172"/>
      <c r="L127" s="47"/>
      <c r="M127" s="47"/>
      <c r="N127" s="47"/>
    </row>
    <row r="128" spans="1:14" ht="12.75" customHeight="1" x14ac:dyDescent="0.15">
      <c r="A128" s="33"/>
      <c r="B128" s="34">
        <f>COUNTA(B120:B127)</f>
        <v>8</v>
      </c>
      <c r="C128" s="33"/>
      <c r="D128" s="33"/>
      <c r="E128" s="76"/>
      <c r="F128" s="54">
        <f>SUM(F120:F127)</f>
        <v>20389.692999999996</v>
      </c>
      <c r="G128" s="33"/>
      <c r="H128" s="33"/>
      <c r="I128" s="33"/>
      <c r="J128" s="33"/>
      <c r="K128" s="172"/>
      <c r="L128" s="47"/>
      <c r="M128" s="47"/>
      <c r="N128" s="47"/>
    </row>
    <row r="129" spans="1:14" ht="12.75" customHeight="1" x14ac:dyDescent="0.15">
      <c r="A129" s="33"/>
      <c r="B129" s="34"/>
      <c r="C129" s="33"/>
      <c r="D129" s="33"/>
      <c r="E129" s="76"/>
      <c r="F129" s="54"/>
      <c r="G129" s="33"/>
      <c r="H129" s="33"/>
      <c r="I129" s="33"/>
      <c r="J129" s="33"/>
      <c r="K129" s="172"/>
      <c r="L129" s="47"/>
      <c r="M129" s="47"/>
      <c r="N129" s="47"/>
    </row>
    <row r="130" spans="1:14" ht="12.75" customHeight="1" x14ac:dyDescent="0.15">
      <c r="A130" s="72" t="s">
        <v>370</v>
      </c>
      <c r="B130" s="72" t="s">
        <v>371</v>
      </c>
      <c r="C130" s="72" t="s">
        <v>372</v>
      </c>
      <c r="D130" s="72">
        <v>2</v>
      </c>
      <c r="E130" s="72" t="s">
        <v>29</v>
      </c>
      <c r="F130" s="176">
        <v>92.355999999999995</v>
      </c>
      <c r="G130" s="72">
        <v>36.325575809999997</v>
      </c>
      <c r="H130" s="72">
        <v>-75.822715090000003</v>
      </c>
      <c r="I130" s="72">
        <v>36.325634260000001</v>
      </c>
      <c r="J130" s="72">
        <v>-75.822423900000004</v>
      </c>
      <c r="K130" s="172"/>
      <c r="L130" s="47"/>
      <c r="M130" s="47"/>
      <c r="N130" s="47"/>
    </row>
    <row r="131" spans="1:14" ht="12.75" customHeight="1" x14ac:dyDescent="0.15">
      <c r="A131" s="72" t="s">
        <v>370</v>
      </c>
      <c r="B131" s="72" t="s">
        <v>373</v>
      </c>
      <c r="C131" s="72" t="s">
        <v>374</v>
      </c>
      <c r="D131" s="72">
        <v>1</v>
      </c>
      <c r="E131" s="72" t="s">
        <v>29</v>
      </c>
      <c r="F131" s="176">
        <v>49796</v>
      </c>
      <c r="G131" s="72">
        <v>36.500163200000003</v>
      </c>
      <c r="H131" s="72">
        <v>-75.857065860000006</v>
      </c>
      <c r="I131" s="72">
        <v>36.500174090000002</v>
      </c>
      <c r="J131" s="72">
        <v>-75.856974500000007</v>
      </c>
      <c r="K131" s="172"/>
      <c r="L131" s="47"/>
      <c r="M131" s="47"/>
      <c r="N131" s="47"/>
    </row>
    <row r="132" spans="1:14" ht="12.75" customHeight="1" x14ac:dyDescent="0.15">
      <c r="A132" s="72" t="s">
        <v>370</v>
      </c>
      <c r="B132" s="72" t="s">
        <v>375</v>
      </c>
      <c r="C132" s="72" t="s">
        <v>376</v>
      </c>
      <c r="D132" s="72">
        <v>1</v>
      </c>
      <c r="E132" s="72" t="s">
        <v>29</v>
      </c>
      <c r="F132" s="176">
        <v>11120</v>
      </c>
      <c r="G132" s="72">
        <v>36.416349140000001</v>
      </c>
      <c r="H132" s="72">
        <v>-75.83303875</v>
      </c>
      <c r="I132" s="72">
        <v>36.386512189999998</v>
      </c>
      <c r="J132" s="72">
        <v>-75.825905019999993</v>
      </c>
      <c r="K132" s="172"/>
      <c r="L132" s="47"/>
      <c r="M132" s="47"/>
      <c r="N132" s="47"/>
    </row>
    <row r="133" spans="1:14" ht="12.75" customHeight="1" x14ac:dyDescent="0.15">
      <c r="A133" s="72" t="s">
        <v>370</v>
      </c>
      <c r="B133" s="72" t="s">
        <v>377</v>
      </c>
      <c r="C133" s="72" t="s">
        <v>671</v>
      </c>
      <c r="D133" s="72">
        <v>1</v>
      </c>
      <c r="E133" s="72" t="s">
        <v>29</v>
      </c>
      <c r="F133" s="176">
        <v>18479</v>
      </c>
      <c r="G133" s="72">
        <v>36.352315079999997</v>
      </c>
      <c r="H133" s="72">
        <v>-75.816992929999998</v>
      </c>
      <c r="I133" s="72">
        <v>36.30352783</v>
      </c>
      <c r="J133" s="72">
        <v>-75.800550150000007</v>
      </c>
      <c r="K133" s="172"/>
      <c r="L133" s="47"/>
      <c r="M133" s="47"/>
      <c r="N133" s="47"/>
    </row>
    <row r="134" spans="1:14" ht="12.75" customHeight="1" x14ac:dyDescent="0.15">
      <c r="A134" s="72" t="s">
        <v>370</v>
      </c>
      <c r="B134" s="72" t="s">
        <v>378</v>
      </c>
      <c r="C134" s="72" t="s">
        <v>379</v>
      </c>
      <c r="D134" s="72">
        <v>1</v>
      </c>
      <c r="E134" s="72" t="s">
        <v>29</v>
      </c>
      <c r="F134" s="176">
        <v>25412</v>
      </c>
      <c r="G134" s="72">
        <v>36.30352783</v>
      </c>
      <c r="H134" s="72">
        <v>-75.800550150000007</v>
      </c>
      <c r="I134" s="72">
        <v>36.236871020000002</v>
      </c>
      <c r="J134" s="72">
        <v>-75.775222389999996</v>
      </c>
      <c r="K134" s="172"/>
      <c r="L134" s="47"/>
      <c r="M134" s="47"/>
      <c r="N134" s="47"/>
    </row>
    <row r="135" spans="1:14" ht="12.75" customHeight="1" x14ac:dyDescent="0.15">
      <c r="A135" s="72" t="s">
        <v>370</v>
      </c>
      <c r="B135" s="72" t="s">
        <v>380</v>
      </c>
      <c r="C135" s="72" t="s">
        <v>381</v>
      </c>
      <c r="D135" s="72">
        <v>1</v>
      </c>
      <c r="E135" s="72" t="s">
        <v>29</v>
      </c>
      <c r="F135" s="176">
        <v>12738</v>
      </c>
      <c r="G135" s="72">
        <v>36.386499950000001</v>
      </c>
      <c r="H135" s="72">
        <v>-75.825903400000001</v>
      </c>
      <c r="I135" s="72">
        <v>36.352315079999997</v>
      </c>
      <c r="J135" s="72">
        <v>-75.816992929999998</v>
      </c>
      <c r="K135" s="172"/>
      <c r="L135" s="47"/>
      <c r="M135" s="47"/>
      <c r="N135" s="47"/>
    </row>
    <row r="136" spans="1:14" ht="12.75" customHeight="1" x14ac:dyDescent="0.15">
      <c r="A136" s="72" t="s">
        <v>370</v>
      </c>
      <c r="B136" s="72" t="s">
        <v>382</v>
      </c>
      <c r="C136" s="72" t="s">
        <v>383</v>
      </c>
      <c r="D136" s="72">
        <v>3</v>
      </c>
      <c r="E136" s="72" t="s">
        <v>29</v>
      </c>
      <c r="F136" s="176">
        <v>119.30800000000001</v>
      </c>
      <c r="G136" s="72">
        <v>36.250185389999999</v>
      </c>
      <c r="H136" s="72">
        <v>-75.87037934</v>
      </c>
      <c r="I136" s="72">
        <v>36.24987213</v>
      </c>
      <c r="J136" s="72">
        <v>-75.87044478</v>
      </c>
      <c r="K136" s="172"/>
      <c r="L136" s="174"/>
      <c r="M136" s="47"/>
      <c r="N136" s="47"/>
    </row>
    <row r="137" spans="1:14" ht="12.75" customHeight="1" x14ac:dyDescent="0.15">
      <c r="A137" s="72" t="s">
        <v>370</v>
      </c>
      <c r="B137" s="72" t="s">
        <v>662</v>
      </c>
      <c r="C137" s="72" t="s">
        <v>672</v>
      </c>
      <c r="D137" s="72">
        <v>3</v>
      </c>
      <c r="E137" s="72" t="s">
        <v>29</v>
      </c>
      <c r="F137" s="176">
        <v>1056</v>
      </c>
      <c r="G137" s="72">
        <v>36.094712999999999</v>
      </c>
      <c r="H137" s="72">
        <v>-75.798089000000004</v>
      </c>
      <c r="I137" s="72">
        <v>36.09225</v>
      </c>
      <c r="J137" s="72">
        <v>-75.796115</v>
      </c>
      <c r="K137" s="172"/>
      <c r="L137" s="173"/>
      <c r="M137" s="47"/>
      <c r="N137" s="47"/>
    </row>
    <row r="138" spans="1:14" ht="12.75" customHeight="1" x14ac:dyDescent="0.15">
      <c r="A138" s="73" t="s">
        <v>370</v>
      </c>
      <c r="B138" s="73" t="s">
        <v>384</v>
      </c>
      <c r="C138" s="73" t="s">
        <v>385</v>
      </c>
      <c r="D138" s="73">
        <v>3</v>
      </c>
      <c r="E138" s="73" t="s">
        <v>29</v>
      </c>
      <c r="F138" s="177">
        <v>1980.1</v>
      </c>
      <c r="G138" s="73">
        <v>36.42657148</v>
      </c>
      <c r="H138" s="73">
        <v>-75.92914012</v>
      </c>
      <c r="I138" s="73">
        <v>36.424880129999998</v>
      </c>
      <c r="J138" s="73">
        <v>-75.924015589999996</v>
      </c>
      <c r="K138" s="172"/>
      <c r="L138" s="47"/>
      <c r="M138" s="47"/>
      <c r="N138" s="47"/>
    </row>
    <row r="139" spans="1:14" ht="12.75" customHeight="1" x14ac:dyDescent="0.15">
      <c r="A139" s="33"/>
      <c r="B139" s="34">
        <f>COUNTA(B130:B138)</f>
        <v>9</v>
      </c>
      <c r="C139" s="33"/>
      <c r="D139" s="33"/>
      <c r="E139" s="76"/>
      <c r="F139" s="54">
        <f>SUM(F130:F138)</f>
        <v>120792.76400000001</v>
      </c>
      <c r="G139" s="33"/>
      <c r="H139" s="33"/>
      <c r="I139" s="33"/>
      <c r="J139" s="33"/>
      <c r="K139" s="172"/>
      <c r="L139" s="47"/>
      <c r="M139" s="47"/>
      <c r="N139" s="47"/>
    </row>
    <row r="140" spans="1:14" ht="12.75" customHeight="1" x14ac:dyDescent="0.15">
      <c r="A140" s="33"/>
      <c r="B140" s="34"/>
      <c r="C140" s="33"/>
      <c r="D140" s="33"/>
      <c r="E140" s="76"/>
      <c r="F140" s="54"/>
      <c r="G140" s="33"/>
      <c r="H140" s="33"/>
      <c r="I140" s="33"/>
      <c r="J140" s="33"/>
      <c r="K140" s="172"/>
      <c r="L140" s="47"/>
      <c r="M140" s="47"/>
      <c r="N140" s="47"/>
    </row>
    <row r="141" spans="1:14" ht="12.75" customHeight="1" x14ac:dyDescent="0.15">
      <c r="A141" s="72" t="s">
        <v>386</v>
      </c>
      <c r="B141" s="72" t="s">
        <v>387</v>
      </c>
      <c r="C141" s="72" t="s">
        <v>388</v>
      </c>
      <c r="D141" s="72">
        <v>2</v>
      </c>
      <c r="E141" s="72" t="s">
        <v>29</v>
      </c>
      <c r="F141" s="176">
        <v>7966.0550000000003</v>
      </c>
      <c r="G141" s="72">
        <v>35.576392949596503</v>
      </c>
      <c r="H141" s="72">
        <v>-75.470581044181699</v>
      </c>
      <c r="I141" s="72">
        <v>35.569621134271102</v>
      </c>
      <c r="J141" s="72">
        <v>-75.4710101976234</v>
      </c>
      <c r="K141" s="172"/>
      <c r="L141" s="47"/>
      <c r="M141" s="47"/>
      <c r="N141" s="47"/>
    </row>
    <row r="142" spans="1:14" ht="12.75" customHeight="1" x14ac:dyDescent="0.15">
      <c r="A142" s="72" t="s">
        <v>386</v>
      </c>
      <c r="B142" s="72" t="s">
        <v>389</v>
      </c>
      <c r="C142" s="72" t="s">
        <v>390</v>
      </c>
      <c r="D142" s="72">
        <v>1</v>
      </c>
      <c r="E142" s="72" t="s">
        <v>29</v>
      </c>
      <c r="F142" s="176">
        <v>14376</v>
      </c>
      <c r="G142" s="72">
        <v>35.557646884861903</v>
      </c>
      <c r="H142" s="72">
        <v>-75.461460232201205</v>
      </c>
      <c r="I142" s="72">
        <v>35.595794522000098</v>
      </c>
      <c r="J142" s="72">
        <v>-75.461482991203894</v>
      </c>
      <c r="K142" s="172"/>
      <c r="L142" s="47"/>
      <c r="M142" s="47"/>
      <c r="N142" s="47"/>
    </row>
    <row r="143" spans="1:14" ht="12.75" customHeight="1" x14ac:dyDescent="0.15">
      <c r="A143" s="72" t="s">
        <v>386</v>
      </c>
      <c r="B143" s="72" t="s">
        <v>391</v>
      </c>
      <c r="C143" s="72" t="s">
        <v>392</v>
      </c>
      <c r="D143" s="72">
        <v>2</v>
      </c>
      <c r="E143" s="72" t="s">
        <v>29</v>
      </c>
      <c r="F143" s="176">
        <v>7223.9989999999998</v>
      </c>
      <c r="G143" s="72">
        <v>35.902017486098103</v>
      </c>
      <c r="H143" s="72">
        <v>-75.610601034167502</v>
      </c>
      <c r="I143" s="72">
        <v>35.9041189071608</v>
      </c>
      <c r="J143" s="72">
        <v>-75.605635632481295</v>
      </c>
      <c r="K143" s="172"/>
      <c r="L143" s="47"/>
      <c r="M143" s="47"/>
      <c r="N143" s="47"/>
    </row>
    <row r="144" spans="1:14" ht="12.75" customHeight="1" x14ac:dyDescent="0.15">
      <c r="A144" s="72" t="s">
        <v>386</v>
      </c>
      <c r="B144" s="72" t="s">
        <v>393</v>
      </c>
      <c r="C144" s="72" t="s">
        <v>394</v>
      </c>
      <c r="D144" s="72">
        <v>2</v>
      </c>
      <c r="E144" s="72" t="s">
        <v>29</v>
      </c>
      <c r="F144" s="176">
        <v>12428.192999999999</v>
      </c>
      <c r="G144" s="72">
        <v>35.368177970514097</v>
      </c>
      <c r="H144" s="72">
        <v>-75.503454197864201</v>
      </c>
      <c r="I144" s="72">
        <v>35.371222503480602</v>
      </c>
      <c r="J144" s="72">
        <v>-75.500578869800606</v>
      </c>
      <c r="K144" s="172"/>
      <c r="L144" s="47"/>
      <c r="M144" s="47"/>
      <c r="N144" s="47"/>
    </row>
    <row r="145" spans="1:14" ht="12.75" customHeight="1" x14ac:dyDescent="0.15">
      <c r="A145" s="72" t="s">
        <v>386</v>
      </c>
      <c r="B145" s="72" t="s">
        <v>395</v>
      </c>
      <c r="C145" s="72" t="s">
        <v>396</v>
      </c>
      <c r="D145" s="72">
        <v>2</v>
      </c>
      <c r="E145" s="72" t="s">
        <v>29</v>
      </c>
      <c r="F145" s="176">
        <v>7784.8850000000002</v>
      </c>
      <c r="G145" s="72">
        <v>35.593703853910398</v>
      </c>
      <c r="H145" s="72">
        <v>-75.472598065362803</v>
      </c>
      <c r="I145" s="72">
        <v>35.577893841467898</v>
      </c>
      <c r="J145" s="72">
        <v>-75.469851483328398</v>
      </c>
      <c r="K145" s="172"/>
      <c r="L145" s="47"/>
      <c r="M145" s="47"/>
      <c r="N145" s="47"/>
    </row>
    <row r="146" spans="1:14" ht="12.75" customHeight="1" x14ac:dyDescent="0.15">
      <c r="A146" s="72" t="s">
        <v>386</v>
      </c>
      <c r="B146" s="72" t="s">
        <v>397</v>
      </c>
      <c r="C146" s="72" t="s">
        <v>398</v>
      </c>
      <c r="D146" s="72">
        <v>2</v>
      </c>
      <c r="E146" s="72" t="s">
        <v>29</v>
      </c>
      <c r="F146" s="176">
        <v>1028.855</v>
      </c>
      <c r="G146" s="72">
        <v>35.24082817</v>
      </c>
      <c r="H146" s="72">
        <v>-75.624708049999995</v>
      </c>
      <c r="I146" s="72">
        <v>35.242353010000002</v>
      </c>
      <c r="J146" s="72">
        <v>-75.622300379999999</v>
      </c>
      <c r="K146" s="172"/>
      <c r="L146" s="47"/>
      <c r="M146" s="47"/>
      <c r="N146" s="47"/>
    </row>
    <row r="147" spans="1:14" ht="12.75" customHeight="1" x14ac:dyDescent="0.15">
      <c r="A147" s="72" t="s">
        <v>386</v>
      </c>
      <c r="B147" s="72" t="s">
        <v>399</v>
      </c>
      <c r="C147" s="72" t="s">
        <v>400</v>
      </c>
      <c r="D147" s="72">
        <v>2</v>
      </c>
      <c r="E147" s="72" t="s">
        <v>29</v>
      </c>
      <c r="F147" s="176">
        <v>4544.4179999999997</v>
      </c>
      <c r="G147" s="72">
        <v>35.898610704465703</v>
      </c>
      <c r="H147" s="72">
        <v>-75.6147336854591</v>
      </c>
      <c r="I147" s="72">
        <v>35.899997903916002</v>
      </c>
      <c r="J147" s="72">
        <v>-75.602915976641597</v>
      </c>
      <c r="K147" s="172"/>
      <c r="L147" s="47"/>
      <c r="M147" s="47"/>
      <c r="N147" s="47"/>
    </row>
    <row r="148" spans="1:14" ht="12.75" customHeight="1" x14ac:dyDescent="0.15">
      <c r="A148" s="72" t="s">
        <v>386</v>
      </c>
      <c r="B148" s="72" t="s">
        <v>401</v>
      </c>
      <c r="C148" s="72" t="s">
        <v>402</v>
      </c>
      <c r="D148" s="72">
        <v>1</v>
      </c>
      <c r="E148" s="72" t="s">
        <v>29</v>
      </c>
      <c r="F148" s="176">
        <v>33450.938000000002</v>
      </c>
      <c r="G148" s="72">
        <v>35.919640024779802</v>
      </c>
      <c r="H148" s="72">
        <v>-75.600357045140399</v>
      </c>
      <c r="I148" s="72">
        <v>35.877367157108303</v>
      </c>
      <c r="J148" s="72">
        <v>-75.577011097878298</v>
      </c>
      <c r="K148" s="172"/>
      <c r="L148" s="47"/>
      <c r="M148" s="47"/>
      <c r="N148" s="47"/>
    </row>
    <row r="149" spans="1:14" ht="12.75" customHeight="1" x14ac:dyDescent="0.15">
      <c r="A149" s="72" t="s">
        <v>386</v>
      </c>
      <c r="B149" s="72" t="s">
        <v>403</v>
      </c>
      <c r="C149" s="72" t="s">
        <v>404</v>
      </c>
      <c r="D149" s="72">
        <v>3</v>
      </c>
      <c r="E149" s="72" t="s">
        <v>29</v>
      </c>
      <c r="F149" s="176">
        <v>142.959</v>
      </c>
      <c r="G149" s="72">
        <v>35.22018662</v>
      </c>
      <c r="H149" s="72">
        <v>-75.660682789999996</v>
      </c>
      <c r="I149" s="72">
        <v>35.219966399999997</v>
      </c>
      <c r="J149" s="72">
        <v>-75.661041370000007</v>
      </c>
      <c r="K149" s="172"/>
      <c r="L149" s="47"/>
      <c r="M149" s="47"/>
      <c r="N149" s="47"/>
    </row>
    <row r="150" spans="1:14" ht="12.75" customHeight="1" x14ac:dyDescent="0.15">
      <c r="A150" s="72" t="s">
        <v>386</v>
      </c>
      <c r="B150" s="72" t="s">
        <v>405</v>
      </c>
      <c r="C150" s="72" t="s">
        <v>406</v>
      </c>
      <c r="D150" s="72">
        <v>2</v>
      </c>
      <c r="E150" s="72" t="s">
        <v>29</v>
      </c>
      <c r="F150" s="176">
        <v>8728.8719999999994</v>
      </c>
      <c r="G150" s="72">
        <v>35.553073157111001</v>
      </c>
      <c r="H150" s="72">
        <v>-75.473027218802699</v>
      </c>
      <c r="I150" s="72">
        <v>35.546054945337403</v>
      </c>
      <c r="J150" s="72">
        <v>-75.473460815431295</v>
      </c>
      <c r="K150" s="172"/>
      <c r="L150" s="47"/>
      <c r="M150" s="47"/>
      <c r="N150" s="47"/>
    </row>
    <row r="151" spans="1:14" ht="12.75" customHeight="1" x14ac:dyDescent="0.15">
      <c r="A151" s="72" t="s">
        <v>386</v>
      </c>
      <c r="B151" s="72" t="s">
        <v>407</v>
      </c>
      <c r="C151" s="72" t="s">
        <v>408</v>
      </c>
      <c r="D151" s="72">
        <v>2</v>
      </c>
      <c r="E151" s="72" t="s">
        <v>29</v>
      </c>
      <c r="F151" s="176">
        <v>14930.508</v>
      </c>
      <c r="G151" s="72">
        <v>36.177254144660701</v>
      </c>
      <c r="H151" s="72">
        <v>-75.757534493391503</v>
      </c>
      <c r="I151" s="72">
        <v>36.173686036404099</v>
      </c>
      <c r="J151" s="72">
        <v>-75.756933678571698</v>
      </c>
      <c r="K151" s="172"/>
      <c r="L151" s="47"/>
      <c r="M151" s="47"/>
      <c r="N151" s="47"/>
    </row>
    <row r="152" spans="1:14" ht="12.75" customHeight="1" x14ac:dyDescent="0.15">
      <c r="A152" s="72" t="s">
        <v>386</v>
      </c>
      <c r="B152" s="72" t="s">
        <v>409</v>
      </c>
      <c r="C152" s="72" t="s">
        <v>410</v>
      </c>
      <c r="D152" s="72">
        <v>2</v>
      </c>
      <c r="E152" s="72" t="s">
        <v>29</v>
      </c>
      <c r="F152" s="176">
        <v>11424.191000000001</v>
      </c>
      <c r="G152" s="72">
        <v>36.180441055429</v>
      </c>
      <c r="H152" s="72">
        <v>-75.757255543654296</v>
      </c>
      <c r="I152" s="72">
        <v>36.192061789206498</v>
      </c>
      <c r="J152" s="72">
        <v>-75.762512673322504</v>
      </c>
      <c r="K152" s="172"/>
      <c r="L152" s="47"/>
      <c r="M152" s="47"/>
      <c r="N152" s="47"/>
    </row>
    <row r="153" spans="1:14" ht="12.75" customHeight="1" x14ac:dyDescent="0.15">
      <c r="A153" s="72" t="s">
        <v>386</v>
      </c>
      <c r="B153" s="72" t="s">
        <v>411</v>
      </c>
      <c r="C153" s="72" t="s">
        <v>673</v>
      </c>
      <c r="D153" s="72">
        <v>2</v>
      </c>
      <c r="E153" s="72" t="s">
        <v>29</v>
      </c>
      <c r="F153" s="176">
        <v>7867.4160000000002</v>
      </c>
      <c r="G153" s="72">
        <v>36.085557698774998</v>
      </c>
      <c r="H153" s="72">
        <v>-75.740947712845298</v>
      </c>
      <c r="I153" s="72">
        <v>36.098700902193102</v>
      </c>
      <c r="J153" s="72">
        <v>-75.745110501234805</v>
      </c>
      <c r="K153" s="172"/>
      <c r="L153" s="47"/>
      <c r="M153" s="47"/>
      <c r="N153" s="47"/>
    </row>
    <row r="154" spans="1:14" ht="12.75" customHeight="1" x14ac:dyDescent="0.15">
      <c r="A154" s="72" t="s">
        <v>386</v>
      </c>
      <c r="B154" s="72" t="s">
        <v>412</v>
      </c>
      <c r="C154" s="72" t="s">
        <v>413</v>
      </c>
      <c r="D154" s="72">
        <v>2</v>
      </c>
      <c r="E154" s="72" t="s">
        <v>29</v>
      </c>
      <c r="F154" s="176">
        <v>9617.5239999999994</v>
      </c>
      <c r="G154" s="72">
        <v>36.208961596650703</v>
      </c>
      <c r="H154" s="72">
        <v>-75.767973028601403</v>
      </c>
      <c r="I154" s="72">
        <v>36.196576616781002</v>
      </c>
      <c r="J154" s="72">
        <v>-75.763595663489298</v>
      </c>
      <c r="K154" s="172"/>
      <c r="L154" s="47"/>
      <c r="M154" s="47"/>
      <c r="N154" s="47"/>
    </row>
    <row r="155" spans="1:14" ht="12.75" customHeight="1" x14ac:dyDescent="0.15">
      <c r="A155" s="72" t="s">
        <v>386</v>
      </c>
      <c r="B155" s="72" t="s">
        <v>414</v>
      </c>
      <c r="C155" s="72" t="s">
        <v>415</v>
      </c>
      <c r="D155" s="72">
        <v>2</v>
      </c>
      <c r="E155" s="72" t="s">
        <v>29</v>
      </c>
      <c r="F155" s="176">
        <v>14081.948</v>
      </c>
      <c r="G155" s="72">
        <v>36.169615423245297</v>
      </c>
      <c r="H155" s="72">
        <v>-75.757738228693697</v>
      </c>
      <c r="I155" s="72">
        <v>36.157705703022003</v>
      </c>
      <c r="J155" s="72">
        <v>-75.751944657222893</v>
      </c>
      <c r="K155" s="172"/>
      <c r="L155" s="47"/>
      <c r="M155" s="47"/>
      <c r="N155" s="47"/>
    </row>
    <row r="156" spans="1:14" ht="12.75" customHeight="1" x14ac:dyDescent="0.15">
      <c r="A156" s="72" t="s">
        <v>386</v>
      </c>
      <c r="B156" s="72" t="s">
        <v>416</v>
      </c>
      <c r="C156" s="72" t="s">
        <v>417</v>
      </c>
      <c r="D156" s="72">
        <v>1</v>
      </c>
      <c r="E156" s="72" t="s">
        <v>29</v>
      </c>
      <c r="F156" s="176">
        <v>4294</v>
      </c>
      <c r="G156" s="72">
        <v>36.025384709999997</v>
      </c>
      <c r="H156" s="72">
        <v>-75.661706719999998</v>
      </c>
      <c r="I156" s="72">
        <v>36.014654360000002</v>
      </c>
      <c r="J156" s="72">
        <v>-75.655606649999996</v>
      </c>
      <c r="K156" s="172"/>
      <c r="L156" s="47"/>
      <c r="M156" s="47"/>
      <c r="N156" s="47"/>
    </row>
    <row r="157" spans="1:14" ht="12.75" customHeight="1" x14ac:dyDescent="0.15">
      <c r="A157" s="72" t="s">
        <v>386</v>
      </c>
      <c r="B157" s="72" t="s">
        <v>418</v>
      </c>
      <c r="C157" s="72" t="s">
        <v>419</v>
      </c>
      <c r="D157" s="72">
        <v>1</v>
      </c>
      <c r="E157" s="72" t="s">
        <v>29</v>
      </c>
      <c r="F157" s="176">
        <v>15749</v>
      </c>
      <c r="G157" s="72">
        <v>36.093473699999997</v>
      </c>
      <c r="H157" s="72">
        <v>-75.706683339999998</v>
      </c>
      <c r="I157" s="72">
        <v>36.0553119</v>
      </c>
      <c r="J157" s="72">
        <v>-75.681980089999996</v>
      </c>
      <c r="K157" s="172"/>
      <c r="L157" s="47"/>
      <c r="M157" s="47"/>
      <c r="N157" s="47"/>
    </row>
    <row r="158" spans="1:14" ht="12.75" customHeight="1" x14ac:dyDescent="0.15">
      <c r="A158" s="72" t="s">
        <v>386</v>
      </c>
      <c r="B158" s="72" t="s">
        <v>420</v>
      </c>
      <c r="C158" s="72" t="s">
        <v>421</v>
      </c>
      <c r="D158" s="72">
        <v>1</v>
      </c>
      <c r="E158" s="72" t="s">
        <v>29</v>
      </c>
      <c r="F158" s="176">
        <v>15855</v>
      </c>
      <c r="G158" s="72">
        <v>36.133398270000001</v>
      </c>
      <c r="H158" s="72">
        <v>-75.728122630000001</v>
      </c>
      <c r="I158" s="72">
        <v>36.093473699999997</v>
      </c>
      <c r="J158" s="72">
        <v>-75.706683339999998</v>
      </c>
      <c r="K158" s="172"/>
      <c r="L158" s="47"/>
      <c r="M158" s="47"/>
      <c r="N158" s="47"/>
    </row>
    <row r="159" spans="1:14" ht="12.75" customHeight="1" x14ac:dyDescent="0.15">
      <c r="A159" s="72" t="s">
        <v>386</v>
      </c>
      <c r="B159" s="72" t="s">
        <v>422</v>
      </c>
      <c r="C159" s="72" t="s">
        <v>423</v>
      </c>
      <c r="D159" s="72">
        <v>1</v>
      </c>
      <c r="E159" s="72" t="s">
        <v>29</v>
      </c>
      <c r="F159" s="176">
        <v>24977</v>
      </c>
      <c r="G159" s="72">
        <v>35.68196897</v>
      </c>
      <c r="H159" s="72">
        <v>-75.480340440000006</v>
      </c>
      <c r="I159" s="72">
        <v>35.68196897</v>
      </c>
      <c r="J159" s="72">
        <v>-75.480340440000006</v>
      </c>
      <c r="K159" s="172"/>
      <c r="L159" s="47"/>
      <c r="M159" s="47"/>
      <c r="N159" s="47"/>
    </row>
    <row r="160" spans="1:14" ht="12.75" customHeight="1" x14ac:dyDescent="0.15">
      <c r="A160" s="72" t="s">
        <v>386</v>
      </c>
      <c r="B160" s="72" t="s">
        <v>424</v>
      </c>
      <c r="C160" s="72" t="s">
        <v>425</v>
      </c>
      <c r="D160" s="72">
        <v>1</v>
      </c>
      <c r="E160" s="72" t="s">
        <v>29</v>
      </c>
      <c r="F160" s="176">
        <v>2492</v>
      </c>
      <c r="G160" s="72">
        <v>35.968322379999996</v>
      </c>
      <c r="H160" s="72">
        <v>-75.628734100000003</v>
      </c>
      <c r="I160" s="72">
        <v>35.961968730000002</v>
      </c>
      <c r="J160" s="72">
        <v>-75.625358820000002</v>
      </c>
      <c r="K160" s="172"/>
      <c r="L160" s="47"/>
      <c r="M160" s="47"/>
      <c r="N160" s="47"/>
    </row>
    <row r="161" spans="1:14" ht="12.75" customHeight="1" x14ac:dyDescent="0.15">
      <c r="A161" s="72" t="s">
        <v>386</v>
      </c>
      <c r="B161" s="72" t="s">
        <v>426</v>
      </c>
      <c r="C161" s="72" t="s">
        <v>427</v>
      </c>
      <c r="D161" s="72">
        <v>1</v>
      </c>
      <c r="E161" s="72" t="s">
        <v>29</v>
      </c>
      <c r="F161" s="176">
        <v>6582</v>
      </c>
      <c r="G161" s="72">
        <v>36.0553119</v>
      </c>
      <c r="H161" s="72">
        <v>-75.681980089999996</v>
      </c>
      <c r="I161" s="72">
        <v>36.039491949999999</v>
      </c>
      <c r="J161" s="72">
        <v>-75.671392010000005</v>
      </c>
      <c r="K161" s="172"/>
      <c r="L161" s="47"/>
      <c r="M161" s="47"/>
      <c r="N161" s="47"/>
    </row>
    <row r="162" spans="1:14" ht="12.75" customHeight="1" x14ac:dyDescent="0.15">
      <c r="A162" s="72" t="s">
        <v>386</v>
      </c>
      <c r="B162" s="72" t="s">
        <v>428</v>
      </c>
      <c r="C162" s="72" t="s">
        <v>429</v>
      </c>
      <c r="D162" s="72">
        <v>1</v>
      </c>
      <c r="E162" s="72" t="s">
        <v>29</v>
      </c>
      <c r="F162" s="176">
        <v>25677</v>
      </c>
      <c r="G162" s="72">
        <v>36.236871020000002</v>
      </c>
      <c r="H162" s="72">
        <v>-75.775222389999996</v>
      </c>
      <c r="I162" s="72">
        <v>36.1704346</v>
      </c>
      <c r="J162" s="72">
        <v>-75.745921879999997</v>
      </c>
      <c r="K162" s="172"/>
      <c r="L162" s="47"/>
      <c r="M162" s="47"/>
      <c r="N162" s="47"/>
    </row>
    <row r="163" spans="1:14" ht="12.75" customHeight="1" x14ac:dyDescent="0.15">
      <c r="A163" s="72" t="s">
        <v>386</v>
      </c>
      <c r="B163" s="72" t="s">
        <v>430</v>
      </c>
      <c r="C163" s="72" t="s">
        <v>431</v>
      </c>
      <c r="D163" s="72">
        <v>1</v>
      </c>
      <c r="E163" s="72" t="s">
        <v>29</v>
      </c>
      <c r="F163" s="176">
        <v>5926</v>
      </c>
      <c r="G163" s="72">
        <v>36.039491949999999</v>
      </c>
      <c r="H163" s="72">
        <v>-75.671392010000005</v>
      </c>
      <c r="I163" s="72">
        <v>36.025384709999997</v>
      </c>
      <c r="J163" s="72">
        <v>-75.661706719999998</v>
      </c>
      <c r="K163" s="172"/>
      <c r="L163" s="47"/>
      <c r="M163" s="47"/>
      <c r="N163" s="47"/>
    </row>
    <row r="164" spans="1:14" ht="12.75" customHeight="1" x14ac:dyDescent="0.15">
      <c r="A164" s="72" t="s">
        <v>386</v>
      </c>
      <c r="B164" s="72" t="s">
        <v>432</v>
      </c>
      <c r="C164" s="72" t="s">
        <v>433</v>
      </c>
      <c r="D164" s="72">
        <v>1</v>
      </c>
      <c r="E164" s="72" t="s">
        <v>29</v>
      </c>
      <c r="F164" s="176">
        <v>31072</v>
      </c>
      <c r="G164" s="72">
        <v>35.287248550000001</v>
      </c>
      <c r="H164" s="72">
        <v>-75.513876940000003</v>
      </c>
      <c r="I164" s="72">
        <v>35.230620969999997</v>
      </c>
      <c r="J164" s="72">
        <v>-75.543797870000006</v>
      </c>
      <c r="K164" s="172"/>
      <c r="L164" s="47"/>
      <c r="M164" s="47"/>
      <c r="N164" s="47"/>
    </row>
    <row r="165" spans="1:14" ht="12.75" customHeight="1" x14ac:dyDescent="0.15">
      <c r="A165" s="72" t="s">
        <v>386</v>
      </c>
      <c r="B165" s="72" t="s">
        <v>434</v>
      </c>
      <c r="C165" s="72" t="s">
        <v>435</v>
      </c>
      <c r="D165" s="72">
        <v>2</v>
      </c>
      <c r="E165" s="72" t="s">
        <v>29</v>
      </c>
      <c r="F165" s="176">
        <v>4996.7439999999997</v>
      </c>
      <c r="G165" s="72">
        <v>35.287637080000003</v>
      </c>
      <c r="H165" s="72">
        <v>-75.516747179999996</v>
      </c>
      <c r="I165" s="72">
        <v>35.300169199999999</v>
      </c>
      <c r="J165" s="72">
        <v>-75.515073709999996</v>
      </c>
      <c r="K165" s="172"/>
      <c r="L165" s="47"/>
      <c r="M165" s="47"/>
      <c r="N165" s="47"/>
    </row>
    <row r="166" spans="1:14" ht="12.75" customHeight="1" x14ac:dyDescent="0.15">
      <c r="A166" s="72" t="s">
        <v>386</v>
      </c>
      <c r="B166" s="72" t="s">
        <v>436</v>
      </c>
      <c r="C166" s="72" t="s">
        <v>437</v>
      </c>
      <c r="D166" s="72">
        <v>1</v>
      </c>
      <c r="E166" s="72" t="s">
        <v>29</v>
      </c>
      <c r="F166" s="176">
        <v>379.904</v>
      </c>
      <c r="G166" s="72">
        <v>36.018301100000002</v>
      </c>
      <c r="H166" s="72">
        <v>-75.726996499999998</v>
      </c>
      <c r="I166" s="72">
        <v>36.019187629999998</v>
      </c>
      <c r="J166" s="72">
        <v>-75.726879929999996</v>
      </c>
      <c r="K166" s="172"/>
      <c r="L166" s="47"/>
      <c r="M166" s="47"/>
      <c r="N166" s="47"/>
    </row>
    <row r="167" spans="1:14" ht="12.75" customHeight="1" x14ac:dyDescent="0.15">
      <c r="A167" s="72" t="s">
        <v>386</v>
      </c>
      <c r="B167" s="72" t="s">
        <v>438</v>
      </c>
      <c r="C167" s="72" t="s">
        <v>439</v>
      </c>
      <c r="D167" s="72">
        <v>1</v>
      </c>
      <c r="E167" s="72" t="s">
        <v>29</v>
      </c>
      <c r="F167" s="176">
        <v>4726</v>
      </c>
      <c r="G167" s="72">
        <v>35.979955349999997</v>
      </c>
      <c r="H167" s="72">
        <v>-75.635418779999995</v>
      </c>
      <c r="I167" s="72">
        <v>35.968322379999996</v>
      </c>
      <c r="J167" s="72">
        <v>-75.628734100000003</v>
      </c>
      <c r="K167" s="172"/>
      <c r="L167" s="47"/>
      <c r="M167" s="47"/>
      <c r="N167" s="47"/>
    </row>
    <row r="168" spans="1:14" ht="12.75" customHeight="1" x14ac:dyDescent="0.15">
      <c r="A168" s="72" t="s">
        <v>386</v>
      </c>
      <c r="B168" s="72" t="s">
        <v>440</v>
      </c>
      <c r="C168" s="72" t="s">
        <v>441</v>
      </c>
      <c r="D168" s="72">
        <v>1</v>
      </c>
      <c r="E168" s="72" t="s">
        <v>29</v>
      </c>
      <c r="F168" s="176">
        <v>3373</v>
      </c>
      <c r="G168" s="72">
        <v>36.000177700000002</v>
      </c>
      <c r="H168" s="72">
        <v>-75.64692479</v>
      </c>
      <c r="I168" s="72">
        <v>36.000177700000002</v>
      </c>
      <c r="J168" s="72">
        <v>-75.64692479</v>
      </c>
      <c r="K168" s="172"/>
      <c r="L168" s="47"/>
      <c r="M168" s="47"/>
      <c r="N168" s="47"/>
    </row>
    <row r="169" spans="1:14" ht="12.75" customHeight="1" x14ac:dyDescent="0.15">
      <c r="A169" s="72" t="s">
        <v>386</v>
      </c>
      <c r="B169" s="72" t="s">
        <v>442</v>
      </c>
      <c r="C169" s="72" t="s">
        <v>443</v>
      </c>
      <c r="D169" s="72">
        <v>1</v>
      </c>
      <c r="E169" s="72" t="s">
        <v>29</v>
      </c>
      <c r="F169" s="176">
        <v>2605</v>
      </c>
      <c r="G169" s="72">
        <v>36.00847606</v>
      </c>
      <c r="H169" s="72">
        <v>-75.651838760000004</v>
      </c>
      <c r="I169" s="72">
        <v>36.002100779999999</v>
      </c>
      <c r="J169" s="72">
        <v>-75.648043880000003</v>
      </c>
      <c r="K169" s="172"/>
      <c r="L169" s="47"/>
      <c r="M169" s="47"/>
      <c r="N169" s="47"/>
    </row>
    <row r="170" spans="1:14" ht="12.75" customHeight="1" x14ac:dyDescent="0.15">
      <c r="A170" s="72" t="s">
        <v>386</v>
      </c>
      <c r="B170" s="72" t="s">
        <v>444</v>
      </c>
      <c r="C170" s="72" t="s">
        <v>445</v>
      </c>
      <c r="D170" s="72">
        <v>1</v>
      </c>
      <c r="E170" s="72" t="s">
        <v>29</v>
      </c>
      <c r="F170" s="176">
        <v>1673</v>
      </c>
      <c r="G170" s="72">
        <v>36.012584529999998</v>
      </c>
      <c r="H170" s="72">
        <v>-75.654446370000002</v>
      </c>
      <c r="I170" s="72">
        <v>36.00847606</v>
      </c>
      <c r="J170" s="72">
        <v>-75.651838760000004</v>
      </c>
      <c r="K170" s="172"/>
      <c r="L170" s="47"/>
      <c r="M170" s="47"/>
      <c r="N170" s="47"/>
    </row>
    <row r="171" spans="1:14" ht="12.75" customHeight="1" x14ac:dyDescent="0.15">
      <c r="A171" s="72" t="s">
        <v>386</v>
      </c>
      <c r="B171" s="72" t="s">
        <v>446</v>
      </c>
      <c r="C171" s="72" t="s">
        <v>447</v>
      </c>
      <c r="D171" s="72">
        <v>1</v>
      </c>
      <c r="E171" s="72" t="s">
        <v>29</v>
      </c>
      <c r="F171" s="176">
        <v>5481</v>
      </c>
      <c r="G171" s="72">
        <v>35.993613160000002</v>
      </c>
      <c r="H171" s="72">
        <v>-75.643636619999995</v>
      </c>
      <c r="I171" s="72">
        <v>35.979955349999997</v>
      </c>
      <c r="J171" s="72">
        <v>-75.635418779999995</v>
      </c>
      <c r="K171" s="172"/>
      <c r="L171" s="47"/>
      <c r="M171" s="47"/>
      <c r="N171" s="47"/>
    </row>
    <row r="172" spans="1:14" ht="12.75" customHeight="1" x14ac:dyDescent="0.15">
      <c r="A172" s="72" t="s">
        <v>386</v>
      </c>
      <c r="B172" s="72" t="s">
        <v>448</v>
      </c>
      <c r="C172" s="72" t="s">
        <v>449</v>
      </c>
      <c r="D172" s="72">
        <v>1</v>
      </c>
      <c r="E172" s="72" t="s">
        <v>29</v>
      </c>
      <c r="F172" s="176">
        <v>6802</v>
      </c>
      <c r="G172" s="72">
        <v>35.961968730000002</v>
      </c>
      <c r="H172" s="72">
        <v>-75.625358820000002</v>
      </c>
      <c r="I172" s="72">
        <v>35.945017620000002</v>
      </c>
      <c r="J172" s="72">
        <v>-75.615908899999994</v>
      </c>
      <c r="K172" s="172"/>
      <c r="L172" s="47"/>
      <c r="M172" s="47"/>
      <c r="N172" s="47"/>
    </row>
    <row r="173" spans="1:14" ht="12.75" customHeight="1" x14ac:dyDescent="0.15">
      <c r="A173" s="72" t="s">
        <v>386</v>
      </c>
      <c r="B173" s="72" t="s">
        <v>450</v>
      </c>
      <c r="C173" s="72" t="s">
        <v>451</v>
      </c>
      <c r="D173" s="72">
        <v>1</v>
      </c>
      <c r="E173" s="72" t="s">
        <v>29</v>
      </c>
      <c r="F173" s="176">
        <v>834</v>
      </c>
      <c r="G173" s="72">
        <v>36.014654360000002</v>
      </c>
      <c r="H173" s="72">
        <v>-75.655606649999996</v>
      </c>
      <c r="I173" s="72">
        <v>36.012584529999998</v>
      </c>
      <c r="J173" s="72">
        <v>-75.654446370000002</v>
      </c>
      <c r="K173" s="172"/>
      <c r="L173" s="47"/>
      <c r="M173" s="47"/>
      <c r="N173" s="47"/>
    </row>
    <row r="174" spans="1:14" ht="12.75" customHeight="1" x14ac:dyDescent="0.15">
      <c r="A174" s="72" t="s">
        <v>386</v>
      </c>
      <c r="B174" s="72" t="s">
        <v>452</v>
      </c>
      <c r="C174" s="72" t="s">
        <v>453</v>
      </c>
      <c r="D174" s="72">
        <v>1</v>
      </c>
      <c r="E174" s="72" t="s">
        <v>29</v>
      </c>
      <c r="F174" s="176">
        <v>21722</v>
      </c>
      <c r="G174" s="72">
        <v>35.877965019999998</v>
      </c>
      <c r="H174" s="72">
        <v>-75.578261019999999</v>
      </c>
      <c r="I174" s="72">
        <v>35.822229049999997</v>
      </c>
      <c r="J174" s="72">
        <v>-75.552304449999994</v>
      </c>
      <c r="K174" s="172"/>
      <c r="L174" s="47"/>
      <c r="M174" s="47"/>
      <c r="N174" s="47"/>
    </row>
    <row r="175" spans="1:14" ht="12.75" customHeight="1" x14ac:dyDescent="0.15">
      <c r="A175" s="72" t="s">
        <v>386</v>
      </c>
      <c r="B175" s="72" t="s">
        <v>454</v>
      </c>
      <c r="C175" s="72" t="s">
        <v>455</v>
      </c>
      <c r="D175" s="72">
        <v>1</v>
      </c>
      <c r="E175" s="72" t="s">
        <v>29</v>
      </c>
      <c r="F175" s="176">
        <v>24419</v>
      </c>
      <c r="G175" s="72">
        <v>35.23062281</v>
      </c>
      <c r="H175" s="72">
        <v>-75.543804410000007</v>
      </c>
      <c r="I175" s="72">
        <v>35.22817379</v>
      </c>
      <c r="J175" s="72">
        <v>-75.624078679999997</v>
      </c>
      <c r="K175" s="172"/>
      <c r="L175" s="47"/>
      <c r="M175" s="47"/>
      <c r="N175" s="47"/>
    </row>
    <row r="176" spans="1:14" ht="12.75" customHeight="1" x14ac:dyDescent="0.15">
      <c r="A176" s="72" t="s">
        <v>386</v>
      </c>
      <c r="B176" s="72" t="s">
        <v>456</v>
      </c>
      <c r="C176" s="72" t="s">
        <v>457</v>
      </c>
      <c r="D176" s="72">
        <v>1</v>
      </c>
      <c r="E176" s="72" t="s">
        <v>29</v>
      </c>
      <c r="F176" s="176">
        <v>15502</v>
      </c>
      <c r="G176" s="72">
        <v>35.22817379</v>
      </c>
      <c r="H176" s="72">
        <v>-75.624078679999997</v>
      </c>
      <c r="I176" s="72">
        <v>35.214625669999997</v>
      </c>
      <c r="J176" s="72">
        <v>-75.673234690000001</v>
      </c>
      <c r="K176" s="172"/>
      <c r="L176" s="47"/>
      <c r="M176" s="47"/>
      <c r="N176" s="47"/>
    </row>
    <row r="177" spans="1:14" ht="12.75" customHeight="1" x14ac:dyDescent="0.15">
      <c r="A177" s="72" t="s">
        <v>386</v>
      </c>
      <c r="B177" s="72" t="s">
        <v>458</v>
      </c>
      <c r="C177" s="72" t="s">
        <v>459</v>
      </c>
      <c r="D177" s="72">
        <v>1</v>
      </c>
      <c r="E177" s="72" t="s">
        <v>29</v>
      </c>
      <c r="F177" s="176">
        <v>14483</v>
      </c>
      <c r="G177" s="72">
        <v>36.1704346</v>
      </c>
      <c r="H177" s="72">
        <v>-75.745921879999997</v>
      </c>
      <c r="I177" s="72">
        <v>36.133398270000001</v>
      </c>
      <c r="J177" s="72">
        <v>-75.728122630000001</v>
      </c>
      <c r="K177" s="172"/>
      <c r="L177" s="47"/>
      <c r="M177" s="47"/>
      <c r="N177" s="47"/>
    </row>
    <row r="178" spans="1:14" ht="12.75" customHeight="1" x14ac:dyDescent="0.15">
      <c r="A178" s="72" t="s">
        <v>386</v>
      </c>
      <c r="B178" s="72" t="s">
        <v>460</v>
      </c>
      <c r="C178" s="72" t="s">
        <v>461</v>
      </c>
      <c r="D178" s="72">
        <v>1</v>
      </c>
      <c r="E178" s="72" t="s">
        <v>29</v>
      </c>
      <c r="F178" s="176">
        <v>1230.298</v>
      </c>
      <c r="G178" s="72">
        <v>35.951338749999998</v>
      </c>
      <c r="H178" s="72">
        <v>-75.632648680000003</v>
      </c>
      <c r="I178" s="72">
        <v>35.953828620000003</v>
      </c>
      <c r="J178" s="72">
        <v>-75.635128820000006</v>
      </c>
      <c r="K178" s="172"/>
      <c r="L178" s="47"/>
      <c r="M178" s="47"/>
      <c r="N178" s="47"/>
    </row>
    <row r="179" spans="1:14" ht="12.75" customHeight="1" x14ac:dyDescent="0.15">
      <c r="A179" s="72" t="s">
        <v>386</v>
      </c>
      <c r="B179" s="72" t="s">
        <v>462</v>
      </c>
      <c r="C179" s="72" t="s">
        <v>463</v>
      </c>
      <c r="D179" s="72">
        <v>2</v>
      </c>
      <c r="E179" s="72" t="s">
        <v>29</v>
      </c>
      <c r="F179" s="176">
        <v>143.6</v>
      </c>
      <c r="G179" s="72"/>
      <c r="H179" s="72"/>
      <c r="I179" s="72"/>
      <c r="J179" s="72"/>
      <c r="K179" s="172"/>
      <c r="L179" s="47"/>
      <c r="M179" s="47"/>
      <c r="N179" s="47"/>
    </row>
    <row r="180" spans="1:14" ht="12.75" customHeight="1" x14ac:dyDescent="0.15">
      <c r="A180" s="72" t="s">
        <v>386</v>
      </c>
      <c r="B180" s="72" t="s">
        <v>464</v>
      </c>
      <c r="C180" s="72" t="s">
        <v>465</v>
      </c>
      <c r="D180" s="72">
        <v>1</v>
      </c>
      <c r="E180" s="72" t="s">
        <v>29</v>
      </c>
      <c r="F180" s="176">
        <v>9979</v>
      </c>
      <c r="G180" s="72">
        <v>35.945017620000002</v>
      </c>
      <c r="H180" s="72">
        <v>-75.615908899999994</v>
      </c>
      <c r="I180" s="72">
        <v>35.920271390000003</v>
      </c>
      <c r="J180" s="72">
        <v>-75.601629819999999</v>
      </c>
      <c r="K180" s="172"/>
      <c r="L180" s="47"/>
      <c r="M180" s="47"/>
      <c r="N180" s="47"/>
    </row>
    <row r="181" spans="1:14" ht="12.75" customHeight="1" x14ac:dyDescent="0.15">
      <c r="A181" s="72" t="s">
        <v>386</v>
      </c>
      <c r="B181" s="72" t="s">
        <v>466</v>
      </c>
      <c r="C181" s="72" t="s">
        <v>467</v>
      </c>
      <c r="D181" s="72">
        <v>3</v>
      </c>
      <c r="E181" s="72" t="s">
        <v>29</v>
      </c>
      <c r="F181" s="176">
        <v>501.35599999999999</v>
      </c>
      <c r="G181" s="72">
        <v>35.674675149999999</v>
      </c>
      <c r="H181" s="72">
        <v>-75.481634720000002</v>
      </c>
      <c r="I181" s="72">
        <v>35.675164649999999</v>
      </c>
      <c r="J181" s="72">
        <v>-75.482047499999993</v>
      </c>
      <c r="K181" s="172"/>
      <c r="L181" s="47"/>
      <c r="M181" s="47"/>
      <c r="N181" s="47"/>
    </row>
    <row r="182" spans="1:14" ht="12.75" customHeight="1" x14ac:dyDescent="0.15">
      <c r="A182" s="72" t="s">
        <v>386</v>
      </c>
      <c r="B182" s="72" t="s">
        <v>468</v>
      </c>
      <c r="C182" s="72" t="s">
        <v>469</v>
      </c>
      <c r="D182" s="72">
        <v>1</v>
      </c>
      <c r="E182" s="72" t="s">
        <v>29</v>
      </c>
      <c r="F182" s="176">
        <v>23561</v>
      </c>
      <c r="G182" s="72">
        <v>35.738527589999997</v>
      </c>
      <c r="H182" s="72">
        <v>-75.501304140000002</v>
      </c>
      <c r="I182" s="72">
        <v>35.738527589999997</v>
      </c>
      <c r="J182" s="72">
        <v>-75.501304140000002</v>
      </c>
      <c r="K182" s="172"/>
      <c r="L182" s="47"/>
      <c r="M182" s="47"/>
      <c r="N182" s="47"/>
    </row>
    <row r="183" spans="1:14" ht="12.75" customHeight="1" x14ac:dyDescent="0.15">
      <c r="A183" s="72" t="s">
        <v>386</v>
      </c>
      <c r="B183" s="72" t="s">
        <v>470</v>
      </c>
      <c r="C183" s="72" t="s">
        <v>471</v>
      </c>
      <c r="D183" s="72">
        <v>1</v>
      </c>
      <c r="E183" s="72" t="s">
        <v>29</v>
      </c>
      <c r="F183" s="176">
        <v>28540</v>
      </c>
      <c r="G183" s="72">
        <v>35.484964509999998</v>
      </c>
      <c r="H183" s="72">
        <v>-75.47857175</v>
      </c>
      <c r="I183" s="72">
        <v>35.40712379</v>
      </c>
      <c r="J183" s="72">
        <v>-75.485344159999997</v>
      </c>
      <c r="K183" s="172"/>
      <c r="L183" s="47"/>
      <c r="M183" s="47"/>
      <c r="N183" s="47"/>
    </row>
    <row r="184" spans="1:14" ht="12.75" customHeight="1" x14ac:dyDescent="0.15">
      <c r="A184" s="72" t="s">
        <v>386</v>
      </c>
      <c r="B184" s="72" t="s">
        <v>472</v>
      </c>
      <c r="C184" s="72" t="s">
        <v>473</v>
      </c>
      <c r="D184" s="72">
        <v>3</v>
      </c>
      <c r="E184" s="72" t="s">
        <v>29</v>
      </c>
      <c r="F184" s="176">
        <v>204.75</v>
      </c>
      <c r="G184" s="72">
        <v>35.794641970000001</v>
      </c>
      <c r="H184" s="72">
        <v>-75.54818195</v>
      </c>
      <c r="I184" s="72">
        <v>35.79515009</v>
      </c>
      <c r="J184" s="72">
        <v>-75.548077509999999</v>
      </c>
      <c r="K184" s="172"/>
      <c r="L184" s="47"/>
      <c r="M184" s="47"/>
      <c r="N184" s="47"/>
    </row>
    <row r="185" spans="1:14" ht="12.75" customHeight="1" x14ac:dyDescent="0.15">
      <c r="A185" s="72" t="s">
        <v>386</v>
      </c>
      <c r="B185" s="72" t="s">
        <v>474</v>
      </c>
      <c r="C185" s="72" t="s">
        <v>475</v>
      </c>
      <c r="D185" s="72">
        <v>1</v>
      </c>
      <c r="E185" s="72" t="s">
        <v>29</v>
      </c>
      <c r="F185" s="176">
        <v>25117</v>
      </c>
      <c r="G185" s="72">
        <v>35.775068143493598</v>
      </c>
      <c r="H185" s="72">
        <v>-75.538902272200303</v>
      </c>
      <c r="I185" s="72">
        <v>35.821988957728202</v>
      </c>
      <c r="J185" s="72">
        <v>-75.551776875469599</v>
      </c>
      <c r="K185" s="172"/>
      <c r="L185" s="47"/>
      <c r="M185" s="47"/>
      <c r="N185" s="47"/>
    </row>
    <row r="186" spans="1:14" ht="12.75" customHeight="1" x14ac:dyDescent="0.15">
      <c r="A186" s="72" t="s">
        <v>386</v>
      </c>
      <c r="B186" s="72" t="s">
        <v>476</v>
      </c>
      <c r="C186" s="72" t="s">
        <v>477</v>
      </c>
      <c r="D186" s="72">
        <v>1</v>
      </c>
      <c r="E186" s="72" t="s">
        <v>29</v>
      </c>
      <c r="F186" s="176">
        <v>26878</v>
      </c>
      <c r="G186" s="72">
        <v>35.557573980000001</v>
      </c>
      <c r="H186" s="72">
        <v>-75.461996589999998</v>
      </c>
      <c r="I186" s="72">
        <v>35.484964509999998</v>
      </c>
      <c r="J186" s="72">
        <v>-75.47857175</v>
      </c>
      <c r="K186" s="172"/>
      <c r="L186" s="47"/>
      <c r="M186" s="47"/>
      <c r="N186" s="47"/>
    </row>
    <row r="187" spans="1:14" ht="12.75" customHeight="1" x14ac:dyDescent="0.15">
      <c r="A187" s="72" t="s">
        <v>386</v>
      </c>
      <c r="B187" s="72" t="s">
        <v>478</v>
      </c>
      <c r="C187" s="72" t="s">
        <v>479</v>
      </c>
      <c r="D187" s="72">
        <v>1</v>
      </c>
      <c r="E187" s="72" t="s">
        <v>29</v>
      </c>
      <c r="F187" s="176">
        <v>21521</v>
      </c>
      <c r="G187" s="72">
        <v>35.40712379</v>
      </c>
      <c r="H187" s="72">
        <v>-75.485344159999997</v>
      </c>
      <c r="I187" s="72">
        <v>35.349303130000003</v>
      </c>
      <c r="J187" s="72">
        <v>-75.500110609999993</v>
      </c>
      <c r="K187" s="172"/>
      <c r="L187" s="47"/>
      <c r="M187" s="47"/>
      <c r="N187" s="47"/>
    </row>
    <row r="188" spans="1:14" ht="12.75" customHeight="1" x14ac:dyDescent="0.15">
      <c r="A188" s="72" t="s">
        <v>386</v>
      </c>
      <c r="B188" s="72" t="s">
        <v>480</v>
      </c>
      <c r="C188" s="72" t="s">
        <v>481</v>
      </c>
      <c r="D188" s="72">
        <v>1</v>
      </c>
      <c r="E188" s="72" t="s">
        <v>29</v>
      </c>
      <c r="F188" s="176">
        <v>22929</v>
      </c>
      <c r="G188" s="72">
        <v>35.349297380000003</v>
      </c>
      <c r="H188" s="72">
        <v>-75.500110719999995</v>
      </c>
      <c r="I188" s="72">
        <v>35.287248550000001</v>
      </c>
      <c r="J188" s="72">
        <v>-75.513876940000003</v>
      </c>
      <c r="K188" s="172"/>
      <c r="L188" s="47"/>
      <c r="M188" s="47"/>
      <c r="N188" s="47"/>
    </row>
    <row r="189" spans="1:14" ht="12.75" customHeight="1" x14ac:dyDescent="0.15">
      <c r="A189" s="72" t="s">
        <v>386</v>
      </c>
      <c r="B189" s="72" t="s">
        <v>482</v>
      </c>
      <c r="C189" s="72" t="s">
        <v>483</v>
      </c>
      <c r="D189" s="72">
        <v>1</v>
      </c>
      <c r="E189" s="72" t="s">
        <v>29</v>
      </c>
      <c r="F189" s="176">
        <v>22453</v>
      </c>
      <c r="G189" s="72">
        <v>35.214625669999997</v>
      </c>
      <c r="H189" s="72">
        <v>-75.673234690000001</v>
      </c>
      <c r="I189" s="72">
        <v>35.190337990000003</v>
      </c>
      <c r="J189" s="72">
        <v>-75.740945550000006</v>
      </c>
      <c r="K189" s="172"/>
      <c r="L189" s="47"/>
      <c r="M189" s="47"/>
      <c r="N189" s="47"/>
    </row>
    <row r="190" spans="1:14" ht="12.75" customHeight="1" x14ac:dyDescent="0.15">
      <c r="A190" s="72" t="s">
        <v>386</v>
      </c>
      <c r="B190" s="72" t="s">
        <v>484</v>
      </c>
      <c r="C190" s="72" t="s">
        <v>485</v>
      </c>
      <c r="D190" s="72">
        <v>2</v>
      </c>
      <c r="E190" s="72" t="s">
        <v>29</v>
      </c>
      <c r="F190" s="176">
        <v>1743.0530000000001</v>
      </c>
      <c r="G190" s="72">
        <v>35.911646065648902</v>
      </c>
      <c r="H190" s="72">
        <v>-75.669279087977799</v>
      </c>
      <c r="I190" s="72">
        <v>35.9076835430077</v>
      </c>
      <c r="J190" s="72">
        <v>-75.668978680567903</v>
      </c>
      <c r="K190" s="172"/>
      <c r="L190" s="47"/>
      <c r="M190" s="47"/>
      <c r="N190" s="47"/>
    </row>
    <row r="191" spans="1:14" ht="12.75" customHeight="1" x14ac:dyDescent="0.15">
      <c r="A191" s="72" t="s">
        <v>386</v>
      </c>
      <c r="B191" s="72" t="s">
        <v>486</v>
      </c>
      <c r="C191" s="72" t="s">
        <v>487</v>
      </c>
      <c r="D191" s="72">
        <v>2</v>
      </c>
      <c r="E191" s="72" t="s">
        <v>29</v>
      </c>
      <c r="F191" s="176">
        <v>4488</v>
      </c>
      <c r="G191" s="72"/>
      <c r="H191" s="72"/>
      <c r="I191" s="72"/>
      <c r="J191" s="72"/>
      <c r="K191" s="172"/>
      <c r="L191" s="47"/>
      <c r="M191" s="47"/>
      <c r="N191" s="47"/>
    </row>
    <row r="192" spans="1:14" ht="12.75" customHeight="1" x14ac:dyDescent="0.15">
      <c r="A192" s="72" t="s">
        <v>386</v>
      </c>
      <c r="B192" s="72" t="s">
        <v>488</v>
      </c>
      <c r="C192" s="72" t="s">
        <v>489</v>
      </c>
      <c r="D192" s="72">
        <v>1</v>
      </c>
      <c r="E192" s="72" t="s">
        <v>29</v>
      </c>
      <c r="F192" s="176">
        <v>17408</v>
      </c>
      <c r="G192" s="72">
        <v>35.628254599999998</v>
      </c>
      <c r="H192" s="72">
        <v>-75.468346269999998</v>
      </c>
      <c r="I192" s="72">
        <v>35.596786420000001</v>
      </c>
      <c r="J192" s="72">
        <v>-75.462263250000007</v>
      </c>
      <c r="K192" s="172"/>
      <c r="L192" s="47"/>
      <c r="M192" s="47"/>
      <c r="N192" s="47"/>
    </row>
    <row r="193" spans="1:14" ht="12.75" customHeight="1" x14ac:dyDescent="0.15">
      <c r="A193" s="72" t="s">
        <v>386</v>
      </c>
      <c r="B193" s="72" t="s">
        <v>490</v>
      </c>
      <c r="C193" s="72" t="s">
        <v>491</v>
      </c>
      <c r="D193" s="72">
        <v>2</v>
      </c>
      <c r="E193" s="72" t="s">
        <v>29</v>
      </c>
      <c r="F193" s="176">
        <v>863.69100000000003</v>
      </c>
      <c r="G193" s="72">
        <v>35.533389790000001</v>
      </c>
      <c r="H193" s="72">
        <v>-75.475947599999998</v>
      </c>
      <c r="I193" s="72">
        <v>35.535553880000002</v>
      </c>
      <c r="J193" s="72">
        <v>-75.475279839999999</v>
      </c>
      <c r="K193" s="172"/>
      <c r="L193" s="47"/>
      <c r="M193" s="47"/>
      <c r="N193" s="47"/>
    </row>
    <row r="194" spans="1:14" ht="12.75" customHeight="1" x14ac:dyDescent="0.2">
      <c r="A194" s="72" t="s">
        <v>386</v>
      </c>
      <c r="B194" s="72" t="s">
        <v>492</v>
      </c>
      <c r="C194" s="72" t="s">
        <v>493</v>
      </c>
      <c r="D194" s="72">
        <v>3</v>
      </c>
      <c r="E194" s="72" t="s">
        <v>29</v>
      </c>
      <c r="F194" s="176">
        <v>535.19899999999996</v>
      </c>
      <c r="G194" s="72">
        <v>35.927647749999998</v>
      </c>
      <c r="H194" s="72">
        <v>-75.724475830000003</v>
      </c>
      <c r="I194" s="72">
        <v>35.9262388</v>
      </c>
      <c r="J194" s="72">
        <v>-75.724230129999995</v>
      </c>
      <c r="L194" s="47"/>
      <c r="M194" s="47"/>
      <c r="N194" s="47"/>
    </row>
    <row r="195" spans="1:14" ht="12.75" customHeight="1" x14ac:dyDescent="0.15">
      <c r="A195" s="72" t="s">
        <v>386</v>
      </c>
      <c r="B195" s="72" t="s">
        <v>494</v>
      </c>
      <c r="C195" s="72" t="s">
        <v>495</v>
      </c>
      <c r="D195" s="72">
        <v>2</v>
      </c>
      <c r="E195" s="72" t="s">
        <v>29</v>
      </c>
      <c r="F195" s="176">
        <v>1018.554</v>
      </c>
      <c r="G195" s="72">
        <v>35.915990708869302</v>
      </c>
      <c r="H195" s="72">
        <v>-75.703225125265405</v>
      </c>
      <c r="I195" s="72">
        <v>35.915139177598398</v>
      </c>
      <c r="J195" s="72">
        <v>-75.701980580282196</v>
      </c>
      <c r="K195" s="172"/>
      <c r="L195" s="47"/>
      <c r="M195" s="47"/>
      <c r="N195" s="47"/>
    </row>
    <row r="196" spans="1:14" ht="12.75" customHeight="1" x14ac:dyDescent="0.15">
      <c r="A196" s="72" t="s">
        <v>386</v>
      </c>
      <c r="B196" s="72" t="s">
        <v>496</v>
      </c>
      <c r="C196" s="72" t="s">
        <v>497</v>
      </c>
      <c r="D196" s="72">
        <v>3</v>
      </c>
      <c r="E196" s="72" t="s">
        <v>29</v>
      </c>
      <c r="F196" s="176">
        <v>151</v>
      </c>
      <c r="G196" s="72">
        <v>35.841378349999999</v>
      </c>
      <c r="H196" s="72">
        <v>-75.619993570000005</v>
      </c>
      <c r="I196" s="72">
        <v>35.841178079999999</v>
      </c>
      <c r="J196" s="72">
        <v>-75.619700649999999</v>
      </c>
      <c r="K196" s="172"/>
      <c r="L196" s="47"/>
      <c r="M196" s="47"/>
      <c r="N196" s="47"/>
    </row>
    <row r="197" spans="1:14" ht="12.75" customHeight="1" x14ac:dyDescent="0.15">
      <c r="A197" s="73" t="s">
        <v>386</v>
      </c>
      <c r="B197" s="73" t="s">
        <v>658</v>
      </c>
      <c r="C197" s="73" t="s">
        <v>674</v>
      </c>
      <c r="D197" s="73">
        <v>3</v>
      </c>
      <c r="E197" s="73" t="s">
        <v>29</v>
      </c>
      <c r="F197" s="177">
        <v>2963</v>
      </c>
      <c r="G197" s="73">
        <v>35.894404000000002</v>
      </c>
      <c r="H197" s="73">
        <v>-75.637865000000005</v>
      </c>
      <c r="I197" s="73">
        <v>35.887988999999997</v>
      </c>
      <c r="J197" s="73">
        <v>-75.634001999999995</v>
      </c>
      <c r="K197" s="172"/>
      <c r="L197" s="47"/>
      <c r="M197" s="47"/>
      <c r="N197" s="47"/>
    </row>
    <row r="198" spans="1:14" ht="12.75" customHeight="1" x14ac:dyDescent="0.2">
      <c r="A198" s="33"/>
      <c r="B198" s="34">
        <f>COUNTA(B141:B197)</f>
        <v>57</v>
      </c>
      <c r="C198" s="33"/>
      <c r="D198" s="33"/>
      <c r="E198" s="76"/>
      <c r="F198" s="54">
        <f>SUM(F141:F197)</f>
        <v>607445.91</v>
      </c>
      <c r="G198" s="33"/>
      <c r="H198" s="33"/>
      <c r="I198" s="33"/>
      <c r="J198" s="33"/>
    </row>
    <row r="199" spans="1:14" ht="12.75" customHeight="1" x14ac:dyDescent="0.2">
      <c r="A199" s="33"/>
      <c r="B199" s="34"/>
      <c r="C199" s="33"/>
      <c r="D199" s="33"/>
      <c r="E199" s="76"/>
      <c r="F199" s="54"/>
      <c r="G199" s="33"/>
      <c r="H199" s="33"/>
      <c r="I199" s="33"/>
      <c r="J199" s="33"/>
    </row>
    <row r="200" spans="1:14" ht="12.75" customHeight="1" x14ac:dyDescent="0.2">
      <c r="A200" s="72" t="s">
        <v>498</v>
      </c>
      <c r="B200" s="72" t="s">
        <v>499</v>
      </c>
      <c r="C200" s="72" t="s">
        <v>500</v>
      </c>
      <c r="D200" s="72">
        <v>1</v>
      </c>
      <c r="E200" s="72" t="s">
        <v>29</v>
      </c>
      <c r="F200" s="176">
        <v>23751</v>
      </c>
      <c r="G200" s="72">
        <v>35.169793390000002</v>
      </c>
      <c r="H200" s="72">
        <v>-75.81039509</v>
      </c>
      <c r="I200" s="72">
        <v>35.141046760000002</v>
      </c>
      <c r="J200" s="72">
        <v>-75.881913460000007</v>
      </c>
    </row>
    <row r="201" spans="1:14" ht="12.75" customHeight="1" x14ac:dyDescent="0.2">
      <c r="A201" s="72" t="s">
        <v>498</v>
      </c>
      <c r="B201" s="72" t="s">
        <v>501</v>
      </c>
      <c r="C201" s="72" t="s">
        <v>502</v>
      </c>
      <c r="D201" s="72">
        <v>1</v>
      </c>
      <c r="E201" s="72" t="s">
        <v>29</v>
      </c>
      <c r="F201" s="176">
        <v>26400</v>
      </c>
      <c r="G201" s="72">
        <v>35.069127960000003</v>
      </c>
      <c r="H201" s="72">
        <v>-75.999619629999998</v>
      </c>
      <c r="I201" s="72">
        <v>35.069127960000003</v>
      </c>
      <c r="J201" s="72">
        <v>-75.999619629999998</v>
      </c>
    </row>
    <row r="202" spans="1:14" ht="12.75" customHeight="1" x14ac:dyDescent="0.2">
      <c r="A202" s="72" t="s">
        <v>498</v>
      </c>
      <c r="B202" s="72" t="s">
        <v>503</v>
      </c>
      <c r="C202" s="72" t="s">
        <v>504</v>
      </c>
      <c r="D202" s="72">
        <v>1</v>
      </c>
      <c r="E202" s="72" t="s">
        <v>29</v>
      </c>
      <c r="F202" s="176">
        <v>20240</v>
      </c>
      <c r="G202" s="72">
        <v>35.141046760000002</v>
      </c>
      <c r="H202" s="72">
        <v>-75.881913460000007</v>
      </c>
      <c r="I202" s="72">
        <v>35.113366640000002</v>
      </c>
      <c r="J202" s="72">
        <v>-75.940508769999994</v>
      </c>
    </row>
    <row r="203" spans="1:14" ht="12.75" customHeight="1" x14ac:dyDescent="0.2">
      <c r="A203" s="72" t="s">
        <v>498</v>
      </c>
      <c r="B203" s="72" t="s">
        <v>505</v>
      </c>
      <c r="C203" s="72" t="s">
        <v>506</v>
      </c>
      <c r="D203" s="72">
        <v>1</v>
      </c>
      <c r="E203" s="72" t="s">
        <v>29</v>
      </c>
      <c r="F203" s="176">
        <v>24826</v>
      </c>
      <c r="G203" s="72">
        <v>35.194607730000001</v>
      </c>
      <c r="H203" s="72">
        <v>-75.763352330000004</v>
      </c>
      <c r="I203" s="72">
        <v>35.169793390000002</v>
      </c>
      <c r="J203" s="72">
        <v>-75.81039509</v>
      </c>
    </row>
    <row r="204" spans="1:14" ht="12.75" customHeight="1" x14ac:dyDescent="0.2">
      <c r="A204" s="73" t="s">
        <v>498</v>
      </c>
      <c r="B204" s="73" t="s">
        <v>507</v>
      </c>
      <c r="C204" s="73" t="s">
        <v>508</v>
      </c>
      <c r="D204" s="73">
        <v>3</v>
      </c>
      <c r="E204" s="73" t="s">
        <v>29</v>
      </c>
      <c r="F204" s="177">
        <v>316.60000000000002</v>
      </c>
      <c r="G204" s="73">
        <v>35.403037329999997</v>
      </c>
      <c r="H204" s="73">
        <v>-76.340118520000004</v>
      </c>
      <c r="I204" s="73">
        <v>35.40370738</v>
      </c>
      <c r="J204" s="73">
        <v>-76.339926520000006</v>
      </c>
    </row>
    <row r="205" spans="1:14" ht="12.75" customHeight="1" x14ac:dyDescent="0.2">
      <c r="A205" s="33"/>
      <c r="B205" s="34">
        <f>COUNTA(B200:B204)</f>
        <v>5</v>
      </c>
      <c r="C205" s="33"/>
      <c r="D205" s="33"/>
      <c r="E205" s="76"/>
      <c r="F205" s="54">
        <f>SUM(F200:F204)</f>
        <v>95533.6</v>
      </c>
      <c r="G205" s="33"/>
      <c r="H205" s="33"/>
      <c r="I205" s="33"/>
      <c r="J205" s="33"/>
    </row>
    <row r="206" spans="1:14" ht="12.75" customHeight="1" x14ac:dyDescent="0.2">
      <c r="A206" s="33"/>
      <c r="B206" s="34"/>
      <c r="C206" s="33"/>
      <c r="D206" s="33"/>
      <c r="E206" s="76"/>
      <c r="F206" s="54"/>
      <c r="G206" s="33"/>
      <c r="H206" s="33"/>
      <c r="I206" s="33"/>
      <c r="J206" s="33"/>
    </row>
    <row r="207" spans="1:14" ht="12.75" customHeight="1" x14ac:dyDescent="0.2">
      <c r="A207" s="72" t="s">
        <v>509</v>
      </c>
      <c r="B207" s="72" t="s">
        <v>510</v>
      </c>
      <c r="C207" s="72" t="s">
        <v>511</v>
      </c>
      <c r="D207" s="72">
        <v>2</v>
      </c>
      <c r="E207" s="72" t="s">
        <v>29</v>
      </c>
      <c r="F207" s="176">
        <v>2652.0410000000002</v>
      </c>
      <c r="G207" s="72">
        <v>34.18164367</v>
      </c>
      <c r="H207" s="72">
        <v>-77.819729350000003</v>
      </c>
      <c r="I207" s="72">
        <v>34.17570078</v>
      </c>
      <c r="J207" s="72">
        <v>-77.824304749999996</v>
      </c>
    </row>
    <row r="208" spans="1:14" ht="12.75" customHeight="1" x14ac:dyDescent="0.2">
      <c r="A208" s="72" t="s">
        <v>509</v>
      </c>
      <c r="B208" s="72" t="s">
        <v>512</v>
      </c>
      <c r="C208" s="72" t="s">
        <v>513</v>
      </c>
      <c r="D208" s="72">
        <v>1</v>
      </c>
      <c r="E208" s="72" t="s">
        <v>29</v>
      </c>
      <c r="F208" s="176">
        <v>1900.8</v>
      </c>
      <c r="G208" s="72"/>
      <c r="H208" s="72"/>
      <c r="I208" s="72"/>
      <c r="J208" s="72"/>
    </row>
    <row r="209" spans="1:10" ht="12.75" customHeight="1" x14ac:dyDescent="0.2">
      <c r="A209" s="72" t="s">
        <v>509</v>
      </c>
      <c r="B209" s="72" t="s">
        <v>514</v>
      </c>
      <c r="C209" s="72" t="s">
        <v>515</v>
      </c>
      <c r="D209" s="72">
        <v>1</v>
      </c>
      <c r="E209" s="72" t="s">
        <v>29</v>
      </c>
      <c r="F209" s="176">
        <v>3859.9119999999998</v>
      </c>
      <c r="G209" s="72"/>
      <c r="H209" s="72"/>
      <c r="I209" s="72"/>
      <c r="J209" s="72"/>
    </row>
    <row r="210" spans="1:10" ht="12.75" customHeight="1" x14ac:dyDescent="0.2">
      <c r="A210" s="72" t="s">
        <v>509</v>
      </c>
      <c r="B210" s="72" t="s">
        <v>516</v>
      </c>
      <c r="C210" s="72" t="s">
        <v>517</v>
      </c>
      <c r="D210" s="72">
        <v>1</v>
      </c>
      <c r="E210" s="72" t="s">
        <v>29</v>
      </c>
      <c r="F210" s="176">
        <v>2740.32</v>
      </c>
      <c r="G210" s="72"/>
      <c r="H210" s="72"/>
      <c r="I210" s="72"/>
      <c r="J210" s="72"/>
    </row>
    <row r="211" spans="1:10" ht="12.75" customHeight="1" x14ac:dyDescent="0.2">
      <c r="A211" s="72" t="s">
        <v>509</v>
      </c>
      <c r="B211" s="72" t="s">
        <v>518</v>
      </c>
      <c r="C211" s="72" t="s">
        <v>519</v>
      </c>
      <c r="D211" s="72">
        <v>1</v>
      </c>
      <c r="E211" s="72" t="s">
        <v>29</v>
      </c>
      <c r="F211" s="176">
        <v>1320</v>
      </c>
      <c r="G211" s="72">
        <v>34.18861562</v>
      </c>
      <c r="H211" s="72">
        <v>-77.813023430000001</v>
      </c>
      <c r="I211" s="72">
        <v>34.185350980000003</v>
      </c>
      <c r="J211" s="72">
        <v>-77.814488870000005</v>
      </c>
    </row>
    <row r="212" spans="1:10" ht="12.75" customHeight="1" x14ac:dyDescent="0.2">
      <c r="A212" s="72" t="s">
        <v>509</v>
      </c>
      <c r="B212" s="72" t="s">
        <v>520</v>
      </c>
      <c r="C212" s="72" t="s">
        <v>521</v>
      </c>
      <c r="D212" s="72">
        <v>1</v>
      </c>
      <c r="E212" s="72" t="s">
        <v>29</v>
      </c>
      <c r="F212" s="176">
        <v>12000</v>
      </c>
      <c r="G212" s="72"/>
      <c r="H212" s="72"/>
      <c r="I212" s="72"/>
      <c r="J212" s="72"/>
    </row>
    <row r="213" spans="1:10" ht="12.75" customHeight="1" x14ac:dyDescent="0.2">
      <c r="A213" s="72" t="s">
        <v>509</v>
      </c>
      <c r="B213" s="72" t="s">
        <v>522</v>
      </c>
      <c r="C213" s="72" t="s">
        <v>523</v>
      </c>
      <c r="D213" s="72">
        <v>1</v>
      </c>
      <c r="E213" s="72" t="s">
        <v>29</v>
      </c>
      <c r="F213" s="176">
        <v>1273</v>
      </c>
      <c r="G213" s="72"/>
      <c r="H213" s="72"/>
      <c r="I213" s="72"/>
      <c r="J213" s="72"/>
    </row>
    <row r="214" spans="1:10" ht="12.75" customHeight="1" x14ac:dyDescent="0.2">
      <c r="A214" s="72" t="s">
        <v>509</v>
      </c>
      <c r="B214" s="72" t="s">
        <v>524</v>
      </c>
      <c r="C214" s="72" t="s">
        <v>525</v>
      </c>
      <c r="D214" s="72">
        <v>3</v>
      </c>
      <c r="E214" s="72" t="s">
        <v>29</v>
      </c>
      <c r="F214" s="176">
        <v>2601.0369999999998</v>
      </c>
      <c r="G214" s="72">
        <v>34.051237150794698</v>
      </c>
      <c r="H214" s="72">
        <v>-77.915682781817793</v>
      </c>
      <c r="I214" s="72">
        <v>34.048108080728198</v>
      </c>
      <c r="J214" s="72">
        <v>-77.921025742174194</v>
      </c>
    </row>
    <row r="215" spans="1:10" ht="12.75" customHeight="1" x14ac:dyDescent="0.2">
      <c r="A215" s="72" t="s">
        <v>509</v>
      </c>
      <c r="B215" s="72" t="s">
        <v>526</v>
      </c>
      <c r="C215" s="72" t="s">
        <v>527</v>
      </c>
      <c r="D215" s="72">
        <v>1</v>
      </c>
      <c r="E215" s="72" t="s">
        <v>29</v>
      </c>
      <c r="F215" s="176">
        <v>16998.72</v>
      </c>
      <c r="G215" s="72"/>
      <c r="H215" s="72"/>
      <c r="I215" s="72"/>
      <c r="J215" s="72"/>
    </row>
    <row r="216" spans="1:10" ht="12.75" customHeight="1" x14ac:dyDescent="0.2">
      <c r="A216" s="72" t="s">
        <v>509</v>
      </c>
      <c r="B216" s="72" t="s">
        <v>528</v>
      </c>
      <c r="C216" s="72" t="s">
        <v>529</v>
      </c>
      <c r="D216" s="72">
        <v>3</v>
      </c>
      <c r="E216" s="72" t="s">
        <v>29</v>
      </c>
      <c r="F216" s="176">
        <v>1047</v>
      </c>
      <c r="G216" s="72">
        <v>34.077230299999997</v>
      </c>
      <c r="H216" s="72">
        <v>-77.877635170000005</v>
      </c>
      <c r="I216" s="72">
        <v>34.07937064</v>
      </c>
      <c r="J216" s="72">
        <v>-77.875873679999998</v>
      </c>
    </row>
    <row r="217" spans="1:10" ht="12.75" customHeight="1" x14ac:dyDescent="0.2">
      <c r="A217" s="72" t="s">
        <v>509</v>
      </c>
      <c r="B217" s="72" t="s">
        <v>530</v>
      </c>
      <c r="C217" s="72" t="s">
        <v>531</v>
      </c>
      <c r="D217" s="72">
        <v>1</v>
      </c>
      <c r="E217" s="72" t="s">
        <v>29</v>
      </c>
      <c r="F217" s="176">
        <v>26985</v>
      </c>
      <c r="G217" s="72">
        <v>33.980096000000003</v>
      </c>
      <c r="H217" s="72">
        <v>-77.911538570000005</v>
      </c>
      <c r="I217" s="72">
        <v>33.917726420000001</v>
      </c>
      <c r="J217" s="72">
        <v>-77.943825099999998</v>
      </c>
    </row>
    <row r="218" spans="1:10" ht="12.75" customHeight="1" x14ac:dyDescent="0.2">
      <c r="A218" s="72" t="s">
        <v>509</v>
      </c>
      <c r="B218" s="72" t="s">
        <v>532</v>
      </c>
      <c r="C218" s="72" t="s">
        <v>533</v>
      </c>
      <c r="D218" s="72">
        <v>2</v>
      </c>
      <c r="E218" s="72" t="s">
        <v>29</v>
      </c>
      <c r="F218" s="176">
        <v>1604</v>
      </c>
      <c r="G218" s="72">
        <v>33.959248420000002</v>
      </c>
      <c r="H218" s="72">
        <v>-77.944571929999995</v>
      </c>
      <c r="I218" s="72">
        <v>33.958359430000002</v>
      </c>
      <c r="J218" s="72">
        <v>-77.941212960000001</v>
      </c>
    </row>
    <row r="219" spans="1:10" ht="12.75" customHeight="1" x14ac:dyDescent="0.2">
      <c r="A219" s="72" t="s">
        <v>509</v>
      </c>
      <c r="B219" s="72" t="s">
        <v>534</v>
      </c>
      <c r="C219" s="72" t="s">
        <v>675</v>
      </c>
      <c r="D219" s="72">
        <v>1</v>
      </c>
      <c r="E219" s="72" t="s">
        <v>29</v>
      </c>
      <c r="F219" s="176">
        <v>36763</v>
      </c>
      <c r="G219" s="72">
        <v>34.223299959842997</v>
      </c>
      <c r="H219" s="72">
        <v>77.781296781270299</v>
      </c>
      <c r="I219" s="72">
        <v>34.3016844859619</v>
      </c>
      <c r="J219" s="72">
        <v>-77.705422452667904</v>
      </c>
    </row>
    <row r="220" spans="1:10" ht="12.75" customHeight="1" x14ac:dyDescent="0.2">
      <c r="A220" s="72" t="s">
        <v>509</v>
      </c>
      <c r="B220" s="72" t="s">
        <v>535</v>
      </c>
      <c r="C220" s="72" t="s">
        <v>536</v>
      </c>
      <c r="D220" s="72">
        <v>1</v>
      </c>
      <c r="E220" s="72" t="s">
        <v>29</v>
      </c>
      <c r="F220" s="176">
        <v>9474</v>
      </c>
      <c r="G220" s="72">
        <v>34.000184179999998</v>
      </c>
      <c r="H220" s="72">
        <v>-77.904679990000005</v>
      </c>
      <c r="I220" s="72">
        <v>34.000184179999998</v>
      </c>
      <c r="J220" s="72">
        <v>-77.904679990000005</v>
      </c>
    </row>
    <row r="221" spans="1:10" ht="12.75" customHeight="1" x14ac:dyDescent="0.2">
      <c r="A221" s="72" t="s">
        <v>509</v>
      </c>
      <c r="B221" s="72" t="s">
        <v>537</v>
      </c>
      <c r="C221" s="72" t="s">
        <v>538</v>
      </c>
      <c r="D221" s="72">
        <v>1</v>
      </c>
      <c r="E221" s="72" t="s">
        <v>29</v>
      </c>
      <c r="F221" s="176">
        <v>32983</v>
      </c>
      <c r="G221" s="72">
        <v>34.199379920812198</v>
      </c>
      <c r="H221" s="72">
        <v>-77.799596775669102</v>
      </c>
      <c r="I221" s="72">
        <v>34.186742857672797</v>
      </c>
      <c r="J221" s="72">
        <v>-77.808523167269698</v>
      </c>
    </row>
    <row r="222" spans="1:10" ht="12.75" customHeight="1" x14ac:dyDescent="0.2">
      <c r="A222" s="72" t="s">
        <v>509</v>
      </c>
      <c r="B222" s="72" t="s">
        <v>539</v>
      </c>
      <c r="C222" s="72" t="s">
        <v>540</v>
      </c>
      <c r="D222" s="72">
        <v>1</v>
      </c>
      <c r="E222" s="72" t="s">
        <v>29</v>
      </c>
      <c r="F222" s="176">
        <v>5427</v>
      </c>
      <c r="G222" s="72">
        <v>34.201198419999997</v>
      </c>
      <c r="H222" s="72">
        <v>-77.794407059999998</v>
      </c>
      <c r="I222" s="72">
        <v>34.221743420000003</v>
      </c>
      <c r="J222" s="72">
        <v>-77.778958149999994</v>
      </c>
    </row>
    <row r="223" spans="1:10" ht="12.75" customHeight="1" x14ac:dyDescent="0.2">
      <c r="A223" s="72" t="s">
        <v>509</v>
      </c>
      <c r="B223" s="72" t="s">
        <v>541</v>
      </c>
      <c r="C223" s="72" t="s">
        <v>542</v>
      </c>
      <c r="D223" s="72">
        <v>1</v>
      </c>
      <c r="E223" s="72" t="s">
        <v>29</v>
      </c>
      <c r="F223" s="176">
        <v>7021</v>
      </c>
      <c r="G223" s="72">
        <v>34.022948810000003</v>
      </c>
      <c r="H223" s="72">
        <v>-77.895689390000001</v>
      </c>
      <c r="I223" s="72">
        <v>34.005192530000002</v>
      </c>
      <c r="J223" s="72">
        <v>-77.902668329999997</v>
      </c>
    </row>
    <row r="224" spans="1:10" ht="12.75" customHeight="1" x14ac:dyDescent="0.2">
      <c r="A224" s="72" t="s">
        <v>509</v>
      </c>
      <c r="B224" s="72" t="s">
        <v>543</v>
      </c>
      <c r="C224" s="72" t="s">
        <v>544</v>
      </c>
      <c r="D224" s="72">
        <v>2</v>
      </c>
      <c r="E224" s="72" t="s">
        <v>29</v>
      </c>
      <c r="F224" s="176">
        <v>138</v>
      </c>
      <c r="G224" s="72"/>
      <c r="H224" s="72"/>
      <c r="I224" s="72"/>
      <c r="J224" s="72"/>
    </row>
    <row r="225" spans="1:10" ht="12.75" customHeight="1" x14ac:dyDescent="0.2">
      <c r="A225" s="72" t="s">
        <v>509</v>
      </c>
      <c r="B225" s="72" t="s">
        <v>545</v>
      </c>
      <c r="C225" s="72" t="s">
        <v>546</v>
      </c>
      <c r="D225" s="72">
        <v>1</v>
      </c>
      <c r="E225" s="72" t="s">
        <v>29</v>
      </c>
      <c r="F225" s="176">
        <v>3615</v>
      </c>
      <c r="G225" s="72"/>
      <c r="H225" s="72"/>
      <c r="I225" s="72"/>
      <c r="J225" s="72"/>
    </row>
    <row r="226" spans="1:10" ht="12.75" customHeight="1" x14ac:dyDescent="0.2">
      <c r="A226" s="72" t="s">
        <v>509</v>
      </c>
      <c r="B226" s="72" t="s">
        <v>547</v>
      </c>
      <c r="C226" s="72" t="s">
        <v>548</v>
      </c>
      <c r="D226" s="72">
        <v>3</v>
      </c>
      <c r="E226" s="72" t="s">
        <v>29</v>
      </c>
      <c r="F226" s="176">
        <v>273</v>
      </c>
      <c r="G226" s="72"/>
      <c r="H226" s="72"/>
      <c r="I226" s="72"/>
      <c r="J226" s="72"/>
    </row>
    <row r="227" spans="1:10" ht="12.75" customHeight="1" x14ac:dyDescent="0.2">
      <c r="A227" s="73" t="s">
        <v>509</v>
      </c>
      <c r="B227" s="73" t="s">
        <v>549</v>
      </c>
      <c r="C227" s="73" t="s">
        <v>550</v>
      </c>
      <c r="D227" s="73">
        <v>1</v>
      </c>
      <c r="E227" s="73" t="s">
        <v>29</v>
      </c>
      <c r="F227" s="177">
        <v>10000</v>
      </c>
      <c r="G227" s="73"/>
      <c r="H227" s="73"/>
      <c r="I227" s="73"/>
      <c r="J227" s="73"/>
    </row>
    <row r="228" spans="1:10" ht="12.75" customHeight="1" x14ac:dyDescent="0.2">
      <c r="A228" s="33"/>
      <c r="B228" s="34">
        <f>COUNTA(B207:B227)</f>
        <v>21</v>
      </c>
      <c r="C228" s="33"/>
      <c r="D228" s="33"/>
      <c r="E228" s="76"/>
      <c r="F228" s="54">
        <f>SUM(F207:F227)</f>
        <v>180675.83000000002</v>
      </c>
      <c r="G228" s="33"/>
      <c r="H228" s="33"/>
      <c r="I228" s="33"/>
      <c r="J228" s="33"/>
    </row>
    <row r="229" spans="1:10" ht="12.75" customHeight="1" x14ac:dyDescent="0.2">
      <c r="A229" s="33"/>
      <c r="B229" s="34"/>
      <c r="C229" s="33"/>
      <c r="D229" s="33"/>
      <c r="E229" s="76"/>
      <c r="F229" s="54"/>
      <c r="G229" s="33"/>
      <c r="H229" s="33"/>
      <c r="I229" s="33"/>
      <c r="J229" s="33"/>
    </row>
    <row r="230" spans="1:10" ht="12.75" customHeight="1" x14ac:dyDescent="0.2">
      <c r="A230" s="72" t="s">
        <v>551</v>
      </c>
      <c r="B230" s="72" t="s">
        <v>552</v>
      </c>
      <c r="C230" s="72" t="s">
        <v>553</v>
      </c>
      <c r="D230" s="72">
        <v>1</v>
      </c>
      <c r="E230" s="72" t="s">
        <v>29</v>
      </c>
      <c r="F230" s="176">
        <v>26400</v>
      </c>
      <c r="G230" s="72"/>
      <c r="H230" s="72"/>
      <c r="I230" s="72"/>
      <c r="J230" s="72"/>
    </row>
    <row r="231" spans="1:10" ht="12.75" customHeight="1" x14ac:dyDescent="0.2">
      <c r="A231" s="72" t="s">
        <v>551</v>
      </c>
      <c r="B231" s="72" t="s">
        <v>554</v>
      </c>
      <c r="C231" s="72" t="s">
        <v>555</v>
      </c>
      <c r="D231" s="72">
        <v>1</v>
      </c>
      <c r="E231" s="72" t="s">
        <v>29</v>
      </c>
      <c r="F231" s="176">
        <v>38516</v>
      </c>
      <c r="G231" s="72">
        <v>34.530035587529902</v>
      </c>
      <c r="H231" s="72">
        <v>-77.337570179664397</v>
      </c>
      <c r="I231" s="72">
        <v>34.5936501045529</v>
      </c>
      <c r="J231" s="72">
        <v>-77.231483448722202</v>
      </c>
    </row>
    <row r="232" spans="1:10" ht="12.75" customHeight="1" x14ac:dyDescent="0.2">
      <c r="A232" s="72" t="s">
        <v>551</v>
      </c>
      <c r="B232" s="72" t="s">
        <v>556</v>
      </c>
      <c r="C232" s="72" t="s">
        <v>676</v>
      </c>
      <c r="D232" s="72">
        <v>1</v>
      </c>
      <c r="E232" s="72" t="s">
        <v>29</v>
      </c>
      <c r="F232" s="176">
        <v>11321</v>
      </c>
      <c r="G232" s="72"/>
      <c r="H232" s="72"/>
      <c r="I232" s="72"/>
      <c r="J232" s="72"/>
    </row>
    <row r="233" spans="1:10" ht="12.75" customHeight="1" x14ac:dyDescent="0.2">
      <c r="A233" s="72" t="s">
        <v>551</v>
      </c>
      <c r="B233" s="72" t="s">
        <v>557</v>
      </c>
      <c r="C233" s="72" t="s">
        <v>558</v>
      </c>
      <c r="D233" s="72">
        <v>3</v>
      </c>
      <c r="E233" s="72" t="s">
        <v>29</v>
      </c>
      <c r="F233" s="176">
        <v>1377</v>
      </c>
      <c r="G233" s="72">
        <v>34.499972247000002</v>
      </c>
      <c r="H233" s="72">
        <v>-77.427359103000001</v>
      </c>
      <c r="I233" s="72">
        <v>34.496951443999997</v>
      </c>
      <c r="J233" s="72">
        <v>-77.427771855000003</v>
      </c>
    </row>
    <row r="234" spans="1:10" ht="12.75" customHeight="1" x14ac:dyDescent="0.2">
      <c r="A234" s="72" t="s">
        <v>551</v>
      </c>
      <c r="B234" s="72" t="s">
        <v>559</v>
      </c>
      <c r="C234" s="72" t="s">
        <v>560</v>
      </c>
      <c r="D234" s="72">
        <v>3</v>
      </c>
      <c r="E234" s="72" t="s">
        <v>29</v>
      </c>
      <c r="F234" s="176">
        <v>1026</v>
      </c>
      <c r="G234" s="72">
        <v>34.697561489999998</v>
      </c>
      <c r="H234" s="72">
        <v>-77.427940640000003</v>
      </c>
      <c r="I234" s="72">
        <v>34.697744489999998</v>
      </c>
      <c r="J234" s="72">
        <v>-77.430515729999996</v>
      </c>
    </row>
    <row r="235" spans="1:10" ht="12.75" customHeight="1" x14ac:dyDescent="0.2">
      <c r="A235" s="72" t="s">
        <v>551</v>
      </c>
      <c r="B235" s="72" t="s">
        <v>561</v>
      </c>
      <c r="C235" s="72" t="s">
        <v>562</v>
      </c>
      <c r="D235" s="72">
        <v>3</v>
      </c>
      <c r="E235" s="72" t="s">
        <v>29</v>
      </c>
      <c r="F235" s="176">
        <v>677.09100000000001</v>
      </c>
      <c r="G235" s="72">
        <v>34.742927309999999</v>
      </c>
      <c r="H235" s="72">
        <v>-77.427828099999999</v>
      </c>
      <c r="I235" s="72">
        <v>34.742174560000002</v>
      </c>
      <c r="J235" s="72">
        <v>-77.426412839999998</v>
      </c>
    </row>
    <row r="236" spans="1:10" ht="12.75" customHeight="1" x14ac:dyDescent="0.2">
      <c r="A236" s="72" t="s">
        <v>551</v>
      </c>
      <c r="B236" s="72" t="s">
        <v>563</v>
      </c>
      <c r="C236" s="72" t="s">
        <v>677</v>
      </c>
      <c r="D236" s="72">
        <v>2</v>
      </c>
      <c r="E236" s="72" t="s">
        <v>29</v>
      </c>
      <c r="F236" s="176">
        <v>536.88</v>
      </c>
      <c r="G236" s="72"/>
      <c r="H236" s="72"/>
      <c r="I236" s="72"/>
      <c r="J236" s="72"/>
    </row>
    <row r="237" spans="1:10" ht="12.75" customHeight="1" x14ac:dyDescent="0.2">
      <c r="A237" s="72" t="s">
        <v>551</v>
      </c>
      <c r="B237" s="72" t="s">
        <v>564</v>
      </c>
      <c r="C237" s="72" t="s">
        <v>565</v>
      </c>
      <c r="D237" s="72">
        <v>1</v>
      </c>
      <c r="E237" s="72" t="s">
        <v>29</v>
      </c>
      <c r="F237" s="176">
        <v>24993</v>
      </c>
      <c r="G237" s="72"/>
      <c r="H237" s="72"/>
      <c r="I237" s="72"/>
      <c r="J237" s="72"/>
    </row>
    <row r="238" spans="1:10" ht="12.75" customHeight="1" x14ac:dyDescent="0.2">
      <c r="A238" s="72" t="s">
        <v>551</v>
      </c>
      <c r="B238" s="72" t="s">
        <v>566</v>
      </c>
      <c r="C238" s="72" t="s">
        <v>567</v>
      </c>
      <c r="D238" s="72">
        <v>3</v>
      </c>
      <c r="E238" s="72" t="s">
        <v>29</v>
      </c>
      <c r="F238" s="176">
        <v>1298</v>
      </c>
      <c r="G238" s="72"/>
      <c r="H238" s="72"/>
      <c r="I238" s="72"/>
      <c r="J238" s="72"/>
    </row>
    <row r="239" spans="1:10" ht="12.75" customHeight="1" x14ac:dyDescent="0.2">
      <c r="A239" s="72" t="s">
        <v>551</v>
      </c>
      <c r="B239" s="72" t="s">
        <v>568</v>
      </c>
      <c r="C239" s="72" t="s">
        <v>678</v>
      </c>
      <c r="D239" s="72">
        <v>1</v>
      </c>
      <c r="E239" s="72" t="s">
        <v>29</v>
      </c>
      <c r="F239" s="176">
        <v>24276</v>
      </c>
      <c r="G239" s="72">
        <v>34.44216814</v>
      </c>
      <c r="H239" s="72">
        <v>-77.51532315</v>
      </c>
      <c r="I239" s="72">
        <v>34.478248100000002</v>
      </c>
      <c r="J239" s="72">
        <v>-77.448215509999997</v>
      </c>
    </row>
    <row r="240" spans="1:10" ht="12.75" customHeight="1" x14ac:dyDescent="0.2">
      <c r="A240" s="72" t="s">
        <v>551</v>
      </c>
      <c r="B240" s="72" t="s">
        <v>569</v>
      </c>
      <c r="C240" s="72" t="s">
        <v>679</v>
      </c>
      <c r="D240" s="72">
        <v>1</v>
      </c>
      <c r="E240" s="72" t="s">
        <v>29</v>
      </c>
      <c r="F240" s="176">
        <v>4107</v>
      </c>
      <c r="G240" s="72">
        <v>34.477693882363901</v>
      </c>
      <c r="H240" s="72">
        <v>-77.447948445029596</v>
      </c>
      <c r="I240" s="72">
        <v>34.797956130537997</v>
      </c>
      <c r="J240" s="72">
        <v>-77.412242878628106</v>
      </c>
    </row>
    <row r="241" spans="1:10" ht="12.75" customHeight="1" x14ac:dyDescent="0.2">
      <c r="A241" s="72" t="s">
        <v>551</v>
      </c>
      <c r="B241" s="72" t="s">
        <v>570</v>
      </c>
      <c r="C241" s="72" t="s">
        <v>571</v>
      </c>
      <c r="D241" s="72">
        <v>2</v>
      </c>
      <c r="E241" s="72" t="s">
        <v>29</v>
      </c>
      <c r="F241" s="176">
        <v>5500</v>
      </c>
      <c r="G241" s="72">
        <v>34.6214838099933</v>
      </c>
      <c r="H241" s="72">
        <v>-77.175779331908402</v>
      </c>
      <c r="I241" s="72">
        <v>34.6225079688504</v>
      </c>
      <c r="J241" s="72">
        <v>-77.1828174483624</v>
      </c>
    </row>
    <row r="242" spans="1:10" ht="12.75" customHeight="1" x14ac:dyDescent="0.2">
      <c r="A242" s="72" t="s">
        <v>551</v>
      </c>
      <c r="B242" s="72" t="s">
        <v>572</v>
      </c>
      <c r="C242" s="72" t="s">
        <v>573</v>
      </c>
      <c r="D242" s="72">
        <v>2</v>
      </c>
      <c r="E242" s="72" t="s">
        <v>29</v>
      </c>
      <c r="F242" s="176">
        <v>462.49200000000002</v>
      </c>
      <c r="G242" s="72">
        <v>34.652855039999999</v>
      </c>
      <c r="H242" s="72">
        <v>-77.164667289999997</v>
      </c>
      <c r="I242" s="72">
        <v>34.652285460000002</v>
      </c>
      <c r="J242" s="72">
        <v>-77.165954080000006</v>
      </c>
    </row>
    <row r="243" spans="1:10" ht="12.75" customHeight="1" x14ac:dyDescent="0.2">
      <c r="A243" s="72" t="s">
        <v>551</v>
      </c>
      <c r="B243" s="72" t="s">
        <v>574</v>
      </c>
      <c r="C243" s="72" t="s">
        <v>575</v>
      </c>
      <c r="D243" s="72">
        <v>3</v>
      </c>
      <c r="E243" s="72" t="s">
        <v>29</v>
      </c>
      <c r="F243" s="176">
        <v>177.81399999999999</v>
      </c>
      <c r="G243" s="72">
        <v>34.639827160000003</v>
      </c>
      <c r="H243" s="72">
        <v>-77.139664019999998</v>
      </c>
      <c r="I243" s="72">
        <v>34.639636670000002</v>
      </c>
      <c r="J243" s="72">
        <v>-77.139328800000001</v>
      </c>
    </row>
    <row r="244" spans="1:10" ht="12.75" customHeight="1" x14ac:dyDescent="0.2">
      <c r="A244" s="72" t="s">
        <v>551</v>
      </c>
      <c r="B244" s="72" t="s">
        <v>576</v>
      </c>
      <c r="C244" s="72" t="s">
        <v>577</v>
      </c>
      <c r="D244" s="72">
        <v>2</v>
      </c>
      <c r="E244" s="72" t="s">
        <v>29</v>
      </c>
      <c r="F244" s="176">
        <v>1163</v>
      </c>
      <c r="G244" s="72">
        <v>34.469984259999997</v>
      </c>
      <c r="H244" s="72">
        <v>-77.507905949999994</v>
      </c>
      <c r="I244" s="72">
        <v>34.467787540000003</v>
      </c>
      <c r="J244" s="72">
        <v>-77.510699079999995</v>
      </c>
    </row>
    <row r="245" spans="1:10" ht="12.75" customHeight="1" x14ac:dyDescent="0.2">
      <c r="A245" s="73" t="s">
        <v>551</v>
      </c>
      <c r="B245" s="73" t="s">
        <v>578</v>
      </c>
      <c r="C245" s="73" t="s">
        <v>579</v>
      </c>
      <c r="D245" s="73">
        <v>3</v>
      </c>
      <c r="E245" s="73" t="s">
        <v>29</v>
      </c>
      <c r="F245" s="177">
        <v>330.608</v>
      </c>
      <c r="G245" s="73">
        <v>34.684826919999999</v>
      </c>
      <c r="H245" s="73">
        <v>-77.122727319999996</v>
      </c>
      <c r="I245" s="73">
        <v>34.684875310000002</v>
      </c>
      <c r="J245" s="73">
        <v>-77.123873739999993</v>
      </c>
    </row>
    <row r="246" spans="1:10" ht="12.75" customHeight="1" x14ac:dyDescent="0.2">
      <c r="A246" s="33"/>
      <c r="B246" s="34">
        <f>COUNTA(B230:B245)</f>
        <v>16</v>
      </c>
      <c r="C246" s="33"/>
      <c r="D246" s="33"/>
      <c r="E246" s="76"/>
      <c r="F246" s="54">
        <f>SUM(F230:F245)</f>
        <v>142161.88500000004</v>
      </c>
      <c r="G246" s="33"/>
      <c r="H246" s="33"/>
      <c r="I246" s="33"/>
      <c r="J246" s="33"/>
    </row>
    <row r="247" spans="1:10" ht="12.75" customHeight="1" x14ac:dyDescent="0.2">
      <c r="A247" s="33"/>
      <c r="B247" s="34"/>
      <c r="C247" s="33"/>
      <c r="D247" s="33"/>
      <c r="E247" s="76"/>
      <c r="F247" s="54"/>
      <c r="G247" s="33"/>
      <c r="H247" s="33"/>
      <c r="I247" s="33"/>
      <c r="J247" s="33"/>
    </row>
    <row r="248" spans="1:10" ht="12.75" customHeight="1" x14ac:dyDescent="0.2">
      <c r="A248" s="72" t="s">
        <v>580</v>
      </c>
      <c r="B248" s="72" t="s">
        <v>581</v>
      </c>
      <c r="C248" s="72" t="s">
        <v>582</v>
      </c>
      <c r="D248" s="72">
        <v>2</v>
      </c>
      <c r="E248" s="72" t="s">
        <v>29</v>
      </c>
      <c r="F248" s="176">
        <v>939.48900000000003</v>
      </c>
      <c r="G248" s="72">
        <v>34.994233749999999</v>
      </c>
      <c r="H248" s="72">
        <v>-76.752055870000007</v>
      </c>
      <c r="I248" s="72">
        <v>34.99583861</v>
      </c>
      <c r="J248" s="72">
        <v>-76.751393530000001</v>
      </c>
    </row>
    <row r="249" spans="1:10" ht="12.75" customHeight="1" x14ac:dyDescent="0.2">
      <c r="A249" s="72" t="s">
        <v>580</v>
      </c>
      <c r="B249" s="72" t="s">
        <v>583</v>
      </c>
      <c r="C249" s="72" t="s">
        <v>584</v>
      </c>
      <c r="D249" s="72">
        <v>2</v>
      </c>
      <c r="E249" s="72" t="s">
        <v>29</v>
      </c>
      <c r="F249" s="176">
        <v>2899.701</v>
      </c>
      <c r="G249" s="72">
        <v>34.97079248</v>
      </c>
      <c r="H249" s="72">
        <v>-76.797859619999997</v>
      </c>
      <c r="I249" s="72">
        <v>34.964894630000003</v>
      </c>
      <c r="J249" s="72">
        <v>-76.802943909999996</v>
      </c>
    </row>
    <row r="250" spans="1:10" ht="12.75" customHeight="1" x14ac:dyDescent="0.2">
      <c r="A250" s="72" t="s">
        <v>580</v>
      </c>
      <c r="B250" s="72" t="s">
        <v>585</v>
      </c>
      <c r="C250" s="72" t="s">
        <v>586</v>
      </c>
      <c r="D250" s="72">
        <v>2</v>
      </c>
      <c r="E250" s="72" t="s">
        <v>29</v>
      </c>
      <c r="F250" s="176">
        <v>2805.2249999999999</v>
      </c>
      <c r="G250" s="72">
        <v>34.993342869999999</v>
      </c>
      <c r="H250" s="72">
        <v>-76.852232860000001</v>
      </c>
      <c r="I250" s="72">
        <v>34.998143910000003</v>
      </c>
      <c r="J250" s="72">
        <v>-76.859402680000002</v>
      </c>
    </row>
    <row r="251" spans="1:10" ht="12.75" customHeight="1" x14ac:dyDescent="0.2">
      <c r="A251" s="72" t="s">
        <v>580</v>
      </c>
      <c r="B251" s="72" t="s">
        <v>587</v>
      </c>
      <c r="C251" s="72" t="s">
        <v>588</v>
      </c>
      <c r="D251" s="72">
        <v>2</v>
      </c>
      <c r="E251" s="72" t="s">
        <v>29</v>
      </c>
      <c r="F251" s="176">
        <v>589.01499999999999</v>
      </c>
      <c r="G251" s="72">
        <v>35.024814120000002</v>
      </c>
      <c r="H251" s="72">
        <v>-76.90089657</v>
      </c>
      <c r="I251" s="72">
        <v>35.023825619999997</v>
      </c>
      <c r="J251" s="72">
        <v>-76.899642360000001</v>
      </c>
    </row>
    <row r="252" spans="1:10" ht="12.75" customHeight="1" x14ac:dyDescent="0.2">
      <c r="A252" s="72" t="s">
        <v>580</v>
      </c>
      <c r="B252" s="72" t="s">
        <v>589</v>
      </c>
      <c r="C252" s="72" t="s">
        <v>590</v>
      </c>
      <c r="D252" s="72">
        <v>2</v>
      </c>
      <c r="E252" s="72" t="s">
        <v>29</v>
      </c>
      <c r="F252" s="176">
        <v>4590.3140000000003</v>
      </c>
      <c r="G252" s="72">
        <v>34.97079248</v>
      </c>
      <c r="H252" s="72">
        <v>-76.797858559999995</v>
      </c>
      <c r="I252" s="72">
        <v>34.97335812</v>
      </c>
      <c r="J252" s="72">
        <v>-76.791070050000002</v>
      </c>
    </row>
    <row r="253" spans="1:10" ht="12.75" customHeight="1" x14ac:dyDescent="0.2">
      <c r="A253" s="72" t="s">
        <v>580</v>
      </c>
      <c r="B253" s="72" t="s">
        <v>591</v>
      </c>
      <c r="C253" s="72" t="s">
        <v>592</v>
      </c>
      <c r="D253" s="72">
        <v>2</v>
      </c>
      <c r="E253" s="72" t="s">
        <v>29</v>
      </c>
      <c r="F253" s="176">
        <v>2071.0129999999999</v>
      </c>
      <c r="G253" s="72">
        <v>35.005160910000001</v>
      </c>
      <c r="H253" s="72">
        <v>-76.711473940000005</v>
      </c>
      <c r="I253" s="72">
        <v>35.010428650000001</v>
      </c>
      <c r="J253" s="72">
        <v>-76.709357389999994</v>
      </c>
    </row>
    <row r="254" spans="1:10" ht="12.75" customHeight="1" x14ac:dyDescent="0.2">
      <c r="A254" s="72" t="s">
        <v>580</v>
      </c>
      <c r="B254" s="72" t="s">
        <v>593</v>
      </c>
      <c r="C254" s="72" t="s">
        <v>594</v>
      </c>
      <c r="D254" s="72">
        <v>1</v>
      </c>
      <c r="E254" s="72" t="s">
        <v>29</v>
      </c>
      <c r="F254" s="176">
        <v>482.774</v>
      </c>
      <c r="G254" s="72">
        <v>34.993199150000002</v>
      </c>
      <c r="H254" s="72">
        <v>-76.756177699999995</v>
      </c>
      <c r="I254" s="72">
        <v>34.992721490000001</v>
      </c>
      <c r="J254" s="72">
        <v>-76.756258779999996</v>
      </c>
    </row>
    <row r="255" spans="1:10" ht="12.75" customHeight="1" x14ac:dyDescent="0.2">
      <c r="A255" s="72" t="s">
        <v>580</v>
      </c>
      <c r="B255" s="72" t="s">
        <v>595</v>
      </c>
      <c r="C255" s="72" t="s">
        <v>596</v>
      </c>
      <c r="D255" s="72">
        <v>2</v>
      </c>
      <c r="E255" s="72" t="s">
        <v>29</v>
      </c>
      <c r="F255" s="176">
        <v>93.7</v>
      </c>
      <c r="G255" s="72"/>
      <c r="H255" s="72"/>
      <c r="I255" s="72"/>
      <c r="J255" s="72"/>
    </row>
    <row r="256" spans="1:10" ht="12.75" customHeight="1" x14ac:dyDescent="0.2">
      <c r="A256" s="73" t="s">
        <v>580</v>
      </c>
      <c r="B256" s="73" t="s">
        <v>597</v>
      </c>
      <c r="C256" s="73" t="s">
        <v>598</v>
      </c>
      <c r="D256" s="73">
        <v>2</v>
      </c>
      <c r="E256" s="73" t="s">
        <v>29</v>
      </c>
      <c r="F256" s="177">
        <v>285.75799999999998</v>
      </c>
      <c r="G256" s="73">
        <v>35.180600839999997</v>
      </c>
      <c r="H256" s="73">
        <v>-76.663050339999998</v>
      </c>
      <c r="I256" s="73">
        <v>35.180105529999999</v>
      </c>
      <c r="J256" s="73">
        <v>-76.663775209999997</v>
      </c>
    </row>
    <row r="257" spans="1:10" ht="12.75" customHeight="1" x14ac:dyDescent="0.2">
      <c r="A257" s="33"/>
      <c r="B257" s="34">
        <f>COUNTA(B248:B256)</f>
        <v>9</v>
      </c>
      <c r="C257" s="33"/>
      <c r="D257" s="33"/>
      <c r="E257" s="76"/>
      <c r="F257" s="54">
        <f>SUM(F248:F256)</f>
        <v>14756.989000000001</v>
      </c>
      <c r="G257" s="33"/>
      <c r="H257" s="33"/>
      <c r="I257" s="33"/>
      <c r="J257" s="33"/>
    </row>
    <row r="258" spans="1:10" ht="12.75" customHeight="1" x14ac:dyDescent="0.2">
      <c r="A258" s="33"/>
      <c r="B258" s="34"/>
      <c r="C258" s="33"/>
      <c r="D258" s="33"/>
      <c r="E258" s="76"/>
      <c r="F258" s="54"/>
      <c r="G258" s="33"/>
      <c r="H258" s="33"/>
      <c r="I258" s="33"/>
      <c r="J258" s="33"/>
    </row>
    <row r="259" spans="1:10" ht="12.75" customHeight="1" x14ac:dyDescent="0.2">
      <c r="A259" s="73" t="s">
        <v>599</v>
      </c>
      <c r="B259" s="73" t="s">
        <v>600</v>
      </c>
      <c r="C259" s="73" t="s">
        <v>601</v>
      </c>
      <c r="D259" s="73">
        <v>3</v>
      </c>
      <c r="E259" s="73" t="s">
        <v>29</v>
      </c>
      <c r="F259" s="177">
        <v>248.78200000000001</v>
      </c>
      <c r="G259" s="73">
        <v>36.269556639999998</v>
      </c>
      <c r="H259" s="73">
        <v>-76.177284799999995</v>
      </c>
      <c r="I259" s="73">
        <v>36.270096049999999</v>
      </c>
      <c r="J259" s="73">
        <v>-76.177775920000002</v>
      </c>
    </row>
    <row r="260" spans="1:10" ht="12.75" customHeight="1" x14ac:dyDescent="0.2">
      <c r="A260" s="33"/>
      <c r="B260" s="34">
        <f>COUNTA(B259:B259)</f>
        <v>1</v>
      </c>
      <c r="C260" s="33"/>
      <c r="D260" s="33"/>
      <c r="E260" s="76"/>
      <c r="F260" s="54">
        <f>SUM(F259:F259)</f>
        <v>248.78200000000001</v>
      </c>
      <c r="G260" s="33"/>
      <c r="H260" s="33"/>
      <c r="I260" s="33"/>
      <c r="J260" s="33"/>
    </row>
    <row r="261" spans="1:10" ht="12.75" customHeight="1" x14ac:dyDescent="0.2">
      <c r="A261" s="33"/>
      <c r="B261" s="34"/>
      <c r="C261" s="33"/>
      <c r="D261" s="33"/>
      <c r="E261" s="76"/>
      <c r="F261" s="54"/>
      <c r="G261" s="33"/>
      <c r="H261" s="33"/>
      <c r="I261" s="33"/>
      <c r="J261" s="33"/>
    </row>
    <row r="262" spans="1:10" ht="12.75" customHeight="1" x14ac:dyDescent="0.2">
      <c r="A262" s="72" t="s">
        <v>602</v>
      </c>
      <c r="B262" s="72" t="s">
        <v>603</v>
      </c>
      <c r="C262" s="72" t="s">
        <v>604</v>
      </c>
      <c r="D262" s="72">
        <v>3</v>
      </c>
      <c r="E262" s="72" t="s">
        <v>29</v>
      </c>
      <c r="F262" s="176">
        <v>1151.134</v>
      </c>
      <c r="G262" s="72">
        <v>34.429301648719502</v>
      </c>
      <c r="H262" s="72">
        <v>-77.550108421974898</v>
      </c>
      <c r="I262" s="72">
        <v>34.4311600034073</v>
      </c>
      <c r="J262" s="72">
        <v>-77.549679268532302</v>
      </c>
    </row>
    <row r="263" spans="1:10" ht="12.75" customHeight="1" x14ac:dyDescent="0.2">
      <c r="A263" s="72" t="s">
        <v>602</v>
      </c>
      <c r="B263" s="72" t="s">
        <v>605</v>
      </c>
      <c r="C263" s="72" t="s">
        <v>606</v>
      </c>
      <c r="D263" s="72">
        <v>1</v>
      </c>
      <c r="E263" s="72" t="s">
        <v>29</v>
      </c>
      <c r="F263" s="176">
        <v>36509</v>
      </c>
      <c r="G263" s="72">
        <v>34.322314771852</v>
      </c>
      <c r="H263" s="72">
        <v>-77.681922901784603</v>
      </c>
      <c r="I263" s="72">
        <v>34.373620353303799</v>
      </c>
      <c r="J263" s="72">
        <v>-77.617549885436503</v>
      </c>
    </row>
    <row r="264" spans="1:10" ht="12.75" customHeight="1" x14ac:dyDescent="0.2">
      <c r="A264" s="72" t="s">
        <v>602</v>
      </c>
      <c r="B264" s="72" t="s">
        <v>607</v>
      </c>
      <c r="C264" s="72" t="s">
        <v>608</v>
      </c>
      <c r="D264" s="72">
        <v>1</v>
      </c>
      <c r="E264" s="72" t="s">
        <v>29</v>
      </c>
      <c r="F264" s="176">
        <v>16575</v>
      </c>
      <c r="G264" s="72">
        <v>34.372824540000003</v>
      </c>
      <c r="H264" s="72">
        <v>-77.618410109999999</v>
      </c>
      <c r="I264" s="72">
        <v>34.402685959999999</v>
      </c>
      <c r="J264" s="72">
        <v>-77.577857289999997</v>
      </c>
    </row>
    <row r="265" spans="1:10" ht="12.75" customHeight="1" x14ac:dyDescent="0.2">
      <c r="A265" s="72" t="s">
        <v>602</v>
      </c>
      <c r="B265" s="72" t="s">
        <v>609</v>
      </c>
      <c r="C265" s="72" t="s">
        <v>610</v>
      </c>
      <c r="D265" s="72">
        <v>1</v>
      </c>
      <c r="E265" s="72" t="s">
        <v>29</v>
      </c>
      <c r="F265" s="176">
        <v>427.6</v>
      </c>
      <c r="G265" s="72">
        <v>34.350381769999998</v>
      </c>
      <c r="H265" s="72">
        <v>-77.65330582</v>
      </c>
      <c r="I265" s="72">
        <v>34.349709369999999</v>
      </c>
      <c r="J265" s="72">
        <v>-77.654431399999993</v>
      </c>
    </row>
    <row r="266" spans="1:10" ht="12.75" customHeight="1" x14ac:dyDescent="0.2">
      <c r="A266" s="72" t="s">
        <v>602</v>
      </c>
      <c r="B266" s="72" t="s">
        <v>611</v>
      </c>
      <c r="C266" s="72" t="s">
        <v>612</v>
      </c>
      <c r="D266" s="72">
        <v>1</v>
      </c>
      <c r="E266" s="72" t="s">
        <v>29</v>
      </c>
      <c r="F266" s="176">
        <v>5875</v>
      </c>
      <c r="G266" s="72"/>
      <c r="H266" s="72"/>
      <c r="I266" s="72"/>
      <c r="J266" s="72"/>
    </row>
    <row r="267" spans="1:10" ht="12.75" customHeight="1" x14ac:dyDescent="0.2">
      <c r="A267" s="73" t="s">
        <v>602</v>
      </c>
      <c r="B267" s="73" t="s">
        <v>613</v>
      </c>
      <c r="C267" s="73" t="s">
        <v>614</v>
      </c>
      <c r="D267" s="73">
        <v>1</v>
      </c>
      <c r="E267" s="73" t="s">
        <v>29</v>
      </c>
      <c r="F267" s="177">
        <v>17840</v>
      </c>
      <c r="G267" s="73">
        <v>34.402685959999999</v>
      </c>
      <c r="H267" s="73">
        <v>-77.577857289999997</v>
      </c>
      <c r="I267" s="73">
        <v>34.44216814</v>
      </c>
      <c r="J267" s="73">
        <v>-77.51532315</v>
      </c>
    </row>
    <row r="268" spans="1:10" ht="12.75" customHeight="1" x14ac:dyDescent="0.2">
      <c r="A268" s="33"/>
      <c r="B268" s="34">
        <f>COUNTA(B262:B267)</f>
        <v>6</v>
      </c>
      <c r="C268" s="33"/>
      <c r="D268" s="33"/>
      <c r="E268" s="76"/>
      <c r="F268" s="54">
        <f>SUM(F262:F267)</f>
        <v>78377.733999999997</v>
      </c>
      <c r="G268" s="33"/>
      <c r="H268" s="33"/>
      <c r="I268" s="33"/>
      <c r="J268" s="33"/>
    </row>
    <row r="269" spans="1:10" ht="12.75" customHeight="1" x14ac:dyDescent="0.2">
      <c r="A269" s="33"/>
      <c r="B269" s="34"/>
      <c r="C269" s="33"/>
      <c r="D269" s="33"/>
      <c r="E269" s="76"/>
      <c r="F269" s="54"/>
      <c r="G269" s="33"/>
      <c r="H269" s="33"/>
      <c r="I269" s="33"/>
      <c r="J269" s="33"/>
    </row>
    <row r="270" spans="1:10" ht="12.75" customHeight="1" x14ac:dyDescent="0.2">
      <c r="A270" s="73" t="s">
        <v>615</v>
      </c>
      <c r="B270" s="73" t="s">
        <v>616</v>
      </c>
      <c r="C270" s="73" t="s">
        <v>617</v>
      </c>
      <c r="D270" s="73">
        <v>3</v>
      </c>
      <c r="E270" s="73" t="s">
        <v>29</v>
      </c>
      <c r="F270" s="177">
        <v>622.00099999999998</v>
      </c>
      <c r="G270" s="73">
        <v>36.082179250000003</v>
      </c>
      <c r="H270" s="73">
        <v>-76.380963870000002</v>
      </c>
      <c r="I270" s="73">
        <v>36.081505069999999</v>
      </c>
      <c r="J270" s="73">
        <v>-76.382811129999993</v>
      </c>
    </row>
    <row r="271" spans="1:10" ht="12.75" customHeight="1" x14ac:dyDescent="0.2">
      <c r="A271" s="33"/>
      <c r="B271" s="34">
        <f>COUNTA(B270:B270)</f>
        <v>1</v>
      </c>
      <c r="C271" s="33"/>
      <c r="D271" s="33"/>
      <c r="E271" s="76"/>
      <c r="F271" s="54">
        <f>SUM(F270:F270)</f>
        <v>622.00099999999998</v>
      </c>
      <c r="G271" s="33"/>
      <c r="H271" s="33"/>
      <c r="I271" s="33"/>
      <c r="J271" s="33"/>
    </row>
    <row r="272" spans="1:10" ht="12.75" customHeight="1" x14ac:dyDescent="0.2">
      <c r="A272" s="33"/>
      <c r="B272" s="34"/>
      <c r="C272" s="33"/>
      <c r="D272" s="33"/>
      <c r="E272" s="76"/>
      <c r="F272" s="54"/>
      <c r="G272" s="33"/>
      <c r="H272" s="33"/>
      <c r="I272" s="33"/>
      <c r="J272" s="33"/>
    </row>
    <row r="273" spans="1:10" ht="12.75" customHeight="1" x14ac:dyDescent="0.2">
      <c r="A273" s="73" t="s">
        <v>618</v>
      </c>
      <c r="B273" s="73" t="s">
        <v>619</v>
      </c>
      <c r="C273" s="73" t="s">
        <v>620</v>
      </c>
      <c r="D273" s="73">
        <v>3</v>
      </c>
      <c r="E273" s="73" t="s">
        <v>29</v>
      </c>
      <c r="F273" s="177">
        <v>259.8</v>
      </c>
      <c r="G273" s="73">
        <v>35.936506000000001</v>
      </c>
      <c r="H273" s="73">
        <v>-76.357935999999995</v>
      </c>
      <c r="I273" s="73">
        <v>35.936449000000003</v>
      </c>
      <c r="J273" s="73">
        <v>-76.357102999999995</v>
      </c>
    </row>
    <row r="274" spans="1:10" ht="12.75" customHeight="1" x14ac:dyDescent="0.2">
      <c r="A274" s="33"/>
      <c r="B274" s="34">
        <f>COUNTA(B273:B273)</f>
        <v>1</v>
      </c>
      <c r="C274" s="33"/>
      <c r="D274" s="33"/>
      <c r="E274" s="76"/>
      <c r="F274" s="54">
        <f>SUM(F273:F273)</f>
        <v>259.8</v>
      </c>
      <c r="G274" s="33"/>
      <c r="H274" s="33"/>
      <c r="I274" s="33"/>
      <c r="J274" s="33"/>
    </row>
    <row r="275" spans="1:10" ht="12.75" customHeight="1" x14ac:dyDescent="0.2">
      <c r="A275" s="33"/>
      <c r="B275" s="34"/>
      <c r="C275" s="33"/>
      <c r="D275" s="33"/>
      <c r="E275" s="76"/>
      <c r="F275" s="54"/>
      <c r="G275" s="33"/>
      <c r="H275" s="33"/>
      <c r="I275" s="33"/>
      <c r="J275" s="33"/>
    </row>
    <row r="276" spans="1:10" ht="12.75" customHeight="1" x14ac:dyDescent="0.2">
      <c r="A276" s="33"/>
      <c r="B276" s="34"/>
      <c r="C276" s="33"/>
      <c r="D276" s="33"/>
      <c r="E276" s="76"/>
      <c r="F276" s="54"/>
      <c r="G276" s="33"/>
      <c r="H276" s="33"/>
      <c r="I276" s="33"/>
      <c r="J276" s="33"/>
    </row>
    <row r="277" spans="1:10" ht="12.75" customHeight="1" x14ac:dyDescent="0.2">
      <c r="A277" s="33"/>
      <c r="C277" s="103" t="s">
        <v>98</v>
      </c>
      <c r="D277" s="101"/>
      <c r="E277" s="102"/>
      <c r="G277" s="33"/>
      <c r="H277" s="33"/>
      <c r="I277" s="33"/>
      <c r="J277" s="33"/>
    </row>
    <row r="278" spans="1:10" s="2" customFormat="1" ht="12.75" customHeight="1" x14ac:dyDescent="0.15">
      <c r="C278" s="96" t="s">
        <v>96</v>
      </c>
      <c r="D278" s="97">
        <f>SUM(B12+B15+B56+B60+B115+B118+B128+B139+B198+B205+B228+B246+B257+B260+B268+B271+B274)</f>
        <v>240</v>
      </c>
      <c r="E278" s="102"/>
      <c r="F278" s="138"/>
      <c r="G278" s="55"/>
      <c r="H278" s="55"/>
      <c r="I278" s="55"/>
      <c r="J278" s="55"/>
    </row>
    <row r="279" spans="1:10" ht="12.75" customHeight="1" x14ac:dyDescent="0.2">
      <c r="A279" s="48"/>
      <c r="B279" s="48"/>
      <c r="C279" s="96" t="s">
        <v>97</v>
      </c>
      <c r="D279" s="98">
        <f>SUM(F12+F15+F56+F60+F115+F118+F128+F139+F198+F205+F228+F246+F257+F260+F268+F271+F274)</f>
        <v>1851534.0349999999</v>
      </c>
      <c r="E279" s="99" t="s">
        <v>680</v>
      </c>
      <c r="F279" s="87"/>
      <c r="G279" s="47"/>
      <c r="H279" s="47"/>
      <c r="I279" s="47"/>
      <c r="J279" s="47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North Carolina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91"/>
  <sheetViews>
    <sheetView zoomScaleNormal="100"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8" width="9.28515625" style="5" customWidth="1"/>
    <col min="9" max="9" width="9.140625" style="137" customWidth="1"/>
    <col min="10" max="16384" width="9.140625" style="5"/>
  </cols>
  <sheetData>
    <row r="1" spans="1:10" s="2" customFormat="1" ht="52.5" customHeight="1" x14ac:dyDescent="0.15">
      <c r="A1" s="25" t="s">
        <v>11</v>
      </c>
      <c r="B1" s="25" t="s">
        <v>12</v>
      </c>
      <c r="C1" s="25" t="s">
        <v>66</v>
      </c>
      <c r="D1" s="3" t="s">
        <v>69</v>
      </c>
      <c r="E1" s="3" t="s">
        <v>655</v>
      </c>
      <c r="F1" s="3" t="s">
        <v>638</v>
      </c>
      <c r="G1" s="3" t="s">
        <v>639</v>
      </c>
      <c r="H1" s="3" t="s">
        <v>644</v>
      </c>
      <c r="I1" s="15" t="s">
        <v>637</v>
      </c>
    </row>
    <row r="2" spans="1:10" ht="12.75" customHeight="1" x14ac:dyDescent="0.2">
      <c r="A2" s="72" t="s">
        <v>165</v>
      </c>
      <c r="B2" s="72" t="s">
        <v>145</v>
      </c>
      <c r="C2" s="72" t="s">
        <v>146</v>
      </c>
      <c r="D2" s="127">
        <v>2</v>
      </c>
      <c r="E2" s="72" t="s">
        <v>28</v>
      </c>
      <c r="F2" s="72">
        <v>214</v>
      </c>
      <c r="G2" s="151">
        <v>0.5</v>
      </c>
      <c r="H2" s="72">
        <v>1</v>
      </c>
      <c r="I2" s="178">
        <v>2947</v>
      </c>
      <c r="J2" s="178"/>
    </row>
    <row r="3" spans="1:10" ht="12.75" customHeight="1" x14ac:dyDescent="0.2">
      <c r="A3" s="72" t="s">
        <v>165</v>
      </c>
      <c r="B3" s="72" t="s">
        <v>147</v>
      </c>
      <c r="C3" s="72" t="s">
        <v>148</v>
      </c>
      <c r="D3" s="127">
        <v>3</v>
      </c>
      <c r="E3" s="72" t="s">
        <v>28</v>
      </c>
      <c r="F3" s="72">
        <v>214</v>
      </c>
      <c r="G3" s="151">
        <v>0.5</v>
      </c>
      <c r="H3" s="72">
        <v>1</v>
      </c>
      <c r="I3" s="178">
        <v>1268</v>
      </c>
      <c r="J3" s="178"/>
    </row>
    <row r="4" spans="1:10" ht="12.75" customHeight="1" x14ac:dyDescent="0.2">
      <c r="A4" s="72" t="s">
        <v>165</v>
      </c>
      <c r="B4" s="72" t="s">
        <v>149</v>
      </c>
      <c r="C4" s="72" t="s">
        <v>150</v>
      </c>
      <c r="D4" s="127">
        <v>2</v>
      </c>
      <c r="E4" s="72" t="s">
        <v>28</v>
      </c>
      <c r="F4" s="72">
        <v>214</v>
      </c>
      <c r="G4" s="151">
        <v>0.5</v>
      </c>
      <c r="H4" s="72">
        <v>1</v>
      </c>
      <c r="I4" s="178">
        <v>6891</v>
      </c>
      <c r="J4" s="178"/>
    </row>
    <row r="5" spans="1:10" ht="12.75" customHeight="1" x14ac:dyDescent="0.2">
      <c r="A5" s="72" t="s">
        <v>165</v>
      </c>
      <c r="B5" s="72" t="s">
        <v>151</v>
      </c>
      <c r="C5" s="72" t="s">
        <v>152</v>
      </c>
      <c r="D5" s="127">
        <v>3</v>
      </c>
      <c r="E5" s="72" t="s">
        <v>28</v>
      </c>
      <c r="F5" s="72">
        <v>214</v>
      </c>
      <c r="G5" s="151">
        <v>0.5</v>
      </c>
      <c r="H5" s="72">
        <v>1</v>
      </c>
      <c r="I5" s="178">
        <v>576</v>
      </c>
      <c r="J5" s="178"/>
    </row>
    <row r="6" spans="1:10" ht="12.75" customHeight="1" x14ac:dyDescent="0.2">
      <c r="A6" s="72" t="s">
        <v>165</v>
      </c>
      <c r="B6" s="72" t="s">
        <v>153</v>
      </c>
      <c r="C6" s="72" t="s">
        <v>154</v>
      </c>
      <c r="D6" s="127">
        <v>1</v>
      </c>
      <c r="E6" s="72" t="s">
        <v>28</v>
      </c>
      <c r="F6" s="72">
        <v>214</v>
      </c>
      <c r="G6" s="151">
        <v>1.25</v>
      </c>
      <c r="H6" s="72">
        <v>1</v>
      </c>
      <c r="I6" s="178">
        <v>2412</v>
      </c>
      <c r="J6" s="178"/>
    </row>
    <row r="7" spans="1:10" ht="12.75" customHeight="1" x14ac:dyDescent="0.2">
      <c r="A7" s="72" t="s">
        <v>165</v>
      </c>
      <c r="B7" s="72" t="s">
        <v>155</v>
      </c>
      <c r="C7" s="72" t="s">
        <v>156</v>
      </c>
      <c r="D7" s="127">
        <v>3</v>
      </c>
      <c r="E7" s="72" t="s">
        <v>28</v>
      </c>
      <c r="F7" s="72">
        <v>214</v>
      </c>
      <c r="G7" s="151">
        <v>0.5</v>
      </c>
      <c r="H7" s="72">
        <v>1</v>
      </c>
      <c r="I7" s="178">
        <v>888</v>
      </c>
      <c r="J7" s="178"/>
    </row>
    <row r="8" spans="1:10" ht="12.75" customHeight="1" x14ac:dyDescent="0.2">
      <c r="A8" s="72" t="s">
        <v>165</v>
      </c>
      <c r="B8" s="72" t="s">
        <v>157</v>
      </c>
      <c r="C8" s="72" t="s">
        <v>158</v>
      </c>
      <c r="D8" s="127">
        <v>3</v>
      </c>
      <c r="E8" s="72" t="s">
        <v>28</v>
      </c>
      <c r="F8" s="72">
        <v>214</v>
      </c>
      <c r="G8" s="151">
        <v>0.5</v>
      </c>
      <c r="H8" s="72">
        <v>1</v>
      </c>
      <c r="I8" s="178">
        <v>2976</v>
      </c>
      <c r="J8" s="178"/>
    </row>
    <row r="9" spans="1:10" ht="12.75" customHeight="1" x14ac:dyDescent="0.2">
      <c r="A9" s="72" t="s">
        <v>165</v>
      </c>
      <c r="B9" s="72" t="s">
        <v>159</v>
      </c>
      <c r="C9" s="72" t="s">
        <v>160</v>
      </c>
      <c r="D9" s="127">
        <v>2</v>
      </c>
      <c r="E9" s="72" t="s">
        <v>28</v>
      </c>
      <c r="F9" s="72">
        <v>214</v>
      </c>
      <c r="G9" s="151">
        <v>0.5</v>
      </c>
      <c r="H9" s="72">
        <v>1</v>
      </c>
      <c r="I9" s="178">
        <v>656</v>
      </c>
      <c r="J9" s="178"/>
    </row>
    <row r="10" spans="1:10" ht="12.75" customHeight="1" x14ac:dyDescent="0.2">
      <c r="A10" s="72" t="s">
        <v>165</v>
      </c>
      <c r="B10" s="72" t="s">
        <v>161</v>
      </c>
      <c r="C10" s="72" t="s">
        <v>162</v>
      </c>
      <c r="D10" s="127">
        <v>1</v>
      </c>
      <c r="E10" s="72" t="s">
        <v>28</v>
      </c>
      <c r="F10" s="72">
        <v>214</v>
      </c>
      <c r="G10" s="151">
        <v>1.25</v>
      </c>
      <c r="H10" s="72">
        <v>1</v>
      </c>
      <c r="I10" s="178">
        <v>226</v>
      </c>
      <c r="J10" s="178"/>
    </row>
    <row r="11" spans="1:10" ht="12.75" customHeight="1" x14ac:dyDescent="0.2">
      <c r="A11" s="73" t="s">
        <v>165</v>
      </c>
      <c r="B11" s="73" t="s">
        <v>163</v>
      </c>
      <c r="C11" s="73" t="s">
        <v>164</v>
      </c>
      <c r="D11" s="144">
        <v>2</v>
      </c>
      <c r="E11" s="73" t="s">
        <v>28</v>
      </c>
      <c r="F11" s="73">
        <v>214</v>
      </c>
      <c r="G11" s="157">
        <v>0.5</v>
      </c>
      <c r="H11" s="73">
        <v>1</v>
      </c>
      <c r="I11" s="179">
        <v>1104</v>
      </c>
      <c r="J11" s="178"/>
    </row>
    <row r="12" spans="1:10" ht="12.75" customHeight="1" x14ac:dyDescent="0.2">
      <c r="A12" s="32"/>
      <c r="B12" s="62">
        <f>COUNTA(B2:B11)</f>
        <v>10</v>
      </c>
      <c r="C12" s="20"/>
      <c r="D12" s="33"/>
      <c r="E12" s="29">
        <f>COUNTIF(E2:E11, "Yes")</f>
        <v>10</v>
      </c>
      <c r="F12" s="20"/>
      <c r="G12" s="29"/>
      <c r="H12" s="29"/>
      <c r="I12" s="54">
        <f>SUM(I2:I11)</f>
        <v>19944</v>
      </c>
    </row>
    <row r="13" spans="1:10" ht="12.75" customHeight="1" x14ac:dyDescent="0.2">
      <c r="A13" s="32"/>
      <c r="B13" s="56"/>
      <c r="C13" s="32"/>
      <c r="D13" s="33"/>
      <c r="E13" s="33"/>
      <c r="F13" s="32"/>
      <c r="G13" s="32"/>
      <c r="H13" s="32"/>
    </row>
    <row r="14" spans="1:10" ht="12.75" customHeight="1" x14ac:dyDescent="0.2">
      <c r="A14" s="73" t="s">
        <v>166</v>
      </c>
      <c r="B14" s="73" t="s">
        <v>167</v>
      </c>
      <c r="C14" s="73" t="s">
        <v>168</v>
      </c>
      <c r="D14" s="144">
        <v>3</v>
      </c>
      <c r="E14" s="73" t="s">
        <v>28</v>
      </c>
      <c r="F14" s="73">
        <v>214</v>
      </c>
      <c r="G14" s="157">
        <v>0.5</v>
      </c>
      <c r="H14" s="73">
        <v>1</v>
      </c>
      <c r="I14" s="179">
        <v>236</v>
      </c>
      <c r="J14" s="180"/>
    </row>
    <row r="15" spans="1:10" ht="12.75" customHeight="1" x14ac:dyDescent="0.2">
      <c r="A15" s="32"/>
      <c r="B15" s="62">
        <f>COUNTA(B14)</f>
        <v>1</v>
      </c>
      <c r="C15" s="20"/>
      <c r="D15" s="33"/>
      <c r="E15" s="29">
        <f>COUNTIF(E14, "Yes")</f>
        <v>1</v>
      </c>
      <c r="F15" s="20"/>
      <c r="G15" s="29"/>
      <c r="H15" s="20"/>
      <c r="I15" s="54">
        <f>SUM(I14)</f>
        <v>236</v>
      </c>
    </row>
    <row r="16" spans="1:10" ht="12.75" customHeight="1" x14ac:dyDescent="0.2">
      <c r="A16" s="32"/>
      <c r="B16" s="56"/>
      <c r="C16" s="32"/>
      <c r="D16" s="33"/>
      <c r="E16" s="33"/>
      <c r="F16" s="32"/>
      <c r="G16" s="32"/>
      <c r="H16" s="32"/>
    </row>
    <row r="17" spans="1:10" ht="12.75" customHeight="1" x14ac:dyDescent="0.2">
      <c r="A17" s="72" t="s">
        <v>169</v>
      </c>
      <c r="B17" s="72" t="s">
        <v>170</v>
      </c>
      <c r="C17" s="72" t="s">
        <v>171</v>
      </c>
      <c r="D17" s="127">
        <v>1</v>
      </c>
      <c r="E17" s="72" t="s">
        <v>28</v>
      </c>
      <c r="F17" s="72">
        <v>214</v>
      </c>
      <c r="G17" s="151">
        <v>1.25</v>
      </c>
      <c r="H17" s="72">
        <v>1</v>
      </c>
      <c r="I17" s="178">
        <v>11000</v>
      </c>
      <c r="J17" s="178"/>
    </row>
    <row r="18" spans="1:10" ht="12.75" customHeight="1" x14ac:dyDescent="0.2">
      <c r="A18" s="72" t="s">
        <v>169</v>
      </c>
      <c r="B18" s="72" t="s">
        <v>172</v>
      </c>
      <c r="C18" s="72" t="s">
        <v>173</v>
      </c>
      <c r="D18" s="127">
        <v>1</v>
      </c>
      <c r="E18" s="72" t="s">
        <v>28</v>
      </c>
      <c r="F18" s="72">
        <v>214</v>
      </c>
      <c r="G18" s="151">
        <v>1.25</v>
      </c>
      <c r="H18" s="72">
        <v>1</v>
      </c>
      <c r="I18" s="178">
        <v>8154</v>
      </c>
      <c r="J18" s="178"/>
    </row>
    <row r="19" spans="1:10" ht="12.75" customHeight="1" x14ac:dyDescent="0.2">
      <c r="A19" s="72" t="s">
        <v>169</v>
      </c>
      <c r="B19" s="72" t="s">
        <v>174</v>
      </c>
      <c r="C19" s="72" t="s">
        <v>664</v>
      </c>
      <c r="D19" s="127">
        <v>2</v>
      </c>
      <c r="E19" s="72" t="s">
        <v>28</v>
      </c>
      <c r="F19" s="72">
        <v>214</v>
      </c>
      <c r="G19" s="151">
        <v>0.5</v>
      </c>
      <c r="H19" s="72">
        <v>1</v>
      </c>
      <c r="I19" s="178">
        <v>451</v>
      </c>
      <c r="J19" s="178"/>
    </row>
    <row r="20" spans="1:10" ht="12.75" customHeight="1" x14ac:dyDescent="0.2">
      <c r="A20" s="72" t="s">
        <v>169</v>
      </c>
      <c r="B20" s="72" t="s">
        <v>175</v>
      </c>
      <c r="C20" s="72" t="s">
        <v>176</v>
      </c>
      <c r="D20" s="127">
        <v>3</v>
      </c>
      <c r="E20" s="72" t="s">
        <v>28</v>
      </c>
      <c r="F20" s="72">
        <v>214</v>
      </c>
      <c r="G20" s="151">
        <v>0.5</v>
      </c>
      <c r="H20" s="72">
        <v>1</v>
      </c>
      <c r="I20" s="178">
        <v>369</v>
      </c>
      <c r="J20" s="178"/>
    </row>
    <row r="21" spans="1:10" ht="12.75" customHeight="1" x14ac:dyDescent="0.2">
      <c r="A21" s="72" t="s">
        <v>169</v>
      </c>
      <c r="B21" s="72" t="s">
        <v>177</v>
      </c>
      <c r="C21" s="72" t="s">
        <v>665</v>
      </c>
      <c r="D21" s="127">
        <v>2</v>
      </c>
      <c r="E21" s="72" t="s">
        <v>28</v>
      </c>
      <c r="F21" s="72">
        <v>214</v>
      </c>
      <c r="G21" s="151">
        <v>0.5</v>
      </c>
      <c r="H21" s="72">
        <v>1</v>
      </c>
      <c r="I21" s="178">
        <v>918</v>
      </c>
      <c r="J21" s="178"/>
    </row>
    <row r="22" spans="1:10" ht="12.75" customHeight="1" x14ac:dyDescent="0.2">
      <c r="A22" s="72" t="s">
        <v>169</v>
      </c>
      <c r="B22" s="72" t="s">
        <v>178</v>
      </c>
      <c r="C22" s="72" t="s">
        <v>179</v>
      </c>
      <c r="D22" s="127">
        <v>1</v>
      </c>
      <c r="E22" s="72" t="s">
        <v>28</v>
      </c>
      <c r="F22" s="72">
        <v>214</v>
      </c>
      <c r="G22" s="151">
        <v>1.25</v>
      </c>
      <c r="H22" s="72">
        <v>1</v>
      </c>
      <c r="I22" s="178">
        <v>7503</v>
      </c>
      <c r="J22" s="178"/>
    </row>
    <row r="23" spans="1:10" ht="12.75" customHeight="1" x14ac:dyDescent="0.2">
      <c r="A23" s="72" t="s">
        <v>169</v>
      </c>
      <c r="B23" s="72" t="s">
        <v>180</v>
      </c>
      <c r="C23" s="72" t="s">
        <v>181</v>
      </c>
      <c r="D23" s="127">
        <v>2</v>
      </c>
      <c r="E23" s="72" t="s">
        <v>28</v>
      </c>
      <c r="F23" s="72">
        <v>214</v>
      </c>
      <c r="G23" s="151">
        <v>0.5</v>
      </c>
      <c r="H23" s="72">
        <v>1</v>
      </c>
      <c r="I23" s="178">
        <v>2000</v>
      </c>
      <c r="J23" s="178"/>
    </row>
    <row r="24" spans="1:10" ht="12.75" customHeight="1" x14ac:dyDescent="0.2">
      <c r="A24" s="72" t="s">
        <v>169</v>
      </c>
      <c r="B24" s="72" t="s">
        <v>182</v>
      </c>
      <c r="C24" s="72" t="s">
        <v>183</v>
      </c>
      <c r="D24" s="127">
        <v>1</v>
      </c>
      <c r="E24" s="72" t="s">
        <v>28</v>
      </c>
      <c r="F24" s="72">
        <v>214</v>
      </c>
      <c r="G24" s="151">
        <v>1.25</v>
      </c>
      <c r="H24" s="72">
        <v>1</v>
      </c>
      <c r="I24" s="178">
        <v>34010</v>
      </c>
      <c r="J24" s="178"/>
    </row>
    <row r="25" spans="1:10" ht="12.75" customHeight="1" x14ac:dyDescent="0.2">
      <c r="A25" s="72" t="s">
        <v>169</v>
      </c>
      <c r="B25" s="72" t="s">
        <v>184</v>
      </c>
      <c r="C25" s="72" t="s">
        <v>185</v>
      </c>
      <c r="D25" s="127">
        <v>1</v>
      </c>
      <c r="E25" s="72" t="s">
        <v>28</v>
      </c>
      <c r="F25" s="72">
        <v>214</v>
      </c>
      <c r="G25" s="151">
        <v>1.25</v>
      </c>
      <c r="H25" s="72">
        <v>1</v>
      </c>
      <c r="I25" s="178">
        <v>7852</v>
      </c>
      <c r="J25" s="178"/>
    </row>
    <row r="26" spans="1:10" ht="12.75" customHeight="1" x14ac:dyDescent="0.2">
      <c r="A26" s="72" t="s">
        <v>169</v>
      </c>
      <c r="B26" s="72" t="s">
        <v>186</v>
      </c>
      <c r="C26" s="72" t="s">
        <v>187</v>
      </c>
      <c r="D26" s="127">
        <v>1</v>
      </c>
      <c r="E26" s="72" t="s">
        <v>28</v>
      </c>
      <c r="F26" s="72">
        <v>214</v>
      </c>
      <c r="G26" s="151">
        <v>1.25</v>
      </c>
      <c r="H26" s="72">
        <v>1</v>
      </c>
      <c r="I26" s="178">
        <v>7878</v>
      </c>
      <c r="J26" s="178"/>
    </row>
    <row r="27" spans="1:10" ht="12.75" customHeight="1" x14ac:dyDescent="0.2">
      <c r="A27" s="72" t="s">
        <v>169</v>
      </c>
      <c r="B27" s="72" t="s">
        <v>188</v>
      </c>
      <c r="C27" s="72" t="s">
        <v>189</v>
      </c>
      <c r="D27" s="127">
        <v>1</v>
      </c>
      <c r="E27" s="72" t="s">
        <v>28</v>
      </c>
      <c r="F27" s="72">
        <v>214</v>
      </c>
      <c r="G27" s="151">
        <v>1.25</v>
      </c>
      <c r="H27" s="72">
        <v>1</v>
      </c>
      <c r="I27" s="178">
        <v>17999</v>
      </c>
      <c r="J27" s="178"/>
    </row>
    <row r="28" spans="1:10" ht="12.75" customHeight="1" x14ac:dyDescent="0.2">
      <c r="A28" s="72" t="s">
        <v>169</v>
      </c>
      <c r="B28" s="72" t="s">
        <v>190</v>
      </c>
      <c r="C28" s="72" t="s">
        <v>191</v>
      </c>
      <c r="D28" s="127">
        <v>1</v>
      </c>
      <c r="E28" s="72" t="s">
        <v>28</v>
      </c>
      <c r="F28" s="72">
        <v>214</v>
      </c>
      <c r="G28" s="151">
        <v>1.25</v>
      </c>
      <c r="H28" s="72">
        <v>1</v>
      </c>
      <c r="I28" s="178">
        <v>7189</v>
      </c>
      <c r="J28" s="178"/>
    </row>
    <row r="29" spans="1:10" ht="12.75" customHeight="1" x14ac:dyDescent="0.2">
      <c r="A29" s="72" t="s">
        <v>169</v>
      </c>
      <c r="B29" s="72" t="s">
        <v>192</v>
      </c>
      <c r="C29" s="72" t="s">
        <v>193</v>
      </c>
      <c r="D29" s="127">
        <v>3</v>
      </c>
      <c r="E29" s="72" t="s">
        <v>28</v>
      </c>
      <c r="F29" s="72">
        <v>214</v>
      </c>
      <c r="G29" s="151">
        <v>0.5</v>
      </c>
      <c r="H29" s="72">
        <v>1</v>
      </c>
      <c r="I29" s="178">
        <v>483</v>
      </c>
      <c r="J29" s="178"/>
    </row>
    <row r="30" spans="1:10" ht="12.75" customHeight="1" x14ac:dyDescent="0.2">
      <c r="A30" s="72" t="s">
        <v>169</v>
      </c>
      <c r="B30" s="72" t="s">
        <v>194</v>
      </c>
      <c r="C30" s="72" t="s">
        <v>195</v>
      </c>
      <c r="D30" s="127">
        <v>2</v>
      </c>
      <c r="E30" s="72" t="s">
        <v>28</v>
      </c>
      <c r="F30" s="72">
        <v>214</v>
      </c>
      <c r="G30" s="151">
        <v>0.5</v>
      </c>
      <c r="H30" s="72">
        <v>1</v>
      </c>
      <c r="I30" s="178">
        <v>568</v>
      </c>
      <c r="J30" s="178"/>
    </row>
    <row r="31" spans="1:10" ht="12.75" customHeight="1" x14ac:dyDescent="0.2">
      <c r="A31" s="72" t="s">
        <v>169</v>
      </c>
      <c r="B31" s="72" t="s">
        <v>196</v>
      </c>
      <c r="C31" s="72" t="s">
        <v>197</v>
      </c>
      <c r="D31" s="127">
        <v>3</v>
      </c>
      <c r="E31" s="72" t="s">
        <v>28</v>
      </c>
      <c r="F31" s="72">
        <v>214</v>
      </c>
      <c r="G31" s="151">
        <v>0.5</v>
      </c>
      <c r="H31" s="72">
        <v>1</v>
      </c>
      <c r="I31" s="178">
        <v>444</v>
      </c>
      <c r="J31" s="178"/>
    </row>
    <row r="32" spans="1:10" ht="12.75" customHeight="1" x14ac:dyDescent="0.2">
      <c r="A32" s="72" t="s">
        <v>169</v>
      </c>
      <c r="B32" s="72" t="s">
        <v>198</v>
      </c>
      <c r="C32" s="72" t="s">
        <v>199</v>
      </c>
      <c r="D32" s="127">
        <v>2</v>
      </c>
      <c r="E32" s="72" t="s">
        <v>28</v>
      </c>
      <c r="F32" s="72">
        <v>214</v>
      </c>
      <c r="G32" s="151">
        <v>0.5</v>
      </c>
      <c r="H32" s="72">
        <v>1</v>
      </c>
      <c r="I32" s="178">
        <v>1523</v>
      </c>
      <c r="J32" s="178"/>
    </row>
    <row r="33" spans="1:10" ht="12.75" customHeight="1" x14ac:dyDescent="0.2">
      <c r="A33" s="72" t="s">
        <v>169</v>
      </c>
      <c r="B33" s="72" t="s">
        <v>200</v>
      </c>
      <c r="C33" s="72" t="s">
        <v>201</v>
      </c>
      <c r="D33" s="127">
        <v>3</v>
      </c>
      <c r="E33" s="72" t="s">
        <v>28</v>
      </c>
      <c r="F33" s="72">
        <v>214</v>
      </c>
      <c r="G33" s="151">
        <v>0.5</v>
      </c>
      <c r="H33" s="72">
        <v>1</v>
      </c>
      <c r="I33" s="178">
        <v>1055</v>
      </c>
      <c r="J33" s="178"/>
    </row>
    <row r="34" spans="1:10" ht="12.75" customHeight="1" x14ac:dyDescent="0.2">
      <c r="A34" s="72" t="s">
        <v>169</v>
      </c>
      <c r="B34" s="72" t="s">
        <v>202</v>
      </c>
      <c r="C34" s="72" t="s">
        <v>203</v>
      </c>
      <c r="D34" s="127">
        <v>3</v>
      </c>
      <c r="E34" s="72" t="s">
        <v>28</v>
      </c>
      <c r="F34" s="72">
        <v>214</v>
      </c>
      <c r="G34" s="151">
        <v>0.5</v>
      </c>
      <c r="H34" s="72">
        <v>1</v>
      </c>
      <c r="I34" s="178">
        <v>229</v>
      </c>
      <c r="J34" s="178"/>
    </row>
    <row r="35" spans="1:10" ht="12.75" customHeight="1" x14ac:dyDescent="0.2">
      <c r="A35" s="72" t="s">
        <v>169</v>
      </c>
      <c r="B35" s="72" t="s">
        <v>204</v>
      </c>
      <c r="C35" s="72" t="s">
        <v>205</v>
      </c>
      <c r="D35" s="127">
        <v>1</v>
      </c>
      <c r="E35" s="72" t="s">
        <v>28</v>
      </c>
      <c r="F35" s="72">
        <v>214</v>
      </c>
      <c r="G35" s="151">
        <v>1.25</v>
      </c>
      <c r="H35" s="72">
        <v>1</v>
      </c>
      <c r="I35" s="178">
        <v>16984</v>
      </c>
      <c r="J35" s="178"/>
    </row>
    <row r="36" spans="1:10" ht="12.75" customHeight="1" x14ac:dyDescent="0.2">
      <c r="A36" s="72" t="s">
        <v>169</v>
      </c>
      <c r="B36" s="72" t="s">
        <v>206</v>
      </c>
      <c r="C36" s="72" t="s">
        <v>207</v>
      </c>
      <c r="D36" s="127">
        <v>1</v>
      </c>
      <c r="E36" s="72" t="s">
        <v>28</v>
      </c>
      <c r="F36" s="72">
        <v>214</v>
      </c>
      <c r="G36" s="151">
        <v>1.25</v>
      </c>
      <c r="H36" s="72">
        <v>1</v>
      </c>
      <c r="I36" s="178">
        <v>4812</v>
      </c>
      <c r="J36" s="178"/>
    </row>
    <row r="37" spans="1:10" ht="12.75" customHeight="1" x14ac:dyDescent="0.2">
      <c r="A37" s="72" t="s">
        <v>169</v>
      </c>
      <c r="B37" s="72" t="s">
        <v>208</v>
      </c>
      <c r="C37" s="72" t="s">
        <v>209</v>
      </c>
      <c r="D37" s="127">
        <v>1</v>
      </c>
      <c r="E37" s="72" t="s">
        <v>28</v>
      </c>
      <c r="F37" s="72">
        <v>214</v>
      </c>
      <c r="G37" s="151">
        <v>1.25</v>
      </c>
      <c r="H37" s="72">
        <v>1</v>
      </c>
      <c r="I37" s="178">
        <v>5909</v>
      </c>
      <c r="J37" s="178"/>
    </row>
    <row r="38" spans="1:10" ht="12.75" customHeight="1" x14ac:dyDescent="0.2">
      <c r="A38" s="72" t="s">
        <v>169</v>
      </c>
      <c r="B38" s="72" t="s">
        <v>210</v>
      </c>
      <c r="C38" s="72" t="s">
        <v>211</v>
      </c>
      <c r="D38" s="127">
        <v>1</v>
      </c>
      <c r="E38" s="72" t="s">
        <v>28</v>
      </c>
      <c r="F38" s="72">
        <v>214</v>
      </c>
      <c r="G38" s="151">
        <v>1.25</v>
      </c>
      <c r="H38" s="72">
        <v>1</v>
      </c>
      <c r="I38" s="178">
        <v>4522</v>
      </c>
      <c r="J38" s="178"/>
    </row>
    <row r="39" spans="1:10" ht="12.75" customHeight="1" x14ac:dyDescent="0.2">
      <c r="A39" s="72" t="s">
        <v>169</v>
      </c>
      <c r="B39" s="72" t="s">
        <v>212</v>
      </c>
      <c r="C39" s="72" t="s">
        <v>213</v>
      </c>
      <c r="D39" s="127">
        <v>1</v>
      </c>
      <c r="E39" s="72" t="s">
        <v>28</v>
      </c>
      <c r="F39" s="72">
        <v>214</v>
      </c>
      <c r="G39" s="151">
        <v>1.25</v>
      </c>
      <c r="H39" s="72">
        <v>1</v>
      </c>
      <c r="I39" s="178">
        <v>10811</v>
      </c>
      <c r="J39" s="178"/>
    </row>
    <row r="40" spans="1:10" ht="12.75" customHeight="1" x14ac:dyDescent="0.2">
      <c r="A40" s="72" t="s">
        <v>169</v>
      </c>
      <c r="B40" s="72" t="s">
        <v>214</v>
      </c>
      <c r="C40" s="72" t="s">
        <v>215</v>
      </c>
      <c r="D40" s="127">
        <v>1</v>
      </c>
      <c r="E40" s="72" t="s">
        <v>28</v>
      </c>
      <c r="F40" s="72">
        <v>214</v>
      </c>
      <c r="G40" s="151">
        <v>1.25</v>
      </c>
      <c r="H40" s="72">
        <v>1</v>
      </c>
      <c r="I40" s="178">
        <v>6415</v>
      </c>
      <c r="J40" s="178"/>
    </row>
    <row r="41" spans="1:10" ht="12.75" customHeight="1" x14ac:dyDescent="0.2">
      <c r="A41" s="72" t="s">
        <v>169</v>
      </c>
      <c r="B41" s="72" t="s">
        <v>216</v>
      </c>
      <c r="C41" s="72" t="s">
        <v>217</v>
      </c>
      <c r="D41" s="127">
        <v>1</v>
      </c>
      <c r="E41" s="72" t="s">
        <v>28</v>
      </c>
      <c r="F41" s="72">
        <v>214</v>
      </c>
      <c r="G41" s="151">
        <v>1.25</v>
      </c>
      <c r="H41" s="72">
        <v>1</v>
      </c>
      <c r="I41" s="178">
        <v>18110</v>
      </c>
      <c r="J41" s="178"/>
    </row>
    <row r="42" spans="1:10" ht="12.75" customHeight="1" x14ac:dyDescent="0.2">
      <c r="A42" s="72" t="s">
        <v>169</v>
      </c>
      <c r="B42" s="72" t="s">
        <v>218</v>
      </c>
      <c r="C42" s="72" t="s">
        <v>219</v>
      </c>
      <c r="D42" s="127">
        <v>1</v>
      </c>
      <c r="E42" s="72" t="s">
        <v>28</v>
      </c>
      <c r="F42" s="72">
        <v>214</v>
      </c>
      <c r="G42" s="151">
        <v>1.25</v>
      </c>
      <c r="H42" s="72">
        <v>1</v>
      </c>
      <c r="I42" s="178">
        <v>12042</v>
      </c>
      <c r="J42" s="178"/>
    </row>
    <row r="43" spans="1:10" ht="12.75" customHeight="1" x14ac:dyDescent="0.2">
      <c r="A43" s="72" t="s">
        <v>169</v>
      </c>
      <c r="B43" s="72" t="s">
        <v>220</v>
      </c>
      <c r="C43" s="72" t="s">
        <v>221</v>
      </c>
      <c r="D43" s="127">
        <v>1</v>
      </c>
      <c r="E43" s="72" t="s">
        <v>28</v>
      </c>
      <c r="F43" s="72">
        <v>214</v>
      </c>
      <c r="G43" s="151">
        <v>1.25</v>
      </c>
      <c r="H43" s="72">
        <v>1</v>
      </c>
      <c r="I43" s="178">
        <v>5014</v>
      </c>
      <c r="J43" s="178"/>
    </row>
    <row r="44" spans="1:10" ht="12.75" customHeight="1" x14ac:dyDescent="0.2">
      <c r="A44" s="72" t="s">
        <v>169</v>
      </c>
      <c r="B44" s="72" t="s">
        <v>222</v>
      </c>
      <c r="C44" s="72" t="s">
        <v>223</v>
      </c>
      <c r="D44" s="127">
        <v>1</v>
      </c>
      <c r="E44" s="72" t="s">
        <v>28</v>
      </c>
      <c r="F44" s="72">
        <v>214</v>
      </c>
      <c r="G44" s="151">
        <v>1.25</v>
      </c>
      <c r="H44" s="72">
        <v>1</v>
      </c>
      <c r="I44" s="178">
        <v>4655</v>
      </c>
      <c r="J44" s="178"/>
    </row>
    <row r="45" spans="1:10" ht="12.75" customHeight="1" x14ac:dyDescent="0.2">
      <c r="A45" s="72" t="s">
        <v>169</v>
      </c>
      <c r="B45" s="72" t="s">
        <v>224</v>
      </c>
      <c r="C45" s="72" t="s">
        <v>225</v>
      </c>
      <c r="D45" s="127">
        <v>1</v>
      </c>
      <c r="E45" s="72" t="s">
        <v>28</v>
      </c>
      <c r="F45" s="72">
        <v>214</v>
      </c>
      <c r="G45" s="151">
        <v>1.25</v>
      </c>
      <c r="H45" s="72">
        <v>1</v>
      </c>
      <c r="I45" s="178">
        <v>5058</v>
      </c>
      <c r="J45" s="178"/>
    </row>
    <row r="46" spans="1:10" ht="12.75" customHeight="1" x14ac:dyDescent="0.2">
      <c r="A46" s="72" t="s">
        <v>169</v>
      </c>
      <c r="B46" s="72" t="s">
        <v>226</v>
      </c>
      <c r="C46" s="72" t="s">
        <v>227</v>
      </c>
      <c r="D46" s="127">
        <v>1</v>
      </c>
      <c r="E46" s="72" t="s">
        <v>28</v>
      </c>
      <c r="F46" s="72">
        <v>214</v>
      </c>
      <c r="G46" s="151">
        <v>1.25</v>
      </c>
      <c r="H46" s="72">
        <v>1</v>
      </c>
      <c r="I46" s="178">
        <v>8716</v>
      </c>
      <c r="J46" s="178"/>
    </row>
    <row r="47" spans="1:10" ht="12.75" customHeight="1" x14ac:dyDescent="0.2">
      <c r="A47" s="72" t="s">
        <v>169</v>
      </c>
      <c r="B47" s="72" t="s">
        <v>228</v>
      </c>
      <c r="C47" s="72" t="s">
        <v>229</v>
      </c>
      <c r="D47" s="127">
        <v>1</v>
      </c>
      <c r="E47" s="72" t="s">
        <v>28</v>
      </c>
      <c r="F47" s="72">
        <v>214</v>
      </c>
      <c r="G47" s="151">
        <v>1.25</v>
      </c>
      <c r="H47" s="72">
        <v>1</v>
      </c>
      <c r="I47" s="178">
        <v>5458</v>
      </c>
      <c r="J47" s="178"/>
    </row>
    <row r="48" spans="1:10" ht="12.75" customHeight="1" x14ac:dyDescent="0.2">
      <c r="A48" s="72" t="s">
        <v>169</v>
      </c>
      <c r="B48" s="72" t="s">
        <v>230</v>
      </c>
      <c r="C48" s="72" t="s">
        <v>231</v>
      </c>
      <c r="D48" s="127">
        <v>1</v>
      </c>
      <c r="E48" s="72" t="s">
        <v>28</v>
      </c>
      <c r="F48" s="72">
        <v>214</v>
      </c>
      <c r="G48" s="151">
        <v>1.25</v>
      </c>
      <c r="H48" s="72">
        <v>1</v>
      </c>
      <c r="I48" s="178">
        <v>5729</v>
      </c>
      <c r="J48" s="178"/>
    </row>
    <row r="49" spans="1:10" ht="12.75" customHeight="1" x14ac:dyDescent="0.2">
      <c r="A49" s="72" t="s">
        <v>169</v>
      </c>
      <c r="B49" s="72" t="s">
        <v>232</v>
      </c>
      <c r="C49" s="72" t="s">
        <v>233</v>
      </c>
      <c r="D49" s="127">
        <v>1</v>
      </c>
      <c r="E49" s="72" t="s">
        <v>28</v>
      </c>
      <c r="F49" s="72">
        <v>214</v>
      </c>
      <c r="G49" s="151">
        <v>1.25</v>
      </c>
      <c r="H49" s="72">
        <v>1</v>
      </c>
      <c r="I49" s="178">
        <v>6106</v>
      </c>
      <c r="J49" s="178"/>
    </row>
    <row r="50" spans="1:10" ht="12.75" customHeight="1" x14ac:dyDescent="0.2">
      <c r="A50" s="72" t="s">
        <v>169</v>
      </c>
      <c r="B50" s="72" t="s">
        <v>234</v>
      </c>
      <c r="C50" s="72" t="s">
        <v>235</v>
      </c>
      <c r="D50" s="127">
        <v>3</v>
      </c>
      <c r="E50" s="72" t="s">
        <v>28</v>
      </c>
      <c r="F50" s="72">
        <v>214</v>
      </c>
      <c r="G50" s="151">
        <v>0.5</v>
      </c>
      <c r="H50" s="72">
        <v>1</v>
      </c>
      <c r="I50" s="178">
        <v>291</v>
      </c>
      <c r="J50" s="178"/>
    </row>
    <row r="51" spans="1:10" ht="12.75" customHeight="1" x14ac:dyDescent="0.2">
      <c r="A51" s="72" t="s">
        <v>169</v>
      </c>
      <c r="B51" s="72" t="s">
        <v>236</v>
      </c>
      <c r="C51" s="72" t="s">
        <v>237</v>
      </c>
      <c r="D51" s="127">
        <v>1</v>
      </c>
      <c r="E51" s="72" t="s">
        <v>28</v>
      </c>
      <c r="F51" s="72">
        <v>214</v>
      </c>
      <c r="G51" s="151">
        <v>1.25</v>
      </c>
      <c r="H51" s="72">
        <v>1</v>
      </c>
      <c r="I51" s="178">
        <v>7899</v>
      </c>
      <c r="J51" s="178"/>
    </row>
    <row r="52" spans="1:10" ht="12.75" customHeight="1" x14ac:dyDescent="0.2">
      <c r="A52" s="72" t="s">
        <v>169</v>
      </c>
      <c r="B52" s="72" t="s">
        <v>238</v>
      </c>
      <c r="C52" s="72" t="s">
        <v>239</v>
      </c>
      <c r="D52" s="127">
        <v>1</v>
      </c>
      <c r="E52" s="72" t="s">
        <v>28</v>
      </c>
      <c r="F52" s="72">
        <v>214</v>
      </c>
      <c r="G52" s="151">
        <v>1.25</v>
      </c>
      <c r="H52" s="72">
        <v>1</v>
      </c>
      <c r="I52" s="178">
        <v>12048</v>
      </c>
      <c r="J52" s="178"/>
    </row>
    <row r="53" spans="1:10" ht="12.75" customHeight="1" x14ac:dyDescent="0.2">
      <c r="A53" s="72" t="s">
        <v>169</v>
      </c>
      <c r="B53" s="72" t="s">
        <v>660</v>
      </c>
      <c r="C53" s="72" t="s">
        <v>661</v>
      </c>
      <c r="D53" s="127">
        <v>3</v>
      </c>
      <c r="E53" s="72" t="s">
        <v>28</v>
      </c>
      <c r="F53" s="72">
        <v>213</v>
      </c>
      <c r="G53" s="151">
        <v>0.5</v>
      </c>
      <c r="H53" s="72">
        <v>1</v>
      </c>
      <c r="I53" s="178">
        <v>1537</v>
      </c>
      <c r="J53" s="178"/>
    </row>
    <row r="54" spans="1:10" ht="12.75" customHeight="1" x14ac:dyDescent="0.2">
      <c r="A54" s="72" t="s">
        <v>169</v>
      </c>
      <c r="B54" s="72" t="s">
        <v>240</v>
      </c>
      <c r="C54" s="72" t="s">
        <v>241</v>
      </c>
      <c r="D54" s="127">
        <v>3</v>
      </c>
      <c r="E54" s="72" t="s">
        <v>28</v>
      </c>
      <c r="F54" s="72">
        <v>214</v>
      </c>
      <c r="G54" s="151">
        <v>0.5</v>
      </c>
      <c r="H54" s="72">
        <v>1</v>
      </c>
      <c r="I54" s="178">
        <v>808</v>
      </c>
      <c r="J54" s="178"/>
    </row>
    <row r="55" spans="1:10" ht="12.75" customHeight="1" x14ac:dyDescent="0.2">
      <c r="A55" s="73" t="s">
        <v>169</v>
      </c>
      <c r="B55" s="73" t="s">
        <v>242</v>
      </c>
      <c r="C55" s="73" t="s">
        <v>243</v>
      </c>
      <c r="D55" s="144">
        <v>3</v>
      </c>
      <c r="E55" s="73" t="s">
        <v>28</v>
      </c>
      <c r="F55" s="73">
        <v>214</v>
      </c>
      <c r="G55" s="157">
        <v>0.5</v>
      </c>
      <c r="H55" s="73">
        <v>1</v>
      </c>
      <c r="I55" s="179">
        <v>890</v>
      </c>
      <c r="J55" s="178"/>
    </row>
    <row r="56" spans="1:10" ht="12.75" customHeight="1" x14ac:dyDescent="0.2">
      <c r="A56" s="30"/>
      <c r="B56" s="29">
        <f>COUNTA(B17:B55)</f>
        <v>39</v>
      </c>
      <c r="C56" s="29"/>
      <c r="D56" s="47"/>
      <c r="E56" s="29">
        <f>COUNTIF(E17:E55, "Yes")</f>
        <v>39</v>
      </c>
      <c r="F56" s="30"/>
      <c r="G56" s="29"/>
      <c r="H56" s="29"/>
      <c r="I56" s="54">
        <f>SUM(I17:I55)</f>
        <v>253439</v>
      </c>
    </row>
    <row r="57" spans="1:10" ht="12.75" customHeight="1" x14ac:dyDescent="0.2">
      <c r="A57" s="32"/>
      <c r="B57" s="62"/>
      <c r="C57" s="32"/>
      <c r="D57" s="47"/>
      <c r="E57" s="47"/>
      <c r="F57" s="32"/>
      <c r="G57" s="32"/>
      <c r="H57" s="32"/>
    </row>
    <row r="58" spans="1:10" ht="12.75" customHeight="1" x14ac:dyDescent="0.2">
      <c r="A58" s="127" t="s">
        <v>244</v>
      </c>
      <c r="B58" s="127" t="s">
        <v>245</v>
      </c>
      <c r="C58" s="127" t="s">
        <v>246</v>
      </c>
      <c r="D58" s="127">
        <v>3</v>
      </c>
      <c r="E58" s="72" t="s">
        <v>28</v>
      </c>
      <c r="F58" s="127">
        <v>214</v>
      </c>
      <c r="G58" s="151">
        <v>0.5</v>
      </c>
      <c r="H58" s="127">
        <v>1</v>
      </c>
      <c r="I58" s="178">
        <v>2086</v>
      </c>
    </row>
    <row r="59" spans="1:10" ht="12.75" customHeight="1" x14ac:dyDescent="0.2">
      <c r="A59" s="144" t="s">
        <v>244</v>
      </c>
      <c r="B59" s="144" t="s">
        <v>247</v>
      </c>
      <c r="C59" s="144" t="s">
        <v>248</v>
      </c>
      <c r="D59" s="144">
        <v>3</v>
      </c>
      <c r="E59" s="73" t="s">
        <v>28</v>
      </c>
      <c r="F59" s="144">
        <v>214</v>
      </c>
      <c r="G59" s="157">
        <v>0.5</v>
      </c>
      <c r="H59" s="144">
        <v>1</v>
      </c>
      <c r="I59" s="179">
        <v>407</v>
      </c>
    </row>
    <row r="60" spans="1:10" x14ac:dyDescent="0.2">
      <c r="A60" s="30"/>
      <c r="B60" s="29">
        <f>COUNTA(B58:B59)</f>
        <v>2</v>
      </c>
      <c r="C60" s="29"/>
      <c r="D60" s="33"/>
      <c r="E60" s="29">
        <f>COUNTIF(E58:E59, "Yes")</f>
        <v>2</v>
      </c>
      <c r="F60" s="30"/>
      <c r="G60" s="29"/>
      <c r="H60" s="29"/>
      <c r="I60" s="54">
        <f>SUM(I58:I59)</f>
        <v>2493</v>
      </c>
    </row>
    <row r="61" spans="1:10" x14ac:dyDescent="0.2">
      <c r="A61" s="30"/>
      <c r="B61" s="29"/>
      <c r="C61" s="29"/>
      <c r="D61" s="33"/>
      <c r="E61" s="33"/>
      <c r="F61" s="30"/>
      <c r="G61" s="29"/>
      <c r="H61" s="29"/>
      <c r="I61" s="54"/>
    </row>
    <row r="62" spans="1:10" ht="12.75" customHeight="1" x14ac:dyDescent="0.2">
      <c r="A62" s="151" t="s">
        <v>249</v>
      </c>
      <c r="B62" s="151" t="s">
        <v>250</v>
      </c>
      <c r="C62" s="151" t="s">
        <v>251</v>
      </c>
      <c r="D62" s="150">
        <v>1</v>
      </c>
      <c r="E62" s="72" t="s">
        <v>28</v>
      </c>
      <c r="F62" s="151">
        <v>214</v>
      </c>
      <c r="G62" s="151">
        <v>1.25</v>
      </c>
      <c r="H62" s="151">
        <v>1</v>
      </c>
      <c r="I62" s="176">
        <v>11665</v>
      </c>
      <c r="J62" s="178"/>
    </row>
    <row r="63" spans="1:10" ht="12.75" customHeight="1" x14ac:dyDescent="0.2">
      <c r="A63" s="151" t="s">
        <v>249</v>
      </c>
      <c r="B63" s="151" t="s">
        <v>252</v>
      </c>
      <c r="C63" s="151" t="s">
        <v>253</v>
      </c>
      <c r="D63" s="150">
        <v>3</v>
      </c>
      <c r="E63" s="72" t="s">
        <v>28</v>
      </c>
      <c r="F63" s="151">
        <v>214</v>
      </c>
      <c r="G63" s="151">
        <v>0.5</v>
      </c>
      <c r="H63" s="151">
        <v>1</v>
      </c>
      <c r="I63" s="176">
        <v>518.45600000000002</v>
      </c>
      <c r="J63" s="178"/>
    </row>
    <row r="64" spans="1:10" ht="12.75" customHeight="1" x14ac:dyDescent="0.2">
      <c r="A64" s="151" t="s">
        <v>249</v>
      </c>
      <c r="B64" s="151" t="s">
        <v>254</v>
      </c>
      <c r="C64" s="151" t="s">
        <v>255</v>
      </c>
      <c r="D64" s="150">
        <v>3</v>
      </c>
      <c r="E64" s="72" t="s">
        <v>28</v>
      </c>
      <c r="F64" s="151">
        <v>214</v>
      </c>
      <c r="G64" s="151">
        <v>0.5</v>
      </c>
      <c r="H64" s="151">
        <v>1</v>
      </c>
      <c r="I64" s="176">
        <v>670</v>
      </c>
      <c r="J64" s="178"/>
    </row>
    <row r="65" spans="1:10" ht="12.75" customHeight="1" x14ac:dyDescent="0.2">
      <c r="A65" s="151" t="s">
        <v>249</v>
      </c>
      <c r="B65" s="151" t="s">
        <v>256</v>
      </c>
      <c r="C65" s="151" t="s">
        <v>257</v>
      </c>
      <c r="D65" s="150">
        <v>1</v>
      </c>
      <c r="E65" s="72" t="s">
        <v>28</v>
      </c>
      <c r="F65" s="151">
        <v>214</v>
      </c>
      <c r="G65" s="151">
        <v>1.25</v>
      </c>
      <c r="H65" s="151">
        <v>1</v>
      </c>
      <c r="I65" s="176">
        <v>6826</v>
      </c>
      <c r="J65" s="178"/>
    </row>
    <row r="66" spans="1:10" ht="12.75" customHeight="1" x14ac:dyDescent="0.2">
      <c r="A66" s="151" t="s">
        <v>249</v>
      </c>
      <c r="B66" s="151" t="s">
        <v>258</v>
      </c>
      <c r="C66" s="151" t="s">
        <v>259</v>
      </c>
      <c r="D66" s="150">
        <v>2</v>
      </c>
      <c r="E66" s="72" t="s">
        <v>28</v>
      </c>
      <c r="F66" s="151">
        <v>214</v>
      </c>
      <c r="G66" s="151">
        <v>0.5</v>
      </c>
      <c r="H66" s="151">
        <v>1</v>
      </c>
      <c r="I66" s="176">
        <v>1700.5530000000001</v>
      </c>
      <c r="J66" s="178"/>
    </row>
    <row r="67" spans="1:10" ht="12.75" customHeight="1" x14ac:dyDescent="0.2">
      <c r="A67" s="151" t="s">
        <v>249</v>
      </c>
      <c r="B67" s="151" t="s">
        <v>260</v>
      </c>
      <c r="C67" s="151" t="s">
        <v>261</v>
      </c>
      <c r="D67" s="150">
        <v>2</v>
      </c>
      <c r="E67" s="72" t="s">
        <v>28</v>
      </c>
      <c r="F67" s="151">
        <v>214</v>
      </c>
      <c r="G67" s="151">
        <v>0.5</v>
      </c>
      <c r="H67" s="151">
        <v>1</v>
      </c>
      <c r="I67" s="176">
        <v>7670.4189999999999</v>
      </c>
      <c r="J67" s="178"/>
    </row>
    <row r="68" spans="1:10" ht="12.75" customHeight="1" x14ac:dyDescent="0.2">
      <c r="A68" s="151" t="s">
        <v>249</v>
      </c>
      <c r="B68" s="151" t="s">
        <v>262</v>
      </c>
      <c r="C68" s="151" t="s">
        <v>263</v>
      </c>
      <c r="D68" s="150">
        <v>3</v>
      </c>
      <c r="E68" s="72" t="s">
        <v>28</v>
      </c>
      <c r="F68" s="151">
        <v>214</v>
      </c>
      <c r="G68" s="151">
        <v>0.5</v>
      </c>
      <c r="H68" s="151">
        <v>1</v>
      </c>
      <c r="I68" s="176">
        <v>633.21900000000005</v>
      </c>
      <c r="J68" s="178"/>
    </row>
    <row r="69" spans="1:10" ht="12.75" customHeight="1" x14ac:dyDescent="0.2">
      <c r="A69" s="151" t="s">
        <v>249</v>
      </c>
      <c r="B69" s="151" t="s">
        <v>264</v>
      </c>
      <c r="C69" s="151" t="s">
        <v>265</v>
      </c>
      <c r="D69" s="150">
        <v>2</v>
      </c>
      <c r="E69" s="72" t="s">
        <v>28</v>
      </c>
      <c r="F69" s="151">
        <v>214</v>
      </c>
      <c r="G69" s="151">
        <v>0.5</v>
      </c>
      <c r="H69" s="151">
        <v>1</v>
      </c>
      <c r="I69" s="176">
        <v>1235.492</v>
      </c>
      <c r="J69" s="178"/>
    </row>
    <row r="70" spans="1:10" ht="12.75" customHeight="1" x14ac:dyDescent="0.2">
      <c r="A70" s="151" t="s">
        <v>249</v>
      </c>
      <c r="B70" s="151" t="s">
        <v>266</v>
      </c>
      <c r="C70" s="151" t="s">
        <v>267</v>
      </c>
      <c r="D70" s="150">
        <v>3</v>
      </c>
      <c r="E70" s="72" t="s">
        <v>28</v>
      </c>
      <c r="F70" s="151">
        <v>214</v>
      </c>
      <c r="G70" s="151">
        <v>0.5</v>
      </c>
      <c r="H70" s="151">
        <v>1</v>
      </c>
      <c r="I70" s="176">
        <v>3422.9920000000002</v>
      </c>
      <c r="J70" s="178"/>
    </row>
    <row r="71" spans="1:10" ht="12.75" customHeight="1" x14ac:dyDescent="0.2">
      <c r="A71" s="151" t="s">
        <v>249</v>
      </c>
      <c r="B71" s="151" t="s">
        <v>268</v>
      </c>
      <c r="C71" s="151" t="s">
        <v>269</v>
      </c>
      <c r="D71" s="150">
        <v>2</v>
      </c>
      <c r="E71" s="72" t="s">
        <v>28</v>
      </c>
      <c r="F71" s="151">
        <v>214</v>
      </c>
      <c r="G71" s="151">
        <v>0.5</v>
      </c>
      <c r="H71" s="151">
        <v>1</v>
      </c>
      <c r="I71" s="176">
        <v>1366.3130000000001</v>
      </c>
      <c r="J71" s="178"/>
    </row>
    <row r="72" spans="1:10" ht="12.75" customHeight="1" x14ac:dyDescent="0.2">
      <c r="A72" s="151" t="s">
        <v>249</v>
      </c>
      <c r="B72" s="151" t="s">
        <v>270</v>
      </c>
      <c r="C72" s="151" t="s">
        <v>271</v>
      </c>
      <c r="D72" s="150">
        <v>2</v>
      </c>
      <c r="E72" s="72" t="s">
        <v>28</v>
      </c>
      <c r="F72" s="151">
        <v>214</v>
      </c>
      <c r="G72" s="151">
        <v>0.5</v>
      </c>
      <c r="H72" s="151">
        <v>1</v>
      </c>
      <c r="I72" s="176">
        <v>861.41700000000003</v>
      </c>
      <c r="J72" s="178"/>
    </row>
    <row r="73" spans="1:10" ht="12.75" customHeight="1" x14ac:dyDescent="0.2">
      <c r="A73" s="151" t="s">
        <v>249</v>
      </c>
      <c r="B73" s="151" t="s">
        <v>272</v>
      </c>
      <c r="C73" s="151" t="s">
        <v>273</v>
      </c>
      <c r="D73" s="150">
        <v>2</v>
      </c>
      <c r="E73" s="72" t="s">
        <v>28</v>
      </c>
      <c r="F73" s="151">
        <v>214</v>
      </c>
      <c r="G73" s="151">
        <v>0.5</v>
      </c>
      <c r="H73" s="151">
        <v>1</v>
      </c>
      <c r="I73" s="176">
        <v>15776.716</v>
      </c>
      <c r="J73" s="178"/>
    </row>
    <row r="74" spans="1:10" ht="12.75" customHeight="1" x14ac:dyDescent="0.2">
      <c r="A74" s="151" t="s">
        <v>249</v>
      </c>
      <c r="B74" s="151" t="s">
        <v>274</v>
      </c>
      <c r="C74" s="151" t="s">
        <v>275</v>
      </c>
      <c r="D74" s="150">
        <v>2</v>
      </c>
      <c r="E74" s="72" t="s">
        <v>28</v>
      </c>
      <c r="F74" s="151">
        <v>214</v>
      </c>
      <c r="G74" s="151">
        <v>0.5</v>
      </c>
      <c r="H74" s="151">
        <v>1</v>
      </c>
      <c r="I74" s="176">
        <v>2547.9490000000001</v>
      </c>
      <c r="J74" s="178"/>
    </row>
    <row r="75" spans="1:10" ht="12.75" customHeight="1" x14ac:dyDescent="0.2">
      <c r="A75" s="151" t="s">
        <v>249</v>
      </c>
      <c r="B75" s="151" t="s">
        <v>276</v>
      </c>
      <c r="C75" s="151" t="s">
        <v>277</v>
      </c>
      <c r="D75" s="150">
        <v>2</v>
      </c>
      <c r="E75" s="72" t="s">
        <v>28</v>
      </c>
      <c r="F75" s="151">
        <v>214</v>
      </c>
      <c r="G75" s="151">
        <v>0.5</v>
      </c>
      <c r="H75" s="151">
        <v>1</v>
      </c>
      <c r="I75" s="176">
        <v>2520.5300000000002</v>
      </c>
      <c r="J75" s="178"/>
    </row>
    <row r="76" spans="1:10" ht="12.75" customHeight="1" x14ac:dyDescent="0.2">
      <c r="A76" s="151" t="s">
        <v>249</v>
      </c>
      <c r="B76" s="151" t="s">
        <v>278</v>
      </c>
      <c r="C76" s="151" t="s">
        <v>279</v>
      </c>
      <c r="D76" s="150">
        <v>2</v>
      </c>
      <c r="E76" s="72" t="s">
        <v>28</v>
      </c>
      <c r="F76" s="151">
        <v>214</v>
      </c>
      <c r="G76" s="151">
        <v>0.5</v>
      </c>
      <c r="H76" s="151">
        <v>1</v>
      </c>
      <c r="I76" s="176">
        <v>22794.25</v>
      </c>
      <c r="J76" s="178"/>
    </row>
    <row r="77" spans="1:10" ht="12.75" customHeight="1" x14ac:dyDescent="0.2">
      <c r="A77" s="151" t="s">
        <v>249</v>
      </c>
      <c r="B77" s="151" t="s">
        <v>280</v>
      </c>
      <c r="C77" s="151" t="s">
        <v>281</v>
      </c>
      <c r="D77" s="150">
        <v>2</v>
      </c>
      <c r="E77" s="72" t="s">
        <v>28</v>
      </c>
      <c r="F77" s="151">
        <v>214</v>
      </c>
      <c r="G77" s="151">
        <v>0.5</v>
      </c>
      <c r="H77" s="151">
        <v>1</v>
      </c>
      <c r="I77" s="176">
        <v>3302</v>
      </c>
      <c r="J77" s="178"/>
    </row>
    <row r="78" spans="1:10" ht="12.75" customHeight="1" x14ac:dyDescent="0.2">
      <c r="A78" s="151" t="s">
        <v>249</v>
      </c>
      <c r="B78" s="151" t="s">
        <v>282</v>
      </c>
      <c r="C78" s="151" t="s">
        <v>283</v>
      </c>
      <c r="D78" s="150">
        <v>2</v>
      </c>
      <c r="E78" s="72" t="s">
        <v>28</v>
      </c>
      <c r="F78" s="151">
        <v>214</v>
      </c>
      <c r="G78" s="151">
        <v>0.5</v>
      </c>
      <c r="H78" s="151">
        <v>1</v>
      </c>
      <c r="I78" s="176">
        <v>2341.6619999999998</v>
      </c>
      <c r="J78" s="178"/>
    </row>
    <row r="79" spans="1:10" ht="12.75" customHeight="1" x14ac:dyDescent="0.2">
      <c r="A79" s="151" t="s">
        <v>249</v>
      </c>
      <c r="B79" s="151" t="s">
        <v>624</v>
      </c>
      <c r="C79" s="151" t="s">
        <v>625</v>
      </c>
      <c r="D79" s="150">
        <v>2</v>
      </c>
      <c r="E79" s="72" t="s">
        <v>28</v>
      </c>
      <c r="F79" s="151">
        <v>214</v>
      </c>
      <c r="G79" s="151">
        <v>0.5</v>
      </c>
      <c r="H79" s="151">
        <v>1</v>
      </c>
      <c r="I79" s="176">
        <v>1354.691</v>
      </c>
      <c r="J79" s="178"/>
    </row>
    <row r="80" spans="1:10" ht="12.75" customHeight="1" x14ac:dyDescent="0.2">
      <c r="A80" s="151" t="s">
        <v>249</v>
      </c>
      <c r="B80" s="151" t="s">
        <v>284</v>
      </c>
      <c r="C80" s="151" t="s">
        <v>285</v>
      </c>
      <c r="D80" s="150">
        <v>1</v>
      </c>
      <c r="E80" s="72" t="s">
        <v>28</v>
      </c>
      <c r="F80" s="151">
        <v>214</v>
      </c>
      <c r="G80" s="151">
        <v>1.25</v>
      </c>
      <c r="H80" s="151">
        <v>1</v>
      </c>
      <c r="I80" s="176">
        <v>26400</v>
      </c>
      <c r="J80" s="178"/>
    </row>
    <row r="81" spans="1:10" ht="12.75" customHeight="1" x14ac:dyDescent="0.2">
      <c r="A81" s="151" t="s">
        <v>249</v>
      </c>
      <c r="B81" s="151" t="s">
        <v>286</v>
      </c>
      <c r="C81" s="151" t="s">
        <v>287</v>
      </c>
      <c r="D81" s="150">
        <v>2</v>
      </c>
      <c r="E81" s="72" t="s">
        <v>28</v>
      </c>
      <c r="F81" s="151">
        <v>214</v>
      </c>
      <c r="G81" s="151">
        <v>0.5</v>
      </c>
      <c r="H81" s="151">
        <v>1</v>
      </c>
      <c r="I81" s="176">
        <v>912.86800000000005</v>
      </c>
      <c r="J81" s="178"/>
    </row>
    <row r="82" spans="1:10" ht="12.75" customHeight="1" x14ac:dyDescent="0.2">
      <c r="A82" s="151" t="s">
        <v>249</v>
      </c>
      <c r="B82" s="151" t="s">
        <v>288</v>
      </c>
      <c r="C82" s="151" t="s">
        <v>289</v>
      </c>
      <c r="D82" s="150">
        <v>2</v>
      </c>
      <c r="E82" s="72" t="s">
        <v>28</v>
      </c>
      <c r="F82" s="151">
        <v>214</v>
      </c>
      <c r="G82" s="151">
        <v>0.5</v>
      </c>
      <c r="H82" s="151">
        <v>1</v>
      </c>
      <c r="I82" s="176">
        <v>8903.5329999999994</v>
      </c>
      <c r="J82" s="178"/>
    </row>
    <row r="83" spans="1:10" ht="12.75" customHeight="1" x14ac:dyDescent="0.2">
      <c r="A83" s="151" t="s">
        <v>249</v>
      </c>
      <c r="B83" s="151" t="s">
        <v>290</v>
      </c>
      <c r="C83" s="151" t="s">
        <v>291</v>
      </c>
      <c r="D83" s="150">
        <v>3</v>
      </c>
      <c r="E83" s="72" t="s">
        <v>28</v>
      </c>
      <c r="F83" s="151">
        <v>214</v>
      </c>
      <c r="G83" s="151">
        <v>0.5</v>
      </c>
      <c r="H83" s="151">
        <v>1</v>
      </c>
      <c r="I83" s="176">
        <v>503.80200000000002</v>
      </c>
      <c r="J83" s="178"/>
    </row>
    <row r="84" spans="1:10" ht="12.75" customHeight="1" x14ac:dyDescent="0.2">
      <c r="A84" s="151" t="s">
        <v>249</v>
      </c>
      <c r="B84" s="151" t="s">
        <v>292</v>
      </c>
      <c r="C84" s="151" t="s">
        <v>293</v>
      </c>
      <c r="D84" s="150">
        <v>1</v>
      </c>
      <c r="E84" s="72" t="s">
        <v>28</v>
      </c>
      <c r="F84" s="151">
        <v>214</v>
      </c>
      <c r="G84" s="151">
        <v>1.25</v>
      </c>
      <c r="H84" s="151">
        <v>1</v>
      </c>
      <c r="I84" s="176">
        <v>7817</v>
      </c>
      <c r="J84" s="178"/>
    </row>
    <row r="85" spans="1:10" ht="12.75" customHeight="1" x14ac:dyDescent="0.2">
      <c r="A85" s="151" t="s">
        <v>249</v>
      </c>
      <c r="B85" s="151" t="s">
        <v>294</v>
      </c>
      <c r="C85" s="151" t="s">
        <v>295</v>
      </c>
      <c r="D85" s="150">
        <v>2</v>
      </c>
      <c r="E85" s="72" t="s">
        <v>28</v>
      </c>
      <c r="F85" s="151">
        <v>214</v>
      </c>
      <c r="G85" s="151">
        <v>0.5</v>
      </c>
      <c r="H85" s="151">
        <v>1</v>
      </c>
      <c r="I85" s="176">
        <v>14688.308000000001</v>
      </c>
      <c r="J85" s="178"/>
    </row>
    <row r="86" spans="1:10" ht="12.75" customHeight="1" x14ac:dyDescent="0.2">
      <c r="A86" s="151" t="s">
        <v>249</v>
      </c>
      <c r="B86" s="151" t="s">
        <v>296</v>
      </c>
      <c r="C86" s="151" t="s">
        <v>297</v>
      </c>
      <c r="D86" s="150">
        <v>3</v>
      </c>
      <c r="E86" s="72" t="s">
        <v>28</v>
      </c>
      <c r="F86" s="151">
        <v>214</v>
      </c>
      <c r="G86" s="151">
        <v>0.5</v>
      </c>
      <c r="H86" s="151">
        <v>1</v>
      </c>
      <c r="I86" s="176">
        <v>6465.9769999999999</v>
      </c>
      <c r="J86" s="178"/>
    </row>
    <row r="87" spans="1:10" ht="12.75" customHeight="1" x14ac:dyDescent="0.2">
      <c r="A87" s="151" t="s">
        <v>249</v>
      </c>
      <c r="B87" s="151" t="s">
        <v>298</v>
      </c>
      <c r="C87" s="151" t="s">
        <v>299</v>
      </c>
      <c r="D87" s="150">
        <v>1</v>
      </c>
      <c r="E87" s="72" t="s">
        <v>28</v>
      </c>
      <c r="F87" s="151">
        <v>214</v>
      </c>
      <c r="G87" s="151">
        <v>1.25</v>
      </c>
      <c r="H87" s="151">
        <v>1</v>
      </c>
      <c r="I87" s="176">
        <v>23527</v>
      </c>
      <c r="J87" s="178"/>
    </row>
    <row r="88" spans="1:10" ht="12.75" customHeight="1" x14ac:dyDescent="0.2">
      <c r="A88" s="151" t="s">
        <v>249</v>
      </c>
      <c r="B88" s="151" t="s">
        <v>300</v>
      </c>
      <c r="C88" s="151" t="s">
        <v>301</v>
      </c>
      <c r="D88" s="150">
        <v>1</v>
      </c>
      <c r="E88" s="72" t="s">
        <v>28</v>
      </c>
      <c r="F88" s="151">
        <v>214</v>
      </c>
      <c r="G88" s="151">
        <v>1.25</v>
      </c>
      <c r="H88" s="151">
        <v>1</v>
      </c>
      <c r="I88" s="176">
        <v>9497</v>
      </c>
      <c r="J88" s="178"/>
    </row>
    <row r="89" spans="1:10" ht="12.75" customHeight="1" x14ac:dyDescent="0.2">
      <c r="A89" s="151" t="s">
        <v>249</v>
      </c>
      <c r="B89" s="151" t="s">
        <v>302</v>
      </c>
      <c r="C89" s="151" t="s">
        <v>303</v>
      </c>
      <c r="D89" s="150">
        <v>1</v>
      </c>
      <c r="E89" s="72" t="s">
        <v>28</v>
      </c>
      <c r="F89" s="151">
        <v>214</v>
      </c>
      <c r="G89" s="151">
        <v>1.25</v>
      </c>
      <c r="H89" s="151">
        <v>1</v>
      </c>
      <c r="I89" s="176">
        <v>15258</v>
      </c>
      <c r="J89" s="178"/>
    </row>
    <row r="90" spans="1:10" ht="12.75" customHeight="1" x14ac:dyDescent="0.2">
      <c r="A90" s="151" t="s">
        <v>249</v>
      </c>
      <c r="B90" s="151" t="s">
        <v>304</v>
      </c>
      <c r="C90" s="151" t="s">
        <v>305</v>
      </c>
      <c r="D90" s="150">
        <v>1</v>
      </c>
      <c r="E90" s="72" t="s">
        <v>28</v>
      </c>
      <c r="F90" s="151">
        <v>214</v>
      </c>
      <c r="G90" s="151">
        <v>1.25</v>
      </c>
      <c r="H90" s="151">
        <v>1</v>
      </c>
      <c r="I90" s="176">
        <v>8533</v>
      </c>
      <c r="J90" s="178"/>
    </row>
    <row r="91" spans="1:10" ht="12.75" customHeight="1" x14ac:dyDescent="0.2">
      <c r="A91" s="151" t="s">
        <v>249</v>
      </c>
      <c r="B91" s="151" t="s">
        <v>306</v>
      </c>
      <c r="C91" s="151" t="s">
        <v>307</v>
      </c>
      <c r="D91" s="150">
        <v>2</v>
      </c>
      <c r="E91" s="72" t="s">
        <v>28</v>
      </c>
      <c r="F91" s="151">
        <v>214</v>
      </c>
      <c r="G91" s="151">
        <v>0.5</v>
      </c>
      <c r="H91" s="151">
        <v>1</v>
      </c>
      <c r="I91" s="176">
        <v>164.4</v>
      </c>
      <c r="J91" s="178"/>
    </row>
    <row r="92" spans="1:10" ht="12.75" customHeight="1" x14ac:dyDescent="0.2">
      <c r="A92" s="151" t="s">
        <v>249</v>
      </c>
      <c r="B92" s="151" t="s">
        <v>308</v>
      </c>
      <c r="C92" s="151" t="s">
        <v>309</v>
      </c>
      <c r="D92" s="150">
        <v>3</v>
      </c>
      <c r="E92" s="72" t="s">
        <v>28</v>
      </c>
      <c r="F92" s="151">
        <v>214</v>
      </c>
      <c r="G92" s="151">
        <v>0.5</v>
      </c>
      <c r="H92" s="151">
        <v>1</v>
      </c>
      <c r="I92" s="176">
        <v>694</v>
      </c>
      <c r="J92" s="178"/>
    </row>
    <row r="93" spans="1:10" ht="12.75" customHeight="1" x14ac:dyDescent="0.2">
      <c r="A93" s="151" t="s">
        <v>249</v>
      </c>
      <c r="B93" s="151" t="s">
        <v>310</v>
      </c>
      <c r="C93" s="151" t="s">
        <v>311</v>
      </c>
      <c r="D93" s="150">
        <v>2</v>
      </c>
      <c r="E93" s="72" t="s">
        <v>28</v>
      </c>
      <c r="F93" s="151">
        <v>214</v>
      </c>
      <c r="G93" s="151">
        <v>0.5</v>
      </c>
      <c r="H93" s="151">
        <v>1</v>
      </c>
      <c r="I93" s="176">
        <v>577.29499999999996</v>
      </c>
      <c r="J93" s="178"/>
    </row>
    <row r="94" spans="1:10" ht="12.75" customHeight="1" x14ac:dyDescent="0.2">
      <c r="A94" s="151" t="s">
        <v>249</v>
      </c>
      <c r="B94" s="151" t="s">
        <v>312</v>
      </c>
      <c r="C94" s="151" t="s">
        <v>313</v>
      </c>
      <c r="D94" s="150">
        <v>2</v>
      </c>
      <c r="E94" s="72" t="s">
        <v>28</v>
      </c>
      <c r="F94" s="151">
        <v>214</v>
      </c>
      <c r="G94" s="151">
        <v>0.5</v>
      </c>
      <c r="H94" s="151">
        <v>1</v>
      </c>
      <c r="I94" s="176">
        <v>576.65499999999997</v>
      </c>
      <c r="J94" s="178"/>
    </row>
    <row r="95" spans="1:10" ht="12.75" customHeight="1" x14ac:dyDescent="0.2">
      <c r="A95" s="151" t="s">
        <v>249</v>
      </c>
      <c r="B95" s="151" t="s">
        <v>314</v>
      </c>
      <c r="C95" s="151" t="s">
        <v>315</v>
      </c>
      <c r="D95" s="150">
        <v>2</v>
      </c>
      <c r="E95" s="72" t="s">
        <v>28</v>
      </c>
      <c r="F95" s="151">
        <v>214</v>
      </c>
      <c r="G95" s="151">
        <v>0.5</v>
      </c>
      <c r="H95" s="151">
        <v>1</v>
      </c>
      <c r="I95" s="176">
        <v>2088</v>
      </c>
      <c r="J95" s="178"/>
    </row>
    <row r="96" spans="1:10" ht="12.75" customHeight="1" x14ac:dyDescent="0.2">
      <c r="A96" s="151" t="s">
        <v>249</v>
      </c>
      <c r="B96" s="151" t="s">
        <v>316</v>
      </c>
      <c r="C96" s="151" t="s">
        <v>317</v>
      </c>
      <c r="D96" s="150">
        <v>1</v>
      </c>
      <c r="E96" s="72" t="s">
        <v>28</v>
      </c>
      <c r="F96" s="151">
        <v>214</v>
      </c>
      <c r="G96" s="151">
        <v>1.25</v>
      </c>
      <c r="H96" s="151">
        <v>1</v>
      </c>
      <c r="I96" s="176">
        <v>432.89699999999999</v>
      </c>
      <c r="J96" s="178"/>
    </row>
    <row r="97" spans="1:10" ht="12.75" customHeight="1" x14ac:dyDescent="0.2">
      <c r="A97" s="151" t="s">
        <v>249</v>
      </c>
      <c r="B97" s="151" t="s">
        <v>318</v>
      </c>
      <c r="C97" s="151" t="s">
        <v>319</v>
      </c>
      <c r="D97" s="150">
        <v>1</v>
      </c>
      <c r="E97" s="72" t="s">
        <v>28</v>
      </c>
      <c r="F97" s="151">
        <v>214</v>
      </c>
      <c r="G97" s="151">
        <v>1.25</v>
      </c>
      <c r="H97" s="151">
        <v>1</v>
      </c>
      <c r="I97" s="176">
        <v>13543</v>
      </c>
      <c r="J97" s="178"/>
    </row>
    <row r="98" spans="1:10" ht="12.75" customHeight="1" x14ac:dyDescent="0.2">
      <c r="A98" s="151" t="s">
        <v>249</v>
      </c>
      <c r="B98" s="151" t="s">
        <v>320</v>
      </c>
      <c r="C98" s="151" t="s">
        <v>321</v>
      </c>
      <c r="D98" s="150">
        <v>1</v>
      </c>
      <c r="E98" s="72" t="s">
        <v>28</v>
      </c>
      <c r="F98" s="151">
        <v>214</v>
      </c>
      <c r="G98" s="151">
        <v>1.25</v>
      </c>
      <c r="H98" s="151">
        <v>1</v>
      </c>
      <c r="I98" s="176">
        <v>4105</v>
      </c>
      <c r="J98" s="178"/>
    </row>
    <row r="99" spans="1:10" ht="12.75" customHeight="1" x14ac:dyDescent="0.2">
      <c r="A99" s="151" t="s">
        <v>249</v>
      </c>
      <c r="B99" s="151" t="s">
        <v>322</v>
      </c>
      <c r="C99" s="151" t="s">
        <v>323</v>
      </c>
      <c r="D99" s="150">
        <v>1</v>
      </c>
      <c r="E99" s="72" t="s">
        <v>28</v>
      </c>
      <c r="F99" s="151">
        <v>214</v>
      </c>
      <c r="G99" s="151">
        <v>1.25</v>
      </c>
      <c r="H99" s="151">
        <v>1</v>
      </c>
      <c r="I99" s="176">
        <v>3850</v>
      </c>
      <c r="J99" s="178"/>
    </row>
    <row r="100" spans="1:10" ht="12.75" customHeight="1" x14ac:dyDescent="0.2">
      <c r="A100" s="151" t="s">
        <v>249</v>
      </c>
      <c r="B100" s="151" t="s">
        <v>324</v>
      </c>
      <c r="C100" s="151" t="s">
        <v>325</v>
      </c>
      <c r="D100" s="150">
        <v>1</v>
      </c>
      <c r="E100" s="72" t="s">
        <v>28</v>
      </c>
      <c r="F100" s="151">
        <v>214</v>
      </c>
      <c r="G100" s="151">
        <v>1.25</v>
      </c>
      <c r="H100" s="151">
        <v>1</v>
      </c>
      <c r="I100" s="176">
        <v>16914</v>
      </c>
      <c r="J100" s="178"/>
    </row>
    <row r="101" spans="1:10" ht="12.75" customHeight="1" x14ac:dyDescent="0.2">
      <c r="A101" s="151" t="s">
        <v>249</v>
      </c>
      <c r="B101" s="151" t="s">
        <v>327</v>
      </c>
      <c r="C101" s="151" t="s">
        <v>626</v>
      </c>
      <c r="D101" s="150">
        <v>1</v>
      </c>
      <c r="E101" s="72" t="s">
        <v>28</v>
      </c>
      <c r="F101" s="151">
        <v>214</v>
      </c>
      <c r="G101" s="151">
        <v>1.25</v>
      </c>
      <c r="H101" s="151">
        <v>1</v>
      </c>
      <c r="I101" s="176">
        <v>5604</v>
      </c>
      <c r="J101" s="178"/>
    </row>
    <row r="102" spans="1:10" ht="12.75" customHeight="1" x14ac:dyDescent="0.2">
      <c r="A102" s="151" t="s">
        <v>249</v>
      </c>
      <c r="B102" s="151" t="s">
        <v>328</v>
      </c>
      <c r="C102" s="151" t="s">
        <v>329</v>
      </c>
      <c r="D102" s="150">
        <v>1</v>
      </c>
      <c r="E102" s="72" t="s">
        <v>28</v>
      </c>
      <c r="F102" s="151">
        <v>214</v>
      </c>
      <c r="G102" s="151">
        <v>1.25</v>
      </c>
      <c r="H102" s="151">
        <v>1</v>
      </c>
      <c r="I102" s="176">
        <v>6096</v>
      </c>
      <c r="J102" s="178"/>
    </row>
    <row r="103" spans="1:10" ht="12.75" customHeight="1" x14ac:dyDescent="0.2">
      <c r="A103" s="151" t="s">
        <v>249</v>
      </c>
      <c r="B103" s="151" t="s">
        <v>330</v>
      </c>
      <c r="C103" s="151" t="s">
        <v>627</v>
      </c>
      <c r="D103" s="150">
        <v>2</v>
      </c>
      <c r="E103" s="72" t="s">
        <v>28</v>
      </c>
      <c r="F103" s="151">
        <v>214</v>
      </c>
      <c r="G103" s="151">
        <v>0.5</v>
      </c>
      <c r="H103" s="151">
        <v>1</v>
      </c>
      <c r="I103" s="176">
        <v>246.93</v>
      </c>
      <c r="J103" s="178"/>
    </row>
    <row r="104" spans="1:10" ht="12.75" customHeight="1" x14ac:dyDescent="0.2">
      <c r="A104" s="151" t="s">
        <v>249</v>
      </c>
      <c r="B104" s="151" t="s">
        <v>331</v>
      </c>
      <c r="C104" s="151" t="s">
        <v>332</v>
      </c>
      <c r="D104" s="150">
        <v>1</v>
      </c>
      <c r="E104" s="72" t="s">
        <v>28</v>
      </c>
      <c r="F104" s="151">
        <v>214</v>
      </c>
      <c r="G104" s="151">
        <v>1.25</v>
      </c>
      <c r="H104" s="151">
        <v>1</v>
      </c>
      <c r="I104" s="176">
        <v>4045</v>
      </c>
      <c r="J104" s="178"/>
    </row>
    <row r="105" spans="1:10" ht="12.75" customHeight="1" x14ac:dyDescent="0.2">
      <c r="A105" s="151" t="s">
        <v>249</v>
      </c>
      <c r="B105" s="151" t="s">
        <v>333</v>
      </c>
      <c r="C105" s="151" t="s">
        <v>334</v>
      </c>
      <c r="D105" s="150">
        <v>1</v>
      </c>
      <c r="E105" s="72" t="s">
        <v>28</v>
      </c>
      <c r="F105" s="151">
        <v>214</v>
      </c>
      <c r="G105" s="151">
        <v>1.25</v>
      </c>
      <c r="H105" s="151">
        <v>1</v>
      </c>
      <c r="I105" s="176">
        <v>2831.9839999999999</v>
      </c>
      <c r="J105" s="178"/>
    </row>
    <row r="106" spans="1:10" ht="12.75" customHeight="1" x14ac:dyDescent="0.2">
      <c r="A106" s="151" t="s">
        <v>249</v>
      </c>
      <c r="B106" s="151" t="s">
        <v>335</v>
      </c>
      <c r="C106" s="151" t="s">
        <v>336</v>
      </c>
      <c r="D106" s="150">
        <v>2</v>
      </c>
      <c r="E106" s="72" t="s">
        <v>28</v>
      </c>
      <c r="F106" s="151">
        <v>214</v>
      </c>
      <c r="G106" s="151">
        <v>0.5</v>
      </c>
      <c r="H106" s="151">
        <v>1</v>
      </c>
      <c r="I106" s="176">
        <v>8164</v>
      </c>
      <c r="J106" s="178"/>
    </row>
    <row r="107" spans="1:10" ht="12.75" customHeight="1" x14ac:dyDescent="0.2">
      <c r="A107" s="151" t="s">
        <v>249</v>
      </c>
      <c r="B107" s="151" t="s">
        <v>337</v>
      </c>
      <c r="C107" s="151" t="s">
        <v>338</v>
      </c>
      <c r="D107" s="150">
        <v>2</v>
      </c>
      <c r="E107" s="72" t="s">
        <v>28</v>
      </c>
      <c r="F107" s="151">
        <v>214</v>
      </c>
      <c r="G107" s="151">
        <v>0.5</v>
      </c>
      <c r="H107" s="151">
        <v>1</v>
      </c>
      <c r="I107" s="176">
        <v>5772</v>
      </c>
      <c r="J107" s="178"/>
    </row>
    <row r="108" spans="1:10" ht="12.75" customHeight="1" x14ac:dyDescent="0.2">
      <c r="A108" s="151" t="s">
        <v>249</v>
      </c>
      <c r="B108" s="151" t="s">
        <v>339</v>
      </c>
      <c r="C108" s="151" t="s">
        <v>340</v>
      </c>
      <c r="D108" s="150">
        <v>2</v>
      </c>
      <c r="E108" s="72" t="s">
        <v>28</v>
      </c>
      <c r="F108" s="151">
        <v>214</v>
      </c>
      <c r="G108" s="151">
        <v>0.5</v>
      </c>
      <c r="H108" s="151">
        <v>1</v>
      </c>
      <c r="I108" s="176">
        <v>1652.8820000000001</v>
      </c>
      <c r="J108" s="178"/>
    </row>
    <row r="109" spans="1:10" ht="12.75" customHeight="1" x14ac:dyDescent="0.2">
      <c r="A109" s="151" t="s">
        <v>249</v>
      </c>
      <c r="B109" s="151" t="s">
        <v>341</v>
      </c>
      <c r="C109" s="151" t="s">
        <v>342</v>
      </c>
      <c r="D109" s="150">
        <v>3</v>
      </c>
      <c r="E109" s="72" t="s">
        <v>28</v>
      </c>
      <c r="F109" s="151">
        <v>214</v>
      </c>
      <c r="G109" s="151">
        <v>0.5</v>
      </c>
      <c r="H109" s="151">
        <v>1</v>
      </c>
      <c r="I109" s="176">
        <v>3030.9789999999998</v>
      </c>
      <c r="J109" s="178"/>
    </row>
    <row r="110" spans="1:10" ht="12.75" customHeight="1" x14ac:dyDescent="0.2">
      <c r="A110" s="151" t="s">
        <v>249</v>
      </c>
      <c r="B110" s="151" t="s">
        <v>326</v>
      </c>
      <c r="C110" s="151" t="s">
        <v>628</v>
      </c>
      <c r="D110" s="150">
        <v>1</v>
      </c>
      <c r="E110" s="72" t="s">
        <v>28</v>
      </c>
      <c r="F110" s="151">
        <v>214</v>
      </c>
      <c r="G110" s="151">
        <v>1.25</v>
      </c>
      <c r="H110" s="151">
        <v>1</v>
      </c>
      <c r="I110" s="176">
        <v>3837.2649999999999</v>
      </c>
      <c r="J110" s="178"/>
    </row>
    <row r="111" spans="1:10" ht="12.75" customHeight="1" x14ac:dyDescent="0.2">
      <c r="A111" s="151" t="s">
        <v>249</v>
      </c>
      <c r="B111" s="151" t="s">
        <v>343</v>
      </c>
      <c r="C111" s="151" t="s">
        <v>344</v>
      </c>
      <c r="D111" s="150">
        <v>3</v>
      </c>
      <c r="E111" s="72" t="s">
        <v>28</v>
      </c>
      <c r="F111" s="151">
        <v>214</v>
      </c>
      <c r="G111" s="151">
        <v>0.5</v>
      </c>
      <c r="H111" s="151">
        <v>1</v>
      </c>
      <c r="I111" s="176">
        <v>6414.7849999999999</v>
      </c>
      <c r="J111" s="178"/>
    </row>
    <row r="112" spans="1:10" ht="12.75" customHeight="1" x14ac:dyDescent="0.2">
      <c r="A112" s="151" t="s">
        <v>249</v>
      </c>
      <c r="B112" s="151" t="s">
        <v>345</v>
      </c>
      <c r="C112" s="151" t="s">
        <v>346</v>
      </c>
      <c r="D112" s="150">
        <v>2</v>
      </c>
      <c r="E112" s="72" t="s">
        <v>28</v>
      </c>
      <c r="F112" s="151">
        <v>214</v>
      </c>
      <c r="G112" s="151">
        <v>0.5</v>
      </c>
      <c r="H112" s="151">
        <v>1</v>
      </c>
      <c r="I112" s="176">
        <v>1954.4659999999999</v>
      </c>
      <c r="J112" s="178"/>
    </row>
    <row r="113" spans="1:10" ht="12.75" customHeight="1" x14ac:dyDescent="0.2">
      <c r="A113" s="151" t="s">
        <v>249</v>
      </c>
      <c r="B113" s="151" t="s">
        <v>347</v>
      </c>
      <c r="C113" s="151" t="s">
        <v>348</v>
      </c>
      <c r="D113" s="150">
        <v>2</v>
      </c>
      <c r="E113" s="72" t="s">
        <v>28</v>
      </c>
      <c r="F113" s="151">
        <v>214</v>
      </c>
      <c r="G113" s="151">
        <v>0.5</v>
      </c>
      <c r="H113" s="151">
        <v>1</v>
      </c>
      <c r="I113" s="176">
        <v>4623.3119999999999</v>
      </c>
      <c r="J113" s="178"/>
    </row>
    <row r="114" spans="1:10" ht="12.75" customHeight="1" x14ac:dyDescent="0.2">
      <c r="A114" s="157" t="s">
        <v>249</v>
      </c>
      <c r="B114" s="157" t="s">
        <v>349</v>
      </c>
      <c r="C114" s="157" t="s">
        <v>350</v>
      </c>
      <c r="D114" s="157">
        <v>2</v>
      </c>
      <c r="E114" s="73" t="s">
        <v>28</v>
      </c>
      <c r="F114" s="157">
        <v>214</v>
      </c>
      <c r="G114" s="157">
        <v>0.5</v>
      </c>
      <c r="H114" s="157">
        <v>1</v>
      </c>
      <c r="I114" s="177">
        <v>7000</v>
      </c>
      <c r="J114" s="178"/>
    </row>
    <row r="115" spans="1:10" x14ac:dyDescent="0.2">
      <c r="A115" s="30"/>
      <c r="B115" s="29">
        <f>COUNTA(B62:B114)</f>
        <v>53</v>
      </c>
      <c r="C115" s="29"/>
      <c r="D115" s="33"/>
      <c r="E115" s="29">
        <f>COUNTIF(E62:E114, "Yes")</f>
        <v>53</v>
      </c>
      <c r="F115" s="30"/>
      <c r="G115" s="29"/>
      <c r="H115" s="29"/>
      <c r="I115" s="54">
        <f>SUM(I62:I114)</f>
        <v>313932.99699999997</v>
      </c>
    </row>
    <row r="116" spans="1:10" x14ac:dyDescent="0.2">
      <c r="A116" s="30"/>
      <c r="B116" s="29"/>
      <c r="C116" s="29"/>
      <c r="D116" s="33"/>
      <c r="E116" s="33"/>
      <c r="F116" s="30"/>
      <c r="G116" s="29"/>
      <c r="H116" s="29"/>
      <c r="I116" s="54"/>
    </row>
    <row r="117" spans="1:10" ht="12.75" customHeight="1" x14ac:dyDescent="0.2">
      <c r="A117" s="157" t="s">
        <v>351</v>
      </c>
      <c r="B117" s="157" t="s">
        <v>352</v>
      </c>
      <c r="C117" s="157" t="s">
        <v>353</v>
      </c>
      <c r="D117" s="157">
        <v>3</v>
      </c>
      <c r="E117" s="73" t="s">
        <v>28</v>
      </c>
      <c r="F117" s="157">
        <v>214</v>
      </c>
      <c r="G117" s="157">
        <v>0.5</v>
      </c>
      <c r="H117" s="157">
        <v>1</v>
      </c>
      <c r="I117" s="179">
        <v>225</v>
      </c>
    </row>
    <row r="118" spans="1:10" x14ac:dyDescent="0.2">
      <c r="A118" s="30"/>
      <c r="B118" s="29">
        <f>COUNTA(B117:B117)</f>
        <v>1</v>
      </c>
      <c r="C118" s="29"/>
      <c r="D118" s="33"/>
      <c r="E118" s="29">
        <f>COUNTIF(E117:E117, "Yes")</f>
        <v>1</v>
      </c>
      <c r="F118" s="30"/>
      <c r="G118" s="29"/>
      <c r="H118" s="29"/>
      <c r="I118" s="54">
        <f>SUM(I117:I117)</f>
        <v>225</v>
      </c>
    </row>
    <row r="119" spans="1:10" x14ac:dyDescent="0.2">
      <c r="A119" s="30"/>
      <c r="B119" s="29"/>
      <c r="C119" s="29"/>
      <c r="D119" s="33"/>
      <c r="E119" s="33"/>
      <c r="F119" s="30"/>
      <c r="G119" s="29"/>
      <c r="H119" s="29"/>
      <c r="I119" s="54"/>
    </row>
    <row r="120" spans="1:10" ht="12.75" customHeight="1" x14ac:dyDescent="0.2">
      <c r="A120" s="151" t="s">
        <v>354</v>
      </c>
      <c r="B120" s="151" t="s">
        <v>355</v>
      </c>
      <c r="C120" s="151" t="s">
        <v>629</v>
      </c>
      <c r="D120" s="150">
        <v>3</v>
      </c>
      <c r="E120" s="72" t="s">
        <v>28</v>
      </c>
      <c r="F120" s="151">
        <v>214</v>
      </c>
      <c r="G120" s="151">
        <v>0.5</v>
      </c>
      <c r="H120" s="151">
        <v>1</v>
      </c>
      <c r="I120" s="176">
        <v>808.6</v>
      </c>
    </row>
    <row r="121" spans="1:10" ht="12.75" customHeight="1" x14ac:dyDescent="0.2">
      <c r="A121" s="151" t="s">
        <v>354</v>
      </c>
      <c r="B121" s="151" t="s">
        <v>356</v>
      </c>
      <c r="C121" s="151" t="s">
        <v>357</v>
      </c>
      <c r="D121" s="150">
        <v>3</v>
      </c>
      <c r="E121" s="72" t="s">
        <v>28</v>
      </c>
      <c r="F121" s="151">
        <v>214</v>
      </c>
      <c r="G121" s="151">
        <v>0.5</v>
      </c>
      <c r="H121" s="151">
        <v>1</v>
      </c>
      <c r="I121" s="176">
        <v>849</v>
      </c>
    </row>
    <row r="122" spans="1:10" ht="12.75" customHeight="1" x14ac:dyDescent="0.2">
      <c r="A122" s="151" t="s">
        <v>354</v>
      </c>
      <c r="B122" s="151" t="s">
        <v>358</v>
      </c>
      <c r="C122" s="151" t="s">
        <v>359</v>
      </c>
      <c r="D122" s="150">
        <v>3</v>
      </c>
      <c r="E122" s="72" t="s">
        <v>28</v>
      </c>
      <c r="F122" s="151">
        <v>214</v>
      </c>
      <c r="G122" s="151">
        <v>0.5</v>
      </c>
      <c r="H122" s="151">
        <v>1</v>
      </c>
      <c r="I122" s="176">
        <v>5082.4049999999997</v>
      </c>
    </row>
    <row r="123" spans="1:10" ht="12.75" customHeight="1" x14ac:dyDescent="0.2">
      <c r="A123" s="151" t="s">
        <v>354</v>
      </c>
      <c r="B123" s="151" t="s">
        <v>360</v>
      </c>
      <c r="C123" s="151" t="s">
        <v>361</v>
      </c>
      <c r="D123" s="150">
        <v>2</v>
      </c>
      <c r="E123" s="72" t="s">
        <v>28</v>
      </c>
      <c r="F123" s="151">
        <v>214</v>
      </c>
      <c r="G123" s="151">
        <v>0.5</v>
      </c>
      <c r="H123" s="151">
        <v>1</v>
      </c>
      <c r="I123" s="176">
        <v>4075.2730000000001</v>
      </c>
    </row>
    <row r="124" spans="1:10" ht="12.75" customHeight="1" x14ac:dyDescent="0.2">
      <c r="A124" s="151" t="s">
        <v>354</v>
      </c>
      <c r="B124" s="151" t="s">
        <v>362</v>
      </c>
      <c r="C124" s="151" t="s">
        <v>363</v>
      </c>
      <c r="D124" s="150">
        <v>2</v>
      </c>
      <c r="E124" s="72" t="s">
        <v>28</v>
      </c>
      <c r="F124" s="151">
        <v>214</v>
      </c>
      <c r="G124" s="151">
        <v>0.5</v>
      </c>
      <c r="H124" s="151">
        <v>1</v>
      </c>
      <c r="I124" s="176">
        <v>4035.74</v>
      </c>
    </row>
    <row r="125" spans="1:10" ht="12.75" customHeight="1" x14ac:dyDescent="0.2">
      <c r="A125" s="151" t="s">
        <v>354</v>
      </c>
      <c r="B125" s="151" t="s">
        <v>364</v>
      </c>
      <c r="C125" s="151" t="s">
        <v>365</v>
      </c>
      <c r="D125" s="150">
        <v>2</v>
      </c>
      <c r="E125" s="72" t="s">
        <v>28</v>
      </c>
      <c r="F125" s="151">
        <v>214</v>
      </c>
      <c r="G125" s="151">
        <v>0.5</v>
      </c>
      <c r="H125" s="151">
        <v>1</v>
      </c>
      <c r="I125" s="176">
        <v>1321.5440000000001</v>
      </c>
    </row>
    <row r="126" spans="1:10" ht="12.75" customHeight="1" x14ac:dyDescent="0.2">
      <c r="A126" s="151" t="s">
        <v>354</v>
      </c>
      <c r="B126" s="151" t="s">
        <v>366</v>
      </c>
      <c r="C126" s="151" t="s">
        <v>367</v>
      </c>
      <c r="D126" s="150">
        <v>2</v>
      </c>
      <c r="E126" s="72" t="s">
        <v>28</v>
      </c>
      <c r="F126" s="151">
        <v>214</v>
      </c>
      <c r="G126" s="151">
        <v>0.5</v>
      </c>
      <c r="H126" s="151">
        <v>1</v>
      </c>
      <c r="I126" s="176">
        <v>3109.067</v>
      </c>
    </row>
    <row r="127" spans="1:10" ht="12.75" customHeight="1" x14ac:dyDescent="0.2">
      <c r="A127" s="157" t="s">
        <v>354</v>
      </c>
      <c r="B127" s="157" t="s">
        <v>368</v>
      </c>
      <c r="C127" s="157" t="s">
        <v>369</v>
      </c>
      <c r="D127" s="157">
        <v>3</v>
      </c>
      <c r="E127" s="73" t="s">
        <v>28</v>
      </c>
      <c r="F127" s="157">
        <v>214</v>
      </c>
      <c r="G127" s="157">
        <v>0.5</v>
      </c>
      <c r="H127" s="157">
        <v>1</v>
      </c>
      <c r="I127" s="177">
        <v>1108.0640000000001</v>
      </c>
    </row>
    <row r="128" spans="1:10" x14ac:dyDescent="0.2">
      <c r="A128" s="30"/>
      <c r="B128" s="29">
        <f>COUNTA(B120:B127)</f>
        <v>8</v>
      </c>
      <c r="C128" s="29"/>
      <c r="D128" s="33"/>
      <c r="E128" s="29">
        <f>COUNTIF(E120:E127, "Yes")</f>
        <v>8</v>
      </c>
      <c r="F128" s="30"/>
      <c r="G128" s="29"/>
      <c r="H128" s="29"/>
      <c r="I128" s="54">
        <f>SUM(I120:I127)</f>
        <v>20389.692999999996</v>
      </c>
    </row>
    <row r="129" spans="1:9" x14ac:dyDescent="0.2">
      <c r="A129" s="30"/>
      <c r="B129" s="29"/>
      <c r="C129" s="29"/>
      <c r="D129" s="33"/>
      <c r="E129" s="33"/>
      <c r="F129" s="30"/>
      <c r="G129" s="29"/>
      <c r="H129" s="29"/>
      <c r="I129" s="54"/>
    </row>
    <row r="130" spans="1:9" ht="12.75" customHeight="1" x14ac:dyDescent="0.2">
      <c r="A130" s="151" t="s">
        <v>370</v>
      </c>
      <c r="B130" s="151" t="s">
        <v>371</v>
      </c>
      <c r="C130" s="151" t="s">
        <v>372</v>
      </c>
      <c r="D130" s="150">
        <v>2</v>
      </c>
      <c r="E130" s="72" t="s">
        <v>28</v>
      </c>
      <c r="F130" s="151">
        <v>214</v>
      </c>
      <c r="G130" s="151">
        <v>0.5</v>
      </c>
      <c r="H130" s="151">
        <v>1</v>
      </c>
      <c r="I130" s="176">
        <v>92.355999999999995</v>
      </c>
    </row>
    <row r="131" spans="1:9" ht="12.75" customHeight="1" x14ac:dyDescent="0.2">
      <c r="A131" s="151" t="s">
        <v>370</v>
      </c>
      <c r="B131" s="151" t="s">
        <v>373</v>
      </c>
      <c r="C131" s="151" t="s">
        <v>374</v>
      </c>
      <c r="D131" s="150">
        <v>1</v>
      </c>
      <c r="E131" s="72" t="s">
        <v>28</v>
      </c>
      <c r="F131" s="151">
        <v>214</v>
      </c>
      <c r="G131" s="151">
        <v>1.25</v>
      </c>
      <c r="H131" s="151">
        <v>1</v>
      </c>
      <c r="I131" s="176">
        <v>49796</v>
      </c>
    </row>
    <row r="132" spans="1:9" ht="12.75" customHeight="1" x14ac:dyDescent="0.2">
      <c r="A132" s="151" t="s">
        <v>370</v>
      </c>
      <c r="B132" s="151" t="s">
        <v>375</v>
      </c>
      <c r="C132" s="151" t="s">
        <v>376</v>
      </c>
      <c r="D132" s="150">
        <v>1</v>
      </c>
      <c r="E132" s="72" t="s">
        <v>28</v>
      </c>
      <c r="F132" s="151">
        <v>214</v>
      </c>
      <c r="G132" s="151">
        <v>1.25</v>
      </c>
      <c r="H132" s="151">
        <v>1</v>
      </c>
      <c r="I132" s="176">
        <v>11120</v>
      </c>
    </row>
    <row r="133" spans="1:9" ht="12.75" customHeight="1" x14ac:dyDescent="0.2">
      <c r="A133" s="151" t="s">
        <v>370</v>
      </c>
      <c r="B133" s="151" t="s">
        <v>377</v>
      </c>
      <c r="C133" s="151" t="s">
        <v>630</v>
      </c>
      <c r="D133" s="150">
        <v>1</v>
      </c>
      <c r="E133" s="72" t="s">
        <v>28</v>
      </c>
      <c r="F133" s="151">
        <v>214</v>
      </c>
      <c r="G133" s="151">
        <v>1.25</v>
      </c>
      <c r="H133" s="151">
        <v>1</v>
      </c>
      <c r="I133" s="176">
        <v>18479</v>
      </c>
    </row>
    <row r="134" spans="1:9" ht="12.75" customHeight="1" x14ac:dyDescent="0.2">
      <c r="A134" s="151" t="s">
        <v>370</v>
      </c>
      <c r="B134" s="151" t="s">
        <v>378</v>
      </c>
      <c r="C134" s="151" t="s">
        <v>379</v>
      </c>
      <c r="D134" s="150">
        <v>1</v>
      </c>
      <c r="E134" s="72" t="s">
        <v>28</v>
      </c>
      <c r="F134" s="151">
        <v>214</v>
      </c>
      <c r="G134" s="151">
        <v>1.25</v>
      </c>
      <c r="H134" s="151">
        <v>1</v>
      </c>
      <c r="I134" s="176">
        <v>25412</v>
      </c>
    </row>
    <row r="135" spans="1:9" ht="12.75" customHeight="1" x14ac:dyDescent="0.2">
      <c r="A135" s="151" t="s">
        <v>370</v>
      </c>
      <c r="B135" s="151" t="s">
        <v>380</v>
      </c>
      <c r="C135" s="151" t="s">
        <v>381</v>
      </c>
      <c r="D135" s="150">
        <v>1</v>
      </c>
      <c r="E135" s="72" t="s">
        <v>28</v>
      </c>
      <c r="F135" s="151">
        <v>214</v>
      </c>
      <c r="G135" s="151">
        <v>1.25</v>
      </c>
      <c r="H135" s="151">
        <v>1</v>
      </c>
      <c r="I135" s="176">
        <v>12738</v>
      </c>
    </row>
    <row r="136" spans="1:9" ht="12.75" customHeight="1" x14ac:dyDescent="0.2">
      <c r="A136" s="151" t="s">
        <v>370</v>
      </c>
      <c r="B136" s="151" t="s">
        <v>382</v>
      </c>
      <c r="C136" s="151" t="s">
        <v>383</v>
      </c>
      <c r="D136" s="150">
        <v>3</v>
      </c>
      <c r="E136" s="72" t="s">
        <v>28</v>
      </c>
      <c r="F136" s="151">
        <v>214</v>
      </c>
      <c r="G136" s="151">
        <v>0.5</v>
      </c>
      <c r="H136" s="151">
        <v>1</v>
      </c>
      <c r="I136" s="176">
        <v>119.30800000000001</v>
      </c>
    </row>
    <row r="137" spans="1:9" ht="12.75" customHeight="1" x14ac:dyDescent="0.2">
      <c r="A137" s="181" t="s">
        <v>370</v>
      </c>
      <c r="B137" s="181" t="s">
        <v>662</v>
      </c>
      <c r="C137" s="181" t="s">
        <v>663</v>
      </c>
      <c r="D137" s="150">
        <v>3</v>
      </c>
      <c r="E137" s="72" t="s">
        <v>28</v>
      </c>
      <c r="F137" s="151">
        <v>214</v>
      </c>
      <c r="G137" s="151">
        <v>0.5</v>
      </c>
      <c r="H137" s="151">
        <v>1</v>
      </c>
      <c r="I137" s="176">
        <v>119.30800000000001</v>
      </c>
    </row>
    <row r="138" spans="1:9" ht="12.75" customHeight="1" x14ac:dyDescent="0.2">
      <c r="A138" s="157" t="s">
        <v>370</v>
      </c>
      <c r="B138" s="157" t="s">
        <v>384</v>
      </c>
      <c r="C138" s="157" t="s">
        <v>385</v>
      </c>
      <c r="D138" s="157">
        <v>3</v>
      </c>
      <c r="E138" s="73" t="s">
        <v>28</v>
      </c>
      <c r="F138" s="157">
        <v>214</v>
      </c>
      <c r="G138" s="157">
        <v>0.5</v>
      </c>
      <c r="H138" s="157">
        <v>1</v>
      </c>
      <c r="I138" s="177">
        <v>1980.1</v>
      </c>
    </row>
    <row r="139" spans="1:9" x14ac:dyDescent="0.2">
      <c r="A139" s="30"/>
      <c r="B139" s="29">
        <f>COUNTA(B130:B138)</f>
        <v>9</v>
      </c>
      <c r="C139" s="29"/>
      <c r="D139" s="33"/>
      <c r="E139" s="29">
        <f>COUNTIF(E130:E138, "Yes")</f>
        <v>9</v>
      </c>
      <c r="F139" s="30"/>
      <c r="G139" s="29"/>
      <c r="H139" s="29"/>
      <c r="I139" s="54">
        <f>SUM(I130:I138)</f>
        <v>119856.07200000001</v>
      </c>
    </row>
    <row r="140" spans="1:9" x14ac:dyDescent="0.2">
      <c r="A140" s="30"/>
      <c r="B140" s="29"/>
      <c r="C140" s="29"/>
      <c r="D140" s="33"/>
      <c r="E140" s="33"/>
      <c r="F140" s="30"/>
      <c r="G140" s="29"/>
      <c r="H140" s="29"/>
      <c r="I140" s="54"/>
    </row>
    <row r="141" spans="1:9" ht="12.75" customHeight="1" x14ac:dyDescent="0.2">
      <c r="A141" s="127" t="s">
        <v>386</v>
      </c>
      <c r="B141" s="127" t="s">
        <v>387</v>
      </c>
      <c r="C141" s="127" t="s">
        <v>388</v>
      </c>
      <c r="D141" s="127">
        <v>2</v>
      </c>
      <c r="E141" s="72" t="s">
        <v>28</v>
      </c>
      <c r="F141" s="127">
        <v>214</v>
      </c>
      <c r="G141" s="151">
        <v>0.5</v>
      </c>
      <c r="H141" s="127">
        <v>1</v>
      </c>
      <c r="I141" s="178">
        <v>7966</v>
      </c>
    </row>
    <row r="142" spans="1:9" ht="12.75" customHeight="1" x14ac:dyDescent="0.2">
      <c r="A142" s="127" t="s">
        <v>386</v>
      </c>
      <c r="B142" s="127" t="s">
        <v>389</v>
      </c>
      <c r="C142" s="127" t="s">
        <v>390</v>
      </c>
      <c r="D142" s="127">
        <v>1</v>
      </c>
      <c r="E142" s="72" t="s">
        <v>28</v>
      </c>
      <c r="F142" s="127">
        <v>214</v>
      </c>
      <c r="G142" s="151">
        <v>1.25</v>
      </c>
      <c r="H142" s="127">
        <v>1</v>
      </c>
      <c r="I142" s="178">
        <v>14376</v>
      </c>
    </row>
    <row r="143" spans="1:9" ht="12.75" customHeight="1" x14ac:dyDescent="0.2">
      <c r="A143" s="127" t="s">
        <v>386</v>
      </c>
      <c r="B143" s="127" t="s">
        <v>391</v>
      </c>
      <c r="C143" s="127" t="s">
        <v>392</v>
      </c>
      <c r="D143" s="127">
        <v>2</v>
      </c>
      <c r="E143" s="72" t="s">
        <v>28</v>
      </c>
      <c r="F143" s="127">
        <v>214</v>
      </c>
      <c r="G143" s="151">
        <v>0.5</v>
      </c>
      <c r="H143" s="127">
        <v>1</v>
      </c>
      <c r="I143" s="178">
        <v>7224</v>
      </c>
    </row>
    <row r="144" spans="1:9" ht="12.75" customHeight="1" x14ac:dyDescent="0.2">
      <c r="A144" s="127" t="s">
        <v>386</v>
      </c>
      <c r="B144" s="127" t="s">
        <v>393</v>
      </c>
      <c r="C144" s="127" t="s">
        <v>394</v>
      </c>
      <c r="D144" s="127">
        <v>2</v>
      </c>
      <c r="E144" s="72" t="s">
        <v>28</v>
      </c>
      <c r="F144" s="127">
        <v>214</v>
      </c>
      <c r="G144" s="151">
        <v>0.5</v>
      </c>
      <c r="H144" s="127">
        <v>1</v>
      </c>
      <c r="I144" s="178">
        <v>12428</v>
      </c>
    </row>
    <row r="145" spans="1:9" ht="12.75" customHeight="1" x14ac:dyDescent="0.2">
      <c r="A145" s="127" t="s">
        <v>386</v>
      </c>
      <c r="B145" s="127" t="s">
        <v>395</v>
      </c>
      <c r="C145" s="127" t="s">
        <v>396</v>
      </c>
      <c r="D145" s="127">
        <v>2</v>
      </c>
      <c r="E145" s="72" t="s">
        <v>28</v>
      </c>
      <c r="F145" s="127">
        <v>214</v>
      </c>
      <c r="G145" s="151">
        <v>0.5</v>
      </c>
      <c r="H145" s="127">
        <v>1</v>
      </c>
      <c r="I145" s="178">
        <v>7785</v>
      </c>
    </row>
    <row r="146" spans="1:9" ht="12.75" customHeight="1" x14ac:dyDescent="0.2">
      <c r="A146" s="127" t="s">
        <v>386</v>
      </c>
      <c r="B146" s="127" t="s">
        <v>397</v>
      </c>
      <c r="C146" s="127" t="s">
        <v>398</v>
      </c>
      <c r="D146" s="127">
        <v>2</v>
      </c>
      <c r="E146" s="72" t="s">
        <v>28</v>
      </c>
      <c r="F146" s="127">
        <v>214</v>
      </c>
      <c r="G146" s="151">
        <v>0.5</v>
      </c>
      <c r="H146" s="127">
        <v>1</v>
      </c>
      <c r="I146" s="178">
        <v>1029</v>
      </c>
    </row>
    <row r="147" spans="1:9" ht="12.75" customHeight="1" x14ac:dyDescent="0.2">
      <c r="A147" s="127" t="s">
        <v>386</v>
      </c>
      <c r="B147" s="127" t="s">
        <v>399</v>
      </c>
      <c r="C147" s="127" t="s">
        <v>400</v>
      </c>
      <c r="D147" s="127">
        <v>2</v>
      </c>
      <c r="E147" s="72" t="s">
        <v>28</v>
      </c>
      <c r="F147" s="127">
        <v>214</v>
      </c>
      <c r="G147" s="151">
        <v>0.5</v>
      </c>
      <c r="H147" s="127">
        <v>1</v>
      </c>
      <c r="I147" s="178">
        <v>4544</v>
      </c>
    </row>
    <row r="148" spans="1:9" ht="12.75" customHeight="1" x14ac:dyDescent="0.2">
      <c r="A148" s="127" t="s">
        <v>386</v>
      </c>
      <c r="B148" s="127" t="s">
        <v>401</v>
      </c>
      <c r="C148" s="127" t="s">
        <v>402</v>
      </c>
      <c r="D148" s="127">
        <v>1</v>
      </c>
      <c r="E148" s="72" t="s">
        <v>28</v>
      </c>
      <c r="F148" s="127">
        <v>214</v>
      </c>
      <c r="G148" s="151">
        <v>1.25</v>
      </c>
      <c r="H148" s="127">
        <v>1</v>
      </c>
      <c r="I148" s="178">
        <v>33451</v>
      </c>
    </row>
    <row r="149" spans="1:9" ht="12.75" customHeight="1" x14ac:dyDescent="0.2">
      <c r="A149" s="127" t="s">
        <v>386</v>
      </c>
      <c r="B149" s="127" t="s">
        <v>403</v>
      </c>
      <c r="C149" s="127" t="s">
        <v>404</v>
      </c>
      <c r="D149" s="127">
        <v>3</v>
      </c>
      <c r="E149" s="72" t="s">
        <v>28</v>
      </c>
      <c r="F149" s="127">
        <v>214</v>
      </c>
      <c r="G149" s="151">
        <v>0.5</v>
      </c>
      <c r="H149" s="127">
        <v>1</v>
      </c>
      <c r="I149" s="178">
        <v>143</v>
      </c>
    </row>
    <row r="150" spans="1:9" ht="12.75" customHeight="1" x14ac:dyDescent="0.2">
      <c r="A150" s="127" t="s">
        <v>386</v>
      </c>
      <c r="B150" s="127" t="s">
        <v>405</v>
      </c>
      <c r="C150" s="127" t="s">
        <v>406</v>
      </c>
      <c r="D150" s="127">
        <v>2</v>
      </c>
      <c r="E150" s="72" t="s">
        <v>28</v>
      </c>
      <c r="F150" s="127">
        <v>214</v>
      </c>
      <c r="G150" s="151">
        <v>0.5</v>
      </c>
      <c r="H150" s="127">
        <v>1</v>
      </c>
      <c r="I150" s="178">
        <v>8729</v>
      </c>
    </row>
    <row r="151" spans="1:9" ht="12.75" customHeight="1" x14ac:dyDescent="0.2">
      <c r="A151" s="127" t="s">
        <v>386</v>
      </c>
      <c r="B151" s="127" t="s">
        <v>407</v>
      </c>
      <c r="C151" s="127" t="s">
        <v>408</v>
      </c>
      <c r="D151" s="127">
        <v>2</v>
      </c>
      <c r="E151" s="72" t="s">
        <v>28</v>
      </c>
      <c r="F151" s="127">
        <v>214</v>
      </c>
      <c r="G151" s="151">
        <v>0.5</v>
      </c>
      <c r="H151" s="127">
        <v>1</v>
      </c>
      <c r="I151" s="178">
        <v>14931</v>
      </c>
    </row>
    <row r="152" spans="1:9" ht="12.75" customHeight="1" x14ac:dyDescent="0.2">
      <c r="A152" s="127" t="s">
        <v>386</v>
      </c>
      <c r="B152" s="127" t="s">
        <v>409</v>
      </c>
      <c r="C152" s="127" t="s">
        <v>410</v>
      </c>
      <c r="D152" s="127">
        <v>2</v>
      </c>
      <c r="E152" s="72" t="s">
        <v>28</v>
      </c>
      <c r="F152" s="127">
        <v>214</v>
      </c>
      <c r="G152" s="151">
        <v>0.5</v>
      </c>
      <c r="H152" s="127">
        <v>1</v>
      </c>
      <c r="I152" s="178">
        <v>11424</v>
      </c>
    </row>
    <row r="153" spans="1:9" ht="12.75" customHeight="1" x14ac:dyDescent="0.2">
      <c r="A153" s="127" t="s">
        <v>386</v>
      </c>
      <c r="B153" s="127" t="s">
        <v>411</v>
      </c>
      <c r="C153" s="127" t="s">
        <v>673</v>
      </c>
      <c r="D153" s="127">
        <v>2</v>
      </c>
      <c r="E153" s="72" t="s">
        <v>28</v>
      </c>
      <c r="F153" s="127">
        <v>214</v>
      </c>
      <c r="G153" s="151">
        <v>0.5</v>
      </c>
      <c r="H153" s="127">
        <v>1</v>
      </c>
      <c r="I153" s="178">
        <v>7867</v>
      </c>
    </row>
    <row r="154" spans="1:9" ht="12.75" customHeight="1" x14ac:dyDescent="0.2">
      <c r="A154" s="127" t="s">
        <v>386</v>
      </c>
      <c r="B154" s="127" t="s">
        <v>412</v>
      </c>
      <c r="C154" s="127" t="s">
        <v>413</v>
      </c>
      <c r="D154" s="127">
        <v>2</v>
      </c>
      <c r="E154" s="72" t="s">
        <v>28</v>
      </c>
      <c r="F154" s="127">
        <v>214</v>
      </c>
      <c r="G154" s="151">
        <v>0.5</v>
      </c>
      <c r="H154" s="127">
        <v>1</v>
      </c>
      <c r="I154" s="178">
        <v>9618</v>
      </c>
    </row>
    <row r="155" spans="1:9" ht="12.75" customHeight="1" x14ac:dyDescent="0.2">
      <c r="A155" s="127" t="s">
        <v>386</v>
      </c>
      <c r="B155" s="127" t="s">
        <v>414</v>
      </c>
      <c r="C155" s="127" t="s">
        <v>415</v>
      </c>
      <c r="D155" s="127">
        <v>2</v>
      </c>
      <c r="E155" s="72" t="s">
        <v>28</v>
      </c>
      <c r="F155" s="127">
        <v>214</v>
      </c>
      <c r="G155" s="151">
        <v>0.5</v>
      </c>
      <c r="H155" s="127">
        <v>1</v>
      </c>
      <c r="I155" s="178">
        <v>14082</v>
      </c>
    </row>
    <row r="156" spans="1:9" ht="12.75" customHeight="1" x14ac:dyDescent="0.2">
      <c r="A156" s="127" t="s">
        <v>386</v>
      </c>
      <c r="B156" s="127" t="s">
        <v>416</v>
      </c>
      <c r="C156" s="127" t="s">
        <v>417</v>
      </c>
      <c r="D156" s="127">
        <v>1</v>
      </c>
      <c r="E156" s="72" t="s">
        <v>28</v>
      </c>
      <c r="F156" s="127">
        <v>214</v>
      </c>
      <c r="G156" s="151">
        <v>1.25</v>
      </c>
      <c r="H156" s="127">
        <v>1</v>
      </c>
      <c r="I156" s="178">
        <v>4294</v>
      </c>
    </row>
    <row r="157" spans="1:9" ht="12.75" customHeight="1" x14ac:dyDescent="0.2">
      <c r="A157" s="127" t="s">
        <v>386</v>
      </c>
      <c r="B157" s="127" t="s">
        <v>418</v>
      </c>
      <c r="C157" s="127" t="s">
        <v>419</v>
      </c>
      <c r="D157" s="127">
        <v>1</v>
      </c>
      <c r="E157" s="72" t="s">
        <v>28</v>
      </c>
      <c r="F157" s="127">
        <v>214</v>
      </c>
      <c r="G157" s="151">
        <v>1.25</v>
      </c>
      <c r="H157" s="127">
        <v>1</v>
      </c>
      <c r="I157" s="178">
        <v>15749</v>
      </c>
    </row>
    <row r="158" spans="1:9" ht="12.75" customHeight="1" x14ac:dyDescent="0.2">
      <c r="A158" s="127" t="s">
        <v>386</v>
      </c>
      <c r="B158" s="127" t="s">
        <v>420</v>
      </c>
      <c r="C158" s="127" t="s">
        <v>421</v>
      </c>
      <c r="D158" s="127">
        <v>1</v>
      </c>
      <c r="E158" s="72" t="s">
        <v>28</v>
      </c>
      <c r="F158" s="127">
        <v>214</v>
      </c>
      <c r="G158" s="151">
        <v>1.25</v>
      </c>
      <c r="H158" s="127">
        <v>1</v>
      </c>
      <c r="I158" s="178">
        <v>15855</v>
      </c>
    </row>
    <row r="159" spans="1:9" ht="12.75" customHeight="1" x14ac:dyDescent="0.2">
      <c r="A159" s="127" t="s">
        <v>386</v>
      </c>
      <c r="B159" s="127" t="s">
        <v>422</v>
      </c>
      <c r="C159" s="127" t="s">
        <v>423</v>
      </c>
      <c r="D159" s="127">
        <v>1</v>
      </c>
      <c r="E159" s="72" t="s">
        <v>28</v>
      </c>
      <c r="F159" s="127">
        <v>214</v>
      </c>
      <c r="G159" s="151">
        <v>1.25</v>
      </c>
      <c r="H159" s="127">
        <v>1</v>
      </c>
      <c r="I159" s="178">
        <v>24977</v>
      </c>
    </row>
    <row r="160" spans="1:9" ht="12.75" customHeight="1" x14ac:dyDescent="0.2">
      <c r="A160" s="127" t="s">
        <v>386</v>
      </c>
      <c r="B160" s="127" t="s">
        <v>424</v>
      </c>
      <c r="C160" s="127" t="s">
        <v>425</v>
      </c>
      <c r="D160" s="127">
        <v>1</v>
      </c>
      <c r="E160" s="72" t="s">
        <v>28</v>
      </c>
      <c r="F160" s="127">
        <v>214</v>
      </c>
      <c r="G160" s="151">
        <v>1.25</v>
      </c>
      <c r="H160" s="127">
        <v>1</v>
      </c>
      <c r="I160" s="178">
        <v>2492</v>
      </c>
    </row>
    <row r="161" spans="1:9" ht="12.75" customHeight="1" x14ac:dyDescent="0.2">
      <c r="A161" s="127" t="s">
        <v>386</v>
      </c>
      <c r="B161" s="127" t="s">
        <v>426</v>
      </c>
      <c r="C161" s="127" t="s">
        <v>427</v>
      </c>
      <c r="D161" s="127">
        <v>1</v>
      </c>
      <c r="E161" s="72" t="s">
        <v>28</v>
      </c>
      <c r="F161" s="127">
        <v>214</v>
      </c>
      <c r="G161" s="151">
        <v>1.25</v>
      </c>
      <c r="H161" s="127">
        <v>1</v>
      </c>
      <c r="I161" s="178">
        <v>6582</v>
      </c>
    </row>
    <row r="162" spans="1:9" ht="12.75" customHeight="1" x14ac:dyDescent="0.2">
      <c r="A162" s="127" t="s">
        <v>386</v>
      </c>
      <c r="B162" s="127" t="s">
        <v>428</v>
      </c>
      <c r="C162" s="127" t="s">
        <v>429</v>
      </c>
      <c r="D162" s="127">
        <v>1</v>
      </c>
      <c r="E162" s="72" t="s">
        <v>28</v>
      </c>
      <c r="F162" s="127">
        <v>214</v>
      </c>
      <c r="G162" s="151">
        <v>1.25</v>
      </c>
      <c r="H162" s="127">
        <v>1</v>
      </c>
      <c r="I162" s="178">
        <v>25677</v>
      </c>
    </row>
    <row r="163" spans="1:9" ht="12.75" customHeight="1" x14ac:dyDescent="0.2">
      <c r="A163" s="127" t="s">
        <v>386</v>
      </c>
      <c r="B163" s="127" t="s">
        <v>430</v>
      </c>
      <c r="C163" s="127" t="s">
        <v>431</v>
      </c>
      <c r="D163" s="127">
        <v>1</v>
      </c>
      <c r="E163" s="72" t="s">
        <v>28</v>
      </c>
      <c r="F163" s="127">
        <v>214</v>
      </c>
      <c r="G163" s="151">
        <v>1.25</v>
      </c>
      <c r="H163" s="127">
        <v>1</v>
      </c>
      <c r="I163" s="178">
        <v>5926</v>
      </c>
    </row>
    <row r="164" spans="1:9" ht="12.75" customHeight="1" x14ac:dyDescent="0.2">
      <c r="A164" s="127" t="s">
        <v>386</v>
      </c>
      <c r="B164" s="127" t="s">
        <v>432</v>
      </c>
      <c r="C164" s="127" t="s">
        <v>433</v>
      </c>
      <c r="D164" s="127">
        <v>1</v>
      </c>
      <c r="E164" s="72" t="s">
        <v>28</v>
      </c>
      <c r="F164" s="127">
        <v>214</v>
      </c>
      <c r="G164" s="151">
        <v>1.25</v>
      </c>
      <c r="H164" s="127">
        <v>1</v>
      </c>
      <c r="I164" s="178">
        <v>31072</v>
      </c>
    </row>
    <row r="165" spans="1:9" ht="12.75" customHeight="1" x14ac:dyDescent="0.2">
      <c r="A165" s="127" t="s">
        <v>386</v>
      </c>
      <c r="B165" s="127" t="s">
        <v>434</v>
      </c>
      <c r="C165" s="127" t="s">
        <v>435</v>
      </c>
      <c r="D165" s="127">
        <v>2</v>
      </c>
      <c r="E165" s="72" t="s">
        <v>28</v>
      </c>
      <c r="F165" s="127">
        <v>214</v>
      </c>
      <c r="G165" s="151">
        <v>0.5</v>
      </c>
      <c r="H165" s="127">
        <v>1</v>
      </c>
      <c r="I165" s="178">
        <v>4997</v>
      </c>
    </row>
    <row r="166" spans="1:9" ht="12.75" customHeight="1" x14ac:dyDescent="0.2">
      <c r="A166" s="127" t="s">
        <v>386</v>
      </c>
      <c r="B166" s="127" t="s">
        <v>436</v>
      </c>
      <c r="C166" s="127" t="s">
        <v>437</v>
      </c>
      <c r="D166" s="127">
        <v>1</v>
      </c>
      <c r="E166" s="72" t="s">
        <v>28</v>
      </c>
      <c r="F166" s="127">
        <v>214</v>
      </c>
      <c r="G166" s="151">
        <v>1.25</v>
      </c>
      <c r="H166" s="127">
        <v>1</v>
      </c>
      <c r="I166" s="178">
        <v>380</v>
      </c>
    </row>
    <row r="167" spans="1:9" ht="12.75" customHeight="1" x14ac:dyDescent="0.2">
      <c r="A167" s="127" t="s">
        <v>386</v>
      </c>
      <c r="B167" s="127" t="s">
        <v>438</v>
      </c>
      <c r="C167" s="127" t="s">
        <v>439</v>
      </c>
      <c r="D167" s="127">
        <v>1</v>
      </c>
      <c r="E167" s="72" t="s">
        <v>28</v>
      </c>
      <c r="F167" s="127">
        <v>214</v>
      </c>
      <c r="G167" s="151">
        <v>1.25</v>
      </c>
      <c r="H167" s="127">
        <v>1</v>
      </c>
      <c r="I167" s="178">
        <v>4726</v>
      </c>
    </row>
    <row r="168" spans="1:9" ht="12.75" customHeight="1" x14ac:dyDescent="0.2">
      <c r="A168" s="127" t="s">
        <v>386</v>
      </c>
      <c r="B168" s="127" t="s">
        <v>440</v>
      </c>
      <c r="C168" s="127" t="s">
        <v>441</v>
      </c>
      <c r="D168" s="127">
        <v>1</v>
      </c>
      <c r="E168" s="72" t="s">
        <v>28</v>
      </c>
      <c r="F168" s="127">
        <v>214</v>
      </c>
      <c r="G168" s="151">
        <v>1.25</v>
      </c>
      <c r="H168" s="127">
        <v>1</v>
      </c>
      <c r="I168" s="178">
        <v>3373</v>
      </c>
    </row>
    <row r="169" spans="1:9" ht="12.75" customHeight="1" x14ac:dyDescent="0.2">
      <c r="A169" s="127" t="s">
        <v>386</v>
      </c>
      <c r="B169" s="127" t="s">
        <v>442</v>
      </c>
      <c r="C169" s="127" t="s">
        <v>443</v>
      </c>
      <c r="D169" s="127">
        <v>1</v>
      </c>
      <c r="E169" s="72" t="s">
        <v>28</v>
      </c>
      <c r="F169" s="127">
        <v>214</v>
      </c>
      <c r="G169" s="151">
        <v>1.25</v>
      </c>
      <c r="H169" s="127">
        <v>1</v>
      </c>
      <c r="I169" s="178">
        <v>2605</v>
      </c>
    </row>
    <row r="170" spans="1:9" ht="12.75" customHeight="1" x14ac:dyDescent="0.2">
      <c r="A170" s="127" t="s">
        <v>386</v>
      </c>
      <c r="B170" s="127" t="s">
        <v>444</v>
      </c>
      <c r="C170" s="127" t="s">
        <v>445</v>
      </c>
      <c r="D170" s="127">
        <v>1</v>
      </c>
      <c r="E170" s="72" t="s">
        <v>28</v>
      </c>
      <c r="F170" s="127">
        <v>214</v>
      </c>
      <c r="G170" s="151">
        <v>1.25</v>
      </c>
      <c r="H170" s="127">
        <v>1</v>
      </c>
      <c r="I170" s="178">
        <v>1673</v>
      </c>
    </row>
    <row r="171" spans="1:9" ht="12.75" customHeight="1" x14ac:dyDescent="0.2">
      <c r="A171" s="127" t="s">
        <v>386</v>
      </c>
      <c r="B171" s="127" t="s">
        <v>446</v>
      </c>
      <c r="C171" s="127" t="s">
        <v>447</v>
      </c>
      <c r="D171" s="127">
        <v>1</v>
      </c>
      <c r="E171" s="72" t="s">
        <v>28</v>
      </c>
      <c r="F171" s="127">
        <v>214</v>
      </c>
      <c r="G171" s="151">
        <v>1.25</v>
      </c>
      <c r="H171" s="127">
        <v>1</v>
      </c>
      <c r="I171" s="178">
        <v>5481</v>
      </c>
    </row>
    <row r="172" spans="1:9" ht="12.75" customHeight="1" x14ac:dyDescent="0.2">
      <c r="A172" s="127" t="s">
        <v>386</v>
      </c>
      <c r="B172" s="127" t="s">
        <v>448</v>
      </c>
      <c r="C172" s="127" t="s">
        <v>449</v>
      </c>
      <c r="D172" s="127">
        <v>1</v>
      </c>
      <c r="E172" s="72" t="s">
        <v>28</v>
      </c>
      <c r="F172" s="127">
        <v>214</v>
      </c>
      <c r="G172" s="151">
        <v>1.25</v>
      </c>
      <c r="H172" s="127">
        <v>1</v>
      </c>
      <c r="I172" s="178">
        <v>6802</v>
      </c>
    </row>
    <row r="173" spans="1:9" ht="12.75" customHeight="1" x14ac:dyDescent="0.2">
      <c r="A173" s="127" t="s">
        <v>386</v>
      </c>
      <c r="B173" s="127" t="s">
        <v>450</v>
      </c>
      <c r="C173" s="127" t="s">
        <v>451</v>
      </c>
      <c r="D173" s="127">
        <v>1</v>
      </c>
      <c r="E173" s="72" t="s">
        <v>28</v>
      </c>
      <c r="F173" s="127">
        <v>214</v>
      </c>
      <c r="G173" s="151">
        <v>1.25</v>
      </c>
      <c r="H173" s="127">
        <v>1</v>
      </c>
      <c r="I173" s="178">
        <v>834</v>
      </c>
    </row>
    <row r="174" spans="1:9" ht="12.75" customHeight="1" x14ac:dyDescent="0.2">
      <c r="A174" s="127" t="s">
        <v>386</v>
      </c>
      <c r="B174" s="127" t="s">
        <v>452</v>
      </c>
      <c r="C174" s="127" t="s">
        <v>453</v>
      </c>
      <c r="D174" s="127">
        <v>1</v>
      </c>
      <c r="E174" s="72" t="s">
        <v>28</v>
      </c>
      <c r="F174" s="127">
        <v>214</v>
      </c>
      <c r="G174" s="151">
        <v>1.25</v>
      </c>
      <c r="H174" s="127">
        <v>1</v>
      </c>
      <c r="I174" s="178">
        <v>21722</v>
      </c>
    </row>
    <row r="175" spans="1:9" ht="12.75" customHeight="1" x14ac:dyDescent="0.2">
      <c r="A175" s="127" t="s">
        <v>386</v>
      </c>
      <c r="B175" s="127" t="s">
        <v>454</v>
      </c>
      <c r="C175" s="127" t="s">
        <v>455</v>
      </c>
      <c r="D175" s="127">
        <v>1</v>
      </c>
      <c r="E175" s="72" t="s">
        <v>28</v>
      </c>
      <c r="F175" s="127">
        <v>214</v>
      </c>
      <c r="G175" s="151">
        <v>1.25</v>
      </c>
      <c r="H175" s="127">
        <v>1</v>
      </c>
      <c r="I175" s="178">
        <v>24419</v>
      </c>
    </row>
    <row r="176" spans="1:9" ht="12.75" customHeight="1" x14ac:dyDescent="0.2">
      <c r="A176" s="127" t="s">
        <v>386</v>
      </c>
      <c r="B176" s="127" t="s">
        <v>456</v>
      </c>
      <c r="C176" s="127" t="s">
        <v>457</v>
      </c>
      <c r="D176" s="127">
        <v>1</v>
      </c>
      <c r="E176" s="72" t="s">
        <v>28</v>
      </c>
      <c r="F176" s="127">
        <v>214</v>
      </c>
      <c r="G176" s="151">
        <v>1.25</v>
      </c>
      <c r="H176" s="127">
        <v>1</v>
      </c>
      <c r="I176" s="178">
        <v>15502</v>
      </c>
    </row>
    <row r="177" spans="1:9" ht="12.75" customHeight="1" x14ac:dyDescent="0.2">
      <c r="A177" s="127" t="s">
        <v>386</v>
      </c>
      <c r="B177" s="127" t="s">
        <v>458</v>
      </c>
      <c r="C177" s="127" t="s">
        <v>459</v>
      </c>
      <c r="D177" s="127">
        <v>1</v>
      </c>
      <c r="E177" s="72" t="s">
        <v>28</v>
      </c>
      <c r="F177" s="127">
        <v>214</v>
      </c>
      <c r="G177" s="151">
        <v>1.25</v>
      </c>
      <c r="H177" s="127">
        <v>1</v>
      </c>
      <c r="I177" s="178">
        <v>14483</v>
      </c>
    </row>
    <row r="178" spans="1:9" ht="12.75" customHeight="1" x14ac:dyDescent="0.2">
      <c r="A178" s="127" t="s">
        <v>386</v>
      </c>
      <c r="B178" s="127" t="s">
        <v>460</v>
      </c>
      <c r="C178" s="127" t="s">
        <v>461</v>
      </c>
      <c r="D178" s="127">
        <v>1</v>
      </c>
      <c r="E178" s="72" t="s">
        <v>28</v>
      </c>
      <c r="F178" s="127">
        <v>214</v>
      </c>
      <c r="G178" s="151">
        <v>1.25</v>
      </c>
      <c r="H178" s="127">
        <v>1</v>
      </c>
      <c r="I178" s="178">
        <v>1230</v>
      </c>
    </row>
    <row r="179" spans="1:9" ht="12.75" customHeight="1" x14ac:dyDescent="0.2">
      <c r="A179" s="127" t="s">
        <v>386</v>
      </c>
      <c r="B179" s="127" t="s">
        <v>462</v>
      </c>
      <c r="C179" s="127" t="s">
        <v>463</v>
      </c>
      <c r="D179" s="127">
        <v>2</v>
      </c>
      <c r="E179" s="72" t="s">
        <v>28</v>
      </c>
      <c r="F179" s="127">
        <v>214</v>
      </c>
      <c r="G179" s="151">
        <v>0.5</v>
      </c>
      <c r="H179" s="127">
        <v>1</v>
      </c>
      <c r="I179" s="178">
        <v>144</v>
      </c>
    </row>
    <row r="180" spans="1:9" ht="12.75" customHeight="1" x14ac:dyDescent="0.2">
      <c r="A180" s="127" t="s">
        <v>386</v>
      </c>
      <c r="B180" s="127" t="s">
        <v>464</v>
      </c>
      <c r="C180" s="127" t="s">
        <v>465</v>
      </c>
      <c r="D180" s="127">
        <v>1</v>
      </c>
      <c r="E180" s="72" t="s">
        <v>28</v>
      </c>
      <c r="F180" s="127">
        <v>214</v>
      </c>
      <c r="G180" s="151">
        <v>1.25</v>
      </c>
      <c r="H180" s="127">
        <v>1</v>
      </c>
      <c r="I180" s="178">
        <v>9979</v>
      </c>
    </row>
    <row r="181" spans="1:9" ht="12.75" customHeight="1" x14ac:dyDescent="0.2">
      <c r="A181" s="127" t="s">
        <v>386</v>
      </c>
      <c r="B181" s="127" t="s">
        <v>466</v>
      </c>
      <c r="C181" s="127" t="s">
        <v>467</v>
      </c>
      <c r="D181" s="127">
        <v>3</v>
      </c>
      <c r="E181" s="72" t="s">
        <v>28</v>
      </c>
      <c r="F181" s="127">
        <v>214</v>
      </c>
      <c r="G181" s="151">
        <v>0.5</v>
      </c>
      <c r="H181" s="127">
        <v>1</v>
      </c>
      <c r="I181" s="178">
        <v>501</v>
      </c>
    </row>
    <row r="182" spans="1:9" ht="12.75" customHeight="1" x14ac:dyDescent="0.2">
      <c r="A182" s="127" t="s">
        <v>386</v>
      </c>
      <c r="B182" s="127" t="s">
        <v>468</v>
      </c>
      <c r="C182" s="127" t="s">
        <v>469</v>
      </c>
      <c r="D182" s="127">
        <v>1</v>
      </c>
      <c r="E182" s="72" t="s">
        <v>28</v>
      </c>
      <c r="F182" s="127">
        <v>214</v>
      </c>
      <c r="G182" s="151">
        <v>1.25</v>
      </c>
      <c r="H182" s="127">
        <v>1</v>
      </c>
      <c r="I182" s="178">
        <v>23561</v>
      </c>
    </row>
    <row r="183" spans="1:9" ht="12.75" customHeight="1" x14ac:dyDescent="0.2">
      <c r="A183" s="127" t="s">
        <v>386</v>
      </c>
      <c r="B183" s="127" t="s">
        <v>470</v>
      </c>
      <c r="C183" s="127" t="s">
        <v>471</v>
      </c>
      <c r="D183" s="127">
        <v>1</v>
      </c>
      <c r="E183" s="72" t="s">
        <v>28</v>
      </c>
      <c r="F183" s="127">
        <v>214</v>
      </c>
      <c r="G183" s="151">
        <v>1.25</v>
      </c>
      <c r="H183" s="127">
        <v>1</v>
      </c>
      <c r="I183" s="178">
        <v>28540</v>
      </c>
    </row>
    <row r="184" spans="1:9" ht="12.75" customHeight="1" x14ac:dyDescent="0.2">
      <c r="A184" s="127" t="s">
        <v>386</v>
      </c>
      <c r="B184" s="127" t="s">
        <v>472</v>
      </c>
      <c r="C184" s="127" t="s">
        <v>473</v>
      </c>
      <c r="D184" s="127">
        <v>3</v>
      </c>
      <c r="E184" s="72" t="s">
        <v>28</v>
      </c>
      <c r="F184" s="127">
        <v>214</v>
      </c>
      <c r="G184" s="151">
        <v>0.5</v>
      </c>
      <c r="H184" s="127">
        <v>1</v>
      </c>
      <c r="I184" s="178">
        <v>205</v>
      </c>
    </row>
    <row r="185" spans="1:9" ht="12.75" customHeight="1" x14ac:dyDescent="0.2">
      <c r="A185" s="127" t="s">
        <v>386</v>
      </c>
      <c r="B185" s="127" t="s">
        <v>474</v>
      </c>
      <c r="C185" s="127" t="s">
        <v>475</v>
      </c>
      <c r="D185" s="127">
        <v>1</v>
      </c>
      <c r="E185" s="72" t="s">
        <v>28</v>
      </c>
      <c r="F185" s="127">
        <v>214</v>
      </c>
      <c r="G185" s="151">
        <v>1.25</v>
      </c>
      <c r="H185" s="127">
        <v>1</v>
      </c>
      <c r="I185" s="178">
        <v>25117</v>
      </c>
    </row>
    <row r="186" spans="1:9" ht="12.75" customHeight="1" x14ac:dyDescent="0.2">
      <c r="A186" s="127" t="s">
        <v>386</v>
      </c>
      <c r="B186" s="127" t="s">
        <v>476</v>
      </c>
      <c r="C186" s="127" t="s">
        <v>477</v>
      </c>
      <c r="D186" s="127">
        <v>1</v>
      </c>
      <c r="E186" s="72" t="s">
        <v>28</v>
      </c>
      <c r="F186" s="127">
        <v>214</v>
      </c>
      <c r="G186" s="151">
        <v>1.25</v>
      </c>
      <c r="H186" s="127">
        <v>1</v>
      </c>
      <c r="I186" s="178">
        <v>26878</v>
      </c>
    </row>
    <row r="187" spans="1:9" ht="12.75" customHeight="1" x14ac:dyDescent="0.2">
      <c r="A187" s="127" t="s">
        <v>386</v>
      </c>
      <c r="B187" s="127" t="s">
        <v>478</v>
      </c>
      <c r="C187" s="127" t="s">
        <v>479</v>
      </c>
      <c r="D187" s="127">
        <v>1</v>
      </c>
      <c r="E187" s="72" t="s">
        <v>28</v>
      </c>
      <c r="F187" s="127">
        <v>214</v>
      </c>
      <c r="G187" s="151">
        <v>1.25</v>
      </c>
      <c r="H187" s="127">
        <v>1</v>
      </c>
      <c r="I187" s="178">
        <v>21521</v>
      </c>
    </row>
    <row r="188" spans="1:9" ht="12.75" customHeight="1" x14ac:dyDescent="0.2">
      <c r="A188" s="127" t="s">
        <v>386</v>
      </c>
      <c r="B188" s="127" t="s">
        <v>480</v>
      </c>
      <c r="C188" s="127" t="s">
        <v>481</v>
      </c>
      <c r="D188" s="127">
        <v>1</v>
      </c>
      <c r="E188" s="72" t="s">
        <v>28</v>
      </c>
      <c r="F188" s="127">
        <v>214</v>
      </c>
      <c r="G188" s="151">
        <v>1.25</v>
      </c>
      <c r="H188" s="127">
        <v>1</v>
      </c>
      <c r="I188" s="178">
        <v>22929</v>
      </c>
    </row>
    <row r="189" spans="1:9" ht="12.75" customHeight="1" x14ac:dyDescent="0.2">
      <c r="A189" s="127" t="s">
        <v>386</v>
      </c>
      <c r="B189" s="127" t="s">
        <v>482</v>
      </c>
      <c r="C189" s="127" t="s">
        <v>483</v>
      </c>
      <c r="D189" s="127">
        <v>1</v>
      </c>
      <c r="E189" s="72" t="s">
        <v>28</v>
      </c>
      <c r="F189" s="127">
        <v>214</v>
      </c>
      <c r="G189" s="151">
        <v>1.25</v>
      </c>
      <c r="H189" s="127">
        <v>1</v>
      </c>
      <c r="I189" s="178">
        <v>22453</v>
      </c>
    </row>
    <row r="190" spans="1:9" ht="12.75" customHeight="1" x14ac:dyDescent="0.2">
      <c r="A190" s="127" t="s">
        <v>386</v>
      </c>
      <c r="B190" s="127" t="s">
        <v>484</v>
      </c>
      <c r="C190" s="127" t="s">
        <v>485</v>
      </c>
      <c r="D190" s="127">
        <v>2</v>
      </c>
      <c r="E190" s="72" t="s">
        <v>28</v>
      </c>
      <c r="F190" s="127">
        <v>214</v>
      </c>
      <c r="G190" s="151">
        <v>0.5</v>
      </c>
      <c r="H190" s="127">
        <v>1</v>
      </c>
      <c r="I190" s="178">
        <v>1743</v>
      </c>
    </row>
    <row r="191" spans="1:9" ht="12.75" customHeight="1" x14ac:dyDescent="0.2">
      <c r="A191" s="127" t="s">
        <v>386</v>
      </c>
      <c r="B191" s="127" t="s">
        <v>486</v>
      </c>
      <c r="C191" s="127" t="s">
        <v>487</v>
      </c>
      <c r="D191" s="127">
        <v>2</v>
      </c>
      <c r="E191" s="72" t="s">
        <v>28</v>
      </c>
      <c r="F191" s="127">
        <v>214</v>
      </c>
      <c r="G191" s="151">
        <v>0.5</v>
      </c>
      <c r="H191" s="127">
        <v>1</v>
      </c>
      <c r="I191" s="178">
        <v>4488</v>
      </c>
    </row>
    <row r="192" spans="1:9" ht="12.75" customHeight="1" x14ac:dyDescent="0.2">
      <c r="A192" s="127" t="s">
        <v>386</v>
      </c>
      <c r="B192" s="127" t="s">
        <v>488</v>
      </c>
      <c r="C192" s="127" t="s">
        <v>489</v>
      </c>
      <c r="D192" s="127">
        <v>1</v>
      </c>
      <c r="E192" s="72" t="s">
        <v>28</v>
      </c>
      <c r="F192" s="127">
        <v>214</v>
      </c>
      <c r="G192" s="151">
        <v>1.25</v>
      </c>
      <c r="H192" s="127">
        <v>1</v>
      </c>
      <c r="I192" s="178">
        <v>17408</v>
      </c>
    </row>
    <row r="193" spans="1:10" ht="12.75" customHeight="1" x14ac:dyDescent="0.2">
      <c r="A193" s="127" t="s">
        <v>386</v>
      </c>
      <c r="B193" s="127" t="s">
        <v>490</v>
      </c>
      <c r="C193" s="127" t="s">
        <v>491</v>
      </c>
      <c r="D193" s="127">
        <v>2</v>
      </c>
      <c r="E193" s="72" t="s">
        <v>28</v>
      </c>
      <c r="F193" s="127">
        <v>214</v>
      </c>
      <c r="G193" s="151">
        <v>0.5</v>
      </c>
      <c r="H193" s="127">
        <v>1</v>
      </c>
      <c r="I193" s="178">
        <v>864</v>
      </c>
    </row>
    <row r="194" spans="1:10" ht="12.75" customHeight="1" x14ac:dyDescent="0.2">
      <c r="A194" s="127" t="s">
        <v>386</v>
      </c>
      <c r="B194" s="127" t="s">
        <v>492</v>
      </c>
      <c r="C194" s="127" t="s">
        <v>493</v>
      </c>
      <c r="D194" s="127">
        <v>3</v>
      </c>
      <c r="E194" s="72" t="s">
        <v>28</v>
      </c>
      <c r="F194" s="127">
        <v>214</v>
      </c>
      <c r="G194" s="151">
        <v>0.5</v>
      </c>
      <c r="H194" s="127">
        <v>1</v>
      </c>
      <c r="I194" s="178">
        <v>535</v>
      </c>
    </row>
    <row r="195" spans="1:10" ht="12.75" customHeight="1" x14ac:dyDescent="0.2">
      <c r="A195" s="127" t="s">
        <v>386</v>
      </c>
      <c r="B195" s="127" t="s">
        <v>494</v>
      </c>
      <c r="C195" s="127" t="s">
        <v>495</v>
      </c>
      <c r="D195" s="127">
        <v>2</v>
      </c>
      <c r="E195" s="72" t="s">
        <v>28</v>
      </c>
      <c r="F195" s="127">
        <v>214</v>
      </c>
      <c r="G195" s="151">
        <v>0.5</v>
      </c>
      <c r="H195" s="127">
        <v>1</v>
      </c>
      <c r="I195" s="178">
        <v>1019</v>
      </c>
    </row>
    <row r="196" spans="1:10" ht="12.75" customHeight="1" x14ac:dyDescent="0.2">
      <c r="A196" s="127" t="s">
        <v>386</v>
      </c>
      <c r="B196" s="127" t="s">
        <v>496</v>
      </c>
      <c r="C196" s="127" t="s">
        <v>497</v>
      </c>
      <c r="D196" s="127">
        <v>3</v>
      </c>
      <c r="E196" s="72" t="s">
        <v>28</v>
      </c>
      <c r="F196" s="127">
        <v>214</v>
      </c>
      <c r="G196" s="151">
        <v>0.5</v>
      </c>
      <c r="H196" s="127">
        <v>1</v>
      </c>
      <c r="I196" s="178">
        <v>151</v>
      </c>
    </row>
    <row r="197" spans="1:10" ht="12.75" customHeight="1" x14ac:dyDescent="0.2">
      <c r="A197" s="144" t="s">
        <v>386</v>
      </c>
      <c r="B197" s="144" t="s">
        <v>658</v>
      </c>
      <c r="C197" s="144" t="s">
        <v>674</v>
      </c>
      <c r="D197" s="144">
        <v>3</v>
      </c>
      <c r="E197" s="73" t="s">
        <v>28</v>
      </c>
      <c r="F197" s="144">
        <v>213</v>
      </c>
      <c r="G197" s="157">
        <v>0.5</v>
      </c>
      <c r="H197" s="144">
        <v>1</v>
      </c>
      <c r="I197" s="179">
        <v>2963</v>
      </c>
      <c r="J197" s="65"/>
    </row>
    <row r="198" spans="1:10" x14ac:dyDescent="0.2">
      <c r="A198" s="30"/>
      <c r="B198" s="29">
        <f>COUNTA(B141:B197)</f>
        <v>57</v>
      </c>
      <c r="C198" s="29"/>
      <c r="D198" s="33"/>
      <c r="E198" s="29">
        <f>COUNTIF(E141:E197, "Yes")</f>
        <v>57</v>
      </c>
      <c r="F198" s="30"/>
      <c r="G198" s="29"/>
      <c r="H198" s="29"/>
      <c r="I198" s="54">
        <f>SUM(I141:I197)</f>
        <v>607447</v>
      </c>
    </row>
    <row r="199" spans="1:10" x14ac:dyDescent="0.2">
      <c r="A199" s="30"/>
      <c r="B199" s="29"/>
      <c r="C199" s="29"/>
      <c r="D199" s="33"/>
      <c r="E199" s="33"/>
      <c r="F199" s="30"/>
      <c r="G199" s="29"/>
      <c r="H199" s="29"/>
      <c r="I199" s="54"/>
    </row>
    <row r="200" spans="1:10" ht="12.75" customHeight="1" x14ac:dyDescent="0.2">
      <c r="A200" s="151" t="s">
        <v>498</v>
      </c>
      <c r="B200" s="151" t="s">
        <v>499</v>
      </c>
      <c r="C200" s="151" t="s">
        <v>500</v>
      </c>
      <c r="D200" s="150">
        <v>1</v>
      </c>
      <c r="E200" s="72" t="s">
        <v>28</v>
      </c>
      <c r="F200" s="151">
        <v>214</v>
      </c>
      <c r="G200" s="151">
        <v>1.25</v>
      </c>
      <c r="H200" s="151">
        <v>1</v>
      </c>
      <c r="I200" s="178">
        <v>23751</v>
      </c>
    </row>
    <row r="201" spans="1:10" ht="12.75" customHeight="1" x14ac:dyDescent="0.2">
      <c r="A201" s="151" t="s">
        <v>498</v>
      </c>
      <c r="B201" s="151" t="s">
        <v>501</v>
      </c>
      <c r="C201" s="151" t="s">
        <v>502</v>
      </c>
      <c r="D201" s="150">
        <v>1</v>
      </c>
      <c r="E201" s="72" t="s">
        <v>28</v>
      </c>
      <c r="F201" s="151">
        <v>214</v>
      </c>
      <c r="G201" s="151">
        <v>1.25</v>
      </c>
      <c r="H201" s="151">
        <v>1</v>
      </c>
      <c r="I201" s="178">
        <v>26400</v>
      </c>
    </row>
    <row r="202" spans="1:10" ht="12.75" customHeight="1" x14ac:dyDescent="0.2">
      <c r="A202" s="151" t="s">
        <v>498</v>
      </c>
      <c r="B202" s="151" t="s">
        <v>503</v>
      </c>
      <c r="C202" s="151" t="s">
        <v>504</v>
      </c>
      <c r="D202" s="150">
        <v>1</v>
      </c>
      <c r="E202" s="72" t="s">
        <v>28</v>
      </c>
      <c r="F202" s="151">
        <v>214</v>
      </c>
      <c r="G202" s="151">
        <v>1.25</v>
      </c>
      <c r="H202" s="151">
        <v>1</v>
      </c>
      <c r="I202" s="178">
        <v>20240</v>
      </c>
    </row>
    <row r="203" spans="1:10" ht="12.75" customHeight="1" x14ac:dyDescent="0.2">
      <c r="A203" s="151" t="s">
        <v>498</v>
      </c>
      <c r="B203" s="151" t="s">
        <v>505</v>
      </c>
      <c r="C203" s="151" t="s">
        <v>506</v>
      </c>
      <c r="D203" s="150">
        <v>1</v>
      </c>
      <c r="E203" s="72" t="s">
        <v>28</v>
      </c>
      <c r="F203" s="151">
        <v>214</v>
      </c>
      <c r="G203" s="151">
        <v>1.25</v>
      </c>
      <c r="H203" s="151">
        <v>1</v>
      </c>
      <c r="I203" s="178">
        <v>24826</v>
      </c>
    </row>
    <row r="204" spans="1:10" ht="12.75" customHeight="1" x14ac:dyDescent="0.2">
      <c r="A204" s="157" t="s">
        <v>498</v>
      </c>
      <c r="B204" s="157" t="s">
        <v>507</v>
      </c>
      <c r="C204" s="157" t="s">
        <v>508</v>
      </c>
      <c r="D204" s="157">
        <v>3</v>
      </c>
      <c r="E204" s="73" t="s">
        <v>28</v>
      </c>
      <c r="F204" s="157">
        <v>214</v>
      </c>
      <c r="G204" s="157">
        <v>0.5</v>
      </c>
      <c r="H204" s="157">
        <v>1</v>
      </c>
      <c r="I204" s="178">
        <v>317</v>
      </c>
    </row>
    <row r="205" spans="1:10" x14ac:dyDescent="0.2">
      <c r="A205" s="30"/>
      <c r="B205" s="29">
        <f>COUNTA(B200:B204)</f>
        <v>5</v>
      </c>
      <c r="C205" s="29"/>
      <c r="D205" s="33"/>
      <c r="E205" s="29">
        <f>COUNTIF(E200:E204, "Yes")</f>
        <v>5</v>
      </c>
      <c r="F205" s="30"/>
      <c r="G205" s="29"/>
      <c r="H205" s="29"/>
      <c r="I205" s="54">
        <f>SUM(I200:I204)</f>
        <v>95534</v>
      </c>
    </row>
    <row r="206" spans="1:10" x14ac:dyDescent="0.2">
      <c r="A206" s="30"/>
      <c r="B206" s="29"/>
      <c r="C206" s="29"/>
      <c r="D206" s="33"/>
      <c r="E206" s="33"/>
      <c r="F206" s="30"/>
      <c r="G206" s="29"/>
      <c r="H206" s="29"/>
      <c r="I206" s="54"/>
    </row>
    <row r="207" spans="1:10" ht="12.75" customHeight="1" x14ac:dyDescent="0.2">
      <c r="A207" s="151" t="s">
        <v>509</v>
      </c>
      <c r="B207" s="151" t="s">
        <v>510</v>
      </c>
      <c r="C207" s="151" t="s">
        <v>511</v>
      </c>
      <c r="D207" s="150">
        <v>2</v>
      </c>
      <c r="E207" s="72" t="s">
        <v>28</v>
      </c>
      <c r="F207" s="151">
        <v>214</v>
      </c>
      <c r="G207" s="151">
        <v>0.5</v>
      </c>
      <c r="H207" s="151">
        <v>1</v>
      </c>
      <c r="I207" s="178">
        <v>2652</v>
      </c>
    </row>
    <row r="208" spans="1:10" ht="12.75" customHeight="1" x14ac:dyDescent="0.2">
      <c r="A208" s="151" t="s">
        <v>509</v>
      </c>
      <c r="B208" s="151" t="s">
        <v>512</v>
      </c>
      <c r="C208" s="151" t="s">
        <v>513</v>
      </c>
      <c r="D208" s="150">
        <v>1</v>
      </c>
      <c r="E208" s="72" t="s">
        <v>28</v>
      </c>
      <c r="F208" s="151">
        <v>214</v>
      </c>
      <c r="G208" s="151">
        <v>1.25</v>
      </c>
      <c r="H208" s="151">
        <v>1</v>
      </c>
      <c r="I208" s="178">
        <v>1901</v>
      </c>
    </row>
    <row r="209" spans="1:9" ht="12.75" customHeight="1" x14ac:dyDescent="0.2">
      <c r="A209" s="151" t="s">
        <v>509</v>
      </c>
      <c r="B209" s="151" t="s">
        <v>514</v>
      </c>
      <c r="C209" s="151" t="s">
        <v>515</v>
      </c>
      <c r="D209" s="150">
        <v>1</v>
      </c>
      <c r="E209" s="72" t="s">
        <v>28</v>
      </c>
      <c r="F209" s="151">
        <v>214</v>
      </c>
      <c r="G209" s="151">
        <v>1.25</v>
      </c>
      <c r="H209" s="151">
        <v>1</v>
      </c>
      <c r="I209" s="178">
        <v>3860</v>
      </c>
    </row>
    <row r="210" spans="1:9" ht="12.75" customHeight="1" x14ac:dyDescent="0.2">
      <c r="A210" s="151" t="s">
        <v>509</v>
      </c>
      <c r="B210" s="151" t="s">
        <v>516</v>
      </c>
      <c r="C210" s="151" t="s">
        <v>517</v>
      </c>
      <c r="D210" s="150">
        <v>1</v>
      </c>
      <c r="E210" s="72" t="s">
        <v>28</v>
      </c>
      <c r="F210" s="151">
        <v>214</v>
      </c>
      <c r="G210" s="151">
        <v>1.25</v>
      </c>
      <c r="H210" s="151">
        <v>1</v>
      </c>
      <c r="I210" s="178">
        <v>2740</v>
      </c>
    </row>
    <row r="211" spans="1:9" ht="12.75" customHeight="1" x14ac:dyDescent="0.2">
      <c r="A211" s="151" t="s">
        <v>509</v>
      </c>
      <c r="B211" s="151" t="s">
        <v>518</v>
      </c>
      <c r="C211" s="151" t="s">
        <v>519</v>
      </c>
      <c r="D211" s="150">
        <v>1</v>
      </c>
      <c r="E211" s="72" t="s">
        <v>28</v>
      </c>
      <c r="F211" s="151">
        <v>214</v>
      </c>
      <c r="G211" s="151">
        <v>1.25</v>
      </c>
      <c r="H211" s="151">
        <v>1</v>
      </c>
      <c r="I211" s="178">
        <v>1320</v>
      </c>
    </row>
    <row r="212" spans="1:9" ht="12.75" customHeight="1" x14ac:dyDescent="0.2">
      <c r="A212" s="151" t="s">
        <v>509</v>
      </c>
      <c r="B212" s="151" t="s">
        <v>520</v>
      </c>
      <c r="C212" s="151" t="s">
        <v>521</v>
      </c>
      <c r="D212" s="150">
        <v>1</v>
      </c>
      <c r="E212" s="72" t="s">
        <v>28</v>
      </c>
      <c r="F212" s="151">
        <v>214</v>
      </c>
      <c r="G212" s="151">
        <v>1.25</v>
      </c>
      <c r="H212" s="151">
        <v>1</v>
      </c>
      <c r="I212" s="178">
        <v>12000</v>
      </c>
    </row>
    <row r="213" spans="1:9" ht="12.75" customHeight="1" x14ac:dyDescent="0.2">
      <c r="A213" s="151" t="s">
        <v>509</v>
      </c>
      <c r="B213" s="151" t="s">
        <v>522</v>
      </c>
      <c r="C213" s="151" t="s">
        <v>523</v>
      </c>
      <c r="D213" s="150">
        <v>1</v>
      </c>
      <c r="E213" s="72" t="s">
        <v>28</v>
      </c>
      <c r="F213" s="151">
        <v>214</v>
      </c>
      <c r="G213" s="151">
        <v>1.25</v>
      </c>
      <c r="H213" s="151">
        <v>1</v>
      </c>
      <c r="I213" s="178">
        <v>1273</v>
      </c>
    </row>
    <row r="214" spans="1:9" ht="12.75" customHeight="1" x14ac:dyDescent="0.2">
      <c r="A214" s="151" t="s">
        <v>509</v>
      </c>
      <c r="B214" s="151" t="s">
        <v>524</v>
      </c>
      <c r="C214" s="151" t="s">
        <v>525</v>
      </c>
      <c r="D214" s="150">
        <v>3</v>
      </c>
      <c r="E214" s="72" t="s">
        <v>28</v>
      </c>
      <c r="F214" s="151">
        <v>214</v>
      </c>
      <c r="G214" s="151">
        <v>0.5</v>
      </c>
      <c r="H214" s="151">
        <v>1</v>
      </c>
      <c r="I214" s="178">
        <v>2601</v>
      </c>
    </row>
    <row r="215" spans="1:9" ht="12.75" customHeight="1" x14ac:dyDescent="0.2">
      <c r="A215" s="151" t="s">
        <v>509</v>
      </c>
      <c r="B215" s="151" t="s">
        <v>526</v>
      </c>
      <c r="C215" s="151" t="s">
        <v>527</v>
      </c>
      <c r="D215" s="150">
        <v>1</v>
      </c>
      <c r="E215" s="72" t="s">
        <v>28</v>
      </c>
      <c r="F215" s="151">
        <v>214</v>
      </c>
      <c r="G215" s="151">
        <v>1.25</v>
      </c>
      <c r="H215" s="151">
        <v>1</v>
      </c>
      <c r="I215" s="178">
        <v>16999</v>
      </c>
    </row>
    <row r="216" spans="1:9" ht="12.75" customHeight="1" x14ac:dyDescent="0.2">
      <c r="A216" s="151" t="s">
        <v>509</v>
      </c>
      <c r="B216" s="151" t="s">
        <v>528</v>
      </c>
      <c r="C216" s="151" t="s">
        <v>529</v>
      </c>
      <c r="D216" s="150">
        <v>3</v>
      </c>
      <c r="E216" s="72" t="s">
        <v>28</v>
      </c>
      <c r="F216" s="151">
        <v>214</v>
      </c>
      <c r="G216" s="151">
        <v>0.5</v>
      </c>
      <c r="H216" s="151">
        <v>1</v>
      </c>
      <c r="I216" s="178">
        <v>1047</v>
      </c>
    </row>
    <row r="217" spans="1:9" ht="12.75" customHeight="1" x14ac:dyDescent="0.2">
      <c r="A217" s="151" t="s">
        <v>509</v>
      </c>
      <c r="B217" s="151" t="s">
        <v>530</v>
      </c>
      <c r="C217" s="151" t="s">
        <v>531</v>
      </c>
      <c r="D217" s="150">
        <v>1</v>
      </c>
      <c r="E217" s="72" t="s">
        <v>28</v>
      </c>
      <c r="F217" s="151">
        <v>214</v>
      </c>
      <c r="G217" s="151">
        <v>1.25</v>
      </c>
      <c r="H217" s="151">
        <v>1</v>
      </c>
      <c r="I217" s="178">
        <v>26985</v>
      </c>
    </row>
    <row r="218" spans="1:9" ht="12.75" customHeight="1" x14ac:dyDescent="0.2">
      <c r="A218" s="151" t="s">
        <v>509</v>
      </c>
      <c r="B218" s="151" t="s">
        <v>532</v>
      </c>
      <c r="C218" s="151" t="s">
        <v>533</v>
      </c>
      <c r="D218" s="150">
        <v>2</v>
      </c>
      <c r="E218" s="72" t="s">
        <v>28</v>
      </c>
      <c r="F218" s="151">
        <v>214</v>
      </c>
      <c r="G218" s="151">
        <v>0.5</v>
      </c>
      <c r="H218" s="151">
        <v>1</v>
      </c>
      <c r="I218" s="178">
        <v>1604</v>
      </c>
    </row>
    <row r="219" spans="1:9" ht="12.75" customHeight="1" x14ac:dyDescent="0.2">
      <c r="A219" s="151" t="s">
        <v>509</v>
      </c>
      <c r="B219" s="151" t="s">
        <v>534</v>
      </c>
      <c r="C219" s="151" t="s">
        <v>632</v>
      </c>
      <c r="D219" s="150">
        <v>1</v>
      </c>
      <c r="E219" s="72" t="s">
        <v>28</v>
      </c>
      <c r="F219" s="151">
        <v>214</v>
      </c>
      <c r="G219" s="151">
        <v>1.25</v>
      </c>
      <c r="H219" s="151">
        <v>1</v>
      </c>
      <c r="I219" s="178">
        <v>36763</v>
      </c>
    </row>
    <row r="220" spans="1:9" ht="12.75" customHeight="1" x14ac:dyDescent="0.2">
      <c r="A220" s="151" t="s">
        <v>509</v>
      </c>
      <c r="B220" s="151" t="s">
        <v>535</v>
      </c>
      <c r="C220" s="151" t="s">
        <v>536</v>
      </c>
      <c r="D220" s="150">
        <v>1</v>
      </c>
      <c r="E220" s="72" t="s">
        <v>28</v>
      </c>
      <c r="F220" s="151">
        <v>214</v>
      </c>
      <c r="G220" s="151">
        <v>1.25</v>
      </c>
      <c r="H220" s="151">
        <v>1</v>
      </c>
      <c r="I220" s="178">
        <v>9474</v>
      </c>
    </row>
    <row r="221" spans="1:9" ht="12.75" customHeight="1" x14ac:dyDescent="0.2">
      <c r="A221" s="151" t="s">
        <v>509</v>
      </c>
      <c r="B221" s="151" t="s">
        <v>537</v>
      </c>
      <c r="C221" s="151" t="s">
        <v>538</v>
      </c>
      <c r="D221" s="150">
        <v>1</v>
      </c>
      <c r="E221" s="72" t="s">
        <v>28</v>
      </c>
      <c r="F221" s="151">
        <v>214</v>
      </c>
      <c r="G221" s="151">
        <v>1.25</v>
      </c>
      <c r="H221" s="151">
        <v>1</v>
      </c>
      <c r="I221" s="178">
        <v>32983</v>
      </c>
    </row>
    <row r="222" spans="1:9" ht="12.75" customHeight="1" x14ac:dyDescent="0.2">
      <c r="A222" s="151" t="s">
        <v>509</v>
      </c>
      <c r="B222" s="151" t="s">
        <v>539</v>
      </c>
      <c r="C222" s="151" t="s">
        <v>540</v>
      </c>
      <c r="D222" s="150">
        <v>1</v>
      </c>
      <c r="E222" s="72" t="s">
        <v>28</v>
      </c>
      <c r="F222" s="151">
        <v>214</v>
      </c>
      <c r="G222" s="151">
        <v>1.25</v>
      </c>
      <c r="H222" s="151">
        <v>1</v>
      </c>
      <c r="I222" s="178">
        <v>5427</v>
      </c>
    </row>
    <row r="223" spans="1:9" ht="12.75" customHeight="1" x14ac:dyDescent="0.2">
      <c r="A223" s="151" t="s">
        <v>509</v>
      </c>
      <c r="B223" s="151" t="s">
        <v>541</v>
      </c>
      <c r="C223" s="151" t="s">
        <v>542</v>
      </c>
      <c r="D223" s="150">
        <v>1</v>
      </c>
      <c r="E223" s="72" t="s">
        <v>28</v>
      </c>
      <c r="F223" s="151">
        <v>214</v>
      </c>
      <c r="G223" s="151">
        <v>1.25</v>
      </c>
      <c r="H223" s="151">
        <v>1</v>
      </c>
      <c r="I223" s="178">
        <v>7021</v>
      </c>
    </row>
    <row r="224" spans="1:9" ht="12.75" customHeight="1" x14ac:dyDescent="0.2">
      <c r="A224" s="151" t="s">
        <v>509</v>
      </c>
      <c r="B224" s="151" t="s">
        <v>543</v>
      </c>
      <c r="C224" s="151" t="s">
        <v>544</v>
      </c>
      <c r="D224" s="150">
        <v>2</v>
      </c>
      <c r="E224" s="72" t="s">
        <v>28</v>
      </c>
      <c r="F224" s="151">
        <v>214</v>
      </c>
      <c r="G224" s="151">
        <v>0.5</v>
      </c>
      <c r="H224" s="151">
        <v>1</v>
      </c>
      <c r="I224" s="178">
        <v>138</v>
      </c>
    </row>
    <row r="225" spans="1:9" ht="12.75" customHeight="1" x14ac:dyDescent="0.2">
      <c r="A225" s="151" t="s">
        <v>509</v>
      </c>
      <c r="B225" s="151" t="s">
        <v>545</v>
      </c>
      <c r="C225" s="151" t="s">
        <v>546</v>
      </c>
      <c r="D225" s="150">
        <v>1</v>
      </c>
      <c r="E225" s="72" t="s">
        <v>28</v>
      </c>
      <c r="F225" s="151">
        <v>214</v>
      </c>
      <c r="G225" s="151">
        <v>1.25</v>
      </c>
      <c r="H225" s="151">
        <v>1</v>
      </c>
      <c r="I225" s="178">
        <v>3615</v>
      </c>
    </row>
    <row r="226" spans="1:9" ht="12.75" customHeight="1" x14ac:dyDescent="0.2">
      <c r="A226" s="151" t="s">
        <v>509</v>
      </c>
      <c r="B226" s="151" t="s">
        <v>547</v>
      </c>
      <c r="C226" s="151" t="s">
        <v>548</v>
      </c>
      <c r="D226" s="150">
        <v>3</v>
      </c>
      <c r="E226" s="72" t="s">
        <v>28</v>
      </c>
      <c r="F226" s="151">
        <v>214</v>
      </c>
      <c r="G226" s="151">
        <v>0.5</v>
      </c>
      <c r="H226" s="151">
        <v>1</v>
      </c>
      <c r="I226" s="178">
        <v>273</v>
      </c>
    </row>
    <row r="227" spans="1:9" ht="12.75" customHeight="1" x14ac:dyDescent="0.2">
      <c r="A227" s="157" t="s">
        <v>509</v>
      </c>
      <c r="B227" s="157" t="s">
        <v>549</v>
      </c>
      <c r="C227" s="157" t="s">
        <v>550</v>
      </c>
      <c r="D227" s="157">
        <v>1</v>
      </c>
      <c r="E227" s="73" t="s">
        <v>28</v>
      </c>
      <c r="F227" s="157">
        <v>214</v>
      </c>
      <c r="G227" s="157">
        <v>1.25</v>
      </c>
      <c r="H227" s="157">
        <v>1</v>
      </c>
      <c r="I227" s="178">
        <v>10000</v>
      </c>
    </row>
    <row r="228" spans="1:9" x14ac:dyDescent="0.2">
      <c r="A228" s="30"/>
      <c r="B228" s="29">
        <f>COUNTA(B207:B227)</f>
        <v>21</v>
      </c>
      <c r="C228" s="29"/>
      <c r="D228" s="33"/>
      <c r="E228" s="29">
        <f>COUNTIF(E207:E227, "Yes")</f>
        <v>21</v>
      </c>
      <c r="F228" s="30"/>
      <c r="G228" s="29"/>
      <c r="H228" s="29"/>
      <c r="I228" s="54">
        <f>SUM(I207:I227)</f>
        <v>180676</v>
      </c>
    </row>
    <row r="229" spans="1:9" x14ac:dyDescent="0.2">
      <c r="A229" s="30"/>
      <c r="B229" s="29"/>
      <c r="C229" s="29"/>
      <c r="D229" s="33"/>
      <c r="E229" s="33"/>
      <c r="F229" s="30"/>
      <c r="G229" s="29"/>
      <c r="H229" s="29"/>
      <c r="I229" s="54"/>
    </row>
    <row r="230" spans="1:9" ht="12.75" customHeight="1" x14ac:dyDescent="0.2">
      <c r="A230" s="151" t="s">
        <v>551</v>
      </c>
      <c r="B230" s="151" t="s">
        <v>552</v>
      </c>
      <c r="C230" s="151" t="s">
        <v>553</v>
      </c>
      <c r="D230" s="150">
        <v>1</v>
      </c>
      <c r="E230" s="72" t="s">
        <v>28</v>
      </c>
      <c r="F230" s="151">
        <v>214</v>
      </c>
      <c r="G230" s="151">
        <v>1.25</v>
      </c>
      <c r="H230" s="151">
        <v>1</v>
      </c>
      <c r="I230" s="178">
        <v>26400</v>
      </c>
    </row>
    <row r="231" spans="1:9" ht="12.75" customHeight="1" x14ac:dyDescent="0.2">
      <c r="A231" s="151" t="s">
        <v>551</v>
      </c>
      <c r="B231" s="151" t="s">
        <v>554</v>
      </c>
      <c r="C231" s="151" t="s">
        <v>555</v>
      </c>
      <c r="D231" s="150">
        <v>1</v>
      </c>
      <c r="E231" s="72" t="s">
        <v>28</v>
      </c>
      <c r="F231" s="151">
        <v>214</v>
      </c>
      <c r="G231" s="151">
        <v>1.25</v>
      </c>
      <c r="H231" s="151">
        <v>1</v>
      </c>
      <c r="I231" s="178">
        <v>38516</v>
      </c>
    </row>
    <row r="232" spans="1:9" ht="12.75" customHeight="1" x14ac:dyDescent="0.2">
      <c r="A232" s="151" t="s">
        <v>551</v>
      </c>
      <c r="B232" s="151" t="s">
        <v>556</v>
      </c>
      <c r="C232" s="151" t="s">
        <v>633</v>
      </c>
      <c r="D232" s="150">
        <v>1</v>
      </c>
      <c r="E232" s="72" t="s">
        <v>28</v>
      </c>
      <c r="F232" s="151">
        <v>214</v>
      </c>
      <c r="G232" s="151">
        <v>1.25</v>
      </c>
      <c r="H232" s="151">
        <v>1</v>
      </c>
      <c r="I232" s="178">
        <v>11321</v>
      </c>
    </row>
    <row r="233" spans="1:9" ht="12.75" customHeight="1" x14ac:dyDescent="0.2">
      <c r="A233" s="151" t="s">
        <v>551</v>
      </c>
      <c r="B233" s="151" t="s">
        <v>557</v>
      </c>
      <c r="C233" s="151" t="s">
        <v>558</v>
      </c>
      <c r="D233" s="150">
        <v>3</v>
      </c>
      <c r="E233" s="72" t="s">
        <v>28</v>
      </c>
      <c r="F233" s="151">
        <v>214</v>
      </c>
      <c r="G233" s="151">
        <v>0.5</v>
      </c>
      <c r="H233" s="151">
        <v>1</v>
      </c>
      <c r="I233" s="178">
        <v>1377</v>
      </c>
    </row>
    <row r="234" spans="1:9" ht="12.75" customHeight="1" x14ac:dyDescent="0.2">
      <c r="A234" s="151" t="s">
        <v>551</v>
      </c>
      <c r="B234" s="151" t="s">
        <v>559</v>
      </c>
      <c r="C234" s="151" t="s">
        <v>560</v>
      </c>
      <c r="D234" s="150">
        <v>3</v>
      </c>
      <c r="E234" s="72" t="s">
        <v>28</v>
      </c>
      <c r="F234" s="151">
        <v>214</v>
      </c>
      <c r="G234" s="151">
        <v>0.5</v>
      </c>
      <c r="H234" s="151">
        <v>1</v>
      </c>
      <c r="I234" s="178">
        <v>1026</v>
      </c>
    </row>
    <row r="235" spans="1:9" ht="12.75" customHeight="1" x14ac:dyDescent="0.2">
      <c r="A235" s="151" t="s">
        <v>551</v>
      </c>
      <c r="B235" s="151" t="s">
        <v>561</v>
      </c>
      <c r="C235" s="151" t="s">
        <v>562</v>
      </c>
      <c r="D235" s="150">
        <v>3</v>
      </c>
      <c r="E235" s="72" t="s">
        <v>28</v>
      </c>
      <c r="F235" s="151">
        <v>214</v>
      </c>
      <c r="G235" s="151">
        <v>0.5</v>
      </c>
      <c r="H235" s="151">
        <v>1</v>
      </c>
      <c r="I235" s="178">
        <v>677</v>
      </c>
    </row>
    <row r="236" spans="1:9" ht="12.75" customHeight="1" x14ac:dyDescent="0.2">
      <c r="A236" s="151" t="s">
        <v>551</v>
      </c>
      <c r="B236" s="151" t="s">
        <v>563</v>
      </c>
      <c r="C236" s="151" t="s">
        <v>634</v>
      </c>
      <c r="D236" s="150">
        <v>2</v>
      </c>
      <c r="E236" s="72" t="s">
        <v>28</v>
      </c>
      <c r="F236" s="151">
        <v>214</v>
      </c>
      <c r="G236" s="151">
        <v>0.5</v>
      </c>
      <c r="H236" s="151">
        <v>1</v>
      </c>
      <c r="I236" s="178">
        <v>537</v>
      </c>
    </row>
    <row r="237" spans="1:9" ht="12.75" customHeight="1" x14ac:dyDescent="0.2">
      <c r="A237" s="151" t="s">
        <v>551</v>
      </c>
      <c r="B237" s="151" t="s">
        <v>564</v>
      </c>
      <c r="C237" s="151" t="s">
        <v>565</v>
      </c>
      <c r="D237" s="150">
        <v>1</v>
      </c>
      <c r="E237" s="72" t="s">
        <v>28</v>
      </c>
      <c r="F237" s="151">
        <v>214</v>
      </c>
      <c r="G237" s="151">
        <v>1.25</v>
      </c>
      <c r="H237" s="151">
        <v>1</v>
      </c>
      <c r="I237" s="178">
        <v>24993</v>
      </c>
    </row>
    <row r="238" spans="1:9" ht="12.75" customHeight="1" x14ac:dyDescent="0.2">
      <c r="A238" s="151" t="s">
        <v>551</v>
      </c>
      <c r="B238" s="151" t="s">
        <v>566</v>
      </c>
      <c r="C238" s="151" t="s">
        <v>567</v>
      </c>
      <c r="D238" s="150">
        <v>3</v>
      </c>
      <c r="E238" s="72" t="s">
        <v>28</v>
      </c>
      <c r="F238" s="151">
        <v>214</v>
      </c>
      <c r="G238" s="151">
        <v>0.5</v>
      </c>
      <c r="H238" s="151">
        <v>1</v>
      </c>
      <c r="I238" s="178">
        <v>1298</v>
      </c>
    </row>
    <row r="239" spans="1:9" ht="12.75" customHeight="1" x14ac:dyDescent="0.2">
      <c r="A239" s="151" t="s">
        <v>551</v>
      </c>
      <c r="B239" s="151" t="s">
        <v>568</v>
      </c>
      <c r="C239" s="151" t="s">
        <v>635</v>
      </c>
      <c r="D239" s="150">
        <v>1</v>
      </c>
      <c r="E239" s="72" t="s">
        <v>28</v>
      </c>
      <c r="F239" s="151">
        <v>214</v>
      </c>
      <c r="G239" s="151">
        <v>1.25</v>
      </c>
      <c r="H239" s="151">
        <v>1</v>
      </c>
      <c r="I239" s="178">
        <v>24276</v>
      </c>
    </row>
    <row r="240" spans="1:9" ht="12.75" customHeight="1" x14ac:dyDescent="0.2">
      <c r="A240" s="151" t="s">
        <v>551</v>
      </c>
      <c r="B240" s="151" t="s">
        <v>569</v>
      </c>
      <c r="C240" s="151" t="s">
        <v>636</v>
      </c>
      <c r="D240" s="150">
        <v>1</v>
      </c>
      <c r="E240" s="72" t="s">
        <v>28</v>
      </c>
      <c r="F240" s="151">
        <v>214</v>
      </c>
      <c r="G240" s="151">
        <v>1.25</v>
      </c>
      <c r="H240" s="151">
        <v>1</v>
      </c>
      <c r="I240" s="178">
        <v>4107</v>
      </c>
    </row>
    <row r="241" spans="1:9" ht="12.75" customHeight="1" x14ac:dyDescent="0.2">
      <c r="A241" s="151" t="s">
        <v>551</v>
      </c>
      <c r="B241" s="151" t="s">
        <v>570</v>
      </c>
      <c r="C241" s="151" t="s">
        <v>571</v>
      </c>
      <c r="D241" s="150">
        <v>2</v>
      </c>
      <c r="E241" s="72" t="s">
        <v>28</v>
      </c>
      <c r="F241" s="151">
        <v>214</v>
      </c>
      <c r="G241" s="151">
        <v>0.5</v>
      </c>
      <c r="H241" s="151">
        <v>1</v>
      </c>
      <c r="I241" s="178">
        <v>5500</v>
      </c>
    </row>
    <row r="242" spans="1:9" ht="12.75" customHeight="1" x14ac:dyDescent="0.2">
      <c r="A242" s="151" t="s">
        <v>551</v>
      </c>
      <c r="B242" s="151" t="s">
        <v>572</v>
      </c>
      <c r="C242" s="151" t="s">
        <v>573</v>
      </c>
      <c r="D242" s="150">
        <v>2</v>
      </c>
      <c r="E242" s="72" t="s">
        <v>28</v>
      </c>
      <c r="F242" s="151">
        <v>214</v>
      </c>
      <c r="G242" s="151">
        <v>0.5</v>
      </c>
      <c r="H242" s="151">
        <v>1</v>
      </c>
      <c r="I242" s="178">
        <v>462</v>
      </c>
    </row>
    <row r="243" spans="1:9" ht="12.75" customHeight="1" x14ac:dyDescent="0.2">
      <c r="A243" s="151" t="s">
        <v>551</v>
      </c>
      <c r="B243" s="151" t="s">
        <v>574</v>
      </c>
      <c r="C243" s="151" t="s">
        <v>575</v>
      </c>
      <c r="D243" s="150">
        <v>3</v>
      </c>
      <c r="E243" s="72" t="s">
        <v>28</v>
      </c>
      <c r="F243" s="151">
        <v>214</v>
      </c>
      <c r="G243" s="151">
        <v>0.5</v>
      </c>
      <c r="H243" s="151">
        <v>1</v>
      </c>
      <c r="I243" s="178">
        <v>178</v>
      </c>
    </row>
    <row r="244" spans="1:9" ht="12.75" customHeight="1" x14ac:dyDescent="0.2">
      <c r="A244" s="151" t="s">
        <v>551</v>
      </c>
      <c r="B244" s="151" t="s">
        <v>576</v>
      </c>
      <c r="C244" s="151" t="s">
        <v>577</v>
      </c>
      <c r="D244" s="150">
        <v>2</v>
      </c>
      <c r="E244" s="72" t="s">
        <v>28</v>
      </c>
      <c r="F244" s="151">
        <v>214</v>
      </c>
      <c r="G244" s="151">
        <v>0.5</v>
      </c>
      <c r="H244" s="151">
        <v>1</v>
      </c>
      <c r="I244" s="178">
        <v>1163</v>
      </c>
    </row>
    <row r="245" spans="1:9" ht="12.75" customHeight="1" x14ac:dyDescent="0.2">
      <c r="A245" s="157" t="s">
        <v>551</v>
      </c>
      <c r="B245" s="157" t="s">
        <v>578</v>
      </c>
      <c r="C245" s="157" t="s">
        <v>579</v>
      </c>
      <c r="D245" s="157">
        <v>3</v>
      </c>
      <c r="E245" s="73" t="s">
        <v>28</v>
      </c>
      <c r="F245" s="157">
        <v>214</v>
      </c>
      <c r="G245" s="157">
        <v>0.5</v>
      </c>
      <c r="H245" s="157">
        <v>1</v>
      </c>
      <c r="I245" s="179">
        <v>331</v>
      </c>
    </row>
    <row r="246" spans="1:9" x14ac:dyDescent="0.2">
      <c r="A246" s="30"/>
      <c r="B246" s="29">
        <f>COUNTA(B230:B245)</f>
        <v>16</v>
      </c>
      <c r="C246" s="29"/>
      <c r="D246" s="33"/>
      <c r="E246" s="29">
        <f>COUNTIF(E230:E245, "Yes")</f>
        <v>16</v>
      </c>
      <c r="F246" s="30"/>
      <c r="G246" s="29"/>
      <c r="H246" s="29"/>
      <c r="I246" s="54">
        <f>SUM(I230:I245)</f>
        <v>142162</v>
      </c>
    </row>
    <row r="247" spans="1:9" x14ac:dyDescent="0.2">
      <c r="A247" s="30"/>
      <c r="B247" s="29"/>
      <c r="C247" s="29"/>
      <c r="D247" s="33"/>
      <c r="E247" s="33"/>
      <c r="F247" s="30"/>
      <c r="G247" s="29"/>
      <c r="H247" s="29"/>
      <c r="I247" s="54"/>
    </row>
    <row r="248" spans="1:9" ht="12.75" customHeight="1" x14ac:dyDescent="0.2">
      <c r="A248" s="151" t="s">
        <v>580</v>
      </c>
      <c r="B248" s="151" t="s">
        <v>581</v>
      </c>
      <c r="C248" s="151" t="s">
        <v>582</v>
      </c>
      <c r="D248" s="150">
        <v>2</v>
      </c>
      <c r="E248" s="72" t="s">
        <v>28</v>
      </c>
      <c r="F248" s="151">
        <v>214</v>
      </c>
      <c r="G248" s="151">
        <v>0.5</v>
      </c>
      <c r="H248" s="151">
        <v>1</v>
      </c>
      <c r="I248" s="178">
        <v>939</v>
      </c>
    </row>
    <row r="249" spans="1:9" ht="12.75" customHeight="1" x14ac:dyDescent="0.2">
      <c r="A249" s="151" t="s">
        <v>580</v>
      </c>
      <c r="B249" s="151" t="s">
        <v>583</v>
      </c>
      <c r="C249" s="151" t="s">
        <v>584</v>
      </c>
      <c r="D249" s="150">
        <v>2</v>
      </c>
      <c r="E249" s="72" t="s">
        <v>28</v>
      </c>
      <c r="F249" s="151">
        <v>214</v>
      </c>
      <c r="G249" s="151">
        <v>0.5</v>
      </c>
      <c r="H249" s="151">
        <v>1</v>
      </c>
      <c r="I249" s="178">
        <v>2900</v>
      </c>
    </row>
    <row r="250" spans="1:9" ht="12.75" customHeight="1" x14ac:dyDescent="0.2">
      <c r="A250" s="151" t="s">
        <v>580</v>
      </c>
      <c r="B250" s="151" t="s">
        <v>585</v>
      </c>
      <c r="C250" s="151" t="s">
        <v>586</v>
      </c>
      <c r="D250" s="150">
        <v>2</v>
      </c>
      <c r="E250" s="72" t="s">
        <v>28</v>
      </c>
      <c r="F250" s="151">
        <v>214</v>
      </c>
      <c r="G250" s="151">
        <v>0.5</v>
      </c>
      <c r="H250" s="151">
        <v>1</v>
      </c>
      <c r="I250" s="178">
        <v>2805</v>
      </c>
    </row>
    <row r="251" spans="1:9" ht="12.75" customHeight="1" x14ac:dyDescent="0.2">
      <c r="A251" s="151" t="s">
        <v>580</v>
      </c>
      <c r="B251" s="151" t="s">
        <v>587</v>
      </c>
      <c r="C251" s="151" t="s">
        <v>588</v>
      </c>
      <c r="D251" s="150">
        <v>2</v>
      </c>
      <c r="E251" s="72" t="s">
        <v>28</v>
      </c>
      <c r="F251" s="151">
        <v>214</v>
      </c>
      <c r="G251" s="151">
        <v>0.5</v>
      </c>
      <c r="H251" s="151">
        <v>1</v>
      </c>
      <c r="I251" s="178">
        <v>589</v>
      </c>
    </row>
    <row r="252" spans="1:9" ht="12.75" customHeight="1" x14ac:dyDescent="0.2">
      <c r="A252" s="151" t="s">
        <v>580</v>
      </c>
      <c r="B252" s="151" t="s">
        <v>589</v>
      </c>
      <c r="C252" s="151" t="s">
        <v>590</v>
      </c>
      <c r="D252" s="150">
        <v>2</v>
      </c>
      <c r="E252" s="72" t="s">
        <v>28</v>
      </c>
      <c r="F252" s="151">
        <v>214</v>
      </c>
      <c r="G252" s="151">
        <v>0.5</v>
      </c>
      <c r="H252" s="151">
        <v>1</v>
      </c>
      <c r="I252" s="178">
        <v>4590</v>
      </c>
    </row>
    <row r="253" spans="1:9" ht="12.75" customHeight="1" x14ac:dyDescent="0.2">
      <c r="A253" s="151" t="s">
        <v>580</v>
      </c>
      <c r="B253" s="151" t="s">
        <v>591</v>
      </c>
      <c r="C253" s="151" t="s">
        <v>592</v>
      </c>
      <c r="D253" s="150">
        <v>2</v>
      </c>
      <c r="E253" s="72" t="s">
        <v>28</v>
      </c>
      <c r="F253" s="151">
        <v>214</v>
      </c>
      <c r="G253" s="151">
        <v>0.5</v>
      </c>
      <c r="H253" s="151">
        <v>1</v>
      </c>
      <c r="I253" s="178">
        <v>2071</v>
      </c>
    </row>
    <row r="254" spans="1:9" ht="12.75" customHeight="1" x14ac:dyDescent="0.2">
      <c r="A254" s="151" t="s">
        <v>580</v>
      </c>
      <c r="B254" s="151" t="s">
        <v>593</v>
      </c>
      <c r="C254" s="151" t="s">
        <v>594</v>
      </c>
      <c r="D254" s="150">
        <v>1</v>
      </c>
      <c r="E254" s="72" t="s">
        <v>28</v>
      </c>
      <c r="F254" s="151">
        <v>214</v>
      </c>
      <c r="G254" s="151">
        <v>1.25</v>
      </c>
      <c r="H254" s="151">
        <v>1</v>
      </c>
      <c r="I254" s="178">
        <v>483</v>
      </c>
    </row>
    <row r="255" spans="1:9" ht="12.75" customHeight="1" x14ac:dyDescent="0.2">
      <c r="A255" s="151" t="s">
        <v>580</v>
      </c>
      <c r="B255" s="151" t="s">
        <v>595</v>
      </c>
      <c r="C255" s="151" t="s">
        <v>596</v>
      </c>
      <c r="D255" s="150">
        <v>2</v>
      </c>
      <c r="E255" s="72" t="s">
        <v>28</v>
      </c>
      <c r="F255" s="151">
        <v>214</v>
      </c>
      <c r="G255" s="151">
        <v>0.5</v>
      </c>
      <c r="H255" s="151">
        <v>1</v>
      </c>
      <c r="I255" s="178">
        <v>94</v>
      </c>
    </row>
    <row r="256" spans="1:9" ht="12.75" customHeight="1" x14ac:dyDescent="0.2">
      <c r="A256" s="157" t="s">
        <v>580</v>
      </c>
      <c r="B256" s="157" t="s">
        <v>597</v>
      </c>
      <c r="C256" s="157" t="s">
        <v>598</v>
      </c>
      <c r="D256" s="157">
        <v>2</v>
      </c>
      <c r="E256" s="73" t="s">
        <v>28</v>
      </c>
      <c r="F256" s="157">
        <v>214</v>
      </c>
      <c r="G256" s="157">
        <v>0.5</v>
      </c>
      <c r="H256" s="157">
        <v>1</v>
      </c>
      <c r="I256" s="179">
        <v>286</v>
      </c>
    </row>
    <row r="257" spans="1:9" x14ac:dyDescent="0.2">
      <c r="A257" s="30"/>
      <c r="B257" s="29">
        <f>COUNTA(B248:B256)</f>
        <v>9</v>
      </c>
      <c r="C257" s="29"/>
      <c r="D257" s="33"/>
      <c r="E257" s="29">
        <f>COUNTIF(E248:E256, "Yes")</f>
        <v>9</v>
      </c>
      <c r="F257" s="30"/>
      <c r="G257" s="29"/>
      <c r="H257" s="29"/>
      <c r="I257" s="54">
        <f>SUM(I248:I256)</f>
        <v>14757</v>
      </c>
    </row>
    <row r="258" spans="1:9" x14ac:dyDescent="0.2">
      <c r="A258" s="30"/>
      <c r="B258" s="29"/>
      <c r="C258" s="29"/>
      <c r="D258" s="33"/>
      <c r="E258" s="33"/>
      <c r="F258" s="30"/>
      <c r="G258" s="29"/>
      <c r="H258" s="29"/>
      <c r="I258" s="54"/>
    </row>
    <row r="259" spans="1:9" ht="12.75" customHeight="1" x14ac:dyDescent="0.2">
      <c r="A259" s="157" t="s">
        <v>599</v>
      </c>
      <c r="B259" s="157" t="s">
        <v>600</v>
      </c>
      <c r="C259" s="157" t="s">
        <v>601</v>
      </c>
      <c r="D259" s="157">
        <v>3</v>
      </c>
      <c r="E259" s="73" t="s">
        <v>28</v>
      </c>
      <c r="F259" s="157">
        <v>214</v>
      </c>
      <c r="G259" s="157">
        <v>0.5</v>
      </c>
      <c r="H259" s="157">
        <v>1</v>
      </c>
      <c r="I259" s="179">
        <v>249</v>
      </c>
    </row>
    <row r="260" spans="1:9" x14ac:dyDescent="0.2">
      <c r="A260" s="30"/>
      <c r="B260" s="29">
        <f>COUNTA(B259:B259)</f>
        <v>1</v>
      </c>
      <c r="C260" s="29"/>
      <c r="D260" s="33"/>
      <c r="E260" s="29">
        <f>COUNTIF(E259:E259, "Yes")</f>
        <v>1</v>
      </c>
      <c r="F260" s="30"/>
      <c r="G260" s="29"/>
      <c r="H260" s="29"/>
      <c r="I260" s="54">
        <f>SUM(I259:I259)</f>
        <v>249</v>
      </c>
    </row>
    <row r="261" spans="1:9" x14ac:dyDescent="0.2">
      <c r="A261" s="30"/>
      <c r="B261" s="29"/>
      <c r="C261" s="29"/>
      <c r="D261" s="33"/>
      <c r="E261" s="33"/>
      <c r="F261" s="30"/>
      <c r="G261" s="29"/>
      <c r="H261" s="29"/>
      <c r="I261" s="54"/>
    </row>
    <row r="262" spans="1:9" ht="12.75" customHeight="1" x14ac:dyDescent="0.2">
      <c r="A262" s="151" t="s">
        <v>602</v>
      </c>
      <c r="B262" s="151" t="s">
        <v>603</v>
      </c>
      <c r="C262" s="151" t="s">
        <v>604</v>
      </c>
      <c r="D262" s="150">
        <v>3</v>
      </c>
      <c r="E262" s="72" t="s">
        <v>28</v>
      </c>
      <c r="F262" s="151">
        <v>214</v>
      </c>
      <c r="G262" s="151">
        <v>0.5</v>
      </c>
      <c r="H262" s="151">
        <v>1</v>
      </c>
      <c r="I262" s="178">
        <v>1151</v>
      </c>
    </row>
    <row r="263" spans="1:9" ht="12.75" customHeight="1" x14ac:dyDescent="0.2">
      <c r="A263" s="151" t="s">
        <v>602</v>
      </c>
      <c r="B263" s="151" t="s">
        <v>605</v>
      </c>
      <c r="C263" s="151" t="s">
        <v>606</v>
      </c>
      <c r="D263" s="150">
        <v>1</v>
      </c>
      <c r="E263" s="72" t="s">
        <v>28</v>
      </c>
      <c r="F263" s="151">
        <v>214</v>
      </c>
      <c r="G263" s="151">
        <v>1.25</v>
      </c>
      <c r="H263" s="151">
        <v>1</v>
      </c>
      <c r="I263" s="178">
        <v>36509</v>
      </c>
    </row>
    <row r="264" spans="1:9" ht="12.75" customHeight="1" x14ac:dyDescent="0.2">
      <c r="A264" s="151" t="s">
        <v>602</v>
      </c>
      <c r="B264" s="151" t="s">
        <v>607</v>
      </c>
      <c r="C264" s="151" t="s">
        <v>608</v>
      </c>
      <c r="D264" s="150">
        <v>1</v>
      </c>
      <c r="E264" s="72" t="s">
        <v>28</v>
      </c>
      <c r="F264" s="151">
        <v>214</v>
      </c>
      <c r="G264" s="151">
        <v>1.25</v>
      </c>
      <c r="H264" s="151">
        <v>1</v>
      </c>
      <c r="I264" s="178">
        <v>16575</v>
      </c>
    </row>
    <row r="265" spans="1:9" ht="12.75" customHeight="1" x14ac:dyDescent="0.2">
      <c r="A265" s="151" t="s">
        <v>602</v>
      </c>
      <c r="B265" s="151" t="s">
        <v>609</v>
      </c>
      <c r="C265" s="151" t="s">
        <v>610</v>
      </c>
      <c r="D265" s="150">
        <v>1</v>
      </c>
      <c r="E265" s="72" t="s">
        <v>28</v>
      </c>
      <c r="F265" s="151">
        <v>214</v>
      </c>
      <c r="G265" s="151">
        <v>1.25</v>
      </c>
      <c r="H265" s="151">
        <v>1</v>
      </c>
      <c r="I265" s="178">
        <v>428</v>
      </c>
    </row>
    <row r="266" spans="1:9" ht="12.75" customHeight="1" x14ac:dyDescent="0.2">
      <c r="A266" s="151" t="s">
        <v>602</v>
      </c>
      <c r="B266" s="151" t="s">
        <v>611</v>
      </c>
      <c r="C266" s="151" t="s">
        <v>612</v>
      </c>
      <c r="D266" s="150">
        <v>1</v>
      </c>
      <c r="E266" s="72" t="s">
        <v>28</v>
      </c>
      <c r="F266" s="151">
        <v>214</v>
      </c>
      <c r="G266" s="151">
        <v>1.25</v>
      </c>
      <c r="H266" s="151">
        <v>1</v>
      </c>
      <c r="I266" s="178">
        <v>5875</v>
      </c>
    </row>
    <row r="267" spans="1:9" ht="12.75" customHeight="1" x14ac:dyDescent="0.2">
      <c r="A267" s="157" t="s">
        <v>602</v>
      </c>
      <c r="B267" s="157" t="s">
        <v>613</v>
      </c>
      <c r="C267" s="157" t="s">
        <v>614</v>
      </c>
      <c r="D267" s="157">
        <v>1</v>
      </c>
      <c r="E267" s="73" t="s">
        <v>28</v>
      </c>
      <c r="F267" s="157">
        <v>214</v>
      </c>
      <c r="G267" s="157">
        <v>1.25</v>
      </c>
      <c r="H267" s="157">
        <v>1</v>
      </c>
      <c r="I267" s="179">
        <v>17840</v>
      </c>
    </row>
    <row r="268" spans="1:9" x14ac:dyDescent="0.2">
      <c r="A268" s="30"/>
      <c r="B268" s="29">
        <f>COUNTA(B262:B267)</f>
        <v>6</v>
      </c>
      <c r="C268" s="29"/>
      <c r="D268" s="33"/>
      <c r="E268" s="29">
        <f>COUNTIF(E262:E267, "Yes")</f>
        <v>6</v>
      </c>
      <c r="F268" s="30"/>
      <c r="G268" s="29"/>
      <c r="H268" s="29"/>
      <c r="I268" s="54">
        <f>SUM(I262:I267)</f>
        <v>78378</v>
      </c>
    </row>
    <row r="269" spans="1:9" x14ac:dyDescent="0.2">
      <c r="A269" s="30"/>
      <c r="B269" s="29"/>
      <c r="C269" s="29"/>
      <c r="D269" s="33"/>
      <c r="E269" s="33"/>
      <c r="F269" s="30"/>
      <c r="G269" s="29"/>
      <c r="H269" s="29"/>
      <c r="I269" s="54"/>
    </row>
    <row r="270" spans="1:9" x14ac:dyDescent="0.2">
      <c r="A270" s="157" t="s">
        <v>615</v>
      </c>
      <c r="B270" s="157" t="s">
        <v>616</v>
      </c>
      <c r="C270" s="157" t="s">
        <v>617</v>
      </c>
      <c r="D270" s="157">
        <v>3</v>
      </c>
      <c r="E270" s="73" t="s">
        <v>28</v>
      </c>
      <c r="F270" s="157">
        <v>214</v>
      </c>
      <c r="G270" s="157">
        <v>0.5</v>
      </c>
      <c r="H270" s="157">
        <v>1</v>
      </c>
      <c r="I270" s="160">
        <v>622</v>
      </c>
    </row>
    <row r="271" spans="1:9" x14ac:dyDescent="0.2">
      <c r="A271" s="30"/>
      <c r="B271" s="29">
        <f>COUNTA(B270:B270)</f>
        <v>1</v>
      </c>
      <c r="C271" s="29"/>
      <c r="D271" s="33"/>
      <c r="E271" s="29">
        <f>COUNTIF(E270:E270, "Yes")</f>
        <v>1</v>
      </c>
      <c r="F271" s="30"/>
      <c r="G271" s="29"/>
      <c r="H271" s="29"/>
      <c r="I271" s="54">
        <f>SUM(I270:I270)</f>
        <v>622</v>
      </c>
    </row>
    <row r="272" spans="1:9" x14ac:dyDescent="0.2">
      <c r="A272" s="30"/>
      <c r="B272" s="29"/>
      <c r="C272" s="29"/>
      <c r="D272" s="33"/>
      <c r="E272" s="33"/>
      <c r="F272" s="30"/>
      <c r="G272" s="29"/>
      <c r="H272" s="29"/>
      <c r="I272" s="54"/>
    </row>
    <row r="273" spans="1:9" x14ac:dyDescent="0.2">
      <c r="A273" s="157" t="s">
        <v>618</v>
      </c>
      <c r="B273" s="157" t="s">
        <v>619</v>
      </c>
      <c r="C273" s="157" t="s">
        <v>620</v>
      </c>
      <c r="D273" s="157">
        <v>3</v>
      </c>
      <c r="E273" s="73" t="s">
        <v>28</v>
      </c>
      <c r="F273" s="157">
        <v>214</v>
      </c>
      <c r="G273" s="157">
        <v>0.5</v>
      </c>
      <c r="H273" s="157">
        <v>1</v>
      </c>
      <c r="I273" s="160">
        <v>260</v>
      </c>
    </row>
    <row r="274" spans="1:9" x14ac:dyDescent="0.2">
      <c r="A274" s="30"/>
      <c r="B274" s="29">
        <f>COUNTA(B273:B273)</f>
        <v>1</v>
      </c>
      <c r="C274" s="29"/>
      <c r="D274" s="29"/>
      <c r="E274" s="29">
        <f>COUNTIF(E273:E273, "Yes")</f>
        <v>1</v>
      </c>
      <c r="F274" s="30"/>
      <c r="G274" s="29"/>
      <c r="H274" s="29"/>
      <c r="I274" s="54">
        <f>SUM(I273:I273)</f>
        <v>260</v>
      </c>
    </row>
    <row r="275" spans="1:9" x14ac:dyDescent="0.2">
      <c r="A275" s="30"/>
      <c r="B275" s="29"/>
      <c r="C275" s="29"/>
      <c r="D275" s="29"/>
      <c r="E275" s="29"/>
      <c r="F275" s="30"/>
      <c r="G275" s="29"/>
      <c r="H275" s="29"/>
      <c r="I275" s="54"/>
    </row>
    <row r="276" spans="1:9" x14ac:dyDescent="0.2">
      <c r="A276" s="30"/>
      <c r="B276" s="29"/>
      <c r="C276" s="29"/>
      <c r="D276" s="29"/>
      <c r="E276" s="29"/>
      <c r="F276" s="30"/>
      <c r="G276" s="29"/>
      <c r="H276" s="29"/>
      <c r="I276" s="54"/>
    </row>
    <row r="277" spans="1:9" x14ac:dyDescent="0.2">
      <c r="A277" s="69"/>
      <c r="B277" s="69"/>
      <c r="C277" s="103"/>
      <c r="D277" s="120" t="s">
        <v>100</v>
      </c>
      <c r="E277" s="120"/>
      <c r="F277" s="95"/>
      <c r="G277" s="69"/>
      <c r="H277" s="69"/>
    </row>
    <row r="278" spans="1:9" x14ac:dyDescent="0.2">
      <c r="A278" s="69"/>
      <c r="B278" s="69"/>
      <c r="D278" s="108" t="s">
        <v>96</v>
      </c>
      <c r="E278" s="97">
        <f>SUM(B12+B15+B56+B60+B115+B118+B128+B139+B198+B205+B228+B246+B257+B260+B268+B271+B274)</f>
        <v>240</v>
      </c>
      <c r="F278" s="69"/>
      <c r="H278" s="69"/>
      <c r="I278" s="138"/>
    </row>
    <row r="279" spans="1:9" x14ac:dyDescent="0.2">
      <c r="D279" s="108" t="s">
        <v>99</v>
      </c>
      <c r="E279" s="97">
        <f>SUM(E12+E15+E56+E60+E115+E118+E128+E139+E198+E205+E228+E246+E257+E260+E268+E271+E274)</f>
        <v>240</v>
      </c>
      <c r="I279" s="87"/>
    </row>
    <row r="280" spans="1:9" x14ac:dyDescent="0.2">
      <c r="D280" s="108" t="s">
        <v>142</v>
      </c>
      <c r="E280" s="126">
        <f>E279/E278</f>
        <v>1</v>
      </c>
    </row>
    <row r="281" spans="1:9" x14ac:dyDescent="0.2">
      <c r="D281" s="108" t="s">
        <v>682</v>
      </c>
      <c r="E281" s="98">
        <f>SUM(I12+I15+I56+I60+I115+I118+I128+I139+I198+I205+I228+I246+I257+I260+I268+I271+I274)</f>
        <v>1850600.7620000001</v>
      </c>
    </row>
    <row r="283" spans="1:9" x14ac:dyDescent="0.2">
      <c r="D283" s="120" t="s">
        <v>645</v>
      </c>
      <c r="E283" s="167" t="s">
        <v>646</v>
      </c>
      <c r="F283" s="167" t="s">
        <v>104</v>
      </c>
    </row>
    <row r="284" spans="1:9" x14ac:dyDescent="0.2">
      <c r="D284" s="108" t="s">
        <v>647</v>
      </c>
      <c r="E284" s="168">
        <f>COUNTIF(G2:G273, "0.25")</f>
        <v>0</v>
      </c>
      <c r="F284" s="169">
        <f>E284/E279</f>
        <v>0</v>
      </c>
    </row>
    <row r="285" spans="1:9" x14ac:dyDescent="0.2">
      <c r="D285" s="108" t="s">
        <v>648</v>
      </c>
      <c r="E285" s="168">
        <f>COUNTIF(G2:G273, "0.5")</f>
        <v>126</v>
      </c>
      <c r="F285" s="169">
        <f>E285/E279</f>
        <v>0.52500000000000002</v>
      </c>
    </row>
    <row r="286" spans="1:9" x14ac:dyDescent="0.2">
      <c r="D286" s="108" t="s">
        <v>649</v>
      </c>
      <c r="E286" s="168">
        <f>COUNTIF(G193:G272, "1")</f>
        <v>0</v>
      </c>
      <c r="F286" s="169">
        <f>E286/E279</f>
        <v>0</v>
      </c>
    </row>
    <row r="287" spans="1:9" x14ac:dyDescent="0.2">
      <c r="D287" s="108" t="s">
        <v>650</v>
      </c>
      <c r="E287" s="168">
        <f>COUNTIF(G2:G273, "1.25")</f>
        <v>114</v>
      </c>
      <c r="F287" s="169">
        <f>E287/E279</f>
        <v>0.47499999999999998</v>
      </c>
    </row>
    <row r="288" spans="1:9" x14ac:dyDescent="0.2">
      <c r="D288" s="108" t="s">
        <v>651</v>
      </c>
      <c r="E288" s="168">
        <f>COUNTIF(G193:G272, "1.50")</f>
        <v>0</v>
      </c>
      <c r="F288" s="169">
        <f>E288/E279</f>
        <v>0</v>
      </c>
    </row>
    <row r="289" spans="4:6" x14ac:dyDescent="0.2">
      <c r="D289" s="108" t="s">
        <v>652</v>
      </c>
      <c r="E289" s="168">
        <f>COUNTIF(G193:G272, "2")</f>
        <v>0</v>
      </c>
      <c r="F289" s="169">
        <f>E289/E279</f>
        <v>0</v>
      </c>
    </row>
    <row r="290" spans="4:6" x14ac:dyDescent="0.2">
      <c r="D290" s="108" t="s">
        <v>653</v>
      </c>
      <c r="E290" s="168">
        <f>COUNTIF(G193:G272, "2.5")</f>
        <v>0</v>
      </c>
      <c r="F290" s="169">
        <f>E290/E279</f>
        <v>0</v>
      </c>
    </row>
    <row r="291" spans="4:6" x14ac:dyDescent="0.2">
      <c r="D291" s="108" t="s">
        <v>654</v>
      </c>
      <c r="E291" s="168">
        <f>COUNTIF(G193:G272, "3")</f>
        <v>0</v>
      </c>
      <c r="F291" s="169">
        <f>E291/E279</f>
        <v>0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North Carolina Beach Monitoring</oddHeader>
    <oddFooter>&amp;R&amp;P of &amp;N</oddFooter>
  </headerFooter>
  <rowBreaks count="1" manualBreakCount="1">
    <brk id="27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297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5.5703125" customWidth="1"/>
    <col min="5" max="5" width="8.28515625" customWidth="1"/>
    <col min="6" max="6" width="7.7109375" customWidth="1"/>
    <col min="7" max="8" width="7.85546875" customWidth="1"/>
    <col min="9" max="9" width="8.85546875" customWidth="1"/>
    <col min="10" max="19" width="7.85546875" customWidth="1"/>
  </cols>
  <sheetData>
    <row r="1" spans="1:33" x14ac:dyDescent="0.2">
      <c r="A1" s="61"/>
      <c r="B1" s="190" t="s">
        <v>37</v>
      </c>
      <c r="C1" s="190"/>
      <c r="D1" s="148"/>
      <c r="E1" s="61"/>
      <c r="F1" s="61"/>
      <c r="G1" s="191" t="s">
        <v>143</v>
      </c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33" s="24" customFormat="1" ht="39" customHeight="1" x14ac:dyDescent="0.15">
      <c r="A2" s="25" t="s">
        <v>11</v>
      </c>
      <c r="B2" s="25" t="s">
        <v>12</v>
      </c>
      <c r="C2" s="25" t="s">
        <v>66</v>
      </c>
      <c r="D2" s="3" t="s">
        <v>69</v>
      </c>
      <c r="E2" s="25" t="s">
        <v>74</v>
      </c>
      <c r="F2" s="25" t="s">
        <v>75</v>
      </c>
      <c r="G2" s="25" t="s">
        <v>76</v>
      </c>
      <c r="H2" s="25" t="s">
        <v>77</v>
      </c>
      <c r="I2" s="3" t="s">
        <v>78</v>
      </c>
      <c r="J2" s="25" t="s">
        <v>79</v>
      </c>
      <c r="K2" s="25" t="s">
        <v>20</v>
      </c>
      <c r="L2" s="25" t="s">
        <v>18</v>
      </c>
      <c r="M2" s="25" t="s">
        <v>19</v>
      </c>
      <c r="N2" s="25" t="s">
        <v>21</v>
      </c>
      <c r="O2" s="25" t="s">
        <v>80</v>
      </c>
      <c r="P2" s="25" t="s">
        <v>81</v>
      </c>
      <c r="Q2" s="25" t="s">
        <v>82</v>
      </c>
      <c r="R2" s="25" t="s">
        <v>83</v>
      </c>
      <c r="S2" s="25" t="s">
        <v>84</v>
      </c>
    </row>
    <row r="3" spans="1:33" ht="18" x14ac:dyDescent="0.2">
      <c r="A3" s="151" t="s">
        <v>165</v>
      </c>
      <c r="B3" s="151" t="s">
        <v>145</v>
      </c>
      <c r="C3" s="72" t="s">
        <v>146</v>
      </c>
      <c r="D3" s="150">
        <v>2</v>
      </c>
      <c r="E3" s="151" t="s">
        <v>28</v>
      </c>
      <c r="F3" s="151" t="s">
        <v>28</v>
      </c>
      <c r="G3" s="72"/>
      <c r="H3" s="72" t="s">
        <v>28</v>
      </c>
      <c r="I3" s="72"/>
      <c r="J3" s="72"/>
      <c r="K3" s="72"/>
      <c r="L3" s="72"/>
      <c r="M3" s="72"/>
      <c r="N3" s="72"/>
      <c r="O3" s="72"/>
      <c r="P3" s="72"/>
      <c r="Q3" s="72" t="s">
        <v>28</v>
      </c>
      <c r="R3" s="72"/>
      <c r="S3" s="72"/>
      <c r="T3" s="30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ht="12" customHeight="1" x14ac:dyDescent="0.2">
      <c r="A4" s="151" t="s">
        <v>165</v>
      </c>
      <c r="B4" s="151" t="s">
        <v>147</v>
      </c>
      <c r="C4" s="72" t="s">
        <v>148</v>
      </c>
      <c r="D4" s="150">
        <v>3</v>
      </c>
      <c r="E4" s="151" t="s">
        <v>28</v>
      </c>
      <c r="F4" s="151" t="s">
        <v>28</v>
      </c>
      <c r="G4" s="72"/>
      <c r="H4" s="72" t="s">
        <v>28</v>
      </c>
      <c r="I4" s="72"/>
      <c r="J4" s="72"/>
      <c r="K4" s="72"/>
      <c r="L4" s="72"/>
      <c r="M4" s="72" t="s">
        <v>28</v>
      </c>
      <c r="N4" s="72"/>
      <c r="O4" s="72"/>
      <c r="P4" s="72"/>
      <c r="Q4" s="72" t="s">
        <v>28</v>
      </c>
      <c r="R4" s="72"/>
      <c r="S4" s="72"/>
      <c r="T4" s="30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ht="18" customHeight="1" x14ac:dyDescent="0.2">
      <c r="A5" s="151" t="s">
        <v>165</v>
      </c>
      <c r="B5" s="151" t="s">
        <v>149</v>
      </c>
      <c r="C5" s="72" t="s">
        <v>150</v>
      </c>
      <c r="D5" s="150">
        <v>2</v>
      </c>
      <c r="E5" s="151" t="s">
        <v>28</v>
      </c>
      <c r="F5" s="151" t="s">
        <v>28</v>
      </c>
      <c r="G5" s="72"/>
      <c r="H5" s="72" t="s">
        <v>28</v>
      </c>
      <c r="I5" s="72"/>
      <c r="J5" s="72"/>
      <c r="K5" s="72"/>
      <c r="L5" s="72"/>
      <c r="M5" s="72"/>
      <c r="N5" s="72"/>
      <c r="O5" s="72"/>
      <c r="P5" s="72"/>
      <c r="Q5" s="72" t="s">
        <v>28</v>
      </c>
      <c r="R5" s="72"/>
      <c r="S5" s="72"/>
      <c r="T5" s="30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x14ac:dyDescent="0.2">
      <c r="A6" s="151" t="s">
        <v>165</v>
      </c>
      <c r="B6" s="151" t="s">
        <v>151</v>
      </c>
      <c r="C6" s="72" t="s">
        <v>152</v>
      </c>
      <c r="D6" s="150">
        <v>3</v>
      </c>
      <c r="E6" s="151" t="s">
        <v>28</v>
      </c>
      <c r="F6" s="151" t="s">
        <v>28</v>
      </c>
      <c r="G6" s="72"/>
      <c r="H6" s="72" t="s">
        <v>28</v>
      </c>
      <c r="I6" s="72"/>
      <c r="J6" s="72"/>
      <c r="K6" s="72"/>
      <c r="L6" s="72"/>
      <c r="M6" s="72"/>
      <c r="N6" s="72"/>
      <c r="O6" s="72"/>
      <c r="P6" s="72"/>
      <c r="Q6" s="72" t="s">
        <v>28</v>
      </c>
      <c r="R6" s="72"/>
      <c r="S6" s="72"/>
      <c r="T6" s="30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ht="18" x14ac:dyDescent="0.2">
      <c r="A7" s="151" t="s">
        <v>165</v>
      </c>
      <c r="B7" s="151" t="s">
        <v>153</v>
      </c>
      <c r="C7" s="72" t="s">
        <v>154</v>
      </c>
      <c r="D7" s="150">
        <v>1</v>
      </c>
      <c r="E7" s="151" t="s">
        <v>28</v>
      </c>
      <c r="F7" s="151" t="s">
        <v>28</v>
      </c>
      <c r="G7" s="72"/>
      <c r="H7" s="72" t="s">
        <v>28</v>
      </c>
      <c r="I7" s="72"/>
      <c r="J7" s="72"/>
      <c r="K7" s="72"/>
      <c r="L7" s="72"/>
      <c r="M7" s="72"/>
      <c r="N7" s="72"/>
      <c r="O7" s="72"/>
      <c r="P7" s="72"/>
      <c r="Q7" s="72" t="s">
        <v>28</v>
      </c>
      <c r="R7" s="72"/>
      <c r="S7" s="72"/>
      <c r="T7" s="30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ht="18" x14ac:dyDescent="0.2">
      <c r="A8" s="151" t="s">
        <v>165</v>
      </c>
      <c r="B8" s="151" t="s">
        <v>155</v>
      </c>
      <c r="C8" s="72" t="s">
        <v>156</v>
      </c>
      <c r="D8" s="150">
        <v>3</v>
      </c>
      <c r="E8" s="151" t="s">
        <v>28</v>
      </c>
      <c r="F8" s="151" t="s">
        <v>28</v>
      </c>
      <c r="G8" s="72"/>
      <c r="H8" s="72" t="s">
        <v>28</v>
      </c>
      <c r="I8" s="72"/>
      <c r="J8" s="72"/>
      <c r="K8" s="72"/>
      <c r="L8" s="72"/>
      <c r="M8" s="72"/>
      <c r="N8" s="72"/>
      <c r="O8" s="72"/>
      <c r="P8" s="72"/>
      <c r="Q8" s="72" t="s">
        <v>28</v>
      </c>
      <c r="R8" s="72"/>
      <c r="S8" s="72"/>
      <c r="T8" s="30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3" ht="18" x14ac:dyDescent="0.2">
      <c r="A9" s="151" t="s">
        <v>165</v>
      </c>
      <c r="B9" s="151" t="s">
        <v>157</v>
      </c>
      <c r="C9" s="72" t="s">
        <v>158</v>
      </c>
      <c r="D9" s="150">
        <v>3</v>
      </c>
      <c r="E9" s="151" t="s">
        <v>28</v>
      </c>
      <c r="F9" s="151" t="s">
        <v>28</v>
      </c>
      <c r="G9" s="72"/>
      <c r="H9" s="72" t="s">
        <v>28</v>
      </c>
      <c r="I9" s="72"/>
      <c r="J9" s="72" t="s">
        <v>28</v>
      </c>
      <c r="K9" s="72"/>
      <c r="L9" s="72"/>
      <c r="M9" s="72" t="s">
        <v>28</v>
      </c>
      <c r="N9" s="72"/>
      <c r="O9" s="72"/>
      <c r="P9" s="72"/>
      <c r="Q9" s="72" t="s">
        <v>28</v>
      </c>
      <c r="R9" s="72"/>
      <c r="S9" s="72"/>
      <c r="T9" s="30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3" x14ac:dyDescent="0.2">
      <c r="A10" s="151" t="s">
        <v>165</v>
      </c>
      <c r="B10" s="151" t="s">
        <v>159</v>
      </c>
      <c r="C10" s="72" t="s">
        <v>160</v>
      </c>
      <c r="D10" s="150">
        <v>2</v>
      </c>
      <c r="E10" s="151" t="s">
        <v>28</v>
      </c>
      <c r="F10" s="151" t="s">
        <v>28</v>
      </c>
      <c r="G10" s="72"/>
      <c r="H10" s="72" t="s">
        <v>28</v>
      </c>
      <c r="I10" s="72"/>
      <c r="J10" s="72"/>
      <c r="K10" s="72"/>
      <c r="L10" s="72"/>
      <c r="M10" s="72"/>
      <c r="N10" s="72"/>
      <c r="O10" s="72"/>
      <c r="P10" s="72"/>
      <c r="Q10" s="72" t="s">
        <v>28</v>
      </c>
      <c r="R10" s="72"/>
      <c r="S10" s="72"/>
      <c r="T10" s="30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ht="18" x14ac:dyDescent="0.2">
      <c r="A11" s="151" t="s">
        <v>165</v>
      </c>
      <c r="B11" s="151" t="s">
        <v>161</v>
      </c>
      <c r="C11" s="72" t="s">
        <v>162</v>
      </c>
      <c r="D11" s="150">
        <v>1</v>
      </c>
      <c r="E11" s="151" t="s">
        <v>28</v>
      </c>
      <c r="F11" s="151" t="s">
        <v>28</v>
      </c>
      <c r="G11" s="72"/>
      <c r="H11" s="72" t="s">
        <v>28</v>
      </c>
      <c r="I11" s="72"/>
      <c r="J11" s="72" t="s">
        <v>28</v>
      </c>
      <c r="K11" s="72"/>
      <c r="L11" s="72"/>
      <c r="M11" s="72"/>
      <c r="N11" s="72"/>
      <c r="O11" s="72"/>
      <c r="P11" s="72"/>
      <c r="Q11" s="72" t="s">
        <v>28</v>
      </c>
      <c r="R11" s="72"/>
      <c r="S11" s="72"/>
      <c r="T11" s="30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 x14ac:dyDescent="0.2">
      <c r="A12" s="157" t="s">
        <v>165</v>
      </c>
      <c r="B12" s="157" t="s">
        <v>163</v>
      </c>
      <c r="C12" s="73" t="s">
        <v>164</v>
      </c>
      <c r="D12" s="157">
        <v>2</v>
      </c>
      <c r="E12" s="157" t="s">
        <v>28</v>
      </c>
      <c r="F12" s="157" t="s">
        <v>28</v>
      </c>
      <c r="G12" s="73"/>
      <c r="H12" s="73" t="s">
        <v>28</v>
      </c>
      <c r="I12" s="73"/>
      <c r="J12" s="73"/>
      <c r="K12" s="73"/>
      <c r="L12" s="73"/>
      <c r="M12" s="73"/>
      <c r="N12" s="73"/>
      <c r="O12" s="73"/>
      <c r="P12" s="73"/>
      <c r="Q12" s="73" t="s">
        <v>28</v>
      </c>
      <c r="R12" s="73"/>
      <c r="S12" s="73"/>
      <c r="T12" s="30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x14ac:dyDescent="0.2">
      <c r="A13" s="33"/>
      <c r="B13" s="34">
        <f>COUNTA(B3:B12)</f>
        <v>10</v>
      </c>
      <c r="C13" s="182"/>
      <c r="D13" s="33"/>
      <c r="E13" s="34">
        <f t="shared" ref="E13:S13" si="0">COUNTIF(E3:E12,"Yes")</f>
        <v>10</v>
      </c>
      <c r="F13" s="34">
        <f t="shared" si="0"/>
        <v>10</v>
      </c>
      <c r="G13" s="34">
        <f t="shared" si="0"/>
        <v>0</v>
      </c>
      <c r="H13" s="34">
        <f t="shared" si="0"/>
        <v>10</v>
      </c>
      <c r="I13" s="34">
        <f t="shared" si="0"/>
        <v>0</v>
      </c>
      <c r="J13" s="34">
        <f t="shared" si="0"/>
        <v>2</v>
      </c>
      <c r="K13" s="34">
        <f t="shared" si="0"/>
        <v>0</v>
      </c>
      <c r="L13" s="34">
        <f t="shared" si="0"/>
        <v>0</v>
      </c>
      <c r="M13" s="34">
        <f t="shared" si="0"/>
        <v>2</v>
      </c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10</v>
      </c>
      <c r="R13" s="34">
        <f t="shared" si="0"/>
        <v>0</v>
      </c>
      <c r="S13" s="34">
        <f t="shared" si="0"/>
        <v>0</v>
      </c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8" x14ac:dyDescent="0.2">
      <c r="A15" s="157" t="s">
        <v>166</v>
      </c>
      <c r="B15" s="157" t="s">
        <v>167</v>
      </c>
      <c r="C15" s="73" t="s">
        <v>168</v>
      </c>
      <c r="D15" s="157">
        <v>3</v>
      </c>
      <c r="E15" s="157" t="s">
        <v>28</v>
      </c>
      <c r="F15" s="157" t="s">
        <v>28</v>
      </c>
      <c r="G15" s="73"/>
      <c r="H15" s="73" t="s">
        <v>28</v>
      </c>
      <c r="I15" s="73"/>
      <c r="J15" s="73"/>
      <c r="K15" s="73"/>
      <c r="L15" s="73"/>
      <c r="M15" s="73"/>
      <c r="N15" s="73"/>
      <c r="O15" s="73"/>
      <c r="P15" s="73"/>
      <c r="Q15" s="73" t="s">
        <v>28</v>
      </c>
      <c r="R15" s="73"/>
      <c r="S15" s="73"/>
    </row>
    <row r="16" spans="1:33" x14ac:dyDescent="0.2">
      <c r="A16" s="33"/>
      <c r="B16" s="34">
        <f>COUNTA(B15:B15)</f>
        <v>1</v>
      </c>
      <c r="C16" s="182"/>
      <c r="D16" s="33"/>
      <c r="E16" s="34">
        <f t="shared" ref="E16:S16" si="1">COUNTIF(E15:E15,"Yes")</f>
        <v>1</v>
      </c>
      <c r="F16" s="34">
        <f t="shared" si="1"/>
        <v>1</v>
      </c>
      <c r="G16" s="34">
        <f t="shared" si="1"/>
        <v>0</v>
      </c>
      <c r="H16" s="34">
        <f t="shared" si="1"/>
        <v>1</v>
      </c>
      <c r="I16" s="34">
        <f t="shared" si="1"/>
        <v>0</v>
      </c>
      <c r="J16" s="34">
        <f t="shared" si="1"/>
        <v>0</v>
      </c>
      <c r="K16" s="34">
        <f t="shared" si="1"/>
        <v>0</v>
      </c>
      <c r="L16" s="34">
        <f t="shared" si="1"/>
        <v>0</v>
      </c>
      <c r="M16" s="34">
        <f t="shared" si="1"/>
        <v>0</v>
      </c>
      <c r="N16" s="34">
        <f t="shared" si="1"/>
        <v>0</v>
      </c>
      <c r="O16" s="34">
        <f t="shared" si="1"/>
        <v>0</v>
      </c>
      <c r="P16" s="34">
        <f t="shared" si="1"/>
        <v>0</v>
      </c>
      <c r="Q16" s="34">
        <f t="shared" si="1"/>
        <v>1</v>
      </c>
      <c r="R16" s="34">
        <f t="shared" si="1"/>
        <v>0</v>
      </c>
      <c r="S16" s="34">
        <f t="shared" si="1"/>
        <v>0</v>
      </c>
    </row>
    <row r="17" spans="1:19" x14ac:dyDescent="0.2">
      <c r="A17" s="33"/>
      <c r="B17" s="47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8" x14ac:dyDescent="0.2">
      <c r="A18" s="151" t="s">
        <v>169</v>
      </c>
      <c r="B18" s="151" t="s">
        <v>170</v>
      </c>
      <c r="C18" s="72" t="s">
        <v>171</v>
      </c>
      <c r="D18" s="150">
        <v>1</v>
      </c>
      <c r="E18" s="72" t="s">
        <v>28</v>
      </c>
      <c r="F18" s="72" t="s">
        <v>35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8" x14ac:dyDescent="0.2">
      <c r="A19" s="151" t="s">
        <v>169</v>
      </c>
      <c r="B19" s="151" t="s">
        <v>172</v>
      </c>
      <c r="C19" s="72" t="s">
        <v>173</v>
      </c>
      <c r="D19" s="150">
        <v>1</v>
      </c>
      <c r="E19" s="72" t="s">
        <v>28</v>
      </c>
      <c r="F19" s="72" t="s">
        <v>28</v>
      </c>
      <c r="G19" s="72"/>
      <c r="H19" s="72" t="s">
        <v>28</v>
      </c>
      <c r="I19" s="72"/>
      <c r="J19" s="72" t="s">
        <v>28</v>
      </c>
      <c r="K19" s="72"/>
      <c r="L19" s="72"/>
      <c r="M19" s="72"/>
      <c r="N19" s="72"/>
      <c r="O19" s="72"/>
      <c r="P19" s="72"/>
      <c r="Q19" s="72" t="s">
        <v>28</v>
      </c>
      <c r="R19" s="72"/>
      <c r="S19" s="72"/>
    </row>
    <row r="20" spans="1:19" ht="18" x14ac:dyDescent="0.2">
      <c r="A20" s="151" t="s">
        <v>169</v>
      </c>
      <c r="B20" s="151" t="s">
        <v>174</v>
      </c>
      <c r="C20" s="72" t="s">
        <v>622</v>
      </c>
      <c r="D20" s="150">
        <v>2</v>
      </c>
      <c r="E20" s="72" t="s">
        <v>28</v>
      </c>
      <c r="F20" s="72" t="s">
        <v>28</v>
      </c>
      <c r="G20" s="72"/>
      <c r="H20" s="72" t="s">
        <v>28</v>
      </c>
      <c r="I20" s="72"/>
      <c r="J20" s="72"/>
      <c r="K20" s="72"/>
      <c r="L20" s="72"/>
      <c r="M20" s="72"/>
      <c r="N20" s="72"/>
      <c r="O20" s="72"/>
      <c r="P20" s="72"/>
      <c r="Q20" s="72" t="s">
        <v>28</v>
      </c>
      <c r="R20" s="72"/>
      <c r="S20" s="72"/>
    </row>
    <row r="21" spans="1:19" ht="18" x14ac:dyDescent="0.2">
      <c r="A21" s="151" t="s">
        <v>169</v>
      </c>
      <c r="B21" s="151" t="s">
        <v>175</v>
      </c>
      <c r="C21" s="72" t="s">
        <v>176</v>
      </c>
      <c r="D21" s="150">
        <v>3</v>
      </c>
      <c r="E21" s="72" t="s">
        <v>28</v>
      </c>
      <c r="F21" s="72" t="s">
        <v>28</v>
      </c>
      <c r="G21" s="72"/>
      <c r="H21" s="72" t="s">
        <v>28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8" x14ac:dyDescent="0.2">
      <c r="A22" s="151" t="s">
        <v>169</v>
      </c>
      <c r="B22" s="151" t="s">
        <v>177</v>
      </c>
      <c r="C22" s="72" t="s">
        <v>623</v>
      </c>
      <c r="D22" s="150">
        <v>2</v>
      </c>
      <c r="E22" s="72" t="s">
        <v>28</v>
      </c>
      <c r="F22" s="72" t="s">
        <v>28</v>
      </c>
      <c r="G22" s="72"/>
      <c r="H22" s="72" t="s">
        <v>28</v>
      </c>
      <c r="I22" s="72"/>
      <c r="J22" s="72"/>
      <c r="K22" s="72"/>
      <c r="L22" s="72"/>
      <c r="M22" s="72"/>
      <c r="N22" s="72"/>
      <c r="O22" s="72"/>
      <c r="P22" s="72"/>
      <c r="Q22" s="72" t="s">
        <v>28</v>
      </c>
      <c r="R22" s="72"/>
      <c r="S22" s="72"/>
    </row>
    <row r="23" spans="1:19" ht="18" x14ac:dyDescent="0.2">
      <c r="A23" s="151" t="s">
        <v>169</v>
      </c>
      <c r="B23" s="151" t="s">
        <v>178</v>
      </c>
      <c r="C23" s="72" t="s">
        <v>179</v>
      </c>
      <c r="D23" s="150">
        <v>1</v>
      </c>
      <c r="E23" s="72" t="s">
        <v>28</v>
      </c>
      <c r="F23" s="72" t="s">
        <v>28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 t="s">
        <v>28</v>
      </c>
    </row>
    <row r="24" spans="1:19" ht="18" x14ac:dyDescent="0.2">
      <c r="A24" s="151" t="s">
        <v>169</v>
      </c>
      <c r="B24" s="151" t="s">
        <v>180</v>
      </c>
      <c r="C24" s="72" t="s">
        <v>181</v>
      </c>
      <c r="D24" s="150">
        <v>2</v>
      </c>
      <c r="E24" s="72" t="s">
        <v>28</v>
      </c>
      <c r="F24" s="72" t="s">
        <v>28</v>
      </c>
      <c r="G24" s="72"/>
      <c r="H24" s="72" t="s">
        <v>28</v>
      </c>
      <c r="I24" s="72"/>
      <c r="J24" s="72"/>
      <c r="K24" s="72"/>
      <c r="L24" s="72"/>
      <c r="M24" s="72"/>
      <c r="N24" s="72"/>
      <c r="O24" s="72"/>
      <c r="P24" s="72"/>
      <c r="Q24" s="72" t="s">
        <v>28</v>
      </c>
      <c r="R24" s="72"/>
      <c r="S24" s="72"/>
    </row>
    <row r="25" spans="1:19" x14ac:dyDescent="0.2">
      <c r="A25" s="151" t="s">
        <v>169</v>
      </c>
      <c r="B25" s="151" t="s">
        <v>182</v>
      </c>
      <c r="C25" s="72" t="s">
        <v>183</v>
      </c>
      <c r="D25" s="150">
        <v>1</v>
      </c>
      <c r="E25" s="72" t="s">
        <v>28</v>
      </c>
      <c r="F25" s="72" t="s">
        <v>28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 t="s">
        <v>28</v>
      </c>
    </row>
    <row r="26" spans="1:19" x14ac:dyDescent="0.2">
      <c r="A26" s="151" t="s">
        <v>169</v>
      </c>
      <c r="B26" s="151" t="s">
        <v>184</v>
      </c>
      <c r="C26" s="72" t="s">
        <v>185</v>
      </c>
      <c r="D26" s="150">
        <v>1</v>
      </c>
      <c r="E26" s="72" t="s">
        <v>28</v>
      </c>
      <c r="F26" s="72" t="s">
        <v>35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x14ac:dyDescent="0.2">
      <c r="A27" s="151" t="s">
        <v>169</v>
      </c>
      <c r="B27" s="151" t="s">
        <v>186</v>
      </c>
      <c r="C27" s="72" t="s">
        <v>187</v>
      </c>
      <c r="D27" s="150">
        <v>1</v>
      </c>
      <c r="E27" s="72" t="s">
        <v>28</v>
      </c>
      <c r="F27" s="72" t="s">
        <v>28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 t="s">
        <v>28</v>
      </c>
    </row>
    <row r="28" spans="1:19" ht="18" x14ac:dyDescent="0.2">
      <c r="A28" s="151" t="s">
        <v>169</v>
      </c>
      <c r="B28" s="151" t="s">
        <v>188</v>
      </c>
      <c r="C28" s="72" t="s">
        <v>189</v>
      </c>
      <c r="D28" s="150">
        <v>1</v>
      </c>
      <c r="E28" s="72" t="s">
        <v>28</v>
      </c>
      <c r="F28" s="72" t="s">
        <v>28</v>
      </c>
      <c r="G28" s="72"/>
      <c r="H28" s="72" t="s">
        <v>28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8" x14ac:dyDescent="0.2">
      <c r="A29" s="151" t="s">
        <v>169</v>
      </c>
      <c r="B29" s="151" t="s">
        <v>190</v>
      </c>
      <c r="C29" s="72" t="s">
        <v>191</v>
      </c>
      <c r="D29" s="150">
        <v>1</v>
      </c>
      <c r="E29" s="72" t="s">
        <v>28</v>
      </c>
      <c r="F29" s="72" t="s">
        <v>35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x14ac:dyDescent="0.2">
      <c r="A30" s="151" t="s">
        <v>169</v>
      </c>
      <c r="B30" s="151" t="s">
        <v>192</v>
      </c>
      <c r="C30" s="72" t="s">
        <v>193</v>
      </c>
      <c r="D30" s="150">
        <v>3</v>
      </c>
      <c r="E30" s="72" t="s">
        <v>28</v>
      </c>
      <c r="F30" s="72" t="s">
        <v>35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8" x14ac:dyDescent="0.2">
      <c r="A31" s="151" t="s">
        <v>169</v>
      </c>
      <c r="B31" s="151" t="s">
        <v>194</v>
      </c>
      <c r="C31" s="72" t="s">
        <v>195</v>
      </c>
      <c r="D31" s="150">
        <v>2</v>
      </c>
      <c r="E31" s="72" t="s">
        <v>28</v>
      </c>
      <c r="F31" s="72" t="s">
        <v>28</v>
      </c>
      <c r="G31" s="72"/>
      <c r="H31" s="72" t="s">
        <v>28</v>
      </c>
      <c r="I31" s="72"/>
      <c r="J31" s="72"/>
      <c r="K31" s="72"/>
      <c r="L31" s="72"/>
      <c r="M31" s="72"/>
      <c r="N31" s="72"/>
      <c r="O31" s="72"/>
      <c r="P31" s="72"/>
      <c r="Q31" s="72" t="s">
        <v>28</v>
      </c>
      <c r="R31" s="72"/>
      <c r="S31" s="72"/>
    </row>
    <row r="32" spans="1:19" ht="18" x14ac:dyDescent="0.2">
      <c r="A32" s="151" t="s">
        <v>169</v>
      </c>
      <c r="B32" s="151" t="s">
        <v>196</v>
      </c>
      <c r="C32" s="72" t="s">
        <v>197</v>
      </c>
      <c r="D32" s="150">
        <v>3</v>
      </c>
      <c r="E32" s="72" t="s">
        <v>28</v>
      </c>
      <c r="F32" s="72" t="s">
        <v>28</v>
      </c>
      <c r="G32" s="72"/>
      <c r="H32" s="72" t="s">
        <v>28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8" x14ac:dyDescent="0.2">
      <c r="A33" s="151" t="s">
        <v>169</v>
      </c>
      <c r="B33" s="151" t="s">
        <v>198</v>
      </c>
      <c r="C33" s="72" t="s">
        <v>199</v>
      </c>
      <c r="D33" s="150">
        <v>2</v>
      </c>
      <c r="E33" s="72" t="s">
        <v>28</v>
      </c>
      <c r="F33" s="72" t="s">
        <v>28</v>
      </c>
      <c r="G33" s="72"/>
      <c r="H33" s="72" t="s">
        <v>28</v>
      </c>
      <c r="I33" s="72"/>
      <c r="J33" s="72"/>
      <c r="K33" s="72"/>
      <c r="L33" s="72"/>
      <c r="M33" s="72"/>
      <c r="N33" s="72"/>
      <c r="O33" s="72"/>
      <c r="P33" s="72"/>
      <c r="Q33" s="72" t="s">
        <v>28</v>
      </c>
      <c r="R33" s="72"/>
      <c r="S33" s="72"/>
    </row>
    <row r="34" spans="1:19" ht="18" x14ac:dyDescent="0.2">
      <c r="A34" s="151" t="s">
        <v>169</v>
      </c>
      <c r="B34" s="151" t="s">
        <v>200</v>
      </c>
      <c r="C34" s="72" t="s">
        <v>201</v>
      </c>
      <c r="D34" s="150">
        <v>3</v>
      </c>
      <c r="E34" s="72" t="s">
        <v>28</v>
      </c>
      <c r="F34" s="72" t="s">
        <v>28</v>
      </c>
      <c r="G34" s="72"/>
      <c r="H34" s="72" t="s">
        <v>28</v>
      </c>
      <c r="I34" s="72"/>
      <c r="J34" s="72"/>
      <c r="K34" s="72"/>
      <c r="L34" s="72"/>
      <c r="M34" s="72"/>
      <c r="N34" s="72"/>
      <c r="O34" s="72"/>
      <c r="P34" s="72"/>
      <c r="Q34" s="72" t="s">
        <v>28</v>
      </c>
      <c r="R34" s="72"/>
      <c r="S34" s="72"/>
    </row>
    <row r="35" spans="1:19" ht="18" x14ac:dyDescent="0.2">
      <c r="A35" s="151" t="s">
        <v>169</v>
      </c>
      <c r="B35" s="151" t="s">
        <v>202</v>
      </c>
      <c r="C35" s="72" t="s">
        <v>203</v>
      </c>
      <c r="D35" s="150">
        <v>3</v>
      </c>
      <c r="E35" s="72" t="s">
        <v>28</v>
      </c>
      <c r="F35" s="72" t="s">
        <v>28</v>
      </c>
      <c r="G35" s="72"/>
      <c r="H35" s="72" t="s">
        <v>28</v>
      </c>
      <c r="I35" s="72"/>
      <c r="J35" s="72"/>
      <c r="K35" s="72"/>
      <c r="L35" s="72"/>
      <c r="M35" s="72"/>
      <c r="N35" s="72"/>
      <c r="O35" s="72"/>
      <c r="P35" s="72"/>
      <c r="Q35" s="72" t="s">
        <v>28</v>
      </c>
      <c r="R35" s="72"/>
      <c r="S35" s="72"/>
    </row>
    <row r="36" spans="1:19" ht="18" x14ac:dyDescent="0.2">
      <c r="A36" s="151" t="s">
        <v>169</v>
      </c>
      <c r="B36" s="151" t="s">
        <v>204</v>
      </c>
      <c r="C36" s="72" t="s">
        <v>205</v>
      </c>
      <c r="D36" s="150">
        <v>1</v>
      </c>
      <c r="E36" s="72" t="s">
        <v>28</v>
      </c>
      <c r="F36" s="72" t="s">
        <v>28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 t="s">
        <v>28</v>
      </c>
    </row>
    <row r="37" spans="1:19" x14ac:dyDescent="0.2">
      <c r="A37" s="151" t="s">
        <v>169</v>
      </c>
      <c r="B37" s="151" t="s">
        <v>206</v>
      </c>
      <c r="C37" s="72" t="s">
        <v>207</v>
      </c>
      <c r="D37" s="150">
        <v>1</v>
      </c>
      <c r="E37" s="72" t="s">
        <v>28</v>
      </c>
      <c r="F37" s="72" t="s">
        <v>35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x14ac:dyDescent="0.2">
      <c r="A38" s="151" t="s">
        <v>169</v>
      </c>
      <c r="B38" s="151" t="s">
        <v>208</v>
      </c>
      <c r="C38" s="72" t="s">
        <v>209</v>
      </c>
      <c r="D38" s="150">
        <v>1</v>
      </c>
      <c r="E38" s="72" t="s">
        <v>28</v>
      </c>
      <c r="F38" s="72" t="s">
        <v>28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 t="s">
        <v>28</v>
      </c>
      <c r="R38" s="72"/>
      <c r="S38" s="72"/>
    </row>
    <row r="39" spans="1:19" ht="18" x14ac:dyDescent="0.2">
      <c r="A39" s="151" t="s">
        <v>169</v>
      </c>
      <c r="B39" s="151" t="s">
        <v>210</v>
      </c>
      <c r="C39" s="72" t="s">
        <v>211</v>
      </c>
      <c r="D39" s="150">
        <v>1</v>
      </c>
      <c r="E39" s="72" t="s">
        <v>28</v>
      </c>
      <c r="F39" s="72" t="s">
        <v>28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 t="s">
        <v>28</v>
      </c>
      <c r="R39" s="72"/>
      <c r="S39" s="72"/>
    </row>
    <row r="40" spans="1:19" ht="12" customHeight="1" x14ac:dyDescent="0.2">
      <c r="A40" s="151" t="s">
        <v>169</v>
      </c>
      <c r="B40" s="151" t="s">
        <v>212</v>
      </c>
      <c r="C40" s="72" t="s">
        <v>213</v>
      </c>
      <c r="D40" s="150">
        <v>1</v>
      </c>
      <c r="E40" s="72" t="s">
        <v>28</v>
      </c>
      <c r="F40" s="72" t="s">
        <v>28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 t="s">
        <v>28</v>
      </c>
      <c r="R40" s="72"/>
      <c r="S40" s="72"/>
    </row>
    <row r="41" spans="1:19" ht="18" x14ac:dyDescent="0.2">
      <c r="A41" s="151" t="s">
        <v>169</v>
      </c>
      <c r="B41" s="151" t="s">
        <v>214</v>
      </c>
      <c r="C41" s="72" t="s">
        <v>215</v>
      </c>
      <c r="D41" s="150">
        <v>1</v>
      </c>
      <c r="E41" s="72" t="s">
        <v>28</v>
      </c>
      <c r="F41" s="72" t="s">
        <v>28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 t="s">
        <v>28</v>
      </c>
      <c r="R41" s="72"/>
      <c r="S41" s="72"/>
    </row>
    <row r="42" spans="1:19" ht="18" x14ac:dyDescent="0.2">
      <c r="A42" s="151" t="s">
        <v>169</v>
      </c>
      <c r="B42" s="151" t="s">
        <v>216</v>
      </c>
      <c r="C42" s="72" t="s">
        <v>217</v>
      </c>
      <c r="D42" s="150">
        <v>1</v>
      </c>
      <c r="E42" s="72" t="s">
        <v>28</v>
      </c>
      <c r="F42" s="72" t="s">
        <v>28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 t="s">
        <v>28</v>
      </c>
    </row>
    <row r="43" spans="1:19" x14ac:dyDescent="0.2">
      <c r="A43" s="151" t="s">
        <v>169</v>
      </c>
      <c r="B43" s="151" t="s">
        <v>218</v>
      </c>
      <c r="C43" s="72" t="s">
        <v>219</v>
      </c>
      <c r="D43" s="150">
        <v>1</v>
      </c>
      <c r="E43" s="72" t="s">
        <v>28</v>
      </c>
      <c r="F43" s="72" t="s">
        <v>28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 t="s">
        <v>28</v>
      </c>
    </row>
    <row r="44" spans="1:19" ht="18" x14ac:dyDescent="0.2">
      <c r="A44" s="151" t="s">
        <v>169</v>
      </c>
      <c r="B44" s="151" t="s">
        <v>220</v>
      </c>
      <c r="C44" s="72" t="s">
        <v>221</v>
      </c>
      <c r="D44" s="150">
        <v>1</v>
      </c>
      <c r="E44" s="72" t="s">
        <v>28</v>
      </c>
      <c r="F44" s="72" t="s">
        <v>35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8" x14ac:dyDescent="0.2">
      <c r="A45" s="151" t="s">
        <v>169</v>
      </c>
      <c r="B45" s="151" t="s">
        <v>222</v>
      </c>
      <c r="C45" s="72" t="s">
        <v>223</v>
      </c>
      <c r="D45" s="150">
        <v>1</v>
      </c>
      <c r="E45" s="72" t="s">
        <v>28</v>
      </c>
      <c r="F45" s="72" t="s">
        <v>35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8" x14ac:dyDescent="0.2">
      <c r="A46" s="151" t="s">
        <v>169</v>
      </c>
      <c r="B46" s="151" t="s">
        <v>224</v>
      </c>
      <c r="C46" s="72" t="s">
        <v>225</v>
      </c>
      <c r="D46" s="150">
        <v>1</v>
      </c>
      <c r="E46" s="72" t="s">
        <v>28</v>
      </c>
      <c r="F46" s="72" t="s">
        <v>28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 t="s">
        <v>28</v>
      </c>
    </row>
    <row r="47" spans="1:19" ht="18" x14ac:dyDescent="0.2">
      <c r="A47" s="151" t="s">
        <v>169</v>
      </c>
      <c r="B47" s="151" t="s">
        <v>226</v>
      </c>
      <c r="C47" s="72" t="s">
        <v>227</v>
      </c>
      <c r="D47" s="150">
        <v>1</v>
      </c>
      <c r="E47" s="72" t="s">
        <v>28</v>
      </c>
      <c r="F47" s="72" t="s">
        <v>28</v>
      </c>
      <c r="G47" s="72"/>
      <c r="H47" s="72" t="s">
        <v>28</v>
      </c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8" x14ac:dyDescent="0.2">
      <c r="A48" s="151" t="s">
        <v>169</v>
      </c>
      <c r="B48" s="151" t="s">
        <v>228</v>
      </c>
      <c r="C48" s="72" t="s">
        <v>229</v>
      </c>
      <c r="D48" s="150">
        <v>1</v>
      </c>
      <c r="E48" s="72" t="s">
        <v>28</v>
      </c>
      <c r="F48" s="72" t="s">
        <v>35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8" x14ac:dyDescent="0.2">
      <c r="A49" s="151" t="s">
        <v>169</v>
      </c>
      <c r="B49" s="151" t="s">
        <v>230</v>
      </c>
      <c r="C49" s="72" t="s">
        <v>231</v>
      </c>
      <c r="D49" s="150">
        <v>1</v>
      </c>
      <c r="E49" s="72" t="s">
        <v>28</v>
      </c>
      <c r="F49" s="72" t="s">
        <v>35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8" x14ac:dyDescent="0.2">
      <c r="A50" s="151" t="s">
        <v>169</v>
      </c>
      <c r="B50" s="151" t="s">
        <v>232</v>
      </c>
      <c r="C50" s="72" t="s">
        <v>233</v>
      </c>
      <c r="D50" s="150">
        <v>1</v>
      </c>
      <c r="E50" s="72" t="s">
        <v>28</v>
      </c>
      <c r="F50" s="72" t="s">
        <v>35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8" x14ac:dyDescent="0.2">
      <c r="A51" s="151" t="s">
        <v>169</v>
      </c>
      <c r="B51" s="151" t="s">
        <v>234</v>
      </c>
      <c r="C51" s="72" t="s">
        <v>235</v>
      </c>
      <c r="D51" s="150">
        <v>3</v>
      </c>
      <c r="E51" s="72" t="s">
        <v>28</v>
      </c>
      <c r="F51" s="72" t="s">
        <v>35</v>
      </c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8" x14ac:dyDescent="0.2">
      <c r="A52" s="151" t="s">
        <v>169</v>
      </c>
      <c r="B52" s="151" t="s">
        <v>236</v>
      </c>
      <c r="C52" s="72" t="s">
        <v>237</v>
      </c>
      <c r="D52" s="150">
        <v>1</v>
      </c>
      <c r="E52" s="72" t="s">
        <v>28</v>
      </c>
      <c r="F52" s="72" t="s">
        <v>35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x14ac:dyDescent="0.2">
      <c r="A53" s="151" t="s">
        <v>169</v>
      </c>
      <c r="B53" s="151" t="s">
        <v>238</v>
      </c>
      <c r="C53" s="72" t="s">
        <v>239</v>
      </c>
      <c r="D53" s="150">
        <v>1</v>
      </c>
      <c r="E53" s="72" t="s">
        <v>28</v>
      </c>
      <c r="F53" s="72" t="s">
        <v>28</v>
      </c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 t="s">
        <v>28</v>
      </c>
    </row>
    <row r="54" spans="1:19" x14ac:dyDescent="0.2">
      <c r="A54" s="181" t="s">
        <v>169</v>
      </c>
      <c r="B54" s="181" t="s">
        <v>660</v>
      </c>
      <c r="C54" s="183" t="s">
        <v>661</v>
      </c>
      <c r="D54" s="150">
        <v>3</v>
      </c>
      <c r="E54" s="72" t="s">
        <v>28</v>
      </c>
      <c r="F54" s="72" t="s">
        <v>35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x14ac:dyDescent="0.2">
      <c r="A55" s="151" t="s">
        <v>169</v>
      </c>
      <c r="B55" s="151" t="s">
        <v>240</v>
      </c>
      <c r="C55" s="72" t="s">
        <v>241</v>
      </c>
      <c r="D55" s="150">
        <v>3</v>
      </c>
      <c r="E55" s="72" t="s">
        <v>28</v>
      </c>
      <c r="F55" s="72" t="s">
        <v>35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8" x14ac:dyDescent="0.2">
      <c r="A56" s="157" t="s">
        <v>169</v>
      </c>
      <c r="B56" s="157" t="s">
        <v>242</v>
      </c>
      <c r="C56" s="73" t="s">
        <v>243</v>
      </c>
      <c r="D56" s="157">
        <v>3</v>
      </c>
      <c r="E56" s="73" t="s">
        <v>28</v>
      </c>
      <c r="F56" s="73" t="s">
        <v>28</v>
      </c>
      <c r="G56" s="73"/>
      <c r="H56" s="73" t="s">
        <v>28</v>
      </c>
      <c r="I56" s="73"/>
      <c r="J56" s="73"/>
      <c r="K56" s="73"/>
      <c r="L56" s="73"/>
      <c r="M56" s="73"/>
      <c r="N56" s="73"/>
      <c r="O56" s="73"/>
      <c r="P56" s="73"/>
      <c r="Q56" s="73" t="s">
        <v>28</v>
      </c>
      <c r="R56" s="73"/>
      <c r="S56" s="73"/>
    </row>
    <row r="57" spans="1:19" x14ac:dyDescent="0.2">
      <c r="A57" s="33"/>
      <c r="B57" s="34">
        <f>COUNTA(B18:B56)</f>
        <v>39</v>
      </c>
      <c r="C57" s="182"/>
      <c r="D57" s="47"/>
      <c r="E57" s="34">
        <f t="shared" ref="E57:S57" si="2">COUNTIF(E18:E56,"Yes")</f>
        <v>39</v>
      </c>
      <c r="F57" s="34">
        <f t="shared" si="2"/>
        <v>25</v>
      </c>
      <c r="G57" s="34">
        <f t="shared" si="2"/>
        <v>0</v>
      </c>
      <c r="H57" s="34">
        <f t="shared" si="2"/>
        <v>13</v>
      </c>
      <c r="I57" s="34">
        <f t="shared" si="2"/>
        <v>0</v>
      </c>
      <c r="J57" s="34">
        <f t="shared" si="2"/>
        <v>1</v>
      </c>
      <c r="K57" s="34">
        <f t="shared" si="2"/>
        <v>0</v>
      </c>
      <c r="L57" s="34">
        <f t="shared" si="2"/>
        <v>0</v>
      </c>
      <c r="M57" s="34">
        <f t="shared" si="2"/>
        <v>0</v>
      </c>
      <c r="N57" s="34">
        <f t="shared" si="2"/>
        <v>0</v>
      </c>
      <c r="O57" s="34">
        <f t="shared" si="2"/>
        <v>0</v>
      </c>
      <c r="P57" s="34">
        <f t="shared" si="2"/>
        <v>0</v>
      </c>
      <c r="Q57" s="34">
        <f t="shared" si="2"/>
        <v>13</v>
      </c>
      <c r="R57" s="34">
        <f t="shared" si="2"/>
        <v>0</v>
      </c>
      <c r="S57" s="34">
        <f t="shared" si="2"/>
        <v>8</v>
      </c>
    </row>
    <row r="58" spans="1:19" x14ac:dyDescent="0.2">
      <c r="A58" s="33"/>
      <c r="B58" s="47"/>
      <c r="C58" s="33"/>
      <c r="D58" s="47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x14ac:dyDescent="0.2">
      <c r="A59" s="151" t="s">
        <v>244</v>
      </c>
      <c r="B59" s="151" t="s">
        <v>245</v>
      </c>
      <c r="C59" s="72" t="s">
        <v>246</v>
      </c>
      <c r="D59" s="150">
        <v>3</v>
      </c>
      <c r="E59" s="151" t="s">
        <v>28</v>
      </c>
      <c r="F59" s="151" t="s">
        <v>28</v>
      </c>
      <c r="G59" s="72"/>
      <c r="H59" s="72" t="s">
        <v>28</v>
      </c>
      <c r="I59" s="72"/>
      <c r="J59" s="72"/>
      <c r="K59" s="72"/>
      <c r="L59" s="72"/>
      <c r="M59" s="72"/>
      <c r="N59" s="72"/>
      <c r="O59" s="72"/>
      <c r="P59" s="72"/>
      <c r="Q59" s="72" t="s">
        <v>28</v>
      </c>
      <c r="R59" s="72"/>
      <c r="S59" s="72"/>
    </row>
    <row r="60" spans="1:19" x14ac:dyDescent="0.2">
      <c r="A60" s="157" t="s">
        <v>244</v>
      </c>
      <c r="B60" s="157" t="s">
        <v>247</v>
      </c>
      <c r="C60" s="73" t="s">
        <v>248</v>
      </c>
      <c r="D60" s="157">
        <v>3</v>
      </c>
      <c r="E60" s="157" t="s">
        <v>28</v>
      </c>
      <c r="F60" s="157" t="s">
        <v>28</v>
      </c>
      <c r="G60" s="73"/>
      <c r="H60" s="73" t="s">
        <v>28</v>
      </c>
      <c r="I60" s="73"/>
      <c r="J60" s="73"/>
      <c r="K60" s="73"/>
      <c r="L60" s="73"/>
      <c r="M60" s="73"/>
      <c r="N60" s="73"/>
      <c r="O60" s="73"/>
      <c r="P60" s="73"/>
      <c r="Q60" s="73" t="s">
        <v>28</v>
      </c>
      <c r="R60" s="73"/>
      <c r="S60" s="73"/>
    </row>
    <row r="61" spans="1:19" x14ac:dyDescent="0.2">
      <c r="A61" s="33"/>
      <c r="B61" s="34">
        <f>COUNTA(B59:B60)</f>
        <v>2</v>
      </c>
      <c r="C61" s="182"/>
      <c r="D61" s="33"/>
      <c r="E61" s="34">
        <f t="shared" ref="E61:S61" si="3">COUNTIF(E59:E60,"Yes")</f>
        <v>2</v>
      </c>
      <c r="F61" s="34">
        <f t="shared" si="3"/>
        <v>2</v>
      </c>
      <c r="G61" s="34">
        <f t="shared" si="3"/>
        <v>0</v>
      </c>
      <c r="H61" s="34">
        <f t="shared" si="3"/>
        <v>2</v>
      </c>
      <c r="I61" s="34">
        <f t="shared" si="3"/>
        <v>0</v>
      </c>
      <c r="J61" s="34">
        <f t="shared" si="3"/>
        <v>0</v>
      </c>
      <c r="K61" s="34">
        <f t="shared" si="3"/>
        <v>0</v>
      </c>
      <c r="L61" s="34">
        <f t="shared" si="3"/>
        <v>0</v>
      </c>
      <c r="M61" s="34">
        <f t="shared" si="3"/>
        <v>0</v>
      </c>
      <c r="N61" s="34">
        <f t="shared" si="3"/>
        <v>0</v>
      </c>
      <c r="O61" s="34">
        <f t="shared" si="3"/>
        <v>0</v>
      </c>
      <c r="P61" s="34">
        <f t="shared" si="3"/>
        <v>0</v>
      </c>
      <c r="Q61" s="34">
        <f t="shared" si="3"/>
        <v>2</v>
      </c>
      <c r="R61" s="34">
        <f t="shared" si="3"/>
        <v>0</v>
      </c>
      <c r="S61" s="34">
        <f t="shared" si="3"/>
        <v>0</v>
      </c>
    </row>
    <row r="62" spans="1:19" x14ac:dyDescent="0.2">
      <c r="A62" s="48"/>
      <c r="B62" s="48"/>
      <c r="C62" s="184"/>
      <c r="D62" s="33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ht="12" customHeight="1" x14ac:dyDescent="0.2">
      <c r="A63" s="151" t="s">
        <v>249</v>
      </c>
      <c r="B63" s="151" t="s">
        <v>250</v>
      </c>
      <c r="C63" s="72" t="s">
        <v>251</v>
      </c>
      <c r="D63" s="150">
        <v>1</v>
      </c>
      <c r="E63" s="72" t="s">
        <v>28</v>
      </c>
      <c r="F63" s="72" t="s">
        <v>28</v>
      </c>
      <c r="G63" s="72"/>
      <c r="H63" s="72" t="s">
        <v>28</v>
      </c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 t="s">
        <v>28</v>
      </c>
    </row>
    <row r="64" spans="1:19" ht="18" x14ac:dyDescent="0.2">
      <c r="A64" s="151" t="s">
        <v>249</v>
      </c>
      <c r="B64" s="151" t="s">
        <v>252</v>
      </c>
      <c r="C64" s="72" t="s">
        <v>253</v>
      </c>
      <c r="D64" s="150">
        <v>3</v>
      </c>
      <c r="E64" s="72" t="s">
        <v>28</v>
      </c>
      <c r="F64" s="72" t="s">
        <v>28</v>
      </c>
      <c r="G64" s="72"/>
      <c r="H64" s="72" t="s">
        <v>28</v>
      </c>
      <c r="I64" s="72"/>
      <c r="J64" s="72" t="s">
        <v>28</v>
      </c>
      <c r="K64" s="72"/>
      <c r="L64" s="72"/>
      <c r="M64" s="72" t="s">
        <v>28</v>
      </c>
      <c r="N64" s="72"/>
      <c r="O64" s="72"/>
      <c r="P64" s="72"/>
      <c r="Q64" s="72" t="s">
        <v>28</v>
      </c>
      <c r="R64" s="72"/>
      <c r="S64" s="72"/>
    </row>
    <row r="65" spans="1:19" ht="18" x14ac:dyDescent="0.2">
      <c r="A65" s="151" t="s">
        <v>249</v>
      </c>
      <c r="B65" s="151" t="s">
        <v>254</v>
      </c>
      <c r="C65" s="72" t="s">
        <v>255</v>
      </c>
      <c r="D65" s="150">
        <v>3</v>
      </c>
      <c r="E65" s="72" t="s">
        <v>28</v>
      </c>
      <c r="F65" s="72" t="s">
        <v>28</v>
      </c>
      <c r="G65" s="72"/>
      <c r="H65" s="72" t="s">
        <v>28</v>
      </c>
      <c r="I65" s="72"/>
      <c r="J65" s="72"/>
      <c r="K65" s="72"/>
      <c r="L65" s="72"/>
      <c r="M65" s="72"/>
      <c r="N65" s="72"/>
      <c r="O65" s="72"/>
      <c r="P65" s="72"/>
      <c r="Q65" s="72" t="s">
        <v>28</v>
      </c>
      <c r="R65" s="72"/>
      <c r="S65" s="72"/>
    </row>
    <row r="66" spans="1:19" ht="18" x14ac:dyDescent="0.2">
      <c r="A66" s="151" t="s">
        <v>249</v>
      </c>
      <c r="B66" s="151" t="s">
        <v>256</v>
      </c>
      <c r="C66" s="72" t="s">
        <v>257</v>
      </c>
      <c r="D66" s="150">
        <v>1</v>
      </c>
      <c r="E66" s="72" t="s">
        <v>28</v>
      </c>
      <c r="F66" s="72" t="s">
        <v>28</v>
      </c>
      <c r="G66" s="72"/>
      <c r="H66" s="72" t="s">
        <v>28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 t="s">
        <v>28</v>
      </c>
    </row>
    <row r="67" spans="1:19" x14ac:dyDescent="0.2">
      <c r="A67" s="151" t="s">
        <v>249</v>
      </c>
      <c r="B67" s="151" t="s">
        <v>258</v>
      </c>
      <c r="C67" s="72" t="s">
        <v>259</v>
      </c>
      <c r="D67" s="150">
        <v>2</v>
      </c>
      <c r="E67" s="72" t="s">
        <v>28</v>
      </c>
      <c r="F67" s="72" t="s">
        <v>28</v>
      </c>
      <c r="G67" s="72"/>
      <c r="H67" s="72" t="s">
        <v>28</v>
      </c>
      <c r="I67" s="72"/>
      <c r="J67" s="72" t="s">
        <v>28</v>
      </c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8" x14ac:dyDescent="0.2">
      <c r="A68" s="151" t="s">
        <v>249</v>
      </c>
      <c r="B68" s="151" t="s">
        <v>260</v>
      </c>
      <c r="C68" s="72" t="s">
        <v>261</v>
      </c>
      <c r="D68" s="150">
        <v>2</v>
      </c>
      <c r="E68" s="72" t="s">
        <v>28</v>
      </c>
      <c r="F68" s="72" t="s">
        <v>28</v>
      </c>
      <c r="G68" s="72"/>
      <c r="H68" s="72" t="s">
        <v>28</v>
      </c>
      <c r="I68" s="72"/>
      <c r="J68" s="72"/>
      <c r="K68" s="72"/>
      <c r="L68" s="72"/>
      <c r="M68" s="72"/>
      <c r="N68" s="72"/>
      <c r="O68" s="72"/>
      <c r="P68" s="72"/>
      <c r="Q68" s="72"/>
      <c r="R68" s="72" t="s">
        <v>28</v>
      </c>
      <c r="S68" s="72"/>
    </row>
    <row r="69" spans="1:19" x14ac:dyDescent="0.2">
      <c r="A69" s="151" t="s">
        <v>249</v>
      </c>
      <c r="B69" s="151" t="s">
        <v>262</v>
      </c>
      <c r="C69" s="72" t="s">
        <v>263</v>
      </c>
      <c r="D69" s="150">
        <v>3</v>
      </c>
      <c r="E69" s="72" t="s">
        <v>28</v>
      </c>
      <c r="F69" s="72" t="s">
        <v>28</v>
      </c>
      <c r="G69" s="72"/>
      <c r="H69" s="72" t="s">
        <v>28</v>
      </c>
      <c r="I69" s="72"/>
      <c r="J69" s="72"/>
      <c r="K69" s="72"/>
      <c r="L69" s="72"/>
      <c r="M69" s="72"/>
      <c r="N69" s="72"/>
      <c r="O69" s="72"/>
      <c r="P69" s="72"/>
      <c r="Q69" s="72" t="s">
        <v>28</v>
      </c>
      <c r="R69" s="72"/>
      <c r="S69" s="72"/>
    </row>
    <row r="70" spans="1:19" ht="18" x14ac:dyDescent="0.2">
      <c r="A70" s="151" t="s">
        <v>249</v>
      </c>
      <c r="B70" s="151" t="s">
        <v>264</v>
      </c>
      <c r="C70" s="72" t="s">
        <v>265</v>
      </c>
      <c r="D70" s="150">
        <v>2</v>
      </c>
      <c r="E70" s="72" t="s">
        <v>28</v>
      </c>
      <c r="F70" s="72" t="s">
        <v>28</v>
      </c>
      <c r="G70" s="72"/>
      <c r="H70" s="72" t="s">
        <v>28</v>
      </c>
      <c r="I70" s="72"/>
      <c r="J70" s="72" t="s">
        <v>28</v>
      </c>
      <c r="K70" s="72"/>
      <c r="L70" s="72"/>
      <c r="M70" s="72"/>
      <c r="N70" s="72"/>
      <c r="O70" s="72"/>
      <c r="P70" s="72"/>
      <c r="Q70" s="72" t="s">
        <v>28</v>
      </c>
      <c r="R70" s="72"/>
      <c r="S70" s="72"/>
    </row>
    <row r="71" spans="1:19" ht="18" x14ac:dyDescent="0.2">
      <c r="A71" s="151" t="s">
        <v>249</v>
      </c>
      <c r="B71" s="151" t="s">
        <v>266</v>
      </c>
      <c r="C71" s="72" t="s">
        <v>267</v>
      </c>
      <c r="D71" s="150">
        <v>3</v>
      </c>
      <c r="E71" s="72" t="s">
        <v>28</v>
      </c>
      <c r="F71" s="72" t="s">
        <v>28</v>
      </c>
      <c r="G71" s="72"/>
      <c r="H71" s="72" t="s">
        <v>28</v>
      </c>
      <c r="I71" s="72"/>
      <c r="J71" s="72" t="s">
        <v>28</v>
      </c>
      <c r="K71" s="72"/>
      <c r="L71" s="72"/>
      <c r="M71" s="72"/>
      <c r="N71" s="72"/>
      <c r="O71" s="72"/>
      <c r="P71" s="72"/>
      <c r="Q71" s="72" t="s">
        <v>28</v>
      </c>
      <c r="R71" s="72"/>
      <c r="S71" s="72"/>
    </row>
    <row r="72" spans="1:19" ht="18" x14ac:dyDescent="0.2">
      <c r="A72" s="151" t="s">
        <v>249</v>
      </c>
      <c r="B72" s="151" t="s">
        <v>268</v>
      </c>
      <c r="C72" s="72" t="s">
        <v>269</v>
      </c>
      <c r="D72" s="150">
        <v>2</v>
      </c>
      <c r="E72" s="72" t="s">
        <v>28</v>
      </c>
      <c r="F72" s="72" t="s">
        <v>28</v>
      </c>
      <c r="G72" s="72"/>
      <c r="H72" s="72" t="s">
        <v>28</v>
      </c>
      <c r="I72" s="72"/>
      <c r="J72" s="72"/>
      <c r="K72" s="72"/>
      <c r="L72" s="72"/>
      <c r="M72" s="72"/>
      <c r="N72" s="72"/>
      <c r="O72" s="72"/>
      <c r="P72" s="72"/>
      <c r="Q72" s="72" t="s">
        <v>28</v>
      </c>
      <c r="R72" s="72"/>
      <c r="S72" s="72"/>
    </row>
    <row r="73" spans="1:19" ht="18" x14ac:dyDescent="0.2">
      <c r="A73" s="151" t="s">
        <v>249</v>
      </c>
      <c r="B73" s="151" t="s">
        <v>270</v>
      </c>
      <c r="C73" s="72" t="s">
        <v>271</v>
      </c>
      <c r="D73" s="150">
        <v>2</v>
      </c>
      <c r="E73" s="72" t="s">
        <v>28</v>
      </c>
      <c r="F73" s="72" t="s">
        <v>28</v>
      </c>
      <c r="G73" s="72"/>
      <c r="H73" s="72" t="s">
        <v>28</v>
      </c>
      <c r="I73" s="72"/>
      <c r="J73" s="72" t="s">
        <v>28</v>
      </c>
      <c r="K73" s="72"/>
      <c r="L73" s="72"/>
      <c r="M73" s="72"/>
      <c r="N73" s="72"/>
      <c r="O73" s="72"/>
      <c r="P73" s="72"/>
      <c r="Q73" s="72" t="s">
        <v>28</v>
      </c>
      <c r="R73" s="72"/>
      <c r="S73" s="72"/>
    </row>
    <row r="74" spans="1:19" ht="18" x14ac:dyDescent="0.2">
      <c r="A74" s="151" t="s">
        <v>249</v>
      </c>
      <c r="B74" s="151" t="s">
        <v>272</v>
      </c>
      <c r="C74" s="72" t="s">
        <v>273</v>
      </c>
      <c r="D74" s="150">
        <v>2</v>
      </c>
      <c r="E74" s="72" t="s">
        <v>28</v>
      </c>
      <c r="F74" s="72" t="s">
        <v>28</v>
      </c>
      <c r="G74" s="72"/>
      <c r="H74" s="72" t="s">
        <v>28</v>
      </c>
      <c r="I74" s="72"/>
      <c r="J74" s="72"/>
      <c r="K74" s="72"/>
      <c r="L74" s="72"/>
      <c r="M74" s="72"/>
      <c r="N74" s="72"/>
      <c r="O74" s="72"/>
      <c r="P74" s="72"/>
      <c r="Q74" s="72" t="s">
        <v>28</v>
      </c>
      <c r="R74" s="72"/>
      <c r="S74" s="72"/>
    </row>
    <row r="75" spans="1:19" ht="18" x14ac:dyDescent="0.2">
      <c r="A75" s="151" t="s">
        <v>249</v>
      </c>
      <c r="B75" s="151" t="s">
        <v>274</v>
      </c>
      <c r="C75" s="72" t="s">
        <v>275</v>
      </c>
      <c r="D75" s="150">
        <v>2</v>
      </c>
      <c r="E75" s="72" t="s">
        <v>28</v>
      </c>
      <c r="F75" s="72" t="s">
        <v>28</v>
      </c>
      <c r="G75" s="72"/>
      <c r="H75" s="72" t="s">
        <v>28</v>
      </c>
      <c r="I75" s="72"/>
      <c r="J75" s="72"/>
      <c r="K75" s="72"/>
      <c r="L75" s="72"/>
      <c r="M75" s="72"/>
      <c r="N75" s="72"/>
      <c r="O75" s="72"/>
      <c r="P75" s="72"/>
      <c r="Q75" s="72" t="s">
        <v>28</v>
      </c>
      <c r="R75" s="72"/>
      <c r="S75" s="72"/>
    </row>
    <row r="76" spans="1:19" x14ac:dyDescent="0.2">
      <c r="A76" s="151" t="s">
        <v>249</v>
      </c>
      <c r="B76" s="151" t="s">
        <v>276</v>
      </c>
      <c r="C76" s="72" t="s">
        <v>277</v>
      </c>
      <c r="D76" s="150">
        <v>2</v>
      </c>
      <c r="E76" s="72" t="s">
        <v>28</v>
      </c>
      <c r="F76" s="72" t="s">
        <v>28</v>
      </c>
      <c r="G76" s="72"/>
      <c r="H76" s="72" t="s">
        <v>28</v>
      </c>
      <c r="I76" s="72"/>
      <c r="J76" s="72"/>
      <c r="K76" s="72"/>
      <c r="L76" s="72"/>
      <c r="M76" s="72"/>
      <c r="N76" s="72"/>
      <c r="O76" s="72"/>
      <c r="P76" s="72"/>
      <c r="Q76" s="72" t="s">
        <v>28</v>
      </c>
      <c r="R76" s="72"/>
      <c r="S76" s="72"/>
    </row>
    <row r="77" spans="1:19" x14ac:dyDescent="0.2">
      <c r="A77" s="151" t="s">
        <v>249</v>
      </c>
      <c r="B77" s="151" t="s">
        <v>278</v>
      </c>
      <c r="C77" s="72" t="s">
        <v>279</v>
      </c>
      <c r="D77" s="150">
        <v>2</v>
      </c>
      <c r="E77" s="72" t="s">
        <v>28</v>
      </c>
      <c r="F77" s="72" t="s">
        <v>28</v>
      </c>
      <c r="G77" s="72"/>
      <c r="H77" s="72" t="s">
        <v>28</v>
      </c>
      <c r="I77" s="72"/>
      <c r="J77" s="72"/>
      <c r="K77" s="72"/>
      <c r="L77" s="72"/>
      <c r="M77" s="72"/>
      <c r="N77" s="72"/>
      <c r="O77" s="72"/>
      <c r="P77" s="72"/>
      <c r="Q77" s="72" t="s">
        <v>28</v>
      </c>
      <c r="R77" s="72"/>
      <c r="S77" s="72"/>
    </row>
    <row r="78" spans="1:19" ht="18" x14ac:dyDescent="0.2">
      <c r="A78" s="151" t="s">
        <v>249</v>
      </c>
      <c r="B78" s="151" t="s">
        <v>280</v>
      </c>
      <c r="C78" s="72" t="s">
        <v>281</v>
      </c>
      <c r="D78" s="150">
        <v>2</v>
      </c>
      <c r="E78" s="72" t="s">
        <v>28</v>
      </c>
      <c r="F78" s="72" t="s">
        <v>28</v>
      </c>
      <c r="G78" s="72"/>
      <c r="H78" s="72" t="s">
        <v>28</v>
      </c>
      <c r="I78" s="72"/>
      <c r="J78" s="72" t="s">
        <v>28</v>
      </c>
      <c r="K78" s="72"/>
      <c r="L78" s="72"/>
      <c r="M78" s="72"/>
      <c r="N78" s="72"/>
      <c r="O78" s="72"/>
      <c r="P78" s="72"/>
      <c r="Q78" s="72" t="s">
        <v>28</v>
      </c>
      <c r="R78" s="72"/>
      <c r="S78" s="72"/>
    </row>
    <row r="79" spans="1:19" ht="12.75" customHeight="1" x14ac:dyDescent="0.2">
      <c r="A79" s="151" t="s">
        <v>249</v>
      </c>
      <c r="B79" s="151" t="s">
        <v>282</v>
      </c>
      <c r="C79" s="72" t="s">
        <v>283</v>
      </c>
      <c r="D79" s="150">
        <v>2</v>
      </c>
      <c r="E79" s="72" t="s">
        <v>28</v>
      </c>
      <c r="F79" s="72" t="s">
        <v>28</v>
      </c>
      <c r="G79" s="72"/>
      <c r="H79" s="72" t="s">
        <v>28</v>
      </c>
      <c r="I79" s="72"/>
      <c r="J79" s="72" t="s">
        <v>28</v>
      </c>
      <c r="K79" s="72"/>
      <c r="L79" s="72"/>
      <c r="M79" s="72"/>
      <c r="N79" s="72"/>
      <c r="O79" s="72"/>
      <c r="P79" s="72"/>
      <c r="Q79" s="72" t="s">
        <v>28</v>
      </c>
      <c r="R79" s="72"/>
      <c r="S79" s="72"/>
    </row>
    <row r="80" spans="1:19" x14ac:dyDescent="0.2">
      <c r="A80" s="151" t="s">
        <v>249</v>
      </c>
      <c r="B80" s="151" t="s">
        <v>624</v>
      </c>
      <c r="C80" s="72" t="s">
        <v>625</v>
      </c>
      <c r="D80" s="150">
        <v>2</v>
      </c>
      <c r="E80" s="72" t="s">
        <v>28</v>
      </c>
      <c r="F80" s="72" t="s">
        <v>28</v>
      </c>
      <c r="G80" s="72"/>
      <c r="H80" s="72" t="s">
        <v>28</v>
      </c>
      <c r="I80" s="72"/>
      <c r="J80" s="72"/>
      <c r="K80" s="72"/>
      <c r="L80" s="72"/>
      <c r="M80" s="72"/>
      <c r="N80" s="72"/>
      <c r="O80" s="72"/>
      <c r="P80" s="72"/>
      <c r="Q80" s="72" t="s">
        <v>28</v>
      </c>
      <c r="R80" s="72"/>
      <c r="S80" s="72"/>
    </row>
    <row r="81" spans="1:19" ht="12.75" customHeight="1" x14ac:dyDescent="0.2">
      <c r="A81" s="151" t="s">
        <v>249</v>
      </c>
      <c r="B81" s="151" t="s">
        <v>284</v>
      </c>
      <c r="C81" s="72" t="s">
        <v>285</v>
      </c>
      <c r="D81" s="150">
        <v>1</v>
      </c>
      <c r="E81" s="72" t="s">
        <v>28</v>
      </c>
      <c r="F81" s="72" t="s">
        <v>28</v>
      </c>
      <c r="G81" s="72"/>
      <c r="H81" s="72" t="s">
        <v>28</v>
      </c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 t="s">
        <v>28</v>
      </c>
    </row>
    <row r="82" spans="1:19" ht="18" x14ac:dyDescent="0.2">
      <c r="A82" s="151" t="s">
        <v>249</v>
      </c>
      <c r="B82" s="151" t="s">
        <v>286</v>
      </c>
      <c r="C82" s="72" t="s">
        <v>287</v>
      </c>
      <c r="D82" s="150">
        <v>2</v>
      </c>
      <c r="E82" s="72" t="s">
        <v>28</v>
      </c>
      <c r="F82" s="72" t="s">
        <v>28</v>
      </c>
      <c r="G82" s="72"/>
      <c r="H82" s="72" t="s">
        <v>28</v>
      </c>
      <c r="I82" s="72"/>
      <c r="J82" s="72"/>
      <c r="K82" s="72"/>
      <c r="L82" s="72"/>
      <c r="M82" s="72"/>
      <c r="N82" s="72"/>
      <c r="O82" s="72"/>
      <c r="P82" s="72"/>
      <c r="Q82" s="72" t="s">
        <v>28</v>
      </c>
      <c r="R82" s="72"/>
      <c r="S82" s="72"/>
    </row>
    <row r="83" spans="1:19" ht="18" x14ac:dyDescent="0.2">
      <c r="A83" s="151" t="s">
        <v>249</v>
      </c>
      <c r="B83" s="151" t="s">
        <v>288</v>
      </c>
      <c r="C83" s="72" t="s">
        <v>289</v>
      </c>
      <c r="D83" s="150">
        <v>2</v>
      </c>
      <c r="E83" s="72" t="s">
        <v>28</v>
      </c>
      <c r="F83" s="72" t="s">
        <v>28</v>
      </c>
      <c r="G83" s="72"/>
      <c r="H83" s="72" t="s">
        <v>28</v>
      </c>
      <c r="I83" s="72"/>
      <c r="J83" s="72"/>
      <c r="K83" s="72"/>
      <c r="L83" s="72"/>
      <c r="M83" s="72"/>
      <c r="N83" s="72"/>
      <c r="O83" s="72"/>
      <c r="P83" s="72"/>
      <c r="Q83" s="72" t="s">
        <v>28</v>
      </c>
      <c r="R83" s="72"/>
      <c r="S83" s="72"/>
    </row>
    <row r="84" spans="1:19" x14ac:dyDescent="0.2">
      <c r="A84" s="151" t="s">
        <v>249</v>
      </c>
      <c r="B84" s="151" t="s">
        <v>290</v>
      </c>
      <c r="C84" s="72" t="s">
        <v>291</v>
      </c>
      <c r="D84" s="150">
        <v>3</v>
      </c>
      <c r="E84" s="72" t="s">
        <v>28</v>
      </c>
      <c r="F84" s="72" t="s">
        <v>28</v>
      </c>
      <c r="G84" s="72"/>
      <c r="H84" s="72" t="s">
        <v>28</v>
      </c>
      <c r="I84" s="72"/>
      <c r="J84" s="72" t="s">
        <v>28</v>
      </c>
      <c r="K84" s="72"/>
      <c r="L84" s="72"/>
      <c r="M84" s="72"/>
      <c r="N84" s="72"/>
      <c r="O84" s="72"/>
      <c r="P84" s="72"/>
      <c r="Q84" s="72" t="s">
        <v>28</v>
      </c>
      <c r="R84" s="72"/>
      <c r="S84" s="72"/>
    </row>
    <row r="85" spans="1:19" ht="18" x14ac:dyDescent="0.2">
      <c r="A85" s="151" t="s">
        <v>249</v>
      </c>
      <c r="B85" s="151" t="s">
        <v>292</v>
      </c>
      <c r="C85" s="72" t="s">
        <v>293</v>
      </c>
      <c r="D85" s="150">
        <v>1</v>
      </c>
      <c r="E85" s="72" t="s">
        <v>28</v>
      </c>
      <c r="F85" s="72" t="s">
        <v>28</v>
      </c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 t="s">
        <v>28</v>
      </c>
    </row>
    <row r="86" spans="1:19" x14ac:dyDescent="0.2">
      <c r="A86" s="151" t="s">
        <v>249</v>
      </c>
      <c r="B86" s="151" t="s">
        <v>294</v>
      </c>
      <c r="C86" s="72" t="s">
        <v>295</v>
      </c>
      <c r="D86" s="150">
        <v>2</v>
      </c>
      <c r="E86" s="72" t="s">
        <v>28</v>
      </c>
      <c r="F86" s="72" t="s">
        <v>28</v>
      </c>
      <c r="G86" s="72"/>
      <c r="H86" s="72" t="s">
        <v>28</v>
      </c>
      <c r="I86" s="72"/>
      <c r="J86" s="72"/>
      <c r="K86" s="72"/>
      <c r="L86" s="72"/>
      <c r="M86" s="72"/>
      <c r="N86" s="72"/>
      <c r="O86" s="72"/>
      <c r="P86" s="72"/>
      <c r="Q86" s="72" t="s">
        <v>28</v>
      </c>
      <c r="R86" s="72"/>
      <c r="S86" s="72"/>
    </row>
    <row r="87" spans="1:19" x14ac:dyDescent="0.2">
      <c r="A87" s="151" t="s">
        <v>249</v>
      </c>
      <c r="B87" s="151" t="s">
        <v>296</v>
      </c>
      <c r="C87" s="72" t="s">
        <v>297</v>
      </c>
      <c r="D87" s="150">
        <v>3</v>
      </c>
      <c r="E87" s="72" t="s">
        <v>28</v>
      </c>
      <c r="F87" s="72" t="s">
        <v>28</v>
      </c>
      <c r="G87" s="72"/>
      <c r="H87" s="72" t="s">
        <v>28</v>
      </c>
      <c r="I87" s="72"/>
      <c r="J87" s="72" t="s">
        <v>28</v>
      </c>
      <c r="K87" s="72"/>
      <c r="L87" s="72"/>
      <c r="M87" s="72"/>
      <c r="N87" s="72" t="s">
        <v>28</v>
      </c>
      <c r="O87" s="72"/>
      <c r="P87" s="72"/>
      <c r="Q87" s="72" t="s">
        <v>28</v>
      </c>
      <c r="R87" s="72"/>
      <c r="S87" s="72"/>
    </row>
    <row r="88" spans="1:19" x14ac:dyDescent="0.2">
      <c r="A88" s="151" t="s">
        <v>249</v>
      </c>
      <c r="B88" s="151" t="s">
        <v>298</v>
      </c>
      <c r="C88" s="72" t="s">
        <v>299</v>
      </c>
      <c r="D88" s="150">
        <v>1</v>
      </c>
      <c r="E88" s="72" t="s">
        <v>28</v>
      </c>
      <c r="F88" s="72" t="s">
        <v>28</v>
      </c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 t="s">
        <v>28</v>
      </c>
    </row>
    <row r="89" spans="1:19" x14ac:dyDescent="0.2">
      <c r="A89" s="151" t="s">
        <v>249</v>
      </c>
      <c r="B89" s="151" t="s">
        <v>300</v>
      </c>
      <c r="C89" s="72" t="s">
        <v>301</v>
      </c>
      <c r="D89" s="150">
        <v>1</v>
      </c>
      <c r="E89" s="72" t="s">
        <v>28</v>
      </c>
      <c r="F89" s="72" t="s">
        <v>28</v>
      </c>
      <c r="G89" s="72"/>
      <c r="H89" s="72" t="s">
        <v>28</v>
      </c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 t="s">
        <v>28</v>
      </c>
    </row>
    <row r="90" spans="1:19" x14ac:dyDescent="0.2">
      <c r="A90" s="151" t="s">
        <v>249</v>
      </c>
      <c r="B90" s="151" t="s">
        <v>302</v>
      </c>
      <c r="C90" s="72" t="s">
        <v>303</v>
      </c>
      <c r="D90" s="150">
        <v>1</v>
      </c>
      <c r="E90" s="72" t="s">
        <v>28</v>
      </c>
      <c r="F90" s="72" t="s">
        <v>28</v>
      </c>
      <c r="G90" s="72"/>
      <c r="H90" s="72" t="s">
        <v>28</v>
      </c>
      <c r="I90" s="72"/>
      <c r="J90" s="72"/>
      <c r="K90" s="72"/>
      <c r="L90" s="72"/>
      <c r="M90" s="72"/>
      <c r="N90" s="72"/>
      <c r="O90" s="72"/>
      <c r="P90" s="72"/>
      <c r="Q90" s="72" t="s">
        <v>28</v>
      </c>
      <c r="R90" s="72"/>
      <c r="S90" s="72"/>
    </row>
    <row r="91" spans="1:19" ht="18" x14ac:dyDescent="0.2">
      <c r="A91" s="151" t="s">
        <v>249</v>
      </c>
      <c r="B91" s="151" t="s">
        <v>304</v>
      </c>
      <c r="C91" s="72" t="s">
        <v>305</v>
      </c>
      <c r="D91" s="150">
        <v>1</v>
      </c>
      <c r="E91" s="72" t="s">
        <v>28</v>
      </c>
      <c r="F91" s="72" t="s">
        <v>28</v>
      </c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 t="s">
        <v>28</v>
      </c>
      <c r="R91" s="72"/>
      <c r="S91" s="72" t="s">
        <v>28</v>
      </c>
    </row>
    <row r="92" spans="1:19" x14ac:dyDescent="0.2">
      <c r="A92" s="151" t="s">
        <v>249</v>
      </c>
      <c r="B92" s="151" t="s">
        <v>306</v>
      </c>
      <c r="C92" s="72" t="s">
        <v>307</v>
      </c>
      <c r="D92" s="150">
        <v>2</v>
      </c>
      <c r="E92" s="72" t="s">
        <v>28</v>
      </c>
      <c r="F92" s="72" t="s">
        <v>28</v>
      </c>
      <c r="G92" s="72"/>
      <c r="H92" s="72" t="s">
        <v>28</v>
      </c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8" x14ac:dyDescent="0.2">
      <c r="A93" s="151" t="s">
        <v>249</v>
      </c>
      <c r="B93" s="151" t="s">
        <v>308</v>
      </c>
      <c r="C93" s="72" t="s">
        <v>309</v>
      </c>
      <c r="D93" s="150">
        <v>3</v>
      </c>
      <c r="E93" s="72" t="s">
        <v>28</v>
      </c>
      <c r="F93" s="72" t="s">
        <v>28</v>
      </c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 t="s">
        <v>28</v>
      </c>
      <c r="R93" s="72"/>
      <c r="S93" s="72" t="s">
        <v>28</v>
      </c>
    </row>
    <row r="94" spans="1:19" x14ac:dyDescent="0.2">
      <c r="A94" s="151" t="s">
        <v>249</v>
      </c>
      <c r="B94" s="151" t="s">
        <v>310</v>
      </c>
      <c r="C94" s="72" t="s">
        <v>311</v>
      </c>
      <c r="D94" s="150">
        <v>2</v>
      </c>
      <c r="E94" s="72" t="s">
        <v>28</v>
      </c>
      <c r="F94" s="72" t="s">
        <v>28</v>
      </c>
      <c r="G94" s="72"/>
      <c r="H94" s="72" t="s">
        <v>28</v>
      </c>
      <c r="I94" s="72"/>
      <c r="J94" s="72" t="s">
        <v>28</v>
      </c>
      <c r="K94" s="72"/>
      <c r="L94" s="72"/>
      <c r="M94" s="72"/>
      <c r="N94" s="72"/>
      <c r="O94" s="72"/>
      <c r="P94" s="72"/>
      <c r="Q94" s="72" t="s">
        <v>28</v>
      </c>
      <c r="R94" s="72"/>
      <c r="S94" s="72"/>
    </row>
    <row r="95" spans="1:19" ht="18" x14ac:dyDescent="0.2">
      <c r="A95" s="151" t="s">
        <v>249</v>
      </c>
      <c r="B95" s="151" t="s">
        <v>312</v>
      </c>
      <c r="C95" s="72" t="s">
        <v>313</v>
      </c>
      <c r="D95" s="150">
        <v>2</v>
      </c>
      <c r="E95" s="72" t="s">
        <v>28</v>
      </c>
      <c r="F95" s="72" t="s">
        <v>28</v>
      </c>
      <c r="G95" s="72"/>
      <c r="H95" s="72" t="s">
        <v>28</v>
      </c>
      <c r="I95" s="72"/>
      <c r="J95" s="72"/>
      <c r="K95" s="72"/>
      <c r="L95" s="72"/>
      <c r="M95" s="72"/>
      <c r="N95" s="72"/>
      <c r="O95" s="72"/>
      <c r="P95" s="72"/>
      <c r="Q95" s="72" t="s">
        <v>28</v>
      </c>
      <c r="R95" s="72" t="s">
        <v>28</v>
      </c>
      <c r="S95" s="72"/>
    </row>
    <row r="96" spans="1:19" x14ac:dyDescent="0.2">
      <c r="A96" s="151" t="s">
        <v>249</v>
      </c>
      <c r="B96" s="151" t="s">
        <v>314</v>
      </c>
      <c r="C96" s="72" t="s">
        <v>315</v>
      </c>
      <c r="D96" s="150">
        <v>2</v>
      </c>
      <c r="E96" s="72" t="s">
        <v>28</v>
      </c>
      <c r="F96" s="72" t="s">
        <v>28</v>
      </c>
      <c r="G96" s="72"/>
      <c r="H96" s="72" t="s">
        <v>28</v>
      </c>
      <c r="I96" s="72"/>
      <c r="J96" s="72"/>
      <c r="K96" s="72"/>
      <c r="L96" s="72"/>
      <c r="M96" s="72"/>
      <c r="N96" s="72"/>
      <c r="O96" s="72"/>
      <c r="P96" s="72"/>
      <c r="Q96" s="72" t="s">
        <v>28</v>
      </c>
      <c r="R96" s="72"/>
      <c r="S96" s="72"/>
    </row>
    <row r="97" spans="1:19" ht="18" x14ac:dyDescent="0.2">
      <c r="A97" s="151" t="s">
        <v>249</v>
      </c>
      <c r="B97" s="151" t="s">
        <v>316</v>
      </c>
      <c r="C97" s="72" t="s">
        <v>317</v>
      </c>
      <c r="D97" s="150">
        <v>1</v>
      </c>
      <c r="E97" s="72" t="s">
        <v>28</v>
      </c>
      <c r="F97" s="72" t="s">
        <v>28</v>
      </c>
      <c r="G97" s="72"/>
      <c r="H97" s="72" t="s">
        <v>28</v>
      </c>
      <c r="I97" s="72"/>
      <c r="J97" s="72" t="s">
        <v>28</v>
      </c>
      <c r="K97" s="72"/>
      <c r="L97" s="72"/>
      <c r="M97" s="72" t="s">
        <v>28</v>
      </c>
      <c r="N97" s="72"/>
      <c r="O97" s="72"/>
      <c r="P97" s="72"/>
      <c r="Q97" s="72" t="s">
        <v>28</v>
      </c>
      <c r="R97" s="72"/>
      <c r="S97" s="72"/>
    </row>
    <row r="98" spans="1:19" ht="18" x14ac:dyDescent="0.2">
      <c r="A98" s="151" t="s">
        <v>249</v>
      </c>
      <c r="B98" s="151" t="s">
        <v>318</v>
      </c>
      <c r="C98" s="72" t="s">
        <v>319</v>
      </c>
      <c r="D98" s="150">
        <v>1</v>
      </c>
      <c r="E98" s="72" t="s">
        <v>28</v>
      </c>
      <c r="F98" s="72" t="s">
        <v>28</v>
      </c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 t="s">
        <v>28</v>
      </c>
    </row>
    <row r="99" spans="1:19" x14ac:dyDescent="0.2">
      <c r="A99" s="151" t="s">
        <v>249</v>
      </c>
      <c r="B99" s="151" t="s">
        <v>320</v>
      </c>
      <c r="C99" s="72" t="s">
        <v>321</v>
      </c>
      <c r="D99" s="150">
        <v>1</v>
      </c>
      <c r="E99" s="72" t="s">
        <v>28</v>
      </c>
      <c r="F99" s="72" t="s">
        <v>28</v>
      </c>
      <c r="G99" s="72"/>
      <c r="H99" s="72" t="s">
        <v>28</v>
      </c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x14ac:dyDescent="0.2">
      <c r="A100" s="151" t="s">
        <v>249</v>
      </c>
      <c r="B100" s="151" t="s">
        <v>322</v>
      </c>
      <c r="C100" s="72" t="s">
        <v>323</v>
      </c>
      <c r="D100" s="150">
        <v>1</v>
      </c>
      <c r="E100" s="72" t="s">
        <v>28</v>
      </c>
      <c r="F100" s="72" t="s">
        <v>28</v>
      </c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 t="s">
        <v>28</v>
      </c>
    </row>
    <row r="101" spans="1:19" ht="18" x14ac:dyDescent="0.2">
      <c r="A101" s="151" t="s">
        <v>249</v>
      </c>
      <c r="B101" s="151" t="s">
        <v>324</v>
      </c>
      <c r="C101" s="72" t="s">
        <v>325</v>
      </c>
      <c r="D101" s="150">
        <v>1</v>
      </c>
      <c r="E101" s="72" t="s">
        <v>28</v>
      </c>
      <c r="F101" s="72" t="s">
        <v>28</v>
      </c>
      <c r="G101" s="72"/>
      <c r="H101" s="72" t="s">
        <v>28</v>
      </c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 t="s">
        <v>28</v>
      </c>
    </row>
    <row r="102" spans="1:19" ht="18" x14ac:dyDescent="0.2">
      <c r="A102" s="151" t="s">
        <v>249</v>
      </c>
      <c r="B102" s="151" t="s">
        <v>327</v>
      </c>
      <c r="C102" s="72" t="s">
        <v>626</v>
      </c>
      <c r="D102" s="150">
        <v>1</v>
      </c>
      <c r="E102" s="72" t="s">
        <v>28</v>
      </c>
      <c r="F102" s="72" t="s">
        <v>28</v>
      </c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 t="s">
        <v>28</v>
      </c>
    </row>
    <row r="103" spans="1:19" ht="18" x14ac:dyDescent="0.2">
      <c r="A103" s="151" t="s">
        <v>249</v>
      </c>
      <c r="B103" s="151" t="s">
        <v>328</v>
      </c>
      <c r="C103" s="72" t="s">
        <v>329</v>
      </c>
      <c r="D103" s="150">
        <v>1</v>
      </c>
      <c r="E103" s="72" t="s">
        <v>28</v>
      </c>
      <c r="F103" s="72" t="s">
        <v>28</v>
      </c>
      <c r="G103" s="72"/>
      <c r="H103" s="72" t="s">
        <v>28</v>
      </c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 t="s">
        <v>28</v>
      </c>
    </row>
    <row r="104" spans="1:19" ht="18" x14ac:dyDescent="0.2">
      <c r="A104" s="151" t="s">
        <v>249</v>
      </c>
      <c r="B104" s="151" t="s">
        <v>330</v>
      </c>
      <c r="C104" s="72" t="s">
        <v>627</v>
      </c>
      <c r="D104" s="150">
        <v>2</v>
      </c>
      <c r="E104" s="72" t="s">
        <v>28</v>
      </c>
      <c r="F104" s="72" t="s">
        <v>28</v>
      </c>
      <c r="G104" s="72"/>
      <c r="H104" s="72" t="s">
        <v>28</v>
      </c>
      <c r="I104" s="72"/>
      <c r="J104" s="72"/>
      <c r="K104" s="72"/>
      <c r="L104" s="72"/>
      <c r="M104" s="72"/>
      <c r="N104" s="72"/>
      <c r="O104" s="72"/>
      <c r="P104" s="72"/>
      <c r="Q104" s="72" t="s">
        <v>28</v>
      </c>
      <c r="R104" s="72"/>
      <c r="S104" s="72"/>
    </row>
    <row r="105" spans="1:19" ht="18" x14ac:dyDescent="0.2">
      <c r="A105" s="151" t="s">
        <v>249</v>
      </c>
      <c r="B105" s="151" t="s">
        <v>331</v>
      </c>
      <c r="C105" s="72" t="s">
        <v>332</v>
      </c>
      <c r="D105" s="150">
        <v>1</v>
      </c>
      <c r="E105" s="72" t="s">
        <v>28</v>
      </c>
      <c r="F105" s="72" t="s">
        <v>28</v>
      </c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 t="s">
        <v>28</v>
      </c>
    </row>
    <row r="106" spans="1:19" x14ac:dyDescent="0.2">
      <c r="A106" s="151" t="s">
        <v>249</v>
      </c>
      <c r="B106" s="151" t="s">
        <v>333</v>
      </c>
      <c r="C106" s="72" t="s">
        <v>334</v>
      </c>
      <c r="D106" s="150">
        <v>1</v>
      </c>
      <c r="E106" s="72" t="s">
        <v>28</v>
      </c>
      <c r="F106" s="72" t="s">
        <v>28</v>
      </c>
      <c r="G106" s="72"/>
      <c r="H106" s="72" t="s">
        <v>28</v>
      </c>
      <c r="I106" s="72"/>
      <c r="J106" s="72" t="s">
        <v>28</v>
      </c>
      <c r="K106" s="72"/>
      <c r="L106" s="72"/>
      <c r="M106" s="72" t="s">
        <v>28</v>
      </c>
      <c r="N106" s="72"/>
      <c r="O106" s="72"/>
      <c r="P106" s="72"/>
      <c r="Q106" s="72" t="s">
        <v>28</v>
      </c>
      <c r="R106" s="72"/>
      <c r="S106" s="72"/>
    </row>
    <row r="107" spans="1:19" x14ac:dyDescent="0.2">
      <c r="A107" s="151" t="s">
        <v>249</v>
      </c>
      <c r="B107" s="151" t="s">
        <v>335</v>
      </c>
      <c r="C107" s="72" t="s">
        <v>336</v>
      </c>
      <c r="D107" s="150">
        <v>2</v>
      </c>
      <c r="E107" s="72" t="s">
        <v>28</v>
      </c>
      <c r="F107" s="72" t="s">
        <v>28</v>
      </c>
      <c r="G107" s="72"/>
      <c r="H107" s="72" t="s">
        <v>28</v>
      </c>
      <c r="I107" s="72"/>
      <c r="J107" s="72"/>
      <c r="K107" s="72"/>
      <c r="L107" s="72"/>
      <c r="M107" s="72"/>
      <c r="N107" s="72"/>
      <c r="O107" s="72"/>
      <c r="P107" s="72"/>
      <c r="Q107" s="72" t="s">
        <v>28</v>
      </c>
      <c r="R107" s="72"/>
      <c r="S107" s="72"/>
    </row>
    <row r="108" spans="1:19" x14ac:dyDescent="0.2">
      <c r="A108" s="151" t="s">
        <v>249</v>
      </c>
      <c r="B108" s="151" t="s">
        <v>337</v>
      </c>
      <c r="C108" s="72" t="s">
        <v>338</v>
      </c>
      <c r="D108" s="150">
        <v>2</v>
      </c>
      <c r="E108" s="72" t="s">
        <v>28</v>
      </c>
      <c r="F108" s="72" t="s">
        <v>28</v>
      </c>
      <c r="G108" s="72"/>
      <c r="H108" s="72" t="s">
        <v>28</v>
      </c>
      <c r="I108" s="72"/>
      <c r="J108" s="72"/>
      <c r="K108" s="72"/>
      <c r="L108" s="72"/>
      <c r="M108" s="72"/>
      <c r="N108" s="72"/>
      <c r="O108" s="72"/>
      <c r="P108" s="72"/>
      <c r="Q108" s="72" t="s">
        <v>28</v>
      </c>
      <c r="R108" s="72"/>
      <c r="S108" s="72"/>
    </row>
    <row r="109" spans="1:19" ht="18" x14ac:dyDescent="0.2">
      <c r="A109" s="151" t="s">
        <v>249</v>
      </c>
      <c r="B109" s="151" t="s">
        <v>339</v>
      </c>
      <c r="C109" s="72" t="s">
        <v>340</v>
      </c>
      <c r="D109" s="150">
        <v>2</v>
      </c>
      <c r="E109" s="72" t="s">
        <v>28</v>
      </c>
      <c r="F109" s="72" t="s">
        <v>28</v>
      </c>
      <c r="G109" s="72"/>
      <c r="H109" s="72" t="s">
        <v>28</v>
      </c>
      <c r="I109" s="72"/>
      <c r="J109" s="72"/>
      <c r="K109" s="72"/>
      <c r="L109" s="72"/>
      <c r="M109" s="72"/>
      <c r="N109" s="72"/>
      <c r="O109" s="72"/>
      <c r="P109" s="72"/>
      <c r="Q109" s="72"/>
      <c r="R109" s="72" t="s">
        <v>28</v>
      </c>
      <c r="S109" s="72"/>
    </row>
    <row r="110" spans="1:19" x14ac:dyDescent="0.2">
      <c r="A110" s="151" t="s">
        <v>249</v>
      </c>
      <c r="B110" s="151" t="s">
        <v>341</v>
      </c>
      <c r="C110" s="72" t="s">
        <v>342</v>
      </c>
      <c r="D110" s="150">
        <v>3</v>
      </c>
      <c r="E110" s="72" t="s">
        <v>28</v>
      </c>
      <c r="F110" s="72" t="s">
        <v>28</v>
      </c>
      <c r="G110" s="72"/>
      <c r="H110" s="72" t="s">
        <v>28</v>
      </c>
      <c r="I110" s="72"/>
      <c r="J110" s="72"/>
      <c r="K110" s="72"/>
      <c r="L110" s="72"/>
      <c r="M110" s="72"/>
      <c r="N110" s="72"/>
      <c r="O110" s="72"/>
      <c r="P110" s="72"/>
      <c r="Q110" s="72"/>
      <c r="R110" s="72" t="s">
        <v>28</v>
      </c>
      <c r="S110" s="72"/>
    </row>
    <row r="111" spans="1:19" ht="18" x14ac:dyDescent="0.2">
      <c r="A111" s="151" t="s">
        <v>249</v>
      </c>
      <c r="B111" s="151" t="s">
        <v>326</v>
      </c>
      <c r="C111" s="72" t="s">
        <v>628</v>
      </c>
      <c r="D111" s="150">
        <v>1</v>
      </c>
      <c r="E111" s="72" t="s">
        <v>28</v>
      </c>
      <c r="F111" s="72" t="s">
        <v>28</v>
      </c>
      <c r="G111" s="72"/>
      <c r="H111" s="72" t="s">
        <v>28</v>
      </c>
      <c r="I111" s="72"/>
      <c r="J111" s="72"/>
      <c r="K111" s="72"/>
      <c r="L111" s="72"/>
      <c r="M111" s="72"/>
      <c r="N111" s="72"/>
      <c r="O111" s="72"/>
      <c r="P111" s="72"/>
      <c r="Q111" s="72" t="s">
        <v>28</v>
      </c>
      <c r="R111" s="72"/>
      <c r="S111" s="72"/>
    </row>
    <row r="112" spans="1:19" x14ac:dyDescent="0.2">
      <c r="A112" s="151" t="s">
        <v>249</v>
      </c>
      <c r="B112" s="151" t="s">
        <v>343</v>
      </c>
      <c r="C112" s="72" t="s">
        <v>344</v>
      </c>
      <c r="D112" s="150">
        <v>3</v>
      </c>
      <c r="E112" s="72" t="s">
        <v>28</v>
      </c>
      <c r="F112" s="72" t="s">
        <v>28</v>
      </c>
      <c r="G112" s="72"/>
      <c r="H112" s="72" t="s">
        <v>28</v>
      </c>
      <c r="I112" s="72"/>
      <c r="J112" s="72" t="s">
        <v>28</v>
      </c>
      <c r="K112" s="72"/>
      <c r="L112" s="72"/>
      <c r="M112" s="72" t="s">
        <v>28</v>
      </c>
      <c r="N112" s="72"/>
      <c r="O112" s="72"/>
      <c r="P112" s="72"/>
      <c r="Q112" s="72"/>
      <c r="R112" s="72"/>
      <c r="S112" s="72"/>
    </row>
    <row r="113" spans="1:19" x14ac:dyDescent="0.2">
      <c r="A113" s="151" t="s">
        <v>249</v>
      </c>
      <c r="B113" s="151" t="s">
        <v>345</v>
      </c>
      <c r="C113" s="72" t="s">
        <v>346</v>
      </c>
      <c r="D113" s="150">
        <v>2</v>
      </c>
      <c r="E113" s="72" t="s">
        <v>28</v>
      </c>
      <c r="F113" s="72" t="s">
        <v>28</v>
      </c>
      <c r="G113" s="72"/>
      <c r="H113" s="72" t="s">
        <v>28</v>
      </c>
      <c r="I113" s="72"/>
      <c r="J113" s="72"/>
      <c r="K113" s="72"/>
      <c r="L113" s="72"/>
      <c r="M113" s="72"/>
      <c r="N113" s="72"/>
      <c r="O113" s="72"/>
      <c r="P113" s="72"/>
      <c r="Q113" s="72" t="s">
        <v>28</v>
      </c>
      <c r="R113" s="72"/>
      <c r="S113" s="72"/>
    </row>
    <row r="114" spans="1:19" ht="18" x14ac:dyDescent="0.2">
      <c r="A114" s="151" t="s">
        <v>249</v>
      </c>
      <c r="B114" s="151" t="s">
        <v>347</v>
      </c>
      <c r="C114" s="72" t="s">
        <v>348</v>
      </c>
      <c r="D114" s="150">
        <v>2</v>
      </c>
      <c r="E114" s="72" t="s">
        <v>28</v>
      </c>
      <c r="F114" s="72" t="s">
        <v>28</v>
      </c>
      <c r="G114" s="72"/>
      <c r="H114" s="72" t="s">
        <v>28</v>
      </c>
      <c r="I114" s="72"/>
      <c r="J114" s="72" t="s">
        <v>28</v>
      </c>
      <c r="K114" s="72"/>
      <c r="L114" s="72"/>
      <c r="M114" s="72"/>
      <c r="N114" s="72"/>
      <c r="O114" s="72"/>
      <c r="P114" s="72"/>
      <c r="Q114" s="72" t="s">
        <v>28</v>
      </c>
      <c r="R114" s="72"/>
      <c r="S114" s="72"/>
    </row>
    <row r="115" spans="1:19" ht="18" x14ac:dyDescent="0.2">
      <c r="A115" s="157" t="s">
        <v>249</v>
      </c>
      <c r="B115" s="157" t="s">
        <v>349</v>
      </c>
      <c r="C115" s="73" t="s">
        <v>350</v>
      </c>
      <c r="D115" s="157">
        <v>2</v>
      </c>
      <c r="E115" s="73" t="s">
        <v>28</v>
      </c>
      <c r="F115" s="73" t="s">
        <v>35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</row>
    <row r="116" spans="1:19" x14ac:dyDescent="0.2">
      <c r="A116" s="33"/>
      <c r="B116" s="34">
        <f>COUNTA(B63:B115)</f>
        <v>53</v>
      </c>
      <c r="C116" s="182"/>
      <c r="D116" s="33"/>
      <c r="E116" s="34">
        <f t="shared" ref="E116:S116" si="4">COUNTIF(E63:E115,"Yes")</f>
        <v>53</v>
      </c>
      <c r="F116" s="34">
        <f t="shared" si="4"/>
        <v>52</v>
      </c>
      <c r="G116" s="34">
        <f t="shared" si="4"/>
        <v>0</v>
      </c>
      <c r="H116" s="34">
        <f t="shared" si="4"/>
        <v>44</v>
      </c>
      <c r="I116" s="34">
        <f t="shared" si="4"/>
        <v>0</v>
      </c>
      <c r="J116" s="34">
        <f t="shared" si="4"/>
        <v>14</v>
      </c>
      <c r="K116" s="34">
        <f t="shared" si="4"/>
        <v>0</v>
      </c>
      <c r="L116" s="34">
        <f t="shared" si="4"/>
        <v>0</v>
      </c>
      <c r="M116" s="34">
        <f t="shared" si="4"/>
        <v>4</v>
      </c>
      <c r="N116" s="34">
        <f t="shared" si="4"/>
        <v>1</v>
      </c>
      <c r="O116" s="34">
        <f t="shared" si="4"/>
        <v>0</v>
      </c>
      <c r="P116" s="34">
        <f t="shared" si="4"/>
        <v>0</v>
      </c>
      <c r="Q116" s="34">
        <f t="shared" si="4"/>
        <v>33</v>
      </c>
      <c r="R116" s="34">
        <f t="shared" si="4"/>
        <v>4</v>
      </c>
      <c r="S116" s="34">
        <f t="shared" si="4"/>
        <v>14</v>
      </c>
    </row>
    <row r="117" spans="1:19" x14ac:dyDescent="0.2">
      <c r="A117" s="48"/>
      <c r="B117" s="48"/>
      <c r="C117" s="184"/>
      <c r="D117" s="33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ht="18" x14ac:dyDescent="0.2">
      <c r="A118" s="157" t="s">
        <v>351</v>
      </c>
      <c r="B118" s="157" t="s">
        <v>352</v>
      </c>
      <c r="C118" s="73" t="s">
        <v>353</v>
      </c>
      <c r="D118" s="157">
        <v>3</v>
      </c>
      <c r="E118" s="157" t="s">
        <v>28</v>
      </c>
      <c r="F118" s="157" t="s">
        <v>28</v>
      </c>
      <c r="G118" s="73"/>
      <c r="H118" s="73" t="s">
        <v>28</v>
      </c>
      <c r="I118" s="73"/>
      <c r="J118" s="73"/>
      <c r="K118" s="73"/>
      <c r="L118" s="73"/>
      <c r="M118" s="73"/>
      <c r="N118" s="73"/>
      <c r="O118" s="73"/>
      <c r="P118" s="73"/>
      <c r="Q118" s="73" t="s">
        <v>28</v>
      </c>
      <c r="R118" s="73"/>
      <c r="S118" s="73"/>
    </row>
    <row r="119" spans="1:19" x14ac:dyDescent="0.2">
      <c r="A119" s="33"/>
      <c r="B119" s="34">
        <f>COUNTA(B118:B118)</f>
        <v>1</v>
      </c>
      <c r="C119" s="182"/>
      <c r="D119" s="33"/>
      <c r="E119" s="34">
        <f t="shared" ref="E119:S119" si="5">COUNTIF(E118:E118,"Yes")</f>
        <v>1</v>
      </c>
      <c r="F119" s="34">
        <f t="shared" si="5"/>
        <v>1</v>
      </c>
      <c r="G119" s="34">
        <f t="shared" si="5"/>
        <v>0</v>
      </c>
      <c r="H119" s="34">
        <f t="shared" si="5"/>
        <v>1</v>
      </c>
      <c r="I119" s="34">
        <f t="shared" si="5"/>
        <v>0</v>
      </c>
      <c r="J119" s="34">
        <f t="shared" si="5"/>
        <v>0</v>
      </c>
      <c r="K119" s="34">
        <f t="shared" si="5"/>
        <v>0</v>
      </c>
      <c r="L119" s="34">
        <f t="shared" si="5"/>
        <v>0</v>
      </c>
      <c r="M119" s="34">
        <f t="shared" si="5"/>
        <v>0</v>
      </c>
      <c r="N119" s="34">
        <f t="shared" si="5"/>
        <v>0</v>
      </c>
      <c r="O119" s="34">
        <f t="shared" si="5"/>
        <v>0</v>
      </c>
      <c r="P119" s="34">
        <f t="shared" si="5"/>
        <v>0</v>
      </c>
      <c r="Q119" s="34">
        <f t="shared" si="5"/>
        <v>1</v>
      </c>
      <c r="R119" s="34">
        <f t="shared" si="5"/>
        <v>0</v>
      </c>
      <c r="S119" s="34">
        <f t="shared" si="5"/>
        <v>0</v>
      </c>
    </row>
    <row r="120" spans="1:19" x14ac:dyDescent="0.2">
      <c r="A120" s="48"/>
      <c r="B120" s="48"/>
      <c r="C120" s="184"/>
      <c r="D120" s="33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ht="18" x14ac:dyDescent="0.2">
      <c r="A121" s="151" t="s">
        <v>354</v>
      </c>
      <c r="B121" s="151" t="s">
        <v>355</v>
      </c>
      <c r="C121" s="72" t="s">
        <v>629</v>
      </c>
      <c r="D121" s="150">
        <v>3</v>
      </c>
      <c r="E121" s="151" t="s">
        <v>28</v>
      </c>
      <c r="F121" s="151" t="s">
        <v>28</v>
      </c>
      <c r="G121" s="72"/>
      <c r="H121" s="72" t="s">
        <v>28</v>
      </c>
      <c r="I121" s="72"/>
      <c r="J121" s="72" t="s">
        <v>28</v>
      </c>
      <c r="K121" s="72"/>
      <c r="L121" s="72"/>
      <c r="M121" s="72"/>
      <c r="N121" s="72"/>
      <c r="O121" s="72"/>
      <c r="P121" s="72"/>
      <c r="Q121" s="72" t="s">
        <v>28</v>
      </c>
      <c r="R121" s="72"/>
      <c r="S121" s="72"/>
    </row>
    <row r="122" spans="1:19" ht="18" x14ac:dyDescent="0.2">
      <c r="A122" s="151" t="s">
        <v>354</v>
      </c>
      <c r="B122" s="151" t="s">
        <v>356</v>
      </c>
      <c r="C122" s="72" t="s">
        <v>357</v>
      </c>
      <c r="D122" s="150">
        <v>3</v>
      </c>
      <c r="E122" s="151" t="s">
        <v>28</v>
      </c>
      <c r="F122" s="151" t="s">
        <v>28</v>
      </c>
      <c r="G122" s="72"/>
      <c r="H122" s="72" t="s">
        <v>28</v>
      </c>
      <c r="I122" s="72"/>
      <c r="J122" s="72"/>
      <c r="K122" s="72"/>
      <c r="L122" s="72"/>
      <c r="M122" s="72"/>
      <c r="N122" s="72"/>
      <c r="O122" s="72"/>
      <c r="P122" s="72"/>
      <c r="Q122" s="72" t="s">
        <v>28</v>
      </c>
      <c r="R122" s="72"/>
      <c r="S122" s="72"/>
    </row>
    <row r="123" spans="1:19" ht="18" x14ac:dyDescent="0.2">
      <c r="A123" s="151" t="s">
        <v>354</v>
      </c>
      <c r="B123" s="151" t="s">
        <v>358</v>
      </c>
      <c r="C123" s="72" t="s">
        <v>359</v>
      </c>
      <c r="D123" s="150">
        <v>3</v>
      </c>
      <c r="E123" s="151" t="s">
        <v>28</v>
      </c>
      <c r="F123" s="151" t="s">
        <v>28</v>
      </c>
      <c r="G123" s="72"/>
      <c r="H123" s="72" t="s">
        <v>28</v>
      </c>
      <c r="I123" s="72"/>
      <c r="J123" s="72" t="s">
        <v>28</v>
      </c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x14ac:dyDescent="0.2">
      <c r="A124" s="151" t="s">
        <v>354</v>
      </c>
      <c r="B124" s="151" t="s">
        <v>360</v>
      </c>
      <c r="C124" s="72" t="s">
        <v>361</v>
      </c>
      <c r="D124" s="150">
        <v>2</v>
      </c>
      <c r="E124" s="151" t="s">
        <v>28</v>
      </c>
      <c r="F124" s="151" t="s">
        <v>28</v>
      </c>
      <c r="G124" s="72"/>
      <c r="H124" s="72" t="s">
        <v>28</v>
      </c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x14ac:dyDescent="0.2">
      <c r="A125" s="151" t="s">
        <v>354</v>
      </c>
      <c r="B125" s="151" t="s">
        <v>362</v>
      </c>
      <c r="C125" s="72" t="s">
        <v>363</v>
      </c>
      <c r="D125" s="150">
        <v>2</v>
      </c>
      <c r="E125" s="151" t="s">
        <v>28</v>
      </c>
      <c r="F125" s="151" t="s">
        <v>28</v>
      </c>
      <c r="G125" s="72"/>
      <c r="H125" s="72" t="s">
        <v>28</v>
      </c>
      <c r="I125" s="72"/>
      <c r="J125" s="72"/>
      <c r="K125" s="72"/>
      <c r="L125" s="72"/>
      <c r="M125" s="72"/>
      <c r="N125" s="72"/>
      <c r="O125" s="72"/>
      <c r="P125" s="72"/>
      <c r="Q125" s="72" t="s">
        <v>28</v>
      </c>
      <c r="R125" s="72"/>
      <c r="S125" s="72"/>
    </row>
    <row r="126" spans="1:19" x14ac:dyDescent="0.2">
      <c r="A126" s="151" t="s">
        <v>354</v>
      </c>
      <c r="B126" s="151" t="s">
        <v>364</v>
      </c>
      <c r="C126" s="72" t="s">
        <v>365</v>
      </c>
      <c r="D126" s="150">
        <v>2</v>
      </c>
      <c r="E126" s="151" t="s">
        <v>28</v>
      </c>
      <c r="F126" s="151" t="s">
        <v>28</v>
      </c>
      <c r="G126" s="72"/>
      <c r="H126" s="72" t="s">
        <v>28</v>
      </c>
      <c r="I126" s="72"/>
      <c r="J126" s="72"/>
      <c r="K126" s="72"/>
      <c r="L126" s="72"/>
      <c r="M126" s="72"/>
      <c r="N126" s="72"/>
      <c r="O126" s="72"/>
      <c r="P126" s="72"/>
      <c r="Q126" s="72" t="s">
        <v>28</v>
      </c>
      <c r="R126" s="72"/>
      <c r="S126" s="72"/>
    </row>
    <row r="127" spans="1:19" ht="12.75" customHeight="1" x14ac:dyDescent="0.2">
      <c r="A127" s="151" t="s">
        <v>354</v>
      </c>
      <c r="B127" s="151" t="s">
        <v>366</v>
      </c>
      <c r="C127" s="72" t="s">
        <v>367</v>
      </c>
      <c r="D127" s="150">
        <v>2</v>
      </c>
      <c r="E127" s="151" t="s">
        <v>28</v>
      </c>
      <c r="F127" s="151" t="s">
        <v>28</v>
      </c>
      <c r="G127" s="72"/>
      <c r="H127" s="72" t="s">
        <v>28</v>
      </c>
      <c r="I127" s="72"/>
      <c r="J127" s="72"/>
      <c r="K127" s="72"/>
      <c r="L127" s="72"/>
      <c r="M127" s="72"/>
      <c r="N127" s="72"/>
      <c r="O127" s="72"/>
      <c r="P127" s="72"/>
      <c r="Q127" s="72" t="s">
        <v>28</v>
      </c>
      <c r="R127" s="72"/>
      <c r="S127" s="72"/>
    </row>
    <row r="128" spans="1:19" x14ac:dyDescent="0.2">
      <c r="A128" s="157" t="s">
        <v>354</v>
      </c>
      <c r="B128" s="157" t="s">
        <v>368</v>
      </c>
      <c r="C128" s="73" t="s">
        <v>369</v>
      </c>
      <c r="D128" s="157">
        <v>3</v>
      </c>
      <c r="E128" s="157" t="s">
        <v>28</v>
      </c>
      <c r="F128" s="157" t="s">
        <v>28</v>
      </c>
      <c r="G128" s="73"/>
      <c r="H128" s="73" t="s">
        <v>28</v>
      </c>
      <c r="I128" s="73"/>
      <c r="J128" s="73"/>
      <c r="K128" s="73"/>
      <c r="L128" s="73"/>
      <c r="M128" s="73"/>
      <c r="N128" s="73"/>
      <c r="O128" s="73"/>
      <c r="P128" s="73"/>
      <c r="Q128" s="73" t="s">
        <v>28</v>
      </c>
      <c r="R128" s="73"/>
      <c r="S128" s="73"/>
    </row>
    <row r="129" spans="1:19" x14ac:dyDescent="0.2">
      <c r="A129" s="33"/>
      <c r="B129" s="34">
        <f>COUNTA(B121:B128)</f>
        <v>8</v>
      </c>
      <c r="C129" s="182"/>
      <c r="D129" s="33"/>
      <c r="E129" s="34">
        <f t="shared" ref="E129:S129" si="6">COUNTIF(E121:E128,"Yes")</f>
        <v>8</v>
      </c>
      <c r="F129" s="34">
        <f t="shared" si="6"/>
        <v>8</v>
      </c>
      <c r="G129" s="34">
        <f t="shared" si="6"/>
        <v>0</v>
      </c>
      <c r="H129" s="34">
        <f t="shared" si="6"/>
        <v>8</v>
      </c>
      <c r="I129" s="34">
        <f t="shared" si="6"/>
        <v>0</v>
      </c>
      <c r="J129" s="34">
        <f t="shared" si="6"/>
        <v>2</v>
      </c>
      <c r="K129" s="34">
        <f t="shared" si="6"/>
        <v>0</v>
      </c>
      <c r="L129" s="34">
        <f t="shared" si="6"/>
        <v>0</v>
      </c>
      <c r="M129" s="34">
        <f t="shared" si="6"/>
        <v>0</v>
      </c>
      <c r="N129" s="34">
        <f t="shared" si="6"/>
        <v>0</v>
      </c>
      <c r="O129" s="34">
        <f t="shared" si="6"/>
        <v>0</v>
      </c>
      <c r="P129" s="34">
        <f t="shared" si="6"/>
        <v>0</v>
      </c>
      <c r="Q129" s="34">
        <f t="shared" si="6"/>
        <v>6</v>
      </c>
      <c r="R129" s="34">
        <f t="shared" si="6"/>
        <v>0</v>
      </c>
      <c r="S129" s="34">
        <f t="shared" si="6"/>
        <v>0</v>
      </c>
    </row>
    <row r="130" spans="1:19" x14ac:dyDescent="0.2">
      <c r="A130" s="48"/>
      <c r="B130" s="48"/>
      <c r="C130" s="184"/>
      <c r="D130" s="33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ht="18" x14ac:dyDescent="0.2">
      <c r="A131" s="151" t="s">
        <v>370</v>
      </c>
      <c r="B131" s="151" t="s">
        <v>371</v>
      </c>
      <c r="C131" s="72" t="s">
        <v>372</v>
      </c>
      <c r="D131" s="150">
        <v>2</v>
      </c>
      <c r="E131" s="151" t="s">
        <v>28</v>
      </c>
      <c r="F131" s="151" t="s">
        <v>28</v>
      </c>
      <c r="G131" s="72"/>
      <c r="H131" s="72" t="s">
        <v>28</v>
      </c>
      <c r="I131" s="72"/>
      <c r="J131" s="72"/>
      <c r="K131" s="72"/>
      <c r="L131" s="72"/>
      <c r="M131" s="72"/>
      <c r="N131" s="72"/>
      <c r="O131" s="72"/>
      <c r="P131" s="72"/>
      <c r="Q131" s="72" t="s">
        <v>28</v>
      </c>
      <c r="R131" s="72"/>
      <c r="S131" s="72"/>
    </row>
    <row r="132" spans="1:19" x14ac:dyDescent="0.2">
      <c r="A132" s="151" t="s">
        <v>370</v>
      </c>
      <c r="B132" s="151" t="s">
        <v>373</v>
      </c>
      <c r="C132" s="72" t="s">
        <v>374</v>
      </c>
      <c r="D132" s="150">
        <v>1</v>
      </c>
      <c r="E132" s="151" t="s">
        <v>28</v>
      </c>
      <c r="F132" s="151" t="s">
        <v>28</v>
      </c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 t="s">
        <v>28</v>
      </c>
    </row>
    <row r="133" spans="1:19" x14ac:dyDescent="0.2">
      <c r="A133" s="151" t="s">
        <v>370</v>
      </c>
      <c r="B133" s="151" t="s">
        <v>375</v>
      </c>
      <c r="C133" s="72" t="s">
        <v>376</v>
      </c>
      <c r="D133" s="150">
        <v>1</v>
      </c>
      <c r="E133" s="151" t="s">
        <v>28</v>
      </c>
      <c r="F133" s="151" t="s">
        <v>28</v>
      </c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 t="s">
        <v>28</v>
      </c>
    </row>
    <row r="134" spans="1:19" x14ac:dyDescent="0.2">
      <c r="A134" s="151" t="s">
        <v>370</v>
      </c>
      <c r="B134" s="151" t="s">
        <v>377</v>
      </c>
      <c r="C134" s="72" t="s">
        <v>630</v>
      </c>
      <c r="D134" s="150">
        <v>1</v>
      </c>
      <c r="E134" s="151" t="s">
        <v>28</v>
      </c>
      <c r="F134" s="151" t="s">
        <v>28</v>
      </c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 t="s">
        <v>28</v>
      </c>
    </row>
    <row r="135" spans="1:19" ht="18" x14ac:dyDescent="0.2">
      <c r="A135" s="151" t="s">
        <v>370</v>
      </c>
      <c r="B135" s="151" t="s">
        <v>378</v>
      </c>
      <c r="C135" s="72" t="s">
        <v>379</v>
      </c>
      <c r="D135" s="150">
        <v>1</v>
      </c>
      <c r="E135" s="151" t="s">
        <v>28</v>
      </c>
      <c r="F135" s="151" t="s">
        <v>28</v>
      </c>
      <c r="G135" s="72"/>
      <c r="H135" s="72" t="s">
        <v>28</v>
      </c>
      <c r="I135" s="72"/>
      <c r="J135" s="72"/>
      <c r="K135" s="72"/>
      <c r="L135" s="72"/>
      <c r="M135" s="72"/>
      <c r="N135" s="72"/>
      <c r="O135" s="72"/>
      <c r="P135" s="72"/>
      <c r="Q135" s="72" t="s">
        <v>28</v>
      </c>
      <c r="R135" s="72"/>
      <c r="S135" s="72"/>
    </row>
    <row r="136" spans="1:19" ht="18" x14ac:dyDescent="0.2">
      <c r="A136" s="151" t="s">
        <v>370</v>
      </c>
      <c r="B136" s="151" t="s">
        <v>380</v>
      </c>
      <c r="C136" s="72" t="s">
        <v>381</v>
      </c>
      <c r="D136" s="150">
        <v>1</v>
      </c>
      <c r="E136" s="151" t="s">
        <v>28</v>
      </c>
      <c r="F136" s="151" t="s">
        <v>28</v>
      </c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 t="s">
        <v>28</v>
      </c>
    </row>
    <row r="137" spans="1:19" x14ac:dyDescent="0.2">
      <c r="A137" s="151" t="s">
        <v>370</v>
      </c>
      <c r="B137" s="151" t="s">
        <v>382</v>
      </c>
      <c r="C137" s="72" t="s">
        <v>383</v>
      </c>
      <c r="D137" s="150">
        <v>3</v>
      </c>
      <c r="E137" s="151" t="s">
        <v>28</v>
      </c>
      <c r="F137" s="151" t="s">
        <v>28</v>
      </c>
      <c r="G137" s="72"/>
      <c r="H137" s="72" t="s">
        <v>28</v>
      </c>
      <c r="I137" s="72"/>
      <c r="J137" s="72"/>
      <c r="K137" s="72"/>
      <c r="L137" s="72"/>
      <c r="M137" s="72"/>
      <c r="N137" s="72"/>
      <c r="O137" s="72"/>
      <c r="P137" s="72"/>
      <c r="Q137" s="72" t="s">
        <v>28</v>
      </c>
      <c r="R137" s="72"/>
      <c r="S137" s="72"/>
    </row>
    <row r="138" spans="1:19" x14ac:dyDescent="0.2">
      <c r="A138" s="181" t="s">
        <v>370</v>
      </c>
      <c r="B138" s="181" t="s">
        <v>662</v>
      </c>
      <c r="C138" s="72" t="s">
        <v>672</v>
      </c>
      <c r="D138" s="150">
        <v>3</v>
      </c>
      <c r="E138" s="151" t="s">
        <v>28</v>
      </c>
      <c r="F138" s="151" t="s">
        <v>35</v>
      </c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</row>
    <row r="139" spans="1:19" ht="18" x14ac:dyDescent="0.2">
      <c r="A139" s="157" t="s">
        <v>370</v>
      </c>
      <c r="B139" s="157" t="s">
        <v>384</v>
      </c>
      <c r="C139" s="73" t="s">
        <v>385</v>
      </c>
      <c r="D139" s="157">
        <v>3</v>
      </c>
      <c r="E139" s="157" t="s">
        <v>28</v>
      </c>
      <c r="F139" s="157" t="s">
        <v>28</v>
      </c>
      <c r="G139" s="73"/>
      <c r="H139" s="73" t="s">
        <v>28</v>
      </c>
      <c r="I139" s="73"/>
      <c r="J139" s="73"/>
      <c r="K139" s="73"/>
      <c r="L139" s="73"/>
      <c r="M139" s="73"/>
      <c r="N139" s="73"/>
      <c r="O139" s="73"/>
      <c r="P139" s="73"/>
      <c r="Q139" s="73" t="s">
        <v>28</v>
      </c>
      <c r="R139" s="73"/>
      <c r="S139" s="73"/>
    </row>
    <row r="140" spans="1:19" x14ac:dyDescent="0.2">
      <c r="A140" s="33"/>
      <c r="B140" s="34">
        <f>COUNTA(B131:B139)</f>
        <v>9</v>
      </c>
      <c r="C140" s="182"/>
      <c r="D140" s="33"/>
      <c r="E140" s="34">
        <f t="shared" ref="E140:S140" si="7">COUNTIF(E131:E139,"Yes")</f>
        <v>9</v>
      </c>
      <c r="F140" s="34">
        <f t="shared" si="7"/>
        <v>8</v>
      </c>
      <c r="G140" s="34">
        <f t="shared" si="7"/>
        <v>0</v>
      </c>
      <c r="H140" s="34">
        <f t="shared" si="7"/>
        <v>4</v>
      </c>
      <c r="I140" s="34">
        <f t="shared" si="7"/>
        <v>0</v>
      </c>
      <c r="J140" s="34">
        <f t="shared" si="7"/>
        <v>0</v>
      </c>
      <c r="K140" s="34">
        <f t="shared" si="7"/>
        <v>0</v>
      </c>
      <c r="L140" s="34">
        <f t="shared" si="7"/>
        <v>0</v>
      </c>
      <c r="M140" s="34">
        <f t="shared" si="7"/>
        <v>0</v>
      </c>
      <c r="N140" s="34">
        <f t="shared" si="7"/>
        <v>0</v>
      </c>
      <c r="O140" s="34">
        <f t="shared" si="7"/>
        <v>0</v>
      </c>
      <c r="P140" s="34">
        <f t="shared" si="7"/>
        <v>0</v>
      </c>
      <c r="Q140" s="34">
        <f t="shared" si="7"/>
        <v>4</v>
      </c>
      <c r="R140" s="34">
        <f t="shared" si="7"/>
        <v>0</v>
      </c>
      <c r="S140" s="34">
        <f t="shared" si="7"/>
        <v>4</v>
      </c>
    </row>
    <row r="141" spans="1:19" x14ac:dyDescent="0.2">
      <c r="A141" s="48"/>
      <c r="B141" s="48"/>
      <c r="C141" s="184"/>
      <c r="D141" s="33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x14ac:dyDescent="0.2">
      <c r="A142" s="151" t="s">
        <v>386</v>
      </c>
      <c r="B142" s="151" t="s">
        <v>387</v>
      </c>
      <c r="C142" s="72" t="s">
        <v>388</v>
      </c>
      <c r="D142" s="150">
        <v>2</v>
      </c>
      <c r="E142" s="151" t="s">
        <v>28</v>
      </c>
      <c r="F142" s="151" t="s">
        <v>28</v>
      </c>
      <c r="G142" s="72"/>
      <c r="H142" s="72" t="s">
        <v>28</v>
      </c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</row>
    <row r="143" spans="1:19" x14ac:dyDescent="0.2">
      <c r="A143" s="151" t="s">
        <v>386</v>
      </c>
      <c r="B143" s="151" t="s">
        <v>389</v>
      </c>
      <c r="C143" s="72" t="s">
        <v>390</v>
      </c>
      <c r="D143" s="150">
        <v>1</v>
      </c>
      <c r="E143" s="151" t="s">
        <v>28</v>
      </c>
      <c r="F143" s="151" t="s">
        <v>28</v>
      </c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 t="s">
        <v>28</v>
      </c>
      <c r="R143" s="72"/>
      <c r="S143" s="72"/>
    </row>
    <row r="144" spans="1:19" ht="18" x14ac:dyDescent="0.2">
      <c r="A144" s="151" t="s">
        <v>386</v>
      </c>
      <c r="B144" s="151" t="s">
        <v>391</v>
      </c>
      <c r="C144" s="72" t="s">
        <v>392</v>
      </c>
      <c r="D144" s="150">
        <v>2</v>
      </c>
      <c r="E144" s="151" t="s">
        <v>28</v>
      </c>
      <c r="F144" s="151" t="s">
        <v>28</v>
      </c>
      <c r="G144" s="72"/>
      <c r="H144" s="72" t="s">
        <v>28</v>
      </c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</row>
    <row r="145" spans="1:19" ht="18" x14ac:dyDescent="0.2">
      <c r="A145" s="151" t="s">
        <v>386</v>
      </c>
      <c r="B145" s="151" t="s">
        <v>393</v>
      </c>
      <c r="C145" s="72" t="s">
        <v>394</v>
      </c>
      <c r="D145" s="150">
        <v>2</v>
      </c>
      <c r="E145" s="151" t="s">
        <v>28</v>
      </c>
      <c r="F145" s="151" t="s">
        <v>28</v>
      </c>
      <c r="G145" s="72"/>
      <c r="H145" s="72" t="s">
        <v>28</v>
      </c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</row>
    <row r="146" spans="1:19" ht="18" x14ac:dyDescent="0.2">
      <c r="A146" s="151" t="s">
        <v>386</v>
      </c>
      <c r="B146" s="151" t="s">
        <v>395</v>
      </c>
      <c r="C146" s="72" t="s">
        <v>396</v>
      </c>
      <c r="D146" s="150">
        <v>2</v>
      </c>
      <c r="E146" s="151" t="s">
        <v>28</v>
      </c>
      <c r="F146" s="151" t="s">
        <v>28</v>
      </c>
      <c r="G146" s="72"/>
      <c r="H146" s="72" t="s">
        <v>28</v>
      </c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</row>
    <row r="147" spans="1:19" ht="18" x14ac:dyDescent="0.2">
      <c r="A147" s="151" t="s">
        <v>386</v>
      </c>
      <c r="B147" s="151" t="s">
        <v>397</v>
      </c>
      <c r="C147" s="72" t="s">
        <v>398</v>
      </c>
      <c r="D147" s="150">
        <v>2</v>
      </c>
      <c r="E147" s="151" t="s">
        <v>28</v>
      </c>
      <c r="F147" s="151" t="s">
        <v>28</v>
      </c>
      <c r="G147" s="72"/>
      <c r="H147" s="72" t="s">
        <v>28</v>
      </c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</row>
    <row r="148" spans="1:19" ht="18" x14ac:dyDescent="0.2">
      <c r="A148" s="151" t="s">
        <v>386</v>
      </c>
      <c r="B148" s="151" t="s">
        <v>399</v>
      </c>
      <c r="C148" s="72" t="s">
        <v>400</v>
      </c>
      <c r="D148" s="150">
        <v>2</v>
      </c>
      <c r="E148" s="151" t="s">
        <v>28</v>
      </c>
      <c r="F148" s="151" t="s">
        <v>28</v>
      </c>
      <c r="G148" s="72"/>
      <c r="H148" s="72" t="s">
        <v>28</v>
      </c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</row>
    <row r="149" spans="1:19" x14ac:dyDescent="0.2">
      <c r="A149" s="151" t="s">
        <v>386</v>
      </c>
      <c r="B149" s="151" t="s">
        <v>401</v>
      </c>
      <c r="C149" s="72" t="s">
        <v>402</v>
      </c>
      <c r="D149" s="150">
        <v>1</v>
      </c>
      <c r="E149" s="151" t="s">
        <v>28</v>
      </c>
      <c r="F149" s="151" t="s">
        <v>28</v>
      </c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 t="s">
        <v>28</v>
      </c>
      <c r="R149" s="72"/>
      <c r="S149" s="72"/>
    </row>
    <row r="150" spans="1:19" ht="18" x14ac:dyDescent="0.2">
      <c r="A150" s="151" t="s">
        <v>386</v>
      </c>
      <c r="B150" s="151" t="s">
        <v>403</v>
      </c>
      <c r="C150" s="72" t="s">
        <v>404</v>
      </c>
      <c r="D150" s="150">
        <v>3</v>
      </c>
      <c r="E150" s="151" t="s">
        <v>28</v>
      </c>
      <c r="F150" s="151" t="s">
        <v>28</v>
      </c>
      <c r="G150" s="72"/>
      <c r="H150" s="72" t="s">
        <v>28</v>
      </c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</row>
    <row r="151" spans="1:19" ht="18" x14ac:dyDescent="0.2">
      <c r="A151" s="151" t="s">
        <v>386</v>
      </c>
      <c r="B151" s="151" t="s">
        <v>405</v>
      </c>
      <c r="C151" s="72" t="s">
        <v>406</v>
      </c>
      <c r="D151" s="150">
        <v>2</v>
      </c>
      <c r="E151" s="151" t="s">
        <v>28</v>
      </c>
      <c r="F151" s="151" t="s">
        <v>28</v>
      </c>
      <c r="G151" s="72"/>
      <c r="H151" s="72" t="s">
        <v>28</v>
      </c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</row>
    <row r="152" spans="1:19" ht="18" x14ac:dyDescent="0.2">
      <c r="A152" s="151" t="s">
        <v>386</v>
      </c>
      <c r="B152" s="151" t="s">
        <v>407</v>
      </c>
      <c r="C152" s="72" t="s">
        <v>408</v>
      </c>
      <c r="D152" s="150">
        <v>2</v>
      </c>
      <c r="E152" s="151" t="s">
        <v>28</v>
      </c>
      <c r="F152" s="151" t="s">
        <v>28</v>
      </c>
      <c r="G152" s="72"/>
      <c r="H152" s="72" t="s">
        <v>28</v>
      </c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</row>
    <row r="153" spans="1:19" ht="12.75" customHeight="1" x14ac:dyDescent="0.2">
      <c r="A153" s="151" t="s">
        <v>386</v>
      </c>
      <c r="B153" s="151" t="s">
        <v>409</v>
      </c>
      <c r="C153" s="72" t="s">
        <v>410</v>
      </c>
      <c r="D153" s="150">
        <v>2</v>
      </c>
      <c r="E153" s="151" t="s">
        <v>28</v>
      </c>
      <c r="F153" s="151" t="s">
        <v>28</v>
      </c>
      <c r="G153" s="72"/>
      <c r="H153" s="72" t="s">
        <v>28</v>
      </c>
      <c r="I153" s="72"/>
      <c r="J153" s="72"/>
      <c r="K153" s="72"/>
      <c r="L153" s="72"/>
      <c r="M153" s="72"/>
      <c r="N153" s="72"/>
      <c r="O153" s="72"/>
      <c r="P153" s="72"/>
      <c r="Q153" s="72" t="s">
        <v>28</v>
      </c>
      <c r="R153" s="72"/>
      <c r="S153" s="72"/>
    </row>
    <row r="154" spans="1:19" ht="18" x14ac:dyDescent="0.2">
      <c r="A154" s="151" t="s">
        <v>386</v>
      </c>
      <c r="B154" s="151" t="s">
        <v>411</v>
      </c>
      <c r="C154" s="72" t="s">
        <v>631</v>
      </c>
      <c r="D154" s="150">
        <v>2</v>
      </c>
      <c r="E154" s="151" t="s">
        <v>28</v>
      </c>
      <c r="F154" s="151" t="s">
        <v>28</v>
      </c>
      <c r="G154" s="72"/>
      <c r="H154" s="72" t="s">
        <v>28</v>
      </c>
      <c r="I154" s="72"/>
      <c r="J154" s="72"/>
      <c r="K154" s="72"/>
      <c r="L154" s="72"/>
      <c r="M154" s="72"/>
      <c r="N154" s="72"/>
      <c r="O154" s="72"/>
      <c r="P154" s="72"/>
      <c r="Q154" s="72" t="s">
        <v>28</v>
      </c>
      <c r="R154" s="72"/>
      <c r="S154" s="72"/>
    </row>
    <row r="155" spans="1:19" ht="18" x14ac:dyDescent="0.2">
      <c r="A155" s="151" t="s">
        <v>386</v>
      </c>
      <c r="B155" s="151" t="s">
        <v>412</v>
      </c>
      <c r="C155" s="72" t="s">
        <v>413</v>
      </c>
      <c r="D155" s="150">
        <v>2</v>
      </c>
      <c r="E155" s="151" t="s">
        <v>28</v>
      </c>
      <c r="F155" s="151" t="s">
        <v>28</v>
      </c>
      <c r="G155" s="72"/>
      <c r="H155" s="72" t="s">
        <v>28</v>
      </c>
      <c r="I155" s="72"/>
      <c r="J155" s="72"/>
      <c r="K155" s="72"/>
      <c r="L155" s="72"/>
      <c r="M155" s="72"/>
      <c r="N155" s="72"/>
      <c r="O155" s="72"/>
      <c r="P155" s="72"/>
      <c r="Q155" s="72" t="s">
        <v>28</v>
      </c>
      <c r="R155" s="72"/>
      <c r="S155" s="72"/>
    </row>
    <row r="156" spans="1:19" x14ac:dyDescent="0.2">
      <c r="A156" s="151" t="s">
        <v>386</v>
      </c>
      <c r="B156" s="151" t="s">
        <v>414</v>
      </c>
      <c r="C156" s="72" t="s">
        <v>415</v>
      </c>
      <c r="D156" s="150">
        <v>2</v>
      </c>
      <c r="E156" s="151" t="s">
        <v>28</v>
      </c>
      <c r="F156" s="151" t="s">
        <v>28</v>
      </c>
      <c r="G156" s="72"/>
      <c r="H156" s="72" t="s">
        <v>28</v>
      </c>
      <c r="I156" s="72"/>
      <c r="J156" s="72"/>
      <c r="K156" s="72"/>
      <c r="L156" s="72"/>
      <c r="M156" s="72"/>
      <c r="N156" s="72"/>
      <c r="O156" s="72"/>
      <c r="P156" s="72"/>
      <c r="Q156" s="72" t="s">
        <v>28</v>
      </c>
      <c r="R156" s="72"/>
      <c r="S156" s="72"/>
    </row>
    <row r="157" spans="1:19" x14ac:dyDescent="0.2">
      <c r="A157" s="151" t="s">
        <v>386</v>
      </c>
      <c r="B157" s="151" t="s">
        <v>416</v>
      </c>
      <c r="C157" s="72" t="s">
        <v>417</v>
      </c>
      <c r="D157" s="150">
        <v>1</v>
      </c>
      <c r="E157" s="151" t="s">
        <v>28</v>
      </c>
      <c r="F157" s="151" t="s">
        <v>28</v>
      </c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 t="s">
        <v>28</v>
      </c>
    </row>
    <row r="158" spans="1:19" x14ac:dyDescent="0.2">
      <c r="A158" s="151" t="s">
        <v>386</v>
      </c>
      <c r="B158" s="151" t="s">
        <v>418</v>
      </c>
      <c r="C158" s="72" t="s">
        <v>419</v>
      </c>
      <c r="D158" s="150">
        <v>1</v>
      </c>
      <c r="E158" s="151" t="s">
        <v>28</v>
      </c>
      <c r="F158" s="151" t="s">
        <v>28</v>
      </c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 t="s">
        <v>28</v>
      </c>
    </row>
    <row r="159" spans="1:19" ht="18" x14ac:dyDescent="0.2">
      <c r="A159" s="151" t="s">
        <v>386</v>
      </c>
      <c r="B159" s="151" t="s">
        <v>420</v>
      </c>
      <c r="C159" s="72" t="s">
        <v>421</v>
      </c>
      <c r="D159" s="150">
        <v>1</v>
      </c>
      <c r="E159" s="151" t="s">
        <v>28</v>
      </c>
      <c r="F159" s="151" t="s">
        <v>28</v>
      </c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 t="s">
        <v>28</v>
      </c>
      <c r="R159" s="72"/>
      <c r="S159" s="72"/>
    </row>
    <row r="160" spans="1:19" ht="18" x14ac:dyDescent="0.2">
      <c r="A160" s="151" t="s">
        <v>386</v>
      </c>
      <c r="B160" s="151" t="s">
        <v>422</v>
      </c>
      <c r="C160" s="72" t="s">
        <v>423</v>
      </c>
      <c r="D160" s="150">
        <v>1</v>
      </c>
      <c r="E160" s="151" t="s">
        <v>28</v>
      </c>
      <c r="F160" s="151" t="s">
        <v>28</v>
      </c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 t="s">
        <v>28</v>
      </c>
    </row>
    <row r="161" spans="1:19" ht="18" x14ac:dyDescent="0.2">
      <c r="A161" s="151" t="s">
        <v>386</v>
      </c>
      <c r="B161" s="151" t="s">
        <v>424</v>
      </c>
      <c r="C161" s="72" t="s">
        <v>425</v>
      </c>
      <c r="D161" s="150">
        <v>1</v>
      </c>
      <c r="E161" s="151" t="s">
        <v>28</v>
      </c>
      <c r="F161" s="151" t="s">
        <v>28</v>
      </c>
      <c r="G161" s="72" t="s">
        <v>28</v>
      </c>
      <c r="H161" s="72" t="s">
        <v>28</v>
      </c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</row>
    <row r="162" spans="1:19" x14ac:dyDescent="0.2">
      <c r="A162" s="151" t="s">
        <v>386</v>
      </c>
      <c r="B162" s="151" t="s">
        <v>426</v>
      </c>
      <c r="C162" s="72" t="s">
        <v>427</v>
      </c>
      <c r="D162" s="150">
        <v>1</v>
      </c>
      <c r="E162" s="151" t="s">
        <v>28</v>
      </c>
      <c r="F162" s="151" t="s">
        <v>28</v>
      </c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 t="s">
        <v>28</v>
      </c>
      <c r="R162" s="72"/>
      <c r="S162" s="72"/>
    </row>
    <row r="163" spans="1:19" x14ac:dyDescent="0.2">
      <c r="A163" s="151" t="s">
        <v>386</v>
      </c>
      <c r="B163" s="151" t="s">
        <v>428</v>
      </c>
      <c r="C163" s="72" t="s">
        <v>429</v>
      </c>
      <c r="D163" s="150">
        <v>1</v>
      </c>
      <c r="E163" s="151" t="s">
        <v>28</v>
      </c>
      <c r="F163" s="151" t="s">
        <v>28</v>
      </c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 t="s">
        <v>28</v>
      </c>
    </row>
    <row r="164" spans="1:19" x14ac:dyDescent="0.2">
      <c r="A164" s="151" t="s">
        <v>386</v>
      </c>
      <c r="B164" s="151" t="s">
        <v>430</v>
      </c>
      <c r="C164" s="72" t="s">
        <v>431</v>
      </c>
      <c r="D164" s="150">
        <v>1</v>
      </c>
      <c r="E164" s="151" t="s">
        <v>28</v>
      </c>
      <c r="F164" s="151" t="s">
        <v>28</v>
      </c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 t="s">
        <v>28</v>
      </c>
    </row>
    <row r="165" spans="1:19" ht="18" x14ac:dyDescent="0.2">
      <c r="A165" s="151" t="s">
        <v>386</v>
      </c>
      <c r="B165" s="151" t="s">
        <v>432</v>
      </c>
      <c r="C165" s="72" t="s">
        <v>433</v>
      </c>
      <c r="D165" s="150">
        <v>1</v>
      </c>
      <c r="E165" s="151" t="s">
        <v>28</v>
      </c>
      <c r="F165" s="151" t="s">
        <v>28</v>
      </c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 t="s">
        <v>28</v>
      </c>
    </row>
    <row r="166" spans="1:19" x14ac:dyDescent="0.2">
      <c r="A166" s="151" t="s">
        <v>386</v>
      </c>
      <c r="B166" s="151" t="s">
        <v>434</v>
      </c>
      <c r="C166" s="72" t="s">
        <v>435</v>
      </c>
      <c r="D166" s="150">
        <v>2</v>
      </c>
      <c r="E166" s="151" t="s">
        <v>28</v>
      </c>
      <c r="F166" s="151" t="s">
        <v>28</v>
      </c>
      <c r="G166" s="72"/>
      <c r="H166" s="72" t="s">
        <v>28</v>
      </c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</row>
    <row r="167" spans="1:19" x14ac:dyDescent="0.2">
      <c r="A167" s="151" t="s">
        <v>386</v>
      </c>
      <c r="B167" s="151" t="s">
        <v>436</v>
      </c>
      <c r="C167" s="72" t="s">
        <v>437</v>
      </c>
      <c r="D167" s="150">
        <v>1</v>
      </c>
      <c r="E167" s="151" t="s">
        <v>28</v>
      </c>
      <c r="F167" s="151" t="s">
        <v>28</v>
      </c>
      <c r="G167" s="72"/>
      <c r="H167" s="72" t="s">
        <v>28</v>
      </c>
      <c r="I167" s="72"/>
      <c r="J167" s="72"/>
      <c r="K167" s="72"/>
      <c r="L167" s="72"/>
      <c r="M167" s="72"/>
      <c r="N167" s="72"/>
      <c r="O167" s="72"/>
      <c r="P167" s="72"/>
      <c r="Q167" s="72" t="s">
        <v>28</v>
      </c>
      <c r="R167" s="72"/>
      <c r="S167" s="72"/>
    </row>
    <row r="168" spans="1:19" x14ac:dyDescent="0.2">
      <c r="A168" s="151" t="s">
        <v>386</v>
      </c>
      <c r="B168" s="151" t="s">
        <v>438</v>
      </c>
      <c r="C168" s="72" t="s">
        <v>439</v>
      </c>
      <c r="D168" s="150">
        <v>1</v>
      </c>
      <c r="E168" s="151" t="s">
        <v>28</v>
      </c>
      <c r="F168" s="151" t="s">
        <v>28</v>
      </c>
      <c r="G168" s="72" t="s">
        <v>28</v>
      </c>
      <c r="H168" s="72" t="s">
        <v>28</v>
      </c>
      <c r="I168" s="72"/>
      <c r="J168" s="72"/>
      <c r="K168" s="72"/>
      <c r="L168" s="72"/>
      <c r="M168" s="72"/>
      <c r="N168" s="72"/>
      <c r="O168" s="72"/>
      <c r="P168" s="72"/>
      <c r="Q168" s="72" t="s">
        <v>28</v>
      </c>
      <c r="R168" s="72"/>
      <c r="S168" s="72"/>
    </row>
    <row r="169" spans="1:19" x14ac:dyDescent="0.2">
      <c r="A169" s="151" t="s">
        <v>386</v>
      </c>
      <c r="B169" s="151" t="s">
        <v>440</v>
      </c>
      <c r="C169" s="72" t="s">
        <v>441</v>
      </c>
      <c r="D169" s="150">
        <v>1</v>
      </c>
      <c r="E169" s="151" t="s">
        <v>28</v>
      </c>
      <c r="F169" s="151" t="s">
        <v>28</v>
      </c>
      <c r="G169" s="72"/>
      <c r="H169" s="72" t="s">
        <v>28</v>
      </c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</row>
    <row r="170" spans="1:19" x14ac:dyDescent="0.2">
      <c r="A170" s="151" t="s">
        <v>386</v>
      </c>
      <c r="B170" s="151" t="s">
        <v>442</v>
      </c>
      <c r="C170" s="72" t="s">
        <v>443</v>
      </c>
      <c r="D170" s="150">
        <v>1</v>
      </c>
      <c r="E170" s="151" t="s">
        <v>28</v>
      </c>
      <c r="F170" s="151" t="s">
        <v>28</v>
      </c>
      <c r="G170" s="72"/>
      <c r="H170" s="72" t="s">
        <v>28</v>
      </c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</row>
    <row r="171" spans="1:19" x14ac:dyDescent="0.2">
      <c r="A171" s="151" t="s">
        <v>386</v>
      </c>
      <c r="B171" s="151" t="s">
        <v>444</v>
      </c>
      <c r="C171" s="72" t="s">
        <v>445</v>
      </c>
      <c r="D171" s="150">
        <v>1</v>
      </c>
      <c r="E171" s="151" t="s">
        <v>28</v>
      </c>
      <c r="F171" s="151" t="s">
        <v>28</v>
      </c>
      <c r="G171" s="72"/>
      <c r="H171" s="72" t="s">
        <v>28</v>
      </c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</row>
    <row r="172" spans="1:19" x14ac:dyDescent="0.2">
      <c r="A172" s="151" t="s">
        <v>386</v>
      </c>
      <c r="B172" s="151" t="s">
        <v>446</v>
      </c>
      <c r="C172" s="72" t="s">
        <v>447</v>
      </c>
      <c r="D172" s="150">
        <v>1</v>
      </c>
      <c r="E172" s="151" t="s">
        <v>28</v>
      </c>
      <c r="F172" s="151" t="s">
        <v>28</v>
      </c>
      <c r="G172" s="72" t="s">
        <v>28</v>
      </c>
      <c r="H172" s="72" t="s">
        <v>28</v>
      </c>
      <c r="I172" s="72"/>
      <c r="J172" s="72"/>
      <c r="K172" s="72"/>
      <c r="L172" s="72"/>
      <c r="M172" s="72"/>
      <c r="N172" s="72"/>
      <c r="O172" s="72"/>
      <c r="P172" s="72"/>
      <c r="Q172" s="72" t="s">
        <v>28</v>
      </c>
      <c r="R172" s="72"/>
      <c r="S172" s="72"/>
    </row>
    <row r="173" spans="1:19" x14ac:dyDescent="0.2">
      <c r="A173" s="151" t="s">
        <v>386</v>
      </c>
      <c r="B173" s="151" t="s">
        <v>448</v>
      </c>
      <c r="C173" s="72" t="s">
        <v>449</v>
      </c>
      <c r="D173" s="150">
        <v>1</v>
      </c>
      <c r="E173" s="151" t="s">
        <v>28</v>
      </c>
      <c r="F173" s="151" t="s">
        <v>28</v>
      </c>
      <c r="G173" s="72" t="s">
        <v>28</v>
      </c>
      <c r="H173" s="72" t="s">
        <v>28</v>
      </c>
      <c r="I173" s="72"/>
      <c r="J173" s="72"/>
      <c r="K173" s="72"/>
      <c r="L173" s="72"/>
      <c r="M173" s="72"/>
      <c r="N173" s="72"/>
      <c r="O173" s="72"/>
      <c r="P173" s="72"/>
      <c r="Q173" s="72" t="s">
        <v>28</v>
      </c>
      <c r="R173" s="72"/>
      <c r="S173" s="72"/>
    </row>
    <row r="174" spans="1:19" x14ac:dyDescent="0.2">
      <c r="A174" s="151" t="s">
        <v>386</v>
      </c>
      <c r="B174" s="151" t="s">
        <v>450</v>
      </c>
      <c r="C174" s="72" t="s">
        <v>451</v>
      </c>
      <c r="D174" s="150">
        <v>1</v>
      </c>
      <c r="E174" s="151" t="s">
        <v>28</v>
      </c>
      <c r="F174" s="151" t="s">
        <v>28</v>
      </c>
      <c r="G174" s="72"/>
      <c r="H174" s="72" t="s">
        <v>28</v>
      </c>
      <c r="I174" s="72"/>
      <c r="J174" s="72"/>
      <c r="K174" s="72"/>
      <c r="L174" s="72"/>
      <c r="M174" s="72"/>
      <c r="N174" s="72"/>
      <c r="O174" s="72"/>
      <c r="P174" s="72"/>
      <c r="Q174" s="72" t="s">
        <v>28</v>
      </c>
      <c r="R174" s="72"/>
      <c r="S174" s="72"/>
    </row>
    <row r="175" spans="1:19" ht="18" x14ac:dyDescent="0.2">
      <c r="A175" s="151" t="s">
        <v>386</v>
      </c>
      <c r="B175" s="151" t="s">
        <v>452</v>
      </c>
      <c r="C175" s="72" t="s">
        <v>453</v>
      </c>
      <c r="D175" s="150">
        <v>1</v>
      </c>
      <c r="E175" s="151" t="s">
        <v>28</v>
      </c>
      <c r="F175" s="151" t="s">
        <v>28</v>
      </c>
      <c r="G175" s="72" t="s">
        <v>28</v>
      </c>
      <c r="H175" s="72" t="s">
        <v>28</v>
      </c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</row>
    <row r="176" spans="1:19" x14ac:dyDescent="0.2">
      <c r="A176" s="151" t="s">
        <v>386</v>
      </c>
      <c r="B176" s="151" t="s">
        <v>454</v>
      </c>
      <c r="C176" s="72" t="s">
        <v>455</v>
      </c>
      <c r="D176" s="150">
        <v>1</v>
      </c>
      <c r="E176" s="151" t="s">
        <v>28</v>
      </c>
      <c r="F176" s="151" t="s">
        <v>28</v>
      </c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 t="s">
        <v>28</v>
      </c>
    </row>
    <row r="177" spans="1:19" x14ac:dyDescent="0.2">
      <c r="A177" s="151" t="s">
        <v>386</v>
      </c>
      <c r="B177" s="151" t="s">
        <v>456</v>
      </c>
      <c r="C177" s="72" t="s">
        <v>457</v>
      </c>
      <c r="D177" s="150">
        <v>1</v>
      </c>
      <c r="E177" s="151" t="s">
        <v>28</v>
      </c>
      <c r="F177" s="151" t="s">
        <v>28</v>
      </c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 t="s">
        <v>28</v>
      </c>
    </row>
    <row r="178" spans="1:19" x14ac:dyDescent="0.2">
      <c r="A178" s="151" t="s">
        <v>386</v>
      </c>
      <c r="B178" s="151" t="s">
        <v>458</v>
      </c>
      <c r="C178" s="72" t="s">
        <v>459</v>
      </c>
      <c r="D178" s="150">
        <v>1</v>
      </c>
      <c r="E178" s="151" t="s">
        <v>28</v>
      </c>
      <c r="F178" s="151" t="s">
        <v>28</v>
      </c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 t="s">
        <v>28</v>
      </c>
    </row>
    <row r="179" spans="1:19" x14ac:dyDescent="0.2">
      <c r="A179" s="151" t="s">
        <v>386</v>
      </c>
      <c r="B179" s="151" t="s">
        <v>460</v>
      </c>
      <c r="C179" s="72" t="s">
        <v>461</v>
      </c>
      <c r="D179" s="150">
        <v>1</v>
      </c>
      <c r="E179" s="151" t="s">
        <v>28</v>
      </c>
      <c r="F179" s="151" t="s">
        <v>28</v>
      </c>
      <c r="G179" s="72"/>
      <c r="H179" s="72" t="s">
        <v>28</v>
      </c>
      <c r="I179" s="72"/>
      <c r="J179" s="72"/>
      <c r="K179" s="72"/>
      <c r="L179" s="72"/>
      <c r="M179" s="72"/>
      <c r="N179" s="72"/>
      <c r="O179" s="72"/>
      <c r="P179" s="72"/>
      <c r="Q179" s="72" t="s">
        <v>28</v>
      </c>
      <c r="R179" s="72"/>
      <c r="S179" s="72"/>
    </row>
    <row r="180" spans="1:19" ht="18" x14ac:dyDescent="0.2">
      <c r="A180" s="151" t="s">
        <v>386</v>
      </c>
      <c r="B180" s="151" t="s">
        <v>462</v>
      </c>
      <c r="C180" s="72" t="s">
        <v>463</v>
      </c>
      <c r="D180" s="150">
        <v>2</v>
      </c>
      <c r="E180" s="151" t="s">
        <v>28</v>
      </c>
      <c r="F180" s="151" t="s">
        <v>28</v>
      </c>
      <c r="G180" s="72"/>
      <c r="H180" s="72" t="s">
        <v>28</v>
      </c>
      <c r="I180" s="72"/>
      <c r="J180" s="72"/>
      <c r="K180" s="72"/>
      <c r="L180" s="72"/>
      <c r="M180" s="72"/>
      <c r="N180" s="72"/>
      <c r="O180" s="72"/>
      <c r="P180" s="72"/>
      <c r="Q180" s="72" t="s">
        <v>28</v>
      </c>
      <c r="R180" s="72"/>
      <c r="S180" s="72"/>
    </row>
    <row r="181" spans="1:19" ht="12.75" customHeight="1" x14ac:dyDescent="0.2">
      <c r="A181" s="151" t="s">
        <v>386</v>
      </c>
      <c r="B181" s="151" t="s">
        <v>464</v>
      </c>
      <c r="C181" s="72" t="s">
        <v>465</v>
      </c>
      <c r="D181" s="150">
        <v>1</v>
      </c>
      <c r="E181" s="151" t="s">
        <v>28</v>
      </c>
      <c r="F181" s="151" t="s">
        <v>28</v>
      </c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 t="s">
        <v>28</v>
      </c>
    </row>
    <row r="182" spans="1:19" x14ac:dyDescent="0.2">
      <c r="A182" s="151" t="s">
        <v>386</v>
      </c>
      <c r="B182" s="151" t="s">
        <v>466</v>
      </c>
      <c r="C182" s="72" t="s">
        <v>467</v>
      </c>
      <c r="D182" s="150">
        <v>3</v>
      </c>
      <c r="E182" s="151" t="s">
        <v>28</v>
      </c>
      <c r="F182" s="151" t="s">
        <v>28</v>
      </c>
      <c r="G182" s="72"/>
      <c r="H182" s="72" t="s">
        <v>28</v>
      </c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</row>
    <row r="183" spans="1:19" ht="18" x14ac:dyDescent="0.2">
      <c r="A183" s="151" t="s">
        <v>386</v>
      </c>
      <c r="B183" s="151" t="s">
        <v>468</v>
      </c>
      <c r="C183" s="72" t="s">
        <v>469</v>
      </c>
      <c r="D183" s="150">
        <v>1</v>
      </c>
      <c r="E183" s="151" t="s">
        <v>28</v>
      </c>
      <c r="F183" s="151" t="s">
        <v>28</v>
      </c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 t="s">
        <v>28</v>
      </c>
    </row>
    <row r="184" spans="1:19" x14ac:dyDescent="0.2">
      <c r="A184" s="151" t="s">
        <v>386</v>
      </c>
      <c r="B184" s="151" t="s">
        <v>470</v>
      </c>
      <c r="C184" s="72" t="s">
        <v>471</v>
      </c>
      <c r="D184" s="150">
        <v>1</v>
      </c>
      <c r="E184" s="151" t="s">
        <v>28</v>
      </c>
      <c r="F184" s="151" t="s">
        <v>28</v>
      </c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 t="s">
        <v>28</v>
      </c>
    </row>
    <row r="185" spans="1:19" x14ac:dyDescent="0.2">
      <c r="A185" s="151" t="s">
        <v>386</v>
      </c>
      <c r="B185" s="151" t="s">
        <v>472</v>
      </c>
      <c r="C185" s="72" t="s">
        <v>473</v>
      </c>
      <c r="D185" s="150">
        <v>3</v>
      </c>
      <c r="E185" s="151" t="s">
        <v>28</v>
      </c>
      <c r="F185" s="151" t="s">
        <v>28</v>
      </c>
      <c r="G185" s="72"/>
      <c r="H185" s="72" t="s">
        <v>28</v>
      </c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</row>
    <row r="186" spans="1:19" x14ac:dyDescent="0.2">
      <c r="A186" s="151" t="s">
        <v>386</v>
      </c>
      <c r="B186" s="151" t="s">
        <v>474</v>
      </c>
      <c r="C186" s="72" t="s">
        <v>475</v>
      </c>
      <c r="D186" s="150">
        <v>1</v>
      </c>
      <c r="E186" s="151" t="s">
        <v>28</v>
      </c>
      <c r="F186" s="151" t="s">
        <v>28</v>
      </c>
      <c r="G186" s="72"/>
      <c r="H186" s="72" t="s">
        <v>28</v>
      </c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</row>
    <row r="187" spans="1:19" x14ac:dyDescent="0.2">
      <c r="A187" s="151" t="s">
        <v>386</v>
      </c>
      <c r="B187" s="151" t="s">
        <v>476</v>
      </c>
      <c r="C187" s="72" t="s">
        <v>477</v>
      </c>
      <c r="D187" s="150">
        <v>1</v>
      </c>
      <c r="E187" s="151" t="s">
        <v>28</v>
      </c>
      <c r="F187" s="151" t="s">
        <v>28</v>
      </c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 t="s">
        <v>28</v>
      </c>
    </row>
    <row r="188" spans="1:19" x14ac:dyDescent="0.2">
      <c r="A188" s="151" t="s">
        <v>386</v>
      </c>
      <c r="B188" s="151" t="s">
        <v>478</v>
      </c>
      <c r="C188" s="72" t="s">
        <v>479</v>
      </c>
      <c r="D188" s="150">
        <v>1</v>
      </c>
      <c r="E188" s="151" t="s">
        <v>28</v>
      </c>
      <c r="F188" s="151" t="s">
        <v>28</v>
      </c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 t="s">
        <v>28</v>
      </c>
    </row>
    <row r="189" spans="1:19" x14ac:dyDescent="0.2">
      <c r="A189" s="151" t="s">
        <v>386</v>
      </c>
      <c r="B189" s="151" t="s">
        <v>480</v>
      </c>
      <c r="C189" s="72" t="s">
        <v>481</v>
      </c>
      <c r="D189" s="150">
        <v>1</v>
      </c>
      <c r="E189" s="151" t="s">
        <v>28</v>
      </c>
      <c r="F189" s="151" t="s">
        <v>28</v>
      </c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 t="s">
        <v>28</v>
      </c>
    </row>
    <row r="190" spans="1:19" x14ac:dyDescent="0.2">
      <c r="A190" s="151" t="s">
        <v>386</v>
      </c>
      <c r="B190" s="151" t="s">
        <v>482</v>
      </c>
      <c r="C190" s="72" t="s">
        <v>483</v>
      </c>
      <c r="D190" s="150">
        <v>1</v>
      </c>
      <c r="E190" s="151" t="s">
        <v>28</v>
      </c>
      <c r="F190" s="151" t="s">
        <v>28</v>
      </c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 t="s">
        <v>28</v>
      </c>
    </row>
    <row r="191" spans="1:19" ht="18" x14ac:dyDescent="0.2">
      <c r="A191" s="151" t="s">
        <v>386</v>
      </c>
      <c r="B191" s="151" t="s">
        <v>484</v>
      </c>
      <c r="C191" s="72" t="s">
        <v>485</v>
      </c>
      <c r="D191" s="150">
        <v>2</v>
      </c>
      <c r="E191" s="151" t="s">
        <v>28</v>
      </c>
      <c r="F191" s="151" t="s">
        <v>28</v>
      </c>
      <c r="G191" s="72"/>
      <c r="H191" s="72" t="s">
        <v>28</v>
      </c>
      <c r="I191" s="72"/>
      <c r="J191" s="72"/>
      <c r="K191" s="72"/>
      <c r="L191" s="72"/>
      <c r="M191" s="72"/>
      <c r="N191" s="72" t="s">
        <v>28</v>
      </c>
      <c r="O191" s="72"/>
      <c r="P191" s="72"/>
      <c r="Q191" s="72"/>
      <c r="R191" s="72"/>
      <c r="S191" s="72"/>
    </row>
    <row r="192" spans="1:19" ht="18" x14ac:dyDescent="0.2">
      <c r="A192" s="151" t="s">
        <v>386</v>
      </c>
      <c r="B192" s="151" t="s">
        <v>486</v>
      </c>
      <c r="C192" s="72" t="s">
        <v>487</v>
      </c>
      <c r="D192" s="150">
        <v>2</v>
      </c>
      <c r="E192" s="151" t="s">
        <v>28</v>
      </c>
      <c r="F192" s="151" t="s">
        <v>28</v>
      </c>
      <c r="G192" s="72"/>
      <c r="H192" s="72" t="s">
        <v>28</v>
      </c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</row>
    <row r="193" spans="1:19" x14ac:dyDescent="0.2">
      <c r="A193" s="151" t="s">
        <v>386</v>
      </c>
      <c r="B193" s="151" t="s">
        <v>488</v>
      </c>
      <c r="C193" s="72" t="s">
        <v>489</v>
      </c>
      <c r="D193" s="150">
        <v>1</v>
      </c>
      <c r="E193" s="151" t="s">
        <v>28</v>
      </c>
      <c r="F193" s="151" t="s">
        <v>28</v>
      </c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 t="s">
        <v>28</v>
      </c>
    </row>
    <row r="194" spans="1:19" x14ac:dyDescent="0.2">
      <c r="A194" s="151" t="s">
        <v>386</v>
      </c>
      <c r="B194" s="151" t="s">
        <v>490</v>
      </c>
      <c r="C194" s="72" t="s">
        <v>491</v>
      </c>
      <c r="D194" s="150">
        <v>2</v>
      </c>
      <c r="E194" s="151" t="s">
        <v>28</v>
      </c>
      <c r="F194" s="151" t="s">
        <v>28</v>
      </c>
      <c r="G194" s="72"/>
      <c r="H194" s="72" t="s">
        <v>28</v>
      </c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</row>
    <row r="195" spans="1:19" ht="18" x14ac:dyDescent="0.2">
      <c r="A195" s="151" t="s">
        <v>386</v>
      </c>
      <c r="B195" s="151" t="s">
        <v>492</v>
      </c>
      <c r="C195" s="72" t="s">
        <v>493</v>
      </c>
      <c r="D195" s="150">
        <v>3</v>
      </c>
      <c r="E195" s="151" t="s">
        <v>28</v>
      </c>
      <c r="F195" s="151" t="s">
        <v>28</v>
      </c>
      <c r="G195" s="72"/>
      <c r="H195" s="72" t="s">
        <v>28</v>
      </c>
      <c r="I195" s="72"/>
      <c r="J195" s="72"/>
      <c r="K195" s="72"/>
      <c r="L195" s="72"/>
      <c r="M195" s="72"/>
      <c r="N195" s="72"/>
      <c r="O195" s="72"/>
      <c r="P195" s="72"/>
      <c r="Q195" s="72" t="s">
        <v>28</v>
      </c>
      <c r="R195" s="72"/>
      <c r="S195" s="72"/>
    </row>
    <row r="196" spans="1:19" x14ac:dyDescent="0.2">
      <c r="A196" s="151" t="s">
        <v>386</v>
      </c>
      <c r="B196" s="151" t="s">
        <v>494</v>
      </c>
      <c r="C196" s="72" t="s">
        <v>495</v>
      </c>
      <c r="D196" s="150">
        <v>2</v>
      </c>
      <c r="E196" s="151" t="s">
        <v>28</v>
      </c>
      <c r="F196" s="151" t="s">
        <v>28</v>
      </c>
      <c r="G196" s="72"/>
      <c r="H196" s="72" t="s">
        <v>28</v>
      </c>
      <c r="I196" s="72"/>
      <c r="J196" s="72"/>
      <c r="K196" s="72"/>
      <c r="L196" s="72"/>
      <c r="M196" s="72"/>
      <c r="N196" s="72"/>
      <c r="O196" s="72"/>
      <c r="P196" s="72"/>
      <c r="Q196" s="72" t="s">
        <v>28</v>
      </c>
      <c r="R196" s="72"/>
      <c r="S196" s="72"/>
    </row>
    <row r="197" spans="1:19" x14ac:dyDescent="0.2">
      <c r="A197" s="151" t="s">
        <v>386</v>
      </c>
      <c r="B197" s="151" t="s">
        <v>496</v>
      </c>
      <c r="C197" s="72" t="s">
        <v>497</v>
      </c>
      <c r="D197" s="151">
        <v>3</v>
      </c>
      <c r="E197" s="151" t="s">
        <v>28</v>
      </c>
      <c r="F197" s="151" t="s">
        <v>28</v>
      </c>
      <c r="G197" s="72"/>
      <c r="H197" s="72" t="s">
        <v>28</v>
      </c>
      <c r="I197" s="72"/>
      <c r="J197" s="72"/>
      <c r="K197" s="72"/>
      <c r="L197" s="72"/>
      <c r="M197" s="72"/>
      <c r="N197" s="72"/>
      <c r="O197" s="72"/>
      <c r="P197" s="72"/>
      <c r="Q197" s="72" t="s">
        <v>28</v>
      </c>
      <c r="R197" s="72"/>
      <c r="S197" s="72"/>
    </row>
    <row r="198" spans="1:19" x14ac:dyDescent="0.2">
      <c r="A198" s="156" t="s">
        <v>386</v>
      </c>
      <c r="B198" s="68" t="s">
        <v>658</v>
      </c>
      <c r="C198" s="73" t="s">
        <v>674</v>
      </c>
      <c r="D198" s="157">
        <v>3</v>
      </c>
      <c r="E198" s="157" t="s">
        <v>28</v>
      </c>
      <c r="F198" s="157" t="s">
        <v>35</v>
      </c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</row>
    <row r="199" spans="1:19" x14ac:dyDescent="0.2">
      <c r="A199" s="33"/>
      <c r="B199" s="34">
        <f>COUNTA(B142:B198)</f>
        <v>57</v>
      </c>
      <c r="C199" s="182"/>
      <c r="D199" s="33"/>
      <c r="E199" s="34">
        <f t="shared" ref="E199:S199" si="8">COUNTIF(E142:E198,"Yes")</f>
        <v>57</v>
      </c>
      <c r="F199" s="34">
        <f t="shared" si="8"/>
        <v>56</v>
      </c>
      <c r="G199" s="34">
        <f t="shared" si="8"/>
        <v>5</v>
      </c>
      <c r="H199" s="34">
        <f t="shared" si="8"/>
        <v>35</v>
      </c>
      <c r="I199" s="34">
        <f t="shared" si="8"/>
        <v>0</v>
      </c>
      <c r="J199" s="34">
        <f t="shared" si="8"/>
        <v>0</v>
      </c>
      <c r="K199" s="34">
        <f t="shared" si="8"/>
        <v>0</v>
      </c>
      <c r="L199" s="34">
        <f t="shared" si="8"/>
        <v>0</v>
      </c>
      <c r="M199" s="34">
        <f t="shared" si="8"/>
        <v>0</v>
      </c>
      <c r="N199" s="34">
        <f t="shared" si="8"/>
        <v>1</v>
      </c>
      <c r="O199" s="34">
        <f t="shared" si="8"/>
        <v>0</v>
      </c>
      <c r="P199" s="34">
        <f t="shared" si="8"/>
        <v>0</v>
      </c>
      <c r="Q199" s="34">
        <f t="shared" si="8"/>
        <v>18</v>
      </c>
      <c r="R199" s="34">
        <f t="shared" si="8"/>
        <v>0</v>
      </c>
      <c r="S199" s="34">
        <f t="shared" si="8"/>
        <v>17</v>
      </c>
    </row>
    <row r="200" spans="1:19" x14ac:dyDescent="0.2">
      <c r="A200" s="48"/>
      <c r="B200" s="48"/>
      <c r="C200" s="184"/>
      <c r="D200" s="33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ht="18" x14ac:dyDescent="0.2">
      <c r="A201" s="151" t="s">
        <v>498</v>
      </c>
      <c r="B201" s="151" t="s">
        <v>499</v>
      </c>
      <c r="C201" s="72" t="s">
        <v>500</v>
      </c>
      <c r="D201" s="150">
        <v>1</v>
      </c>
      <c r="E201" s="151" t="s">
        <v>28</v>
      </c>
      <c r="F201" s="151" t="s">
        <v>28</v>
      </c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 t="s">
        <v>28</v>
      </c>
    </row>
    <row r="202" spans="1:19" x14ac:dyDescent="0.2">
      <c r="A202" s="151" t="s">
        <v>498</v>
      </c>
      <c r="B202" s="151" t="s">
        <v>501</v>
      </c>
      <c r="C202" s="72" t="s">
        <v>502</v>
      </c>
      <c r="D202" s="150">
        <v>1</v>
      </c>
      <c r="E202" s="151" t="s">
        <v>28</v>
      </c>
      <c r="F202" s="151" t="s">
        <v>28</v>
      </c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 t="s">
        <v>28</v>
      </c>
    </row>
    <row r="203" spans="1:19" x14ac:dyDescent="0.2">
      <c r="A203" s="151" t="s">
        <v>498</v>
      </c>
      <c r="B203" s="151" t="s">
        <v>503</v>
      </c>
      <c r="C203" s="72" t="s">
        <v>504</v>
      </c>
      <c r="D203" s="150">
        <v>1</v>
      </c>
      <c r="E203" s="151" t="s">
        <v>28</v>
      </c>
      <c r="F203" s="151" t="s">
        <v>28</v>
      </c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 t="s">
        <v>28</v>
      </c>
    </row>
    <row r="204" spans="1:19" ht="18" x14ac:dyDescent="0.2">
      <c r="A204" s="151" t="s">
        <v>498</v>
      </c>
      <c r="B204" s="151" t="s">
        <v>505</v>
      </c>
      <c r="C204" s="72" t="s">
        <v>506</v>
      </c>
      <c r="D204" s="150">
        <v>1</v>
      </c>
      <c r="E204" s="151" t="s">
        <v>28</v>
      </c>
      <c r="F204" s="151" t="s">
        <v>28</v>
      </c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 t="s">
        <v>28</v>
      </c>
    </row>
    <row r="205" spans="1:19" ht="18" x14ac:dyDescent="0.2">
      <c r="A205" s="157" t="s">
        <v>498</v>
      </c>
      <c r="B205" s="157" t="s">
        <v>507</v>
      </c>
      <c r="C205" s="73" t="s">
        <v>508</v>
      </c>
      <c r="D205" s="157">
        <v>3</v>
      </c>
      <c r="E205" s="157" t="s">
        <v>28</v>
      </c>
      <c r="F205" s="157" t="s">
        <v>28</v>
      </c>
      <c r="G205" s="73"/>
      <c r="H205" s="73" t="s">
        <v>28</v>
      </c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</row>
    <row r="206" spans="1:19" x14ac:dyDescent="0.2">
      <c r="A206" s="33"/>
      <c r="B206" s="34">
        <f>COUNTA(B201:B205)</f>
        <v>5</v>
      </c>
      <c r="C206" s="182"/>
      <c r="D206" s="33"/>
      <c r="E206" s="34">
        <f t="shared" ref="E206:S206" si="9">COUNTIF(E201:E205,"Yes")</f>
        <v>5</v>
      </c>
      <c r="F206" s="34">
        <f t="shared" si="9"/>
        <v>5</v>
      </c>
      <c r="G206" s="34">
        <f t="shared" si="9"/>
        <v>0</v>
      </c>
      <c r="H206" s="34">
        <f t="shared" si="9"/>
        <v>1</v>
      </c>
      <c r="I206" s="34">
        <f t="shared" si="9"/>
        <v>0</v>
      </c>
      <c r="J206" s="34">
        <f t="shared" si="9"/>
        <v>0</v>
      </c>
      <c r="K206" s="34">
        <f t="shared" si="9"/>
        <v>0</v>
      </c>
      <c r="L206" s="34">
        <f t="shared" si="9"/>
        <v>0</v>
      </c>
      <c r="M206" s="34">
        <f t="shared" si="9"/>
        <v>0</v>
      </c>
      <c r="N206" s="34">
        <f t="shared" si="9"/>
        <v>0</v>
      </c>
      <c r="O206" s="34">
        <f t="shared" si="9"/>
        <v>0</v>
      </c>
      <c r="P206" s="34">
        <f t="shared" si="9"/>
        <v>0</v>
      </c>
      <c r="Q206" s="34">
        <f t="shared" si="9"/>
        <v>0</v>
      </c>
      <c r="R206" s="34">
        <f t="shared" si="9"/>
        <v>0</v>
      </c>
      <c r="S206" s="34">
        <f t="shared" si="9"/>
        <v>4</v>
      </c>
    </row>
    <row r="207" spans="1:19" x14ac:dyDescent="0.2">
      <c r="A207" s="48"/>
      <c r="B207" s="48"/>
      <c r="C207" s="184"/>
      <c r="D207" s="33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ht="18" x14ac:dyDescent="0.2">
      <c r="A208" s="151" t="s">
        <v>509</v>
      </c>
      <c r="B208" s="151" t="s">
        <v>510</v>
      </c>
      <c r="C208" s="72" t="s">
        <v>511</v>
      </c>
      <c r="D208" s="150">
        <v>2</v>
      </c>
      <c r="E208" s="72" t="s">
        <v>28</v>
      </c>
      <c r="F208" s="72" t="s">
        <v>28</v>
      </c>
      <c r="G208" s="72"/>
      <c r="H208" s="72" t="s">
        <v>28</v>
      </c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</row>
    <row r="209" spans="1:19" ht="18" x14ac:dyDescent="0.2">
      <c r="A209" s="151" t="s">
        <v>509</v>
      </c>
      <c r="B209" s="151" t="s">
        <v>512</v>
      </c>
      <c r="C209" s="72" t="s">
        <v>513</v>
      </c>
      <c r="D209" s="150">
        <v>1</v>
      </c>
      <c r="E209" s="72" t="s">
        <v>28</v>
      </c>
      <c r="F209" s="72" t="s">
        <v>28</v>
      </c>
      <c r="G209" s="72"/>
      <c r="H209" s="72" t="s">
        <v>28</v>
      </c>
      <c r="I209" s="72"/>
      <c r="J209" s="72" t="s">
        <v>28</v>
      </c>
      <c r="K209" s="72"/>
      <c r="L209" s="72"/>
      <c r="M209" s="72"/>
      <c r="N209" s="72"/>
      <c r="O209" s="72"/>
      <c r="P209" s="72"/>
      <c r="Q209" s="72" t="s">
        <v>28</v>
      </c>
      <c r="R209" s="72"/>
      <c r="S209" s="72"/>
    </row>
    <row r="210" spans="1:19" ht="18" x14ac:dyDescent="0.2">
      <c r="A210" s="151" t="s">
        <v>509</v>
      </c>
      <c r="B210" s="151" t="s">
        <v>514</v>
      </c>
      <c r="C210" s="72" t="s">
        <v>515</v>
      </c>
      <c r="D210" s="150">
        <v>1</v>
      </c>
      <c r="E210" s="72" t="s">
        <v>28</v>
      </c>
      <c r="F210" s="72" t="s">
        <v>28</v>
      </c>
      <c r="G210" s="72"/>
      <c r="H210" s="72" t="s">
        <v>28</v>
      </c>
      <c r="I210" s="72"/>
      <c r="J210" s="72" t="s">
        <v>28</v>
      </c>
      <c r="K210" s="72"/>
      <c r="L210" s="72"/>
      <c r="M210" s="72"/>
      <c r="N210" s="72"/>
      <c r="O210" s="72"/>
      <c r="P210" s="72"/>
      <c r="Q210" s="72" t="s">
        <v>28</v>
      </c>
      <c r="R210" s="72"/>
      <c r="S210" s="72"/>
    </row>
    <row r="211" spans="1:19" ht="18" x14ac:dyDescent="0.2">
      <c r="A211" s="151" t="s">
        <v>509</v>
      </c>
      <c r="B211" s="151" t="s">
        <v>516</v>
      </c>
      <c r="C211" s="72" t="s">
        <v>517</v>
      </c>
      <c r="D211" s="150">
        <v>1</v>
      </c>
      <c r="E211" s="72" t="s">
        <v>28</v>
      </c>
      <c r="F211" s="72" t="s">
        <v>28</v>
      </c>
      <c r="G211" s="72"/>
      <c r="H211" s="72" t="s">
        <v>28</v>
      </c>
      <c r="I211" s="72"/>
      <c r="J211" s="72" t="s">
        <v>28</v>
      </c>
      <c r="K211" s="72"/>
      <c r="L211" s="72"/>
      <c r="M211" s="72"/>
      <c r="N211" s="72"/>
      <c r="O211" s="72"/>
      <c r="P211" s="72"/>
      <c r="Q211" s="72" t="s">
        <v>28</v>
      </c>
      <c r="R211" s="72"/>
      <c r="S211" s="72"/>
    </row>
    <row r="212" spans="1:19" ht="18" x14ac:dyDescent="0.2">
      <c r="A212" s="151" t="s">
        <v>509</v>
      </c>
      <c r="B212" s="151" t="s">
        <v>518</v>
      </c>
      <c r="C212" s="72" t="s">
        <v>519</v>
      </c>
      <c r="D212" s="150">
        <v>1</v>
      </c>
      <c r="E212" s="72" t="s">
        <v>28</v>
      </c>
      <c r="F212" s="72" t="s">
        <v>28</v>
      </c>
      <c r="G212" s="72"/>
      <c r="H212" s="72" t="s">
        <v>28</v>
      </c>
      <c r="I212" s="72"/>
      <c r="J212" s="72"/>
      <c r="K212" s="72"/>
      <c r="L212" s="72"/>
      <c r="M212" s="72"/>
      <c r="N212" s="72"/>
      <c r="O212" s="72"/>
      <c r="P212" s="72"/>
      <c r="Q212" s="72" t="s">
        <v>28</v>
      </c>
      <c r="R212" s="72"/>
      <c r="S212" s="72"/>
    </row>
    <row r="213" spans="1:19" ht="18" x14ac:dyDescent="0.2">
      <c r="A213" s="151" t="s">
        <v>509</v>
      </c>
      <c r="B213" s="151" t="s">
        <v>520</v>
      </c>
      <c r="C213" s="72" t="s">
        <v>521</v>
      </c>
      <c r="D213" s="150">
        <v>1</v>
      </c>
      <c r="E213" s="72" t="s">
        <v>28</v>
      </c>
      <c r="F213" s="72" t="s">
        <v>35</v>
      </c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</row>
    <row r="214" spans="1:19" ht="18" x14ac:dyDescent="0.2">
      <c r="A214" s="151" t="s">
        <v>509</v>
      </c>
      <c r="B214" s="151" t="s">
        <v>522</v>
      </c>
      <c r="C214" s="72" t="s">
        <v>523</v>
      </c>
      <c r="D214" s="150">
        <v>1</v>
      </c>
      <c r="E214" s="72" t="s">
        <v>28</v>
      </c>
      <c r="F214" s="72" t="s">
        <v>28</v>
      </c>
      <c r="G214" s="72"/>
      <c r="H214" s="72" t="s">
        <v>28</v>
      </c>
      <c r="I214" s="72"/>
      <c r="J214" s="72"/>
      <c r="K214" s="72"/>
      <c r="L214" s="72"/>
      <c r="M214" s="72"/>
      <c r="N214" s="72"/>
      <c r="O214" s="72"/>
      <c r="P214" s="72"/>
      <c r="Q214" s="72" t="s">
        <v>28</v>
      </c>
      <c r="R214" s="72"/>
      <c r="S214" s="72"/>
    </row>
    <row r="215" spans="1:19" ht="18" x14ac:dyDescent="0.2">
      <c r="A215" s="151" t="s">
        <v>509</v>
      </c>
      <c r="B215" s="151" t="s">
        <v>524</v>
      </c>
      <c r="C215" s="72" t="s">
        <v>525</v>
      </c>
      <c r="D215" s="150">
        <v>3</v>
      </c>
      <c r="E215" s="72" t="s">
        <v>28</v>
      </c>
      <c r="F215" s="72" t="s">
        <v>28</v>
      </c>
      <c r="G215" s="72"/>
      <c r="H215" s="72" t="s">
        <v>28</v>
      </c>
      <c r="I215" s="72"/>
      <c r="J215" s="72"/>
      <c r="K215" s="72"/>
      <c r="L215" s="72"/>
      <c r="M215" s="72"/>
      <c r="N215" s="72"/>
      <c r="O215" s="72"/>
      <c r="P215" s="72"/>
      <c r="Q215" s="72" t="s">
        <v>28</v>
      </c>
      <c r="R215" s="72"/>
      <c r="S215" s="72"/>
    </row>
    <row r="216" spans="1:19" ht="18" x14ac:dyDescent="0.2">
      <c r="A216" s="151" t="s">
        <v>509</v>
      </c>
      <c r="B216" s="151" t="s">
        <v>526</v>
      </c>
      <c r="C216" s="72" t="s">
        <v>527</v>
      </c>
      <c r="D216" s="150">
        <v>1</v>
      </c>
      <c r="E216" s="72" t="s">
        <v>28</v>
      </c>
      <c r="F216" s="72" t="s">
        <v>28</v>
      </c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 t="s">
        <v>28</v>
      </c>
    </row>
    <row r="217" spans="1:19" ht="18" x14ac:dyDescent="0.2">
      <c r="A217" s="151" t="s">
        <v>509</v>
      </c>
      <c r="B217" s="151" t="s">
        <v>528</v>
      </c>
      <c r="C217" s="72" t="s">
        <v>529</v>
      </c>
      <c r="D217" s="150">
        <v>3</v>
      </c>
      <c r="E217" s="72" t="s">
        <v>28</v>
      </c>
      <c r="F217" s="72" t="s">
        <v>28</v>
      </c>
      <c r="G217" s="72"/>
      <c r="H217" s="72" t="s">
        <v>28</v>
      </c>
      <c r="I217" s="72"/>
      <c r="J217" s="72"/>
      <c r="K217" s="72"/>
      <c r="L217" s="72"/>
      <c r="M217" s="72"/>
      <c r="N217" s="72"/>
      <c r="O217" s="72"/>
      <c r="P217" s="72"/>
      <c r="Q217" s="72" t="s">
        <v>28</v>
      </c>
      <c r="R217" s="72"/>
      <c r="S217" s="72"/>
    </row>
    <row r="218" spans="1:19" ht="18" x14ac:dyDescent="0.2">
      <c r="A218" s="151" t="s">
        <v>509</v>
      </c>
      <c r="B218" s="151" t="s">
        <v>530</v>
      </c>
      <c r="C218" s="72" t="s">
        <v>531</v>
      </c>
      <c r="D218" s="150">
        <v>1</v>
      </c>
      <c r="E218" s="72" t="s">
        <v>28</v>
      </c>
      <c r="F218" s="72" t="s">
        <v>28</v>
      </c>
      <c r="G218" s="72"/>
      <c r="H218" s="72" t="s">
        <v>28</v>
      </c>
      <c r="I218" s="72"/>
      <c r="J218" s="72"/>
      <c r="K218" s="72"/>
      <c r="L218" s="72"/>
      <c r="M218" s="72"/>
      <c r="N218" s="72"/>
      <c r="O218" s="72"/>
      <c r="P218" s="72"/>
      <c r="Q218" s="72" t="s">
        <v>28</v>
      </c>
      <c r="R218" s="72"/>
      <c r="S218" s="72" t="s">
        <v>28</v>
      </c>
    </row>
    <row r="219" spans="1:19" ht="18" x14ac:dyDescent="0.2">
      <c r="A219" s="151" t="s">
        <v>509</v>
      </c>
      <c r="B219" s="151" t="s">
        <v>532</v>
      </c>
      <c r="C219" s="72" t="s">
        <v>533</v>
      </c>
      <c r="D219" s="150">
        <v>2</v>
      </c>
      <c r="E219" s="72" t="s">
        <v>28</v>
      </c>
      <c r="F219" s="72" t="s">
        <v>28</v>
      </c>
      <c r="G219" s="72"/>
      <c r="H219" s="72" t="s">
        <v>28</v>
      </c>
      <c r="I219" s="72"/>
      <c r="J219" s="72"/>
      <c r="K219" s="72"/>
      <c r="L219" s="72"/>
      <c r="M219" s="72"/>
      <c r="N219" s="72"/>
      <c r="O219" s="72"/>
      <c r="P219" s="72"/>
      <c r="Q219" s="72" t="s">
        <v>28</v>
      </c>
      <c r="R219" s="72"/>
      <c r="S219" s="72"/>
    </row>
    <row r="220" spans="1:19" ht="18" x14ac:dyDescent="0.2">
      <c r="A220" s="151" t="s">
        <v>509</v>
      </c>
      <c r="B220" s="151" t="s">
        <v>534</v>
      </c>
      <c r="C220" s="72" t="s">
        <v>632</v>
      </c>
      <c r="D220" s="150">
        <v>1</v>
      </c>
      <c r="E220" s="72" t="s">
        <v>28</v>
      </c>
      <c r="F220" s="72" t="s">
        <v>28</v>
      </c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 t="s">
        <v>28</v>
      </c>
    </row>
    <row r="221" spans="1:19" x14ac:dyDescent="0.2">
      <c r="A221" s="151" t="s">
        <v>509</v>
      </c>
      <c r="B221" s="151" t="s">
        <v>535</v>
      </c>
      <c r="C221" s="72" t="s">
        <v>536</v>
      </c>
      <c r="D221" s="150">
        <v>1</v>
      </c>
      <c r="E221" s="72" t="s">
        <v>28</v>
      </c>
      <c r="F221" s="72" t="s">
        <v>28</v>
      </c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 t="s">
        <v>28</v>
      </c>
      <c r="R221" s="72"/>
      <c r="S221" s="72"/>
    </row>
    <row r="222" spans="1:19" ht="18" x14ac:dyDescent="0.2">
      <c r="A222" s="151" t="s">
        <v>509</v>
      </c>
      <c r="B222" s="151" t="s">
        <v>537</v>
      </c>
      <c r="C222" s="72" t="s">
        <v>538</v>
      </c>
      <c r="D222" s="150">
        <v>1</v>
      </c>
      <c r="E222" s="72" t="s">
        <v>28</v>
      </c>
      <c r="F222" s="72" t="s">
        <v>28</v>
      </c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 t="s">
        <v>28</v>
      </c>
      <c r="R222" s="72"/>
      <c r="S222" s="72"/>
    </row>
    <row r="223" spans="1:19" ht="18" x14ac:dyDescent="0.2">
      <c r="A223" s="151" t="s">
        <v>509</v>
      </c>
      <c r="B223" s="151" t="s">
        <v>539</v>
      </c>
      <c r="C223" s="72" t="s">
        <v>540</v>
      </c>
      <c r="D223" s="150">
        <v>1</v>
      </c>
      <c r="E223" s="72" t="s">
        <v>28</v>
      </c>
      <c r="F223" s="72" t="s">
        <v>28</v>
      </c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 t="s">
        <v>28</v>
      </c>
      <c r="R223" s="72"/>
      <c r="S223" s="72"/>
    </row>
    <row r="224" spans="1:19" ht="18" x14ac:dyDescent="0.2">
      <c r="A224" s="151" t="s">
        <v>509</v>
      </c>
      <c r="B224" s="151" t="s">
        <v>541</v>
      </c>
      <c r="C224" s="72" t="s">
        <v>542</v>
      </c>
      <c r="D224" s="150">
        <v>1</v>
      </c>
      <c r="E224" s="72" t="s">
        <v>28</v>
      </c>
      <c r="F224" s="72" t="s">
        <v>28</v>
      </c>
      <c r="G224" s="72" t="s">
        <v>28</v>
      </c>
      <c r="H224" s="72" t="s">
        <v>28</v>
      </c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</row>
    <row r="225" spans="1:19" ht="18" x14ac:dyDescent="0.2">
      <c r="A225" s="151" t="s">
        <v>509</v>
      </c>
      <c r="B225" s="151" t="s">
        <v>543</v>
      </c>
      <c r="C225" s="72" t="s">
        <v>544</v>
      </c>
      <c r="D225" s="150">
        <v>2</v>
      </c>
      <c r="E225" s="72" t="s">
        <v>28</v>
      </c>
      <c r="F225" s="72" t="s">
        <v>28</v>
      </c>
      <c r="G225" s="72"/>
      <c r="H225" s="72" t="s">
        <v>28</v>
      </c>
      <c r="I225" s="72"/>
      <c r="J225" s="72"/>
      <c r="K225" s="72"/>
      <c r="L225" s="72"/>
      <c r="M225" s="72"/>
      <c r="N225" s="72"/>
      <c r="O225" s="72"/>
      <c r="P225" s="72"/>
      <c r="Q225" s="72" t="s">
        <v>28</v>
      </c>
      <c r="R225" s="72"/>
      <c r="S225" s="72"/>
    </row>
    <row r="226" spans="1:19" ht="18" x14ac:dyDescent="0.2">
      <c r="A226" s="151" t="s">
        <v>509</v>
      </c>
      <c r="B226" s="151" t="s">
        <v>545</v>
      </c>
      <c r="C226" s="72" t="s">
        <v>546</v>
      </c>
      <c r="D226" s="150">
        <v>1</v>
      </c>
      <c r="E226" s="72" t="s">
        <v>28</v>
      </c>
      <c r="F226" s="72" t="s">
        <v>35</v>
      </c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</row>
    <row r="227" spans="1:19" ht="18" x14ac:dyDescent="0.2">
      <c r="A227" s="151" t="s">
        <v>509</v>
      </c>
      <c r="B227" s="151" t="s">
        <v>547</v>
      </c>
      <c r="C227" s="72" t="s">
        <v>548</v>
      </c>
      <c r="D227" s="150">
        <v>3</v>
      </c>
      <c r="E227" s="72" t="s">
        <v>28</v>
      </c>
      <c r="F227" s="72" t="s">
        <v>35</v>
      </c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</row>
    <row r="228" spans="1:19" ht="18" x14ac:dyDescent="0.2">
      <c r="A228" s="157" t="s">
        <v>509</v>
      </c>
      <c r="B228" s="157" t="s">
        <v>549</v>
      </c>
      <c r="C228" s="73" t="s">
        <v>550</v>
      </c>
      <c r="D228" s="157">
        <v>1</v>
      </c>
      <c r="E228" s="73" t="s">
        <v>28</v>
      </c>
      <c r="F228" s="73" t="s">
        <v>35</v>
      </c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</row>
    <row r="229" spans="1:19" x14ac:dyDescent="0.2">
      <c r="A229" s="33"/>
      <c r="B229" s="34">
        <f>COUNTA(B208:B228)</f>
        <v>21</v>
      </c>
      <c r="C229" s="182"/>
      <c r="D229" s="33"/>
      <c r="E229" s="34">
        <f t="shared" ref="E229:S229" si="10">COUNTIF(E208:E228,"Yes")</f>
        <v>21</v>
      </c>
      <c r="F229" s="34">
        <f t="shared" si="10"/>
        <v>17</v>
      </c>
      <c r="G229" s="34">
        <f t="shared" si="10"/>
        <v>1</v>
      </c>
      <c r="H229" s="34">
        <f t="shared" si="10"/>
        <v>12</v>
      </c>
      <c r="I229" s="34">
        <f t="shared" si="10"/>
        <v>0</v>
      </c>
      <c r="J229" s="34">
        <f t="shared" si="10"/>
        <v>3</v>
      </c>
      <c r="K229" s="34">
        <f t="shared" si="10"/>
        <v>0</v>
      </c>
      <c r="L229" s="34">
        <f t="shared" si="10"/>
        <v>0</v>
      </c>
      <c r="M229" s="34">
        <f t="shared" si="10"/>
        <v>0</v>
      </c>
      <c r="N229" s="34">
        <f t="shared" si="10"/>
        <v>0</v>
      </c>
      <c r="O229" s="34">
        <f t="shared" si="10"/>
        <v>0</v>
      </c>
      <c r="P229" s="34">
        <f t="shared" si="10"/>
        <v>0</v>
      </c>
      <c r="Q229" s="34">
        <f t="shared" si="10"/>
        <v>13</v>
      </c>
      <c r="R229" s="34">
        <f t="shared" si="10"/>
        <v>0</v>
      </c>
      <c r="S229" s="34">
        <f t="shared" si="10"/>
        <v>3</v>
      </c>
    </row>
    <row r="230" spans="1:19" x14ac:dyDescent="0.2">
      <c r="A230" s="48"/>
      <c r="B230" s="48"/>
      <c r="C230" s="184"/>
      <c r="D230" s="33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x14ac:dyDescent="0.2">
      <c r="A231" s="151" t="s">
        <v>551</v>
      </c>
      <c r="B231" s="151" t="s">
        <v>552</v>
      </c>
      <c r="C231" s="72" t="s">
        <v>553</v>
      </c>
      <c r="D231" s="150">
        <v>1</v>
      </c>
      <c r="E231" s="72" t="s">
        <v>28</v>
      </c>
      <c r="F231" s="72" t="s">
        <v>28</v>
      </c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 t="s">
        <v>28</v>
      </c>
    </row>
    <row r="232" spans="1:19" x14ac:dyDescent="0.2">
      <c r="A232" s="151" t="s">
        <v>551</v>
      </c>
      <c r="B232" s="151" t="s">
        <v>554</v>
      </c>
      <c r="C232" s="72" t="s">
        <v>555</v>
      </c>
      <c r="D232" s="150">
        <v>1</v>
      </c>
      <c r="E232" s="72" t="s">
        <v>28</v>
      </c>
      <c r="F232" s="72" t="s">
        <v>28</v>
      </c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 t="s">
        <v>28</v>
      </c>
    </row>
    <row r="233" spans="1:19" ht="18" x14ac:dyDescent="0.2">
      <c r="A233" s="151" t="s">
        <v>551</v>
      </c>
      <c r="B233" s="151" t="s">
        <v>556</v>
      </c>
      <c r="C233" s="72" t="s">
        <v>633</v>
      </c>
      <c r="D233" s="150">
        <v>1</v>
      </c>
      <c r="E233" s="72" t="s">
        <v>28</v>
      </c>
      <c r="F233" s="72" t="s">
        <v>35</v>
      </c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</row>
    <row r="234" spans="1:19" x14ac:dyDescent="0.2">
      <c r="A234" s="151" t="s">
        <v>551</v>
      </c>
      <c r="B234" s="151" t="s">
        <v>557</v>
      </c>
      <c r="C234" s="72" t="s">
        <v>558</v>
      </c>
      <c r="D234" s="150">
        <v>3</v>
      </c>
      <c r="E234" s="72" t="s">
        <v>28</v>
      </c>
      <c r="F234" s="72" t="s">
        <v>35</v>
      </c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</row>
    <row r="235" spans="1:19" ht="18" x14ac:dyDescent="0.2">
      <c r="A235" s="151" t="s">
        <v>551</v>
      </c>
      <c r="B235" s="151" t="s">
        <v>559</v>
      </c>
      <c r="C235" s="72" t="s">
        <v>560</v>
      </c>
      <c r="D235" s="150">
        <v>3</v>
      </c>
      <c r="E235" s="72" t="s">
        <v>28</v>
      </c>
      <c r="F235" s="72" t="s">
        <v>28</v>
      </c>
      <c r="G235" s="72"/>
      <c r="H235" s="72" t="s">
        <v>28</v>
      </c>
      <c r="I235" s="72"/>
      <c r="J235" s="72"/>
      <c r="K235" s="72"/>
      <c r="L235" s="72"/>
      <c r="M235" s="72"/>
      <c r="N235" s="72"/>
      <c r="O235" s="72"/>
      <c r="P235" s="72"/>
      <c r="Q235" s="72" t="s">
        <v>28</v>
      </c>
      <c r="R235" s="72"/>
      <c r="S235" s="72"/>
    </row>
    <row r="236" spans="1:19" x14ac:dyDescent="0.2">
      <c r="A236" s="151" t="s">
        <v>551</v>
      </c>
      <c r="B236" s="151" t="s">
        <v>561</v>
      </c>
      <c r="C236" s="72" t="s">
        <v>562</v>
      </c>
      <c r="D236" s="150">
        <v>3</v>
      </c>
      <c r="E236" s="72" t="s">
        <v>28</v>
      </c>
      <c r="F236" s="72" t="s">
        <v>28</v>
      </c>
      <c r="G236" s="72"/>
      <c r="H236" s="72" t="s">
        <v>28</v>
      </c>
      <c r="I236" s="72"/>
      <c r="J236" s="72"/>
      <c r="K236" s="72"/>
      <c r="L236" s="72"/>
      <c r="M236" s="72"/>
      <c r="N236" s="72"/>
      <c r="O236" s="72"/>
      <c r="P236" s="72"/>
      <c r="Q236" s="72" t="s">
        <v>28</v>
      </c>
      <c r="R236" s="72"/>
      <c r="S236" s="72"/>
    </row>
    <row r="237" spans="1:19" ht="18" x14ac:dyDescent="0.2">
      <c r="A237" s="151" t="s">
        <v>551</v>
      </c>
      <c r="B237" s="151" t="s">
        <v>563</v>
      </c>
      <c r="C237" s="72" t="s">
        <v>634</v>
      </c>
      <c r="D237" s="150">
        <v>2</v>
      </c>
      <c r="E237" s="72" t="s">
        <v>28</v>
      </c>
      <c r="F237" s="72" t="s">
        <v>28</v>
      </c>
      <c r="G237" s="72"/>
      <c r="H237" s="72" t="s">
        <v>28</v>
      </c>
      <c r="I237" s="72"/>
      <c r="J237" s="72"/>
      <c r="K237" s="72"/>
      <c r="L237" s="72"/>
      <c r="M237" s="72"/>
      <c r="N237" s="72"/>
      <c r="O237" s="72"/>
      <c r="P237" s="72"/>
      <c r="Q237" s="72" t="s">
        <v>28</v>
      </c>
      <c r="R237" s="72"/>
      <c r="S237" s="72"/>
    </row>
    <row r="238" spans="1:19" ht="18" x14ac:dyDescent="0.2">
      <c r="A238" s="151" t="s">
        <v>551</v>
      </c>
      <c r="B238" s="151" t="s">
        <v>564</v>
      </c>
      <c r="C238" s="72" t="s">
        <v>565</v>
      </c>
      <c r="D238" s="150">
        <v>1</v>
      </c>
      <c r="E238" s="72" t="s">
        <v>28</v>
      </c>
      <c r="F238" s="72" t="s">
        <v>35</v>
      </c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</row>
    <row r="239" spans="1:19" ht="18" x14ac:dyDescent="0.2">
      <c r="A239" s="151" t="s">
        <v>551</v>
      </c>
      <c r="B239" s="151" t="s">
        <v>566</v>
      </c>
      <c r="C239" s="72" t="s">
        <v>567</v>
      </c>
      <c r="D239" s="150">
        <v>3</v>
      </c>
      <c r="E239" s="72" t="s">
        <v>28</v>
      </c>
      <c r="F239" s="72" t="s">
        <v>35</v>
      </c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</row>
    <row r="240" spans="1:19" ht="18" x14ac:dyDescent="0.2">
      <c r="A240" s="151" t="s">
        <v>551</v>
      </c>
      <c r="B240" s="151" t="s">
        <v>568</v>
      </c>
      <c r="C240" s="72" t="s">
        <v>635</v>
      </c>
      <c r="D240" s="150">
        <v>1</v>
      </c>
      <c r="E240" s="72" t="s">
        <v>28</v>
      </c>
      <c r="F240" s="72" t="s">
        <v>28</v>
      </c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 t="s">
        <v>28</v>
      </c>
    </row>
    <row r="241" spans="1:19" ht="18" x14ac:dyDescent="0.2">
      <c r="A241" s="151" t="s">
        <v>551</v>
      </c>
      <c r="B241" s="151" t="s">
        <v>569</v>
      </c>
      <c r="C241" s="72" t="s">
        <v>636</v>
      </c>
      <c r="D241" s="150">
        <v>1</v>
      </c>
      <c r="E241" s="72" t="s">
        <v>28</v>
      </c>
      <c r="F241" s="72" t="s">
        <v>28</v>
      </c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 t="s">
        <v>28</v>
      </c>
    </row>
    <row r="242" spans="1:19" x14ac:dyDescent="0.2">
      <c r="A242" s="151" t="s">
        <v>551</v>
      </c>
      <c r="B242" s="151" t="s">
        <v>570</v>
      </c>
      <c r="C242" s="72" t="s">
        <v>571</v>
      </c>
      <c r="D242" s="150">
        <v>2</v>
      </c>
      <c r="E242" s="72" t="s">
        <v>28</v>
      </c>
      <c r="F242" s="72" t="s">
        <v>28</v>
      </c>
      <c r="G242" s="72"/>
      <c r="H242" s="72" t="s">
        <v>28</v>
      </c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</row>
    <row r="243" spans="1:19" ht="18" x14ac:dyDescent="0.2">
      <c r="A243" s="151" t="s">
        <v>551</v>
      </c>
      <c r="B243" s="151" t="s">
        <v>572</v>
      </c>
      <c r="C243" s="72" t="s">
        <v>573</v>
      </c>
      <c r="D243" s="150">
        <v>2</v>
      </c>
      <c r="E243" s="72" t="s">
        <v>28</v>
      </c>
      <c r="F243" s="72" t="s">
        <v>28</v>
      </c>
      <c r="G243" s="72"/>
      <c r="H243" s="72" t="s">
        <v>28</v>
      </c>
      <c r="I243" s="72"/>
      <c r="J243" s="72" t="s">
        <v>28</v>
      </c>
      <c r="K243" s="72"/>
      <c r="L243" s="72"/>
      <c r="M243" s="72"/>
      <c r="N243" s="72"/>
      <c r="O243" s="72"/>
      <c r="P243" s="72"/>
      <c r="Q243" s="72" t="s">
        <v>28</v>
      </c>
      <c r="R243" s="72"/>
      <c r="S243" s="72"/>
    </row>
    <row r="244" spans="1:19" x14ac:dyDescent="0.2">
      <c r="A244" s="151" t="s">
        <v>551</v>
      </c>
      <c r="B244" s="151" t="s">
        <v>574</v>
      </c>
      <c r="C244" s="72" t="s">
        <v>575</v>
      </c>
      <c r="D244" s="150">
        <v>3</v>
      </c>
      <c r="E244" s="72" t="s">
        <v>28</v>
      </c>
      <c r="F244" s="72" t="s">
        <v>28</v>
      </c>
      <c r="G244" s="72"/>
      <c r="H244" s="72" t="s">
        <v>28</v>
      </c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</row>
    <row r="245" spans="1:19" x14ac:dyDescent="0.2">
      <c r="A245" s="151" t="s">
        <v>551</v>
      </c>
      <c r="B245" s="151" t="s">
        <v>576</v>
      </c>
      <c r="C245" s="72" t="s">
        <v>577</v>
      </c>
      <c r="D245" s="150">
        <v>2</v>
      </c>
      <c r="E245" s="72" t="s">
        <v>28</v>
      </c>
      <c r="F245" s="72" t="s">
        <v>28</v>
      </c>
      <c r="G245" s="72"/>
      <c r="H245" s="72" t="s">
        <v>28</v>
      </c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</row>
    <row r="246" spans="1:19" ht="18" x14ac:dyDescent="0.2">
      <c r="A246" s="157" t="s">
        <v>551</v>
      </c>
      <c r="B246" s="157" t="s">
        <v>578</v>
      </c>
      <c r="C246" s="73" t="s">
        <v>579</v>
      </c>
      <c r="D246" s="157">
        <v>3</v>
      </c>
      <c r="E246" s="73" t="s">
        <v>28</v>
      </c>
      <c r="F246" s="73" t="s">
        <v>28</v>
      </c>
      <c r="G246" s="73"/>
      <c r="H246" s="73" t="s">
        <v>28</v>
      </c>
      <c r="I246" s="73"/>
      <c r="J246" s="73"/>
      <c r="K246" s="73"/>
      <c r="L246" s="73"/>
      <c r="M246" s="73"/>
      <c r="N246" s="73"/>
      <c r="O246" s="73"/>
      <c r="P246" s="73"/>
      <c r="Q246" s="73" t="s">
        <v>28</v>
      </c>
      <c r="R246" s="73"/>
      <c r="S246" s="73"/>
    </row>
    <row r="247" spans="1:19" x14ac:dyDescent="0.2">
      <c r="A247" s="33"/>
      <c r="B247" s="34">
        <f>COUNTA(B231:B246)</f>
        <v>16</v>
      </c>
      <c r="C247" s="182"/>
      <c r="D247" s="33"/>
      <c r="E247" s="34">
        <f t="shared" ref="E247:S247" si="11">COUNTIF(E231:E246,"Yes")</f>
        <v>16</v>
      </c>
      <c r="F247" s="34">
        <f t="shared" si="11"/>
        <v>12</v>
      </c>
      <c r="G247" s="34">
        <f t="shared" si="11"/>
        <v>0</v>
      </c>
      <c r="H247" s="34">
        <f t="shared" si="11"/>
        <v>8</v>
      </c>
      <c r="I247" s="34">
        <f t="shared" si="11"/>
        <v>0</v>
      </c>
      <c r="J247" s="34">
        <f t="shared" si="11"/>
        <v>1</v>
      </c>
      <c r="K247" s="34">
        <f t="shared" si="11"/>
        <v>0</v>
      </c>
      <c r="L247" s="34">
        <f t="shared" si="11"/>
        <v>0</v>
      </c>
      <c r="M247" s="34">
        <f t="shared" si="11"/>
        <v>0</v>
      </c>
      <c r="N247" s="34">
        <f t="shared" si="11"/>
        <v>0</v>
      </c>
      <c r="O247" s="34">
        <f t="shared" si="11"/>
        <v>0</v>
      </c>
      <c r="P247" s="34">
        <f t="shared" si="11"/>
        <v>0</v>
      </c>
      <c r="Q247" s="34">
        <f t="shared" si="11"/>
        <v>5</v>
      </c>
      <c r="R247" s="34">
        <f t="shared" si="11"/>
        <v>0</v>
      </c>
      <c r="S247" s="34">
        <f t="shared" si="11"/>
        <v>4</v>
      </c>
    </row>
    <row r="248" spans="1:19" x14ac:dyDescent="0.2">
      <c r="A248" s="48"/>
      <c r="B248" s="48"/>
      <c r="C248" s="184"/>
      <c r="D248" s="33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x14ac:dyDescent="0.2">
      <c r="A249" s="151" t="s">
        <v>580</v>
      </c>
      <c r="B249" s="151" t="s">
        <v>581</v>
      </c>
      <c r="C249" s="72" t="s">
        <v>582</v>
      </c>
      <c r="D249" s="150">
        <v>2</v>
      </c>
      <c r="E249" s="151" t="s">
        <v>28</v>
      </c>
      <c r="F249" s="151" t="s">
        <v>28</v>
      </c>
      <c r="G249" s="72"/>
      <c r="H249" s="72" t="s">
        <v>28</v>
      </c>
      <c r="I249" s="72"/>
      <c r="J249" s="72"/>
      <c r="K249" s="72"/>
      <c r="L249" s="72"/>
      <c r="M249" s="72"/>
      <c r="N249" s="72"/>
      <c r="O249" s="72"/>
      <c r="P249" s="72"/>
      <c r="Q249" s="72" t="s">
        <v>28</v>
      </c>
      <c r="R249" s="72"/>
      <c r="S249" s="72"/>
    </row>
    <row r="250" spans="1:19" x14ac:dyDescent="0.2">
      <c r="A250" s="151" t="s">
        <v>580</v>
      </c>
      <c r="B250" s="151" t="s">
        <v>583</v>
      </c>
      <c r="C250" s="72" t="s">
        <v>584</v>
      </c>
      <c r="D250" s="150">
        <v>2</v>
      </c>
      <c r="E250" s="151" t="s">
        <v>28</v>
      </c>
      <c r="F250" s="151" t="s">
        <v>28</v>
      </c>
      <c r="G250" s="72"/>
      <c r="H250" s="72" t="s">
        <v>28</v>
      </c>
      <c r="I250" s="72"/>
      <c r="J250" s="72" t="s">
        <v>28</v>
      </c>
      <c r="K250" s="72"/>
      <c r="L250" s="72"/>
      <c r="M250" s="72"/>
      <c r="N250" s="72"/>
      <c r="O250" s="72"/>
      <c r="P250" s="72"/>
      <c r="Q250" s="72" t="s">
        <v>28</v>
      </c>
      <c r="R250" s="72"/>
      <c r="S250" s="72"/>
    </row>
    <row r="251" spans="1:19" x14ac:dyDescent="0.2">
      <c r="A251" s="151" t="s">
        <v>580</v>
      </c>
      <c r="B251" s="151" t="s">
        <v>585</v>
      </c>
      <c r="C251" s="72" t="s">
        <v>586</v>
      </c>
      <c r="D251" s="150">
        <v>2</v>
      </c>
      <c r="E251" s="151" t="s">
        <v>28</v>
      </c>
      <c r="F251" s="151" t="s">
        <v>28</v>
      </c>
      <c r="G251" s="72"/>
      <c r="H251" s="72" t="s">
        <v>28</v>
      </c>
      <c r="I251" s="72"/>
      <c r="J251" s="72"/>
      <c r="K251" s="72"/>
      <c r="L251" s="72"/>
      <c r="M251" s="72"/>
      <c r="N251" s="72"/>
      <c r="O251" s="72"/>
      <c r="P251" s="72"/>
      <c r="Q251" s="72" t="s">
        <v>28</v>
      </c>
      <c r="R251" s="72"/>
      <c r="S251" s="72"/>
    </row>
    <row r="252" spans="1:19" x14ac:dyDescent="0.2">
      <c r="A252" s="151" t="s">
        <v>580</v>
      </c>
      <c r="B252" s="151" t="s">
        <v>587</v>
      </c>
      <c r="C252" s="72" t="s">
        <v>588</v>
      </c>
      <c r="D252" s="150">
        <v>2</v>
      </c>
      <c r="E252" s="151" t="s">
        <v>28</v>
      </c>
      <c r="F252" s="151" t="s">
        <v>28</v>
      </c>
      <c r="G252" s="72"/>
      <c r="H252" s="72" t="s">
        <v>28</v>
      </c>
      <c r="I252" s="72"/>
      <c r="J252" s="72"/>
      <c r="K252" s="72"/>
      <c r="L252" s="72"/>
      <c r="M252" s="72"/>
      <c r="N252" s="72"/>
      <c r="O252" s="72"/>
      <c r="P252" s="72"/>
      <c r="Q252" s="72" t="s">
        <v>28</v>
      </c>
      <c r="R252" s="72"/>
      <c r="S252" s="72"/>
    </row>
    <row r="253" spans="1:19" x14ac:dyDescent="0.2">
      <c r="A253" s="151" t="s">
        <v>580</v>
      </c>
      <c r="B253" s="151" t="s">
        <v>589</v>
      </c>
      <c r="C253" s="72" t="s">
        <v>590</v>
      </c>
      <c r="D253" s="150">
        <v>2</v>
      </c>
      <c r="E253" s="151" t="s">
        <v>28</v>
      </c>
      <c r="F253" s="151" t="s">
        <v>28</v>
      </c>
      <c r="G253" s="72"/>
      <c r="H253" s="72" t="s">
        <v>28</v>
      </c>
      <c r="I253" s="72"/>
      <c r="J253" s="72"/>
      <c r="K253" s="72"/>
      <c r="L253" s="72"/>
      <c r="M253" s="72" t="s">
        <v>28</v>
      </c>
      <c r="N253" s="72"/>
      <c r="O253" s="72"/>
      <c r="P253" s="72"/>
      <c r="Q253" s="72" t="s">
        <v>28</v>
      </c>
      <c r="R253" s="72"/>
      <c r="S253" s="72"/>
    </row>
    <row r="254" spans="1:19" x14ac:dyDescent="0.2">
      <c r="A254" s="151" t="s">
        <v>580</v>
      </c>
      <c r="B254" s="151" t="s">
        <v>591</v>
      </c>
      <c r="C254" s="72" t="s">
        <v>592</v>
      </c>
      <c r="D254" s="150">
        <v>2</v>
      </c>
      <c r="E254" s="151" t="s">
        <v>28</v>
      </c>
      <c r="F254" s="151" t="s">
        <v>28</v>
      </c>
      <c r="G254" s="72"/>
      <c r="H254" s="72" t="s">
        <v>28</v>
      </c>
      <c r="I254" s="72"/>
      <c r="J254" s="72"/>
      <c r="K254" s="72"/>
      <c r="L254" s="72"/>
      <c r="M254" s="72"/>
      <c r="N254" s="72"/>
      <c r="O254" s="72"/>
      <c r="P254" s="72"/>
      <c r="Q254" s="72" t="s">
        <v>28</v>
      </c>
      <c r="R254" s="72"/>
      <c r="S254" s="72"/>
    </row>
    <row r="255" spans="1:19" ht="18" x14ac:dyDescent="0.2">
      <c r="A255" s="151" t="s">
        <v>580</v>
      </c>
      <c r="B255" s="151" t="s">
        <v>593</v>
      </c>
      <c r="C255" s="72" t="s">
        <v>594</v>
      </c>
      <c r="D255" s="150">
        <v>1</v>
      </c>
      <c r="E255" s="151" t="s">
        <v>28</v>
      </c>
      <c r="F255" s="151" t="s">
        <v>28</v>
      </c>
      <c r="G255" s="72"/>
      <c r="H255" s="72" t="s">
        <v>28</v>
      </c>
      <c r="I255" s="72"/>
      <c r="J255" s="72"/>
      <c r="K255" s="72"/>
      <c r="L255" s="72"/>
      <c r="M255" s="72"/>
      <c r="N255" s="72"/>
      <c r="O255" s="72"/>
      <c r="P255" s="72"/>
      <c r="Q255" s="72" t="s">
        <v>28</v>
      </c>
      <c r="R255" s="72"/>
      <c r="S255" s="72"/>
    </row>
    <row r="256" spans="1:19" ht="18" x14ac:dyDescent="0.2">
      <c r="A256" s="151" t="s">
        <v>580</v>
      </c>
      <c r="B256" s="151" t="s">
        <v>595</v>
      </c>
      <c r="C256" s="72" t="s">
        <v>596</v>
      </c>
      <c r="D256" s="150">
        <v>2</v>
      </c>
      <c r="E256" s="151" t="s">
        <v>28</v>
      </c>
      <c r="F256" s="151" t="s">
        <v>28</v>
      </c>
      <c r="G256" s="72"/>
      <c r="H256" s="72" t="s">
        <v>28</v>
      </c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</row>
    <row r="257" spans="1:19" ht="12.75" customHeight="1" x14ac:dyDescent="0.2">
      <c r="A257" s="157" t="s">
        <v>580</v>
      </c>
      <c r="B257" s="157" t="s">
        <v>597</v>
      </c>
      <c r="C257" s="73" t="s">
        <v>598</v>
      </c>
      <c r="D257" s="157">
        <v>2</v>
      </c>
      <c r="E257" s="157" t="s">
        <v>28</v>
      </c>
      <c r="F257" s="157" t="s">
        <v>28</v>
      </c>
      <c r="G257" s="73"/>
      <c r="H257" s="73" t="s">
        <v>28</v>
      </c>
      <c r="I257" s="73"/>
      <c r="J257" s="73"/>
      <c r="K257" s="73"/>
      <c r="L257" s="73"/>
      <c r="M257" s="73"/>
      <c r="N257" s="73"/>
      <c r="O257" s="73"/>
      <c r="P257" s="73"/>
      <c r="Q257" s="73" t="s">
        <v>28</v>
      </c>
      <c r="R257" s="73"/>
      <c r="S257" s="73"/>
    </row>
    <row r="258" spans="1:19" x14ac:dyDescent="0.2">
      <c r="A258" s="33"/>
      <c r="B258" s="34">
        <f>COUNTA(B249:B257)</f>
        <v>9</v>
      </c>
      <c r="C258" s="182"/>
      <c r="D258" s="33"/>
      <c r="E258" s="34">
        <f t="shared" ref="E258:S258" si="12">COUNTIF(E249:E257,"Yes")</f>
        <v>9</v>
      </c>
      <c r="F258" s="34">
        <f t="shared" si="12"/>
        <v>9</v>
      </c>
      <c r="G258" s="34">
        <f t="shared" si="12"/>
        <v>0</v>
      </c>
      <c r="H258" s="34">
        <f t="shared" si="12"/>
        <v>9</v>
      </c>
      <c r="I258" s="34">
        <f t="shared" si="12"/>
        <v>0</v>
      </c>
      <c r="J258" s="34">
        <f t="shared" si="12"/>
        <v>1</v>
      </c>
      <c r="K258" s="34">
        <f t="shared" si="12"/>
        <v>0</v>
      </c>
      <c r="L258" s="34">
        <f t="shared" si="12"/>
        <v>0</v>
      </c>
      <c r="M258" s="34">
        <f t="shared" si="12"/>
        <v>1</v>
      </c>
      <c r="N258" s="34">
        <f t="shared" si="12"/>
        <v>0</v>
      </c>
      <c r="O258" s="34">
        <f t="shared" si="12"/>
        <v>0</v>
      </c>
      <c r="P258" s="34">
        <f t="shared" si="12"/>
        <v>0</v>
      </c>
      <c r="Q258" s="34">
        <f t="shared" si="12"/>
        <v>8</v>
      </c>
      <c r="R258" s="34">
        <f t="shared" si="12"/>
        <v>0</v>
      </c>
      <c r="S258" s="34">
        <f t="shared" si="12"/>
        <v>0</v>
      </c>
    </row>
    <row r="259" spans="1:19" x14ac:dyDescent="0.2">
      <c r="A259" s="48"/>
      <c r="B259" s="48"/>
      <c r="C259" s="184"/>
      <c r="D259" s="33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ht="18" x14ac:dyDescent="0.2">
      <c r="A260" s="157" t="s">
        <v>599</v>
      </c>
      <c r="B260" s="157" t="s">
        <v>600</v>
      </c>
      <c r="C260" s="73" t="s">
        <v>601</v>
      </c>
      <c r="D260" s="157">
        <v>3</v>
      </c>
      <c r="E260" s="157" t="s">
        <v>28</v>
      </c>
      <c r="F260" s="157" t="s">
        <v>28</v>
      </c>
      <c r="G260" s="73"/>
      <c r="H260" s="73" t="s">
        <v>28</v>
      </c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</row>
    <row r="261" spans="1:19" x14ac:dyDescent="0.2">
      <c r="A261" s="33"/>
      <c r="B261" s="34">
        <f>COUNTA(B260:B260)</f>
        <v>1</v>
      </c>
      <c r="C261" s="182"/>
      <c r="D261" s="33"/>
      <c r="E261" s="34">
        <f t="shared" ref="E261:S261" si="13">COUNTIF(E260:E260,"Yes")</f>
        <v>1</v>
      </c>
      <c r="F261" s="34">
        <f t="shared" si="13"/>
        <v>1</v>
      </c>
      <c r="G261" s="34">
        <f t="shared" si="13"/>
        <v>0</v>
      </c>
      <c r="H261" s="34">
        <f t="shared" si="13"/>
        <v>1</v>
      </c>
      <c r="I261" s="34">
        <f t="shared" si="13"/>
        <v>0</v>
      </c>
      <c r="J261" s="34">
        <f t="shared" si="13"/>
        <v>0</v>
      </c>
      <c r="K261" s="34">
        <f t="shared" si="13"/>
        <v>0</v>
      </c>
      <c r="L261" s="34">
        <f t="shared" si="13"/>
        <v>0</v>
      </c>
      <c r="M261" s="34">
        <f t="shared" si="13"/>
        <v>0</v>
      </c>
      <c r="N261" s="34">
        <f t="shared" si="13"/>
        <v>0</v>
      </c>
      <c r="O261" s="34">
        <f t="shared" si="13"/>
        <v>0</v>
      </c>
      <c r="P261" s="34">
        <f t="shared" si="13"/>
        <v>0</v>
      </c>
      <c r="Q261" s="34">
        <f t="shared" si="13"/>
        <v>0</v>
      </c>
      <c r="R261" s="34">
        <f t="shared" si="13"/>
        <v>0</v>
      </c>
      <c r="S261" s="34">
        <f t="shared" si="13"/>
        <v>0</v>
      </c>
    </row>
    <row r="262" spans="1:19" x14ac:dyDescent="0.2">
      <c r="A262" s="48"/>
      <c r="B262" s="48"/>
      <c r="C262" s="184"/>
      <c r="D262" s="33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ht="12.75" customHeight="1" x14ac:dyDescent="0.2">
      <c r="A263" s="151" t="s">
        <v>602</v>
      </c>
      <c r="B263" s="151" t="s">
        <v>603</v>
      </c>
      <c r="C263" s="72" t="s">
        <v>604</v>
      </c>
      <c r="D263" s="150">
        <v>3</v>
      </c>
      <c r="E263" s="72" t="s">
        <v>28</v>
      </c>
      <c r="F263" s="72" t="s">
        <v>28</v>
      </c>
      <c r="G263" s="72"/>
      <c r="H263" s="72" t="s">
        <v>28</v>
      </c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</row>
    <row r="264" spans="1:19" ht="18" customHeight="1" x14ac:dyDescent="0.2">
      <c r="A264" s="151" t="s">
        <v>602</v>
      </c>
      <c r="B264" s="151" t="s">
        <v>605</v>
      </c>
      <c r="C264" s="72" t="s">
        <v>606</v>
      </c>
      <c r="D264" s="150">
        <v>1</v>
      </c>
      <c r="E264" s="72" t="s">
        <v>28</v>
      </c>
      <c r="F264" s="72" t="s">
        <v>28</v>
      </c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 t="s">
        <v>28</v>
      </c>
    </row>
    <row r="265" spans="1:19" ht="12.75" customHeight="1" x14ac:dyDescent="0.2">
      <c r="A265" s="151" t="s">
        <v>602</v>
      </c>
      <c r="B265" s="151" t="s">
        <v>607</v>
      </c>
      <c r="C265" s="72" t="s">
        <v>608</v>
      </c>
      <c r="D265" s="150">
        <v>1</v>
      </c>
      <c r="E265" s="72" t="s">
        <v>28</v>
      </c>
      <c r="F265" s="72" t="s">
        <v>28</v>
      </c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 t="s">
        <v>28</v>
      </c>
    </row>
    <row r="266" spans="1:19" ht="18" customHeight="1" x14ac:dyDescent="0.2">
      <c r="A266" s="151" t="s">
        <v>602</v>
      </c>
      <c r="B266" s="151" t="s">
        <v>609</v>
      </c>
      <c r="C266" s="72" t="s">
        <v>610</v>
      </c>
      <c r="D266" s="150">
        <v>1</v>
      </c>
      <c r="E266" s="72" t="s">
        <v>28</v>
      </c>
      <c r="F266" s="72" t="s">
        <v>28</v>
      </c>
      <c r="G266" s="72"/>
      <c r="H266" s="72" t="s">
        <v>28</v>
      </c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</row>
    <row r="267" spans="1:19" ht="18" customHeight="1" x14ac:dyDescent="0.2">
      <c r="A267" s="151" t="s">
        <v>602</v>
      </c>
      <c r="B267" s="151" t="s">
        <v>611</v>
      </c>
      <c r="C267" s="72" t="s">
        <v>612</v>
      </c>
      <c r="D267" s="150">
        <v>1</v>
      </c>
      <c r="E267" s="72" t="s">
        <v>28</v>
      </c>
      <c r="F267" s="72" t="s">
        <v>35</v>
      </c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</row>
    <row r="268" spans="1:19" ht="18" customHeight="1" x14ac:dyDescent="0.2">
      <c r="A268" s="157" t="s">
        <v>602</v>
      </c>
      <c r="B268" s="157" t="s">
        <v>613</v>
      </c>
      <c r="C268" s="73" t="s">
        <v>614</v>
      </c>
      <c r="D268" s="157">
        <v>1</v>
      </c>
      <c r="E268" s="73" t="s">
        <v>28</v>
      </c>
      <c r="F268" s="73" t="s">
        <v>28</v>
      </c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 t="s">
        <v>28</v>
      </c>
      <c r="R268" s="73"/>
      <c r="S268" s="73"/>
    </row>
    <row r="269" spans="1:19" x14ac:dyDescent="0.2">
      <c r="A269" s="33"/>
      <c r="B269" s="34">
        <f>COUNTA(B263:B268)</f>
        <v>6</v>
      </c>
      <c r="C269" s="182"/>
      <c r="D269" s="33"/>
      <c r="E269" s="34">
        <f t="shared" ref="E269:S269" si="14">COUNTIF(E263:E268,"Yes")</f>
        <v>6</v>
      </c>
      <c r="F269" s="34">
        <f t="shared" si="14"/>
        <v>5</v>
      </c>
      <c r="G269" s="34">
        <f t="shared" si="14"/>
        <v>0</v>
      </c>
      <c r="H269" s="34">
        <f t="shared" si="14"/>
        <v>2</v>
      </c>
      <c r="I269" s="34">
        <f t="shared" si="14"/>
        <v>0</v>
      </c>
      <c r="J269" s="34">
        <f t="shared" si="14"/>
        <v>0</v>
      </c>
      <c r="K269" s="34">
        <f t="shared" si="14"/>
        <v>0</v>
      </c>
      <c r="L269" s="34">
        <f t="shared" si="14"/>
        <v>0</v>
      </c>
      <c r="M269" s="34">
        <f t="shared" si="14"/>
        <v>0</v>
      </c>
      <c r="N269" s="34">
        <f t="shared" si="14"/>
        <v>0</v>
      </c>
      <c r="O269" s="34">
        <f t="shared" si="14"/>
        <v>0</v>
      </c>
      <c r="P269" s="34">
        <f t="shared" si="14"/>
        <v>0</v>
      </c>
      <c r="Q269" s="34">
        <f t="shared" si="14"/>
        <v>1</v>
      </c>
      <c r="R269" s="34">
        <f t="shared" si="14"/>
        <v>0</v>
      </c>
      <c r="S269" s="34">
        <f t="shared" si="14"/>
        <v>2</v>
      </c>
    </row>
    <row r="270" spans="1:19" x14ac:dyDescent="0.2">
      <c r="A270" s="48"/>
      <c r="B270" s="48"/>
      <c r="C270" s="184"/>
      <c r="D270" s="33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ht="18" x14ac:dyDescent="0.2">
      <c r="A271" s="157" t="s">
        <v>615</v>
      </c>
      <c r="B271" s="157" t="s">
        <v>616</v>
      </c>
      <c r="C271" s="73" t="s">
        <v>617</v>
      </c>
      <c r="D271" s="157">
        <v>3</v>
      </c>
      <c r="E271" s="73" t="s">
        <v>28</v>
      </c>
      <c r="F271" s="73" t="s">
        <v>28</v>
      </c>
      <c r="G271" s="73"/>
      <c r="H271" s="73" t="s">
        <v>28</v>
      </c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</row>
    <row r="272" spans="1:19" x14ac:dyDescent="0.2">
      <c r="A272" s="33"/>
      <c r="B272" s="34">
        <f>COUNTA(B271:B271)</f>
        <v>1</v>
      </c>
      <c r="C272" s="182"/>
      <c r="D272" s="33"/>
      <c r="E272" s="34">
        <f t="shared" ref="E272:S272" si="15">COUNTIF(E271:E271,"Yes")</f>
        <v>1</v>
      </c>
      <c r="F272" s="34">
        <f t="shared" si="15"/>
        <v>1</v>
      </c>
      <c r="G272" s="34">
        <f t="shared" si="15"/>
        <v>0</v>
      </c>
      <c r="H272" s="34">
        <f t="shared" si="15"/>
        <v>1</v>
      </c>
      <c r="I272" s="34">
        <f t="shared" si="15"/>
        <v>0</v>
      </c>
      <c r="J272" s="34">
        <f t="shared" si="15"/>
        <v>0</v>
      </c>
      <c r="K272" s="34">
        <f t="shared" si="15"/>
        <v>0</v>
      </c>
      <c r="L272" s="34">
        <f t="shared" si="15"/>
        <v>0</v>
      </c>
      <c r="M272" s="34">
        <f t="shared" si="15"/>
        <v>0</v>
      </c>
      <c r="N272" s="34">
        <f t="shared" si="15"/>
        <v>0</v>
      </c>
      <c r="O272" s="34">
        <f t="shared" si="15"/>
        <v>0</v>
      </c>
      <c r="P272" s="34">
        <f t="shared" si="15"/>
        <v>0</v>
      </c>
      <c r="Q272" s="34">
        <f t="shared" si="15"/>
        <v>0</v>
      </c>
      <c r="R272" s="34">
        <f t="shared" si="15"/>
        <v>0</v>
      </c>
      <c r="S272" s="34">
        <f t="shared" si="15"/>
        <v>0</v>
      </c>
    </row>
    <row r="273" spans="1:19" x14ac:dyDescent="0.2">
      <c r="A273" s="48"/>
      <c r="B273" s="48"/>
      <c r="C273" s="184"/>
      <c r="D273" s="33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ht="18" x14ac:dyDescent="0.2">
      <c r="A274" s="157" t="s">
        <v>618</v>
      </c>
      <c r="B274" s="157" t="s">
        <v>619</v>
      </c>
      <c r="C274" s="73" t="s">
        <v>620</v>
      </c>
      <c r="D274" s="157">
        <v>3</v>
      </c>
      <c r="E274" s="73" t="s">
        <v>28</v>
      </c>
      <c r="F274" s="73" t="s">
        <v>28</v>
      </c>
      <c r="G274" s="73"/>
      <c r="H274" s="73" t="s">
        <v>28</v>
      </c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</row>
    <row r="275" spans="1:19" x14ac:dyDescent="0.2">
      <c r="A275" s="33"/>
      <c r="B275" s="34">
        <f>COUNTA(B274:B274)</f>
        <v>1</v>
      </c>
      <c r="C275" s="136"/>
      <c r="D275" s="147"/>
      <c r="E275" s="34">
        <f t="shared" ref="E275:S275" si="16">COUNTIF(E274:E274,"Yes")</f>
        <v>1</v>
      </c>
      <c r="F275" s="34">
        <f t="shared" si="16"/>
        <v>1</v>
      </c>
      <c r="G275" s="34">
        <f t="shared" si="16"/>
        <v>0</v>
      </c>
      <c r="H275" s="34">
        <f t="shared" si="16"/>
        <v>1</v>
      </c>
      <c r="I275" s="34">
        <f t="shared" si="16"/>
        <v>0</v>
      </c>
      <c r="J275" s="34">
        <f t="shared" si="16"/>
        <v>0</v>
      </c>
      <c r="K275" s="34">
        <f t="shared" si="16"/>
        <v>0</v>
      </c>
      <c r="L275" s="34">
        <f t="shared" si="16"/>
        <v>0</v>
      </c>
      <c r="M275" s="34">
        <f t="shared" si="16"/>
        <v>0</v>
      </c>
      <c r="N275" s="34">
        <f t="shared" si="16"/>
        <v>0</v>
      </c>
      <c r="O275" s="34">
        <f t="shared" si="16"/>
        <v>0</v>
      </c>
      <c r="P275" s="34">
        <f t="shared" si="16"/>
        <v>0</v>
      </c>
      <c r="Q275" s="34">
        <f t="shared" si="16"/>
        <v>0</v>
      </c>
      <c r="R275" s="34">
        <f t="shared" si="16"/>
        <v>0</v>
      </c>
      <c r="S275" s="34">
        <f t="shared" si="16"/>
        <v>0</v>
      </c>
    </row>
    <row r="276" spans="1:19" x14ac:dyDescent="0.2">
      <c r="A276" s="48"/>
      <c r="B276" s="48"/>
      <c r="C276" s="88"/>
      <c r="D276" s="8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x14ac:dyDescent="0.2">
      <c r="A277" s="52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</row>
    <row r="278" spans="1:19" x14ac:dyDescent="0.2">
      <c r="A278" s="52"/>
      <c r="C278" s="103" t="s">
        <v>65</v>
      </c>
      <c r="D278" s="103"/>
      <c r="E278" s="104"/>
      <c r="F278" s="104"/>
      <c r="G278" s="104"/>
      <c r="H278" s="104"/>
      <c r="I278" s="104"/>
      <c r="J278" s="52"/>
      <c r="K278" s="52"/>
      <c r="L278" s="52"/>
      <c r="M278" s="52"/>
      <c r="N278" s="52"/>
      <c r="O278" s="52"/>
      <c r="P278" s="52"/>
      <c r="Q278" s="52"/>
      <c r="R278" s="52"/>
      <c r="S278" s="52"/>
    </row>
    <row r="279" spans="1:19" x14ac:dyDescent="0.2">
      <c r="A279" s="52"/>
      <c r="B279" s="94"/>
      <c r="C279" s="105"/>
      <c r="D279" s="105"/>
      <c r="E279" s="106"/>
      <c r="F279" s="107"/>
      <c r="G279" s="108" t="s">
        <v>99</v>
      </c>
      <c r="H279" s="99">
        <f>SUM(B13+B16+B57+B61+B116+B119+B129+B140+B199+B206+B229+B247+B258+B261+B269+B272+B275)</f>
        <v>240</v>
      </c>
      <c r="I279" s="104"/>
      <c r="J279" s="52"/>
      <c r="K279" s="52"/>
      <c r="L279" s="52"/>
      <c r="M279" s="52"/>
      <c r="N279" s="52"/>
      <c r="O279" s="52"/>
      <c r="P279" s="52"/>
      <c r="Q279" s="52"/>
      <c r="R279" s="52"/>
      <c r="S279" s="52"/>
    </row>
    <row r="280" spans="1:19" x14ac:dyDescent="0.2">
      <c r="B280" s="93"/>
      <c r="C280" s="105"/>
      <c r="D280" s="105"/>
      <c r="E280" s="106"/>
      <c r="F280" s="106"/>
      <c r="G280" s="109" t="s">
        <v>101</v>
      </c>
      <c r="H280" s="99">
        <f>SUM(E13+E16+E57+E61+E116+E119+E129+E140+E199+E206+E229+E247+E258+E261+E269+E272+E275)</f>
        <v>240</v>
      </c>
      <c r="I280" s="105"/>
    </row>
    <row r="281" spans="1:19" x14ac:dyDescent="0.2">
      <c r="B281" s="93"/>
      <c r="C281" s="105"/>
      <c r="D281" s="105"/>
      <c r="E281" s="106"/>
      <c r="F281" s="106"/>
      <c r="G281" s="109" t="s">
        <v>102</v>
      </c>
      <c r="H281" s="99">
        <f>SUM(F13+F16+F57+F61+F116+F119+F129+F140+F199+F206+F229+F247+F258+F261+F269+F272+F275)</f>
        <v>214</v>
      </c>
      <c r="I281" s="105"/>
    </row>
    <row r="282" spans="1:19" x14ac:dyDescent="0.2">
      <c r="B282" s="93"/>
      <c r="C282" s="105"/>
      <c r="D282" s="105"/>
      <c r="E282" s="105"/>
      <c r="F282" s="105"/>
      <c r="G282" s="105"/>
      <c r="H282" s="105"/>
      <c r="I282" s="105"/>
    </row>
    <row r="283" spans="1:19" x14ac:dyDescent="0.2">
      <c r="B283" s="93"/>
      <c r="C283" s="103" t="s">
        <v>103</v>
      </c>
      <c r="D283" s="103"/>
      <c r="E283" s="105"/>
      <c r="F283" s="105"/>
      <c r="G283" s="105"/>
      <c r="H283" s="110" t="s">
        <v>94</v>
      </c>
      <c r="I283" s="110" t="s">
        <v>104</v>
      </c>
    </row>
    <row r="284" spans="1:19" x14ac:dyDescent="0.2">
      <c r="B284" s="93"/>
      <c r="C284" s="105"/>
      <c r="D284" s="105"/>
      <c r="E284" s="105"/>
      <c r="F284" s="105"/>
      <c r="G284" s="111" t="s">
        <v>111</v>
      </c>
      <c r="H284" s="99">
        <f>SUM(G13+G16+G57+G61+G116+G119+G129+G140+G199+G206+G229+G247+G258+G261+G269+G272+G275)</f>
        <v>6</v>
      </c>
      <c r="I284" s="113">
        <f>H284/(H297)</f>
        <v>1.6304347826086956E-2</v>
      </c>
    </row>
    <row r="285" spans="1:19" x14ac:dyDescent="0.2">
      <c r="B285" s="93"/>
      <c r="C285" s="105"/>
      <c r="D285" s="105"/>
      <c r="E285" s="105"/>
      <c r="F285" s="105"/>
      <c r="G285" s="111" t="s">
        <v>112</v>
      </c>
      <c r="H285" s="99">
        <f>SUM(H13+H16+H57+H61+H116+H119+H129+H140+H199+H206+H229+H247+H258+H261+H269+H272+H275)</f>
        <v>153</v>
      </c>
      <c r="I285" s="113">
        <f>H285/H297</f>
        <v>0.41576086956521741</v>
      </c>
    </row>
    <row r="286" spans="1:19" x14ac:dyDescent="0.2">
      <c r="B286" s="93"/>
      <c r="C286" s="105"/>
      <c r="D286" s="105"/>
      <c r="E286" s="105"/>
      <c r="F286" s="105"/>
      <c r="G286" s="111" t="s">
        <v>113</v>
      </c>
      <c r="H286" s="99">
        <f>SUM(I13+I16+I57+I61+I116+I119+I129+I140+I199+I206+I229+I247+J258+J261+J269+J272+J275)</f>
        <v>1</v>
      </c>
      <c r="I286" s="113">
        <f>H286/H297</f>
        <v>2.717391304347826E-3</v>
      </c>
    </row>
    <row r="287" spans="1:19" x14ac:dyDescent="0.2">
      <c r="B287" s="93"/>
      <c r="C287" s="105"/>
      <c r="D287" s="105"/>
      <c r="E287" s="105"/>
      <c r="F287" s="105"/>
      <c r="G287" s="111" t="s">
        <v>114</v>
      </c>
      <c r="H287" s="99">
        <f>SUM(J13+J16+J57+J61+J116+J119+J129+J140+J199+J206+J229+J247+J258+J261+J269+J272+J275)</f>
        <v>24</v>
      </c>
      <c r="I287" s="113">
        <f>H287/H297</f>
        <v>6.5217391304347824E-2</v>
      </c>
    </row>
    <row r="288" spans="1:19" x14ac:dyDescent="0.2">
      <c r="B288" s="93"/>
      <c r="C288" s="105"/>
      <c r="D288" s="105"/>
      <c r="E288" s="105"/>
      <c r="F288" s="105"/>
      <c r="G288" s="111" t="s">
        <v>115</v>
      </c>
      <c r="H288" s="99">
        <f>SUM(K13+K16+K57+K61+K116+K119+K129+K140+K199+K206+K229+K247+K258+K261+K269+K272+K275)</f>
        <v>0</v>
      </c>
      <c r="I288" s="113">
        <f>H288/H297</f>
        <v>0</v>
      </c>
    </row>
    <row r="289" spans="2:9" x14ac:dyDescent="0.2">
      <c r="B289" s="93"/>
      <c r="C289" s="105"/>
      <c r="D289" s="105"/>
      <c r="E289" s="105"/>
      <c r="F289" s="105"/>
      <c r="G289" s="111" t="s">
        <v>116</v>
      </c>
      <c r="H289" s="99">
        <f>SUM(L13+L16+L57+L61+L116+L119+L129+L140+L199+L206+L229+L247+L258+L261+L269+L272+L275)</f>
        <v>0</v>
      </c>
      <c r="I289" s="113">
        <f>H289/H297</f>
        <v>0</v>
      </c>
    </row>
    <row r="290" spans="2:9" x14ac:dyDescent="0.2">
      <c r="B290" s="93"/>
      <c r="C290" s="105"/>
      <c r="D290" s="105"/>
      <c r="E290" s="105"/>
      <c r="F290" s="105"/>
      <c r="G290" s="111" t="s">
        <v>117</v>
      </c>
      <c r="H290" s="99">
        <f>SUM(M13+M16+M57+M61+M116+M119+M129+M140+M199+M206+M229+M247+M258+M261+M269+M272+M275)</f>
        <v>7</v>
      </c>
      <c r="I290" s="113">
        <f>H290/H297</f>
        <v>1.9021739130434784E-2</v>
      </c>
    </row>
    <row r="291" spans="2:9" x14ac:dyDescent="0.2">
      <c r="B291" s="93"/>
      <c r="C291" s="105"/>
      <c r="D291" s="105"/>
      <c r="E291" s="105"/>
      <c r="F291" s="105"/>
      <c r="G291" s="111" t="s">
        <v>118</v>
      </c>
      <c r="H291" s="99">
        <f>SUM(N13+N16+N57+N61+N116+N119+N129+N140+N199+N206+N229+N247+N258+N261+N269+N272+N275)</f>
        <v>2</v>
      </c>
      <c r="I291" s="113">
        <f>H291/H297</f>
        <v>5.434782608695652E-3</v>
      </c>
    </row>
    <row r="292" spans="2:9" x14ac:dyDescent="0.2">
      <c r="B292" s="93"/>
      <c r="C292" s="105"/>
      <c r="D292" s="105"/>
      <c r="E292" s="105"/>
      <c r="F292" s="105"/>
      <c r="G292" s="111" t="s">
        <v>119</v>
      </c>
      <c r="H292" s="99">
        <f>SUM(O13+O16+O57+O61+O116+O119+O129+O140+O199+O206+O229+O247+O258+O261+O269+O272+O275)</f>
        <v>0</v>
      </c>
      <c r="I292" s="113">
        <f>H292/H297</f>
        <v>0</v>
      </c>
    </row>
    <row r="293" spans="2:9" x14ac:dyDescent="0.2">
      <c r="B293" s="93"/>
      <c r="C293" s="105"/>
      <c r="D293" s="105"/>
      <c r="E293" s="105"/>
      <c r="F293" s="105"/>
      <c r="G293" s="111" t="s">
        <v>120</v>
      </c>
      <c r="H293" s="99">
        <f>SUM(P13+P16+P57+P61+P116+P119+P129+P140+P199+P206+P229+P247+P258+P261+P269+P272+P275)</f>
        <v>0</v>
      </c>
      <c r="I293" s="113">
        <f>H293/H297</f>
        <v>0</v>
      </c>
    </row>
    <row r="294" spans="2:9" x14ac:dyDescent="0.2">
      <c r="B294" s="93"/>
      <c r="C294" s="105"/>
      <c r="D294" s="105"/>
      <c r="E294" s="105"/>
      <c r="F294" s="105"/>
      <c r="G294" s="111" t="s">
        <v>121</v>
      </c>
      <c r="H294" s="99">
        <f>SUM(Q13+Q16+Q57+Q61+Q116+Q119+Q129+Q140+Q199+Q206+Q229+Q247+Q258+Q261+Q269+Q272+Q275)</f>
        <v>115</v>
      </c>
      <c r="I294" s="113">
        <f>H294/H297</f>
        <v>0.3125</v>
      </c>
    </row>
    <row r="295" spans="2:9" x14ac:dyDescent="0.2">
      <c r="B295" s="93"/>
      <c r="C295" s="105"/>
      <c r="D295" s="105"/>
      <c r="E295" s="105"/>
      <c r="F295" s="105"/>
      <c r="G295" s="111" t="s">
        <v>122</v>
      </c>
      <c r="H295" s="99">
        <f>SUM(R13+R16+R57+R61+R116+R119+R129+R140+R199+R206+R229+R247+R258+R261+R269+R272+R275)</f>
        <v>4</v>
      </c>
      <c r="I295" s="113">
        <f>H295/H297</f>
        <v>1.0869565217391304E-2</v>
      </c>
    </row>
    <row r="296" spans="2:9" x14ac:dyDescent="0.2">
      <c r="B296" s="93"/>
      <c r="C296" s="105"/>
      <c r="D296" s="105"/>
      <c r="E296" s="105"/>
      <c r="F296" s="105"/>
      <c r="G296" s="111" t="s">
        <v>123</v>
      </c>
      <c r="H296" s="123">
        <f>SUM(S13+S16+S57+S61+S116+S119+S129+S140+S199+S206+S229+S247+S258+S261+S269+S272+S275)</f>
        <v>56</v>
      </c>
      <c r="I296" s="115">
        <f>H296/H297</f>
        <v>0.15217391304347827</v>
      </c>
    </row>
    <row r="297" spans="2:9" x14ac:dyDescent="0.2">
      <c r="B297" s="93"/>
      <c r="C297" s="105"/>
      <c r="D297" s="105"/>
      <c r="E297" s="105"/>
      <c r="F297" s="105"/>
      <c r="G297" s="111"/>
      <c r="H297" s="122">
        <f>SUM(H284:H296)</f>
        <v>368</v>
      </c>
      <c r="I297" s="114">
        <f>SUM(I284:I296)</f>
        <v>1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North Carolina Beaches</oddHeader>
    <oddFooter>&amp;R&amp;P of &amp;N</oddFooter>
  </headerFooter>
  <rowBreaks count="1" manualBreakCount="1">
    <brk id="276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62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2" ht="37.5" customHeight="1" x14ac:dyDescent="0.15">
      <c r="A1" s="25" t="s">
        <v>11</v>
      </c>
      <c r="B1" s="25" t="s">
        <v>12</v>
      </c>
      <c r="C1" s="25" t="s">
        <v>66</v>
      </c>
      <c r="D1" s="3" t="s">
        <v>69</v>
      </c>
      <c r="E1" s="25" t="s">
        <v>85</v>
      </c>
      <c r="F1" s="26" t="s">
        <v>86</v>
      </c>
      <c r="G1" s="26" t="s">
        <v>87</v>
      </c>
      <c r="H1" s="27" t="s">
        <v>88</v>
      </c>
      <c r="I1" s="25" t="s">
        <v>89</v>
      </c>
      <c r="J1" s="25" t="s">
        <v>90</v>
      </c>
      <c r="K1" s="25" t="s">
        <v>91</v>
      </c>
    </row>
    <row r="2" spans="1:12" ht="12.75" customHeight="1" x14ac:dyDescent="0.15">
      <c r="A2" s="155" t="s">
        <v>165</v>
      </c>
      <c r="B2" s="155" t="s">
        <v>161</v>
      </c>
      <c r="C2" s="155" t="s">
        <v>162</v>
      </c>
      <c r="D2" s="162">
        <v>1</v>
      </c>
      <c r="E2" s="155" t="s">
        <v>33</v>
      </c>
      <c r="F2" s="163">
        <v>40788</v>
      </c>
      <c r="G2" s="163">
        <v>40835</v>
      </c>
      <c r="H2" s="164">
        <v>47</v>
      </c>
      <c r="I2" s="164" t="s">
        <v>31</v>
      </c>
      <c r="J2" s="164" t="s">
        <v>32</v>
      </c>
      <c r="K2" s="164" t="s">
        <v>30</v>
      </c>
    </row>
    <row r="3" spans="1:12" ht="12.75" customHeight="1" x14ac:dyDescent="0.15">
      <c r="A3" s="33"/>
      <c r="B3" s="158">
        <f>SUM(IF(FREQUENCY(MATCH(B2:B2,B2:B2,0),MATCH(B2:B2,B2:B2,0))&gt;0,1))</f>
        <v>1</v>
      </c>
      <c r="C3" s="158"/>
      <c r="D3" s="158"/>
      <c r="E3" s="34">
        <f>COUNTA(E2:E2)</f>
        <v>1</v>
      </c>
      <c r="F3" s="34"/>
      <c r="G3" s="34"/>
      <c r="H3" s="34">
        <f>SUM(H2:H2)</f>
        <v>47</v>
      </c>
      <c r="I3" s="33"/>
      <c r="J3" s="33"/>
      <c r="K3" s="33"/>
    </row>
    <row r="4" spans="1:12" ht="12.75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ht="12.75" customHeight="1" x14ac:dyDescent="0.15">
      <c r="A5" s="151" t="s">
        <v>169</v>
      </c>
      <c r="B5" s="151" t="s">
        <v>174</v>
      </c>
      <c r="C5" s="151" t="s">
        <v>622</v>
      </c>
      <c r="D5" s="72">
        <v>2</v>
      </c>
      <c r="E5" s="151" t="s">
        <v>33</v>
      </c>
      <c r="F5" s="161">
        <v>40836</v>
      </c>
      <c r="G5" s="161">
        <v>40837</v>
      </c>
      <c r="H5" s="127">
        <v>1</v>
      </c>
      <c r="I5" s="127" t="s">
        <v>31</v>
      </c>
      <c r="J5" s="127" t="s">
        <v>32</v>
      </c>
      <c r="K5" s="127" t="s">
        <v>30</v>
      </c>
    </row>
    <row r="6" spans="1:12" ht="12.75" customHeight="1" x14ac:dyDescent="0.15">
      <c r="A6" s="152" t="s">
        <v>169</v>
      </c>
      <c r="B6" s="152" t="s">
        <v>177</v>
      </c>
      <c r="C6" s="152" t="s">
        <v>623</v>
      </c>
      <c r="D6" s="72">
        <v>2</v>
      </c>
      <c r="E6" s="152" t="s">
        <v>33</v>
      </c>
      <c r="F6" s="161">
        <v>40752</v>
      </c>
      <c r="G6" s="161">
        <v>40753</v>
      </c>
      <c r="H6" s="127">
        <v>1</v>
      </c>
      <c r="I6" s="127" t="s">
        <v>31</v>
      </c>
      <c r="J6" s="127" t="s">
        <v>32</v>
      </c>
      <c r="K6" s="127" t="s">
        <v>30</v>
      </c>
    </row>
    <row r="7" spans="1:12" ht="12.75" customHeight="1" x14ac:dyDescent="0.15">
      <c r="A7" s="152" t="s">
        <v>169</v>
      </c>
      <c r="B7" s="152" t="s">
        <v>180</v>
      </c>
      <c r="C7" s="152" t="s">
        <v>181</v>
      </c>
      <c r="D7" s="72">
        <v>2</v>
      </c>
      <c r="E7" s="152" t="s">
        <v>33</v>
      </c>
      <c r="F7" s="161">
        <v>40794</v>
      </c>
      <c r="G7" s="161">
        <v>40795</v>
      </c>
      <c r="H7" s="127">
        <v>1</v>
      </c>
      <c r="I7" s="127" t="s">
        <v>31</v>
      </c>
      <c r="J7" s="127" t="s">
        <v>32</v>
      </c>
      <c r="K7" s="127" t="s">
        <v>640</v>
      </c>
    </row>
    <row r="8" spans="1:12" ht="12.75" customHeight="1" x14ac:dyDescent="0.15">
      <c r="A8" s="152" t="s">
        <v>169</v>
      </c>
      <c r="B8" s="152" t="s">
        <v>180</v>
      </c>
      <c r="C8" s="152" t="s">
        <v>181</v>
      </c>
      <c r="D8" s="72">
        <v>2</v>
      </c>
      <c r="E8" s="152" t="s">
        <v>33</v>
      </c>
      <c r="F8" s="161">
        <v>40808</v>
      </c>
      <c r="G8" s="161">
        <v>40809</v>
      </c>
      <c r="H8" s="127">
        <v>1</v>
      </c>
      <c r="I8" s="127" t="s">
        <v>31</v>
      </c>
      <c r="J8" s="127" t="s">
        <v>32</v>
      </c>
      <c r="K8" s="127" t="s">
        <v>30</v>
      </c>
    </row>
    <row r="9" spans="1:12" ht="12.75" customHeight="1" x14ac:dyDescent="0.15">
      <c r="A9" s="156" t="s">
        <v>169</v>
      </c>
      <c r="B9" s="156" t="s">
        <v>204</v>
      </c>
      <c r="C9" s="156" t="s">
        <v>205</v>
      </c>
      <c r="D9" s="73">
        <v>1</v>
      </c>
      <c r="E9" s="156" t="s">
        <v>33</v>
      </c>
      <c r="F9" s="165">
        <v>40801</v>
      </c>
      <c r="G9" s="165">
        <v>40815</v>
      </c>
      <c r="H9" s="144">
        <v>14</v>
      </c>
      <c r="I9" s="144" t="s">
        <v>31</v>
      </c>
      <c r="J9" s="144" t="s">
        <v>32</v>
      </c>
      <c r="K9" s="144" t="s">
        <v>22</v>
      </c>
    </row>
    <row r="10" spans="1:12" ht="12.75" customHeight="1" x14ac:dyDescent="0.15">
      <c r="A10" s="56"/>
      <c r="B10" s="149">
        <f>SUM(IF(FREQUENCY(MATCH(B5:B9,B5:B9,0),MATCH(B5:B9,B5:B9,0))&gt;0,1))</f>
        <v>4</v>
      </c>
      <c r="C10" s="149"/>
      <c r="D10" s="149"/>
      <c r="E10" s="62">
        <f>COUNTA(E5:E9)</f>
        <v>5</v>
      </c>
      <c r="F10" s="62"/>
      <c r="G10" s="62"/>
      <c r="H10" s="62">
        <f>SUM(H5:H9)</f>
        <v>18</v>
      </c>
      <c r="I10" s="56"/>
      <c r="J10" s="56"/>
      <c r="K10" s="56"/>
    </row>
    <row r="11" spans="1:12" ht="12.75" customHeight="1" x14ac:dyDescent="0.1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2" ht="12.75" customHeight="1" x14ac:dyDescent="0.15">
      <c r="A12" s="152" t="s">
        <v>249</v>
      </c>
      <c r="B12" s="152" t="s">
        <v>250</v>
      </c>
      <c r="C12" s="152" t="s">
        <v>251</v>
      </c>
      <c r="D12" s="72">
        <v>1</v>
      </c>
      <c r="E12" s="152" t="s">
        <v>33</v>
      </c>
      <c r="F12" s="161">
        <v>40813</v>
      </c>
      <c r="G12" s="161">
        <v>40820</v>
      </c>
      <c r="H12" s="127">
        <v>7</v>
      </c>
      <c r="I12" s="127" t="s">
        <v>31</v>
      </c>
      <c r="J12" s="127" t="s">
        <v>32</v>
      </c>
      <c r="K12" s="127" t="s">
        <v>30</v>
      </c>
      <c r="L12" s="72"/>
    </row>
    <row r="13" spans="1:12" ht="12.75" customHeight="1" x14ac:dyDescent="0.15">
      <c r="A13" s="151" t="s">
        <v>249</v>
      </c>
      <c r="B13" s="47" t="s">
        <v>258</v>
      </c>
      <c r="C13" s="47" t="s">
        <v>259</v>
      </c>
      <c r="D13" s="72">
        <v>2</v>
      </c>
      <c r="E13" s="151" t="s">
        <v>33</v>
      </c>
      <c r="F13" s="161">
        <v>40814</v>
      </c>
      <c r="G13" s="161">
        <v>40815</v>
      </c>
      <c r="H13" s="127">
        <v>1</v>
      </c>
      <c r="I13" s="127" t="s">
        <v>31</v>
      </c>
      <c r="J13" s="127" t="s">
        <v>32</v>
      </c>
      <c r="K13" s="127" t="s">
        <v>30</v>
      </c>
      <c r="L13" s="72"/>
    </row>
    <row r="14" spans="1:12" ht="12.75" customHeight="1" x14ac:dyDescent="0.15">
      <c r="A14" s="152" t="s">
        <v>249</v>
      </c>
      <c r="B14" s="152" t="s">
        <v>316</v>
      </c>
      <c r="C14" s="152" t="s">
        <v>317</v>
      </c>
      <c r="D14" s="72">
        <v>1</v>
      </c>
      <c r="E14" s="152" t="s">
        <v>33</v>
      </c>
      <c r="F14" s="161">
        <v>40813</v>
      </c>
      <c r="G14" s="161">
        <v>40848</v>
      </c>
      <c r="H14" s="127">
        <v>35</v>
      </c>
      <c r="I14" s="127" t="s">
        <v>31</v>
      </c>
      <c r="J14" s="127" t="s">
        <v>32</v>
      </c>
      <c r="K14" s="127" t="s">
        <v>30</v>
      </c>
      <c r="L14" s="72"/>
    </row>
    <row r="15" spans="1:12" ht="12.75" customHeight="1" x14ac:dyDescent="0.15">
      <c r="A15" s="152" t="s">
        <v>249</v>
      </c>
      <c r="B15" s="152" t="s">
        <v>333</v>
      </c>
      <c r="C15" s="152" t="s">
        <v>334</v>
      </c>
      <c r="D15" s="72">
        <v>1</v>
      </c>
      <c r="E15" s="152" t="s">
        <v>33</v>
      </c>
      <c r="F15" s="161">
        <v>40806</v>
      </c>
      <c r="G15" s="161">
        <v>40807</v>
      </c>
      <c r="H15" s="127">
        <v>1</v>
      </c>
      <c r="I15" s="127" t="s">
        <v>31</v>
      </c>
      <c r="J15" s="127" t="s">
        <v>32</v>
      </c>
      <c r="K15" s="127" t="s">
        <v>30</v>
      </c>
      <c r="L15" s="72"/>
    </row>
    <row r="16" spans="1:12" ht="12.75" customHeight="1" x14ac:dyDescent="0.15">
      <c r="A16" s="156" t="s">
        <v>249</v>
      </c>
      <c r="B16" s="156" t="s">
        <v>333</v>
      </c>
      <c r="C16" s="156" t="s">
        <v>334</v>
      </c>
      <c r="D16" s="73">
        <v>1</v>
      </c>
      <c r="E16" s="156" t="s">
        <v>33</v>
      </c>
      <c r="F16" s="165">
        <v>40813</v>
      </c>
      <c r="G16" s="165">
        <v>40841</v>
      </c>
      <c r="H16" s="144">
        <v>28</v>
      </c>
      <c r="I16" s="144" t="s">
        <v>31</v>
      </c>
      <c r="J16" s="144" t="s">
        <v>32</v>
      </c>
      <c r="K16" s="144" t="s">
        <v>30</v>
      </c>
      <c r="L16" s="72"/>
    </row>
    <row r="17" spans="1:12" ht="12.75" customHeight="1" x14ac:dyDescent="0.15">
      <c r="A17" s="56"/>
      <c r="B17" s="149">
        <f>SUM(IF(FREQUENCY(MATCH(B12:B16,B12:B16,0),MATCH(B12:B16,B12:B16,0))&gt;0,1))</f>
        <v>4</v>
      </c>
      <c r="C17" s="62"/>
      <c r="D17" s="62"/>
      <c r="E17" s="62">
        <f>COUNTA(E12:E16)</f>
        <v>5</v>
      </c>
      <c r="F17" s="62"/>
      <c r="G17" s="62"/>
      <c r="H17" s="62">
        <f>SUM(H12:H16)</f>
        <v>72</v>
      </c>
      <c r="I17" s="56"/>
      <c r="J17" s="56"/>
      <c r="K17" s="56"/>
    </row>
    <row r="18" spans="1:12" ht="12.75" customHeight="1" x14ac:dyDescent="0.15">
      <c r="A18" s="56"/>
      <c r="B18" s="149"/>
      <c r="C18" s="62"/>
      <c r="D18" s="62"/>
      <c r="E18" s="62"/>
      <c r="F18" s="62"/>
      <c r="G18" s="62"/>
      <c r="H18" s="62"/>
      <c r="I18" s="56"/>
      <c r="J18" s="56"/>
      <c r="K18" s="56"/>
    </row>
    <row r="19" spans="1:12" ht="12.75" customHeight="1" x14ac:dyDescent="0.15">
      <c r="A19" s="156" t="s">
        <v>354</v>
      </c>
      <c r="B19" s="156" t="s">
        <v>364</v>
      </c>
      <c r="C19" s="156" t="s">
        <v>365</v>
      </c>
      <c r="D19" s="73">
        <v>2</v>
      </c>
      <c r="E19" s="156" t="s">
        <v>33</v>
      </c>
      <c r="F19" s="165">
        <v>40829</v>
      </c>
      <c r="G19" s="165">
        <v>40830</v>
      </c>
      <c r="H19" s="144">
        <v>1</v>
      </c>
      <c r="I19" s="144" t="s">
        <v>31</v>
      </c>
      <c r="J19" s="144" t="s">
        <v>32</v>
      </c>
      <c r="K19" s="144" t="s">
        <v>30</v>
      </c>
      <c r="L19" s="72"/>
    </row>
    <row r="20" spans="1:12" ht="12.75" customHeight="1" x14ac:dyDescent="0.15">
      <c r="A20" s="56"/>
      <c r="B20" s="149">
        <f>SUM(IF(FREQUENCY(MATCH(B19:B19,B19:B19,0),MATCH(B19:B19,B19:B19,0))&gt;0,1))</f>
        <v>1</v>
      </c>
      <c r="C20" s="62"/>
      <c r="D20" s="62"/>
      <c r="E20" s="62">
        <f>COUNTA(E19:E19)</f>
        <v>1</v>
      </c>
      <c r="F20" s="62"/>
      <c r="G20" s="62"/>
      <c r="H20" s="62">
        <f>SUM(H19:H19)</f>
        <v>1</v>
      </c>
      <c r="I20" s="56"/>
      <c r="J20" s="56"/>
      <c r="K20" s="56"/>
    </row>
    <row r="21" spans="1:12" ht="12.75" customHeight="1" x14ac:dyDescent="0.15">
      <c r="A21" s="56"/>
      <c r="B21" s="149"/>
      <c r="C21" s="62"/>
      <c r="D21" s="62"/>
      <c r="E21" s="62"/>
      <c r="F21" s="62"/>
      <c r="G21" s="62"/>
      <c r="H21" s="62"/>
      <c r="I21" s="56"/>
      <c r="J21" s="56"/>
      <c r="K21" s="56"/>
    </row>
    <row r="22" spans="1:12" ht="12.75" customHeight="1" x14ac:dyDescent="0.15">
      <c r="A22" s="152" t="s">
        <v>386</v>
      </c>
      <c r="B22" s="152" t="s">
        <v>460</v>
      </c>
      <c r="C22" s="152" t="s">
        <v>461</v>
      </c>
      <c r="D22" s="72">
        <v>1</v>
      </c>
      <c r="E22" s="152" t="s">
        <v>33</v>
      </c>
      <c r="F22" s="161">
        <v>40675</v>
      </c>
      <c r="G22" s="161">
        <v>40682</v>
      </c>
      <c r="H22" s="127">
        <v>7</v>
      </c>
      <c r="I22" s="127" t="s">
        <v>31</v>
      </c>
      <c r="J22" s="127" t="s">
        <v>32</v>
      </c>
      <c r="K22" s="127" t="s">
        <v>144</v>
      </c>
      <c r="L22" s="72"/>
    </row>
    <row r="23" spans="1:12" ht="12.75" customHeight="1" x14ac:dyDescent="0.15">
      <c r="A23" s="156" t="s">
        <v>386</v>
      </c>
      <c r="B23" s="156" t="s">
        <v>460</v>
      </c>
      <c r="C23" s="156" t="s">
        <v>461</v>
      </c>
      <c r="D23" s="73">
        <v>1</v>
      </c>
      <c r="E23" s="156" t="s">
        <v>33</v>
      </c>
      <c r="F23" s="165">
        <v>40793</v>
      </c>
      <c r="G23" s="165">
        <v>40794</v>
      </c>
      <c r="H23" s="144">
        <v>1</v>
      </c>
      <c r="I23" s="144" t="s">
        <v>31</v>
      </c>
      <c r="J23" s="144" t="s">
        <v>32</v>
      </c>
      <c r="K23" s="144" t="s">
        <v>641</v>
      </c>
      <c r="L23" s="72"/>
    </row>
    <row r="24" spans="1:12" ht="12.75" customHeight="1" x14ac:dyDescent="0.15">
      <c r="A24" s="56"/>
      <c r="B24" s="149">
        <f>SUM(IF(FREQUENCY(MATCH(B22:B23,B22:B23,0),MATCH(B22:B23,B22:B23,0))&gt;0,1))</f>
        <v>1</v>
      </c>
      <c r="C24" s="62"/>
      <c r="D24" s="62"/>
      <c r="E24" s="62">
        <f>COUNTA(E22:E23)</f>
        <v>2</v>
      </c>
      <c r="F24" s="62"/>
      <c r="G24" s="62"/>
      <c r="H24" s="62">
        <f>SUM(H22:H23)</f>
        <v>8</v>
      </c>
      <c r="I24" s="56"/>
      <c r="J24" s="56"/>
      <c r="K24" s="56"/>
    </row>
    <row r="25" spans="1:12" ht="12.75" customHeight="1" x14ac:dyDescent="0.15">
      <c r="A25" s="56"/>
      <c r="B25" s="149"/>
      <c r="C25" s="62"/>
      <c r="D25" s="62"/>
      <c r="E25" s="62"/>
      <c r="F25" s="62"/>
      <c r="G25" s="62"/>
      <c r="H25" s="62"/>
      <c r="I25" s="56"/>
      <c r="J25" s="56"/>
      <c r="K25" s="56"/>
    </row>
    <row r="26" spans="1:12" ht="12.75" customHeight="1" x14ac:dyDescent="0.15">
      <c r="A26" s="152" t="s">
        <v>509</v>
      </c>
      <c r="B26" s="152" t="s">
        <v>512</v>
      </c>
      <c r="C26" s="152" t="s">
        <v>513</v>
      </c>
      <c r="D26" s="72">
        <v>1</v>
      </c>
      <c r="E26" s="127" t="s">
        <v>33</v>
      </c>
      <c r="F26" s="161">
        <v>40814</v>
      </c>
      <c r="G26" s="161">
        <v>40815</v>
      </c>
      <c r="H26" s="127">
        <v>1</v>
      </c>
      <c r="I26" s="127" t="s">
        <v>31</v>
      </c>
      <c r="J26" s="127" t="s">
        <v>32</v>
      </c>
      <c r="K26" s="127" t="s">
        <v>30</v>
      </c>
      <c r="L26" s="72"/>
    </row>
    <row r="27" spans="1:12" ht="12.75" customHeight="1" x14ac:dyDescent="0.15">
      <c r="A27" s="152" t="s">
        <v>509</v>
      </c>
      <c r="B27" s="152" t="s">
        <v>516</v>
      </c>
      <c r="C27" s="152" t="s">
        <v>517</v>
      </c>
      <c r="D27" s="72">
        <v>1</v>
      </c>
      <c r="E27" s="127" t="s">
        <v>33</v>
      </c>
      <c r="F27" s="161">
        <v>40681</v>
      </c>
      <c r="G27" s="161">
        <v>40682</v>
      </c>
      <c r="H27" s="127">
        <v>1</v>
      </c>
      <c r="I27" s="127" t="s">
        <v>31</v>
      </c>
      <c r="J27" s="127" t="s">
        <v>32</v>
      </c>
      <c r="K27" s="127" t="s">
        <v>30</v>
      </c>
      <c r="L27" s="72"/>
    </row>
    <row r="28" spans="1:12" ht="12.75" customHeight="1" x14ac:dyDescent="0.15">
      <c r="A28" s="152" t="s">
        <v>509</v>
      </c>
      <c r="B28" s="152" t="s">
        <v>516</v>
      </c>
      <c r="C28" s="152" t="s">
        <v>517</v>
      </c>
      <c r="D28" s="72">
        <v>1</v>
      </c>
      <c r="E28" s="127" t="s">
        <v>33</v>
      </c>
      <c r="F28" s="161">
        <v>40814</v>
      </c>
      <c r="G28" s="161">
        <v>40815</v>
      </c>
      <c r="H28" s="127">
        <v>1</v>
      </c>
      <c r="I28" s="127" t="s">
        <v>31</v>
      </c>
      <c r="J28" s="127" t="s">
        <v>32</v>
      </c>
      <c r="K28" s="127" t="s">
        <v>30</v>
      </c>
      <c r="L28" s="72"/>
    </row>
    <row r="29" spans="1:12" ht="12.75" customHeight="1" x14ac:dyDescent="0.15">
      <c r="A29" s="152" t="s">
        <v>509</v>
      </c>
      <c r="B29" s="152" t="s">
        <v>522</v>
      </c>
      <c r="C29" s="152" t="s">
        <v>523</v>
      </c>
      <c r="D29" s="72">
        <v>1</v>
      </c>
      <c r="E29" s="127" t="s">
        <v>33</v>
      </c>
      <c r="F29" s="161">
        <v>40751</v>
      </c>
      <c r="G29" s="161">
        <v>40752</v>
      </c>
      <c r="H29" s="127">
        <v>1</v>
      </c>
      <c r="I29" s="127" t="s">
        <v>31</v>
      </c>
      <c r="J29" s="127" t="s">
        <v>32</v>
      </c>
      <c r="K29" s="127" t="s">
        <v>641</v>
      </c>
      <c r="L29" s="72"/>
    </row>
    <row r="30" spans="1:12" ht="12.75" customHeight="1" x14ac:dyDescent="0.15">
      <c r="A30" s="152" t="s">
        <v>509</v>
      </c>
      <c r="B30" s="152" t="s">
        <v>530</v>
      </c>
      <c r="C30" s="152" t="s">
        <v>531</v>
      </c>
      <c r="D30" s="72">
        <v>1</v>
      </c>
      <c r="E30" s="127" t="s">
        <v>33</v>
      </c>
      <c r="F30" s="161">
        <v>40751</v>
      </c>
      <c r="G30" s="161">
        <v>40752</v>
      </c>
      <c r="H30" s="127">
        <v>1</v>
      </c>
      <c r="I30" s="127" t="s">
        <v>31</v>
      </c>
      <c r="J30" s="127" t="s">
        <v>32</v>
      </c>
      <c r="K30" s="127" t="s">
        <v>641</v>
      </c>
      <c r="L30" s="72"/>
    </row>
    <row r="31" spans="1:12" ht="12.75" customHeight="1" x14ac:dyDescent="0.15">
      <c r="A31" s="156" t="s">
        <v>509</v>
      </c>
      <c r="B31" s="156" t="s">
        <v>543</v>
      </c>
      <c r="C31" s="156" t="s">
        <v>544</v>
      </c>
      <c r="D31" s="73">
        <v>2</v>
      </c>
      <c r="E31" s="144" t="s">
        <v>33</v>
      </c>
      <c r="F31" s="165">
        <v>40751</v>
      </c>
      <c r="G31" s="165">
        <v>40752</v>
      </c>
      <c r="H31" s="144">
        <v>1</v>
      </c>
      <c r="I31" s="144" t="s">
        <v>31</v>
      </c>
      <c r="J31" s="144" t="s">
        <v>32</v>
      </c>
      <c r="K31" s="144" t="s">
        <v>641</v>
      </c>
      <c r="L31" s="72"/>
    </row>
    <row r="32" spans="1:12" ht="12.75" customHeight="1" x14ac:dyDescent="0.15">
      <c r="A32" s="56"/>
      <c r="B32" s="149">
        <f>SUM(IF(FREQUENCY(MATCH(B26:B31,B26:B31,0),MATCH(B26:B31,B26:B31,0))&gt;0,1))</f>
        <v>5</v>
      </c>
      <c r="C32" s="62"/>
      <c r="D32" s="62"/>
      <c r="E32" s="62">
        <f>COUNTA(E26:E31)</f>
        <v>6</v>
      </c>
      <c r="F32" s="62"/>
      <c r="G32" s="62"/>
      <c r="H32" s="62">
        <f>SUM(H26:H31)</f>
        <v>6</v>
      </c>
      <c r="I32" s="56"/>
      <c r="J32" s="56"/>
      <c r="K32" s="56"/>
    </row>
    <row r="33" spans="1:11" ht="12.75" customHeight="1" x14ac:dyDescent="0.15">
      <c r="A33" s="56"/>
      <c r="B33" s="149"/>
      <c r="C33" s="62"/>
      <c r="D33" s="62"/>
      <c r="E33" s="62"/>
      <c r="F33" s="62"/>
      <c r="G33" s="62"/>
      <c r="H33" s="62"/>
      <c r="I33" s="56"/>
      <c r="J33" s="56"/>
      <c r="K33" s="56"/>
    </row>
    <row r="34" spans="1:11" ht="12.75" customHeight="1" x14ac:dyDescent="0.15">
      <c r="A34" s="152" t="s">
        <v>580</v>
      </c>
      <c r="B34" s="152" t="s">
        <v>593</v>
      </c>
      <c r="C34" s="152" t="s">
        <v>594</v>
      </c>
      <c r="D34" s="72">
        <v>1</v>
      </c>
      <c r="E34" s="127" t="s">
        <v>33</v>
      </c>
      <c r="F34" s="161">
        <v>40661</v>
      </c>
      <c r="G34" s="161">
        <v>40674</v>
      </c>
      <c r="H34" s="127">
        <v>13</v>
      </c>
      <c r="I34" s="127" t="s">
        <v>31</v>
      </c>
      <c r="J34" s="127" t="s">
        <v>32</v>
      </c>
      <c r="K34" s="127" t="s">
        <v>640</v>
      </c>
    </row>
    <row r="35" spans="1:11" ht="12.75" customHeight="1" x14ac:dyDescent="0.15">
      <c r="A35" s="156" t="s">
        <v>580</v>
      </c>
      <c r="B35" s="156" t="s">
        <v>597</v>
      </c>
      <c r="C35" s="156" t="s">
        <v>598</v>
      </c>
      <c r="D35" s="73">
        <v>2</v>
      </c>
      <c r="E35" s="144" t="s">
        <v>33</v>
      </c>
      <c r="F35" s="165">
        <v>40661</v>
      </c>
      <c r="G35" s="165">
        <v>40662</v>
      </c>
      <c r="H35" s="144">
        <v>1</v>
      </c>
      <c r="I35" s="144" t="s">
        <v>31</v>
      </c>
      <c r="J35" s="144" t="s">
        <v>32</v>
      </c>
      <c r="K35" s="144" t="s">
        <v>641</v>
      </c>
    </row>
    <row r="36" spans="1:11" ht="12.75" customHeight="1" x14ac:dyDescent="0.15">
      <c r="A36" s="33"/>
      <c r="B36" s="149">
        <f>SUM(IF(FREQUENCY(MATCH(B34:B35,B34:B35,0),MATCH(B34:B35,B34:B35,0))&gt;0,1))</f>
        <v>2</v>
      </c>
      <c r="C36" s="34"/>
      <c r="D36" s="34"/>
      <c r="E36" s="62">
        <f>COUNTA(E34:E35)</f>
        <v>2</v>
      </c>
      <c r="F36" s="34"/>
      <c r="G36" s="34"/>
      <c r="H36" s="62">
        <f>SUM(H34:H35)</f>
        <v>14</v>
      </c>
      <c r="I36" s="33"/>
      <c r="J36" s="33"/>
      <c r="K36" s="33"/>
    </row>
    <row r="37" spans="1:11" ht="12.75" customHeight="1" x14ac:dyDescent="0.15">
      <c r="A37" s="33"/>
      <c r="B37" s="158"/>
      <c r="C37" s="34"/>
      <c r="D37" s="34"/>
      <c r="E37" s="34"/>
      <c r="F37" s="34"/>
      <c r="G37" s="34"/>
      <c r="H37" s="34"/>
      <c r="I37" s="33"/>
      <c r="J37" s="33"/>
      <c r="K37" s="33"/>
    </row>
    <row r="38" spans="1:11" ht="12.75" customHeight="1" x14ac:dyDescent="0.15">
      <c r="A38" s="157" t="s">
        <v>602</v>
      </c>
      <c r="B38" s="157" t="s">
        <v>609</v>
      </c>
      <c r="C38" s="157" t="s">
        <v>610</v>
      </c>
      <c r="D38" s="157">
        <v>1</v>
      </c>
      <c r="E38" s="144" t="s">
        <v>33</v>
      </c>
      <c r="F38" s="165">
        <v>40814</v>
      </c>
      <c r="G38" s="165">
        <v>40821</v>
      </c>
      <c r="H38" s="144">
        <v>7</v>
      </c>
      <c r="I38" s="144" t="s">
        <v>31</v>
      </c>
      <c r="J38" s="144" t="s">
        <v>32</v>
      </c>
      <c r="K38" s="144" t="s">
        <v>30</v>
      </c>
    </row>
    <row r="39" spans="1:11" ht="12.75" customHeight="1" x14ac:dyDescent="0.15">
      <c r="A39" s="33"/>
      <c r="B39" s="158">
        <f>SUM(IF(FREQUENCY(MATCH(B38:B38,B38:B38,0),MATCH(B38:B38,B38:B38,0))&gt;0,1))</f>
        <v>1</v>
      </c>
      <c r="C39" s="34"/>
      <c r="D39" s="34"/>
      <c r="E39" s="34">
        <f>COUNTA(E38:E38)</f>
        <v>1</v>
      </c>
      <c r="F39" s="34"/>
      <c r="G39" s="34"/>
      <c r="H39" s="34">
        <f>SUM(H38:H38)</f>
        <v>7</v>
      </c>
      <c r="I39" s="33"/>
      <c r="J39" s="33"/>
      <c r="K39" s="33"/>
    </row>
    <row r="40" spans="1:11" ht="12.75" customHeight="1" x14ac:dyDescent="0.15">
      <c r="A40" s="33"/>
      <c r="B40" s="63"/>
      <c r="C40" s="34"/>
      <c r="D40" s="34"/>
      <c r="E40" s="29"/>
      <c r="F40" s="29"/>
      <c r="G40" s="29"/>
      <c r="H40" s="29"/>
      <c r="I40" s="33"/>
      <c r="J40" s="33"/>
      <c r="K40" s="33"/>
    </row>
    <row r="41" spans="1:11" ht="12.75" customHeight="1" x14ac:dyDescent="0.15">
      <c r="A41" s="33"/>
      <c r="B41" s="63"/>
      <c r="C41" s="34"/>
      <c r="D41" s="34"/>
      <c r="E41" s="29"/>
      <c r="F41" s="29"/>
      <c r="G41" s="29"/>
      <c r="H41" s="29"/>
      <c r="I41" s="33"/>
      <c r="J41" s="33"/>
      <c r="K41" s="33"/>
    </row>
    <row r="42" spans="1:11" ht="12.75" customHeight="1" x14ac:dyDescent="0.2">
      <c r="A42" s="33"/>
      <c r="C42" s="100" t="s">
        <v>657</v>
      </c>
      <c r="D42" s="116"/>
      <c r="E42" s="117"/>
      <c r="F42" s="117"/>
      <c r="G42" s="29"/>
      <c r="H42" s="29"/>
      <c r="I42" s="33"/>
      <c r="J42" s="33"/>
      <c r="K42" s="33"/>
    </row>
    <row r="43" spans="1:11" ht="12.75" customHeight="1" x14ac:dyDescent="0.2">
      <c r="A43" s="33"/>
      <c r="C43" s="118"/>
      <c r="D43" s="119" t="s">
        <v>128</v>
      </c>
      <c r="E43" s="99">
        <f>SUM(B3+B10+B17+B20+B24+B32+B36+B39)</f>
        <v>19</v>
      </c>
      <c r="F43" s="117"/>
      <c r="G43" s="29"/>
      <c r="H43" s="29"/>
      <c r="I43" s="33"/>
      <c r="J43" s="33"/>
      <c r="K43" s="33"/>
    </row>
    <row r="44" spans="1:11" ht="12.75" customHeight="1" x14ac:dyDescent="0.2">
      <c r="A44" s="33"/>
      <c r="C44" s="118"/>
      <c r="D44" s="119" t="s">
        <v>129</v>
      </c>
      <c r="E44" s="99">
        <f>SUM(E3+E10+E17+E20+E24+E32+E36+E39)</f>
        <v>23</v>
      </c>
      <c r="F44" s="117"/>
      <c r="G44" s="29"/>
      <c r="H44" s="29"/>
      <c r="I44" s="33"/>
      <c r="J44" s="33"/>
      <c r="K44" s="33"/>
    </row>
    <row r="45" spans="1:11" ht="12.75" customHeight="1" x14ac:dyDescent="0.2">
      <c r="A45" s="33"/>
      <c r="C45" s="118"/>
      <c r="D45" s="119" t="s">
        <v>130</v>
      </c>
      <c r="E45" s="98">
        <f>SUM(H3+H10+H17+H20+H24+H32+H36+H39)</f>
        <v>173</v>
      </c>
      <c r="F45" s="117"/>
      <c r="G45" s="29"/>
      <c r="H45" s="29"/>
      <c r="I45" s="33"/>
      <c r="J45" s="33"/>
      <c r="K45" s="33"/>
    </row>
    <row r="46" spans="1:11" ht="12.75" customHeight="1" x14ac:dyDescent="0.2">
      <c r="A46" s="33"/>
      <c r="B46" s="118"/>
      <c r="C46" s="116"/>
      <c r="D46" s="116"/>
      <c r="E46" s="117"/>
      <c r="F46" s="117"/>
      <c r="G46" s="29"/>
      <c r="H46" s="29"/>
      <c r="I46" s="33"/>
      <c r="J46" s="33"/>
      <c r="K46" s="33"/>
    </row>
    <row r="47" spans="1:11" ht="12.75" customHeight="1" x14ac:dyDescent="0.2">
      <c r="A47" s="33"/>
      <c r="B47" s="105"/>
      <c r="D47" s="120" t="s">
        <v>107</v>
      </c>
      <c r="E47" s="117"/>
      <c r="F47" s="117"/>
      <c r="G47" s="29"/>
      <c r="H47" s="29"/>
      <c r="I47" s="33"/>
      <c r="J47" s="33"/>
      <c r="K47" s="33"/>
    </row>
    <row r="48" spans="1:11" ht="12.75" customHeight="1" x14ac:dyDescent="0.2">
      <c r="A48" s="33"/>
      <c r="B48" s="118"/>
      <c r="D48" s="101"/>
      <c r="E48" s="110" t="s">
        <v>94</v>
      </c>
      <c r="F48" s="110" t="s">
        <v>95</v>
      </c>
      <c r="G48" s="29"/>
      <c r="H48" s="29"/>
      <c r="I48" s="33"/>
      <c r="J48" s="33"/>
      <c r="K48" s="33"/>
    </row>
    <row r="49" spans="1:12" ht="12.75" customHeight="1" x14ac:dyDescent="0.2">
      <c r="A49" s="83"/>
      <c r="B49" s="105"/>
      <c r="D49" s="121" t="s">
        <v>124</v>
      </c>
      <c r="E49" s="101"/>
      <c r="F49" s="101"/>
      <c r="G49" s="30"/>
      <c r="H49" s="84"/>
      <c r="I49" s="33"/>
      <c r="J49" s="33"/>
      <c r="K49" s="56"/>
    </row>
    <row r="50" spans="1:12" ht="12.75" customHeight="1" x14ac:dyDescent="0.15">
      <c r="A50" s="29"/>
      <c r="B50" s="112"/>
      <c r="D50" s="166" t="s">
        <v>92</v>
      </c>
      <c r="E50" s="123">
        <f>COUNTIF(I2:I39, "*ELEV_BACT*")</f>
        <v>23</v>
      </c>
      <c r="F50" s="115">
        <f>E50/E51</f>
        <v>1</v>
      </c>
      <c r="G50" s="33"/>
      <c r="H50" s="48"/>
      <c r="I50" s="33"/>
      <c r="J50" s="33"/>
      <c r="K50" s="33"/>
    </row>
    <row r="51" spans="1:12" ht="12.75" customHeight="1" x14ac:dyDescent="0.2">
      <c r="B51" s="105"/>
      <c r="D51" s="124"/>
      <c r="E51" s="125">
        <f>SUM(E50:E50)</f>
        <v>23</v>
      </c>
      <c r="F51" s="113">
        <f>SUM(F50:F50)</f>
        <v>1</v>
      </c>
      <c r="G51" s="33"/>
      <c r="I51" s="82"/>
      <c r="J51" s="33"/>
      <c r="K51" s="33"/>
    </row>
    <row r="52" spans="1:12" ht="12.75" customHeight="1" x14ac:dyDescent="0.2">
      <c r="B52" s="105"/>
      <c r="D52" s="121" t="s">
        <v>125</v>
      </c>
      <c r="E52" s="101"/>
      <c r="F52" s="122"/>
      <c r="H52" s="80"/>
      <c r="I52" s="81"/>
      <c r="J52" s="47"/>
      <c r="K52" s="89"/>
    </row>
    <row r="53" spans="1:12" ht="12.75" customHeight="1" x14ac:dyDescent="0.2">
      <c r="B53" s="105"/>
      <c r="D53" s="166" t="s">
        <v>93</v>
      </c>
      <c r="E53" s="123">
        <f>COUNTIF(J2:J39, "*ENTERO*")</f>
        <v>23</v>
      </c>
      <c r="F53" s="115">
        <f>E53/E54</f>
        <v>1</v>
      </c>
      <c r="I53" s="90"/>
      <c r="J53" s="47"/>
      <c r="K53" s="89"/>
      <c r="L53" s="72"/>
    </row>
    <row r="54" spans="1:12" ht="12.75" customHeight="1" x14ac:dyDescent="0.2">
      <c r="B54" s="105"/>
      <c r="D54" s="124"/>
      <c r="E54" s="125">
        <f>SUM(E53:E53)</f>
        <v>23</v>
      </c>
      <c r="F54" s="113">
        <f>SUM(F53:F53)</f>
        <v>1</v>
      </c>
      <c r="I54" s="82"/>
      <c r="J54" s="33"/>
      <c r="K54" s="47"/>
      <c r="L54" s="72"/>
    </row>
    <row r="55" spans="1:12" ht="12.75" customHeight="1" x14ac:dyDescent="0.2">
      <c r="B55" s="105"/>
      <c r="D55" s="121" t="s">
        <v>126</v>
      </c>
      <c r="E55" s="101"/>
      <c r="F55" s="122"/>
      <c r="I55" s="81"/>
      <c r="J55" s="47"/>
      <c r="K55" s="89"/>
      <c r="L55" s="72"/>
    </row>
    <row r="56" spans="1:12" ht="12.75" customHeight="1" x14ac:dyDescent="0.2">
      <c r="B56" s="105"/>
      <c r="D56" s="166" t="s">
        <v>108</v>
      </c>
      <c r="E56" s="122">
        <f>COUNTIF(K2:K39, "*STORM*")</f>
        <v>21</v>
      </c>
      <c r="F56" s="113">
        <f>E56/E59</f>
        <v>0.7</v>
      </c>
      <c r="I56" s="91"/>
      <c r="J56" s="92"/>
      <c r="K56" s="89"/>
    </row>
    <row r="57" spans="1:12" ht="12.75" customHeight="1" x14ac:dyDescent="0.2">
      <c r="B57" s="105"/>
      <c r="D57" s="166" t="s">
        <v>109</v>
      </c>
      <c r="E57" s="122">
        <f>COUNTIF(K2:K39, "*WILDLIFE*")</f>
        <v>8</v>
      </c>
      <c r="F57" s="113">
        <f>E57/E59</f>
        <v>0.26666666666666666</v>
      </c>
      <c r="I57" s="82"/>
      <c r="J57" s="33"/>
      <c r="K57" s="47"/>
    </row>
    <row r="58" spans="1:12" ht="12.75" customHeight="1" x14ac:dyDescent="0.2">
      <c r="B58" s="105"/>
      <c r="D58" s="166" t="s">
        <v>110</v>
      </c>
      <c r="E58" s="123">
        <f>COUNTIF(K2:K39, "*UNKNOWN*")</f>
        <v>1</v>
      </c>
      <c r="F58" s="115">
        <f>E58/E59</f>
        <v>3.3333333333333333E-2</v>
      </c>
      <c r="I58" s="72"/>
      <c r="J58" s="47"/>
      <c r="K58" s="89"/>
    </row>
    <row r="59" spans="1:12" ht="12.75" customHeight="1" x14ac:dyDescent="0.2">
      <c r="B59" s="105"/>
      <c r="C59" s="105"/>
      <c r="D59" s="105"/>
      <c r="E59" s="125">
        <f>SUM(E56:E58)</f>
        <v>30</v>
      </c>
      <c r="F59" s="113">
        <f>SUM(F56:F58)</f>
        <v>0.99999999999999989</v>
      </c>
      <c r="I59" s="72"/>
      <c r="J59" s="47"/>
      <c r="K59" s="89"/>
    </row>
    <row r="60" spans="1:12" ht="12.75" customHeight="1" x14ac:dyDescent="0.15">
      <c r="I60" s="72"/>
      <c r="J60" s="47"/>
      <c r="K60" s="89"/>
    </row>
    <row r="61" spans="1:12" ht="12.75" customHeight="1" x14ac:dyDescent="0.15">
      <c r="I61" s="72"/>
      <c r="J61" s="47"/>
      <c r="K61" s="89"/>
    </row>
    <row r="62" spans="1:12" ht="12" customHeight="1" x14ac:dyDescent="0.15">
      <c r="I62" s="24"/>
      <c r="J62" s="92"/>
      <c r="K62" s="24"/>
    </row>
  </sheetData>
  <sortState ref="A38:K41">
    <sortCondition ref="A38:A41"/>
    <sortCondition ref="C38:C41"/>
    <sortCondition ref="F38:F41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North Carolina Beach Actions</oddHeader>
    <oddFooter>&amp;R&amp;P of &amp;N</oddFooter>
  </headerFooter>
  <rowBreaks count="1" manualBreakCount="1">
    <brk id="4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50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5" customWidth="1"/>
    <col min="4" max="4" width="7.710937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95" t="s">
        <v>24</v>
      </c>
      <c r="C1" s="196"/>
      <c r="D1" s="196"/>
      <c r="E1" s="196"/>
      <c r="F1" s="196"/>
      <c r="G1" s="32"/>
      <c r="H1" s="193" t="s">
        <v>23</v>
      </c>
      <c r="I1" s="194"/>
      <c r="J1" s="194"/>
      <c r="K1" s="194"/>
      <c r="L1" s="194"/>
    </row>
    <row r="2" spans="1:148" s="8" customFormat="1" ht="48" customHeight="1" x14ac:dyDescent="0.2">
      <c r="A2" s="4" t="s">
        <v>11</v>
      </c>
      <c r="B2" s="3" t="s">
        <v>12</v>
      </c>
      <c r="C2" s="3" t="s">
        <v>643</v>
      </c>
      <c r="D2" s="3" t="s">
        <v>69</v>
      </c>
      <c r="E2" s="3" t="s">
        <v>3</v>
      </c>
      <c r="F2" s="3" t="s">
        <v>17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159" t="s">
        <v>165</v>
      </c>
      <c r="B3" s="159" t="s">
        <v>161</v>
      </c>
      <c r="C3" s="159" t="s">
        <v>162</v>
      </c>
      <c r="D3" s="162">
        <v>1</v>
      </c>
      <c r="E3" s="160">
        <v>1</v>
      </c>
      <c r="F3" s="160">
        <v>47</v>
      </c>
      <c r="G3" s="160"/>
      <c r="H3" s="160"/>
      <c r="I3" s="160"/>
      <c r="J3" s="160"/>
      <c r="K3" s="160"/>
      <c r="L3" s="160">
        <v>1</v>
      </c>
    </row>
    <row r="4" spans="1:148" ht="12.75" customHeight="1" x14ac:dyDescent="0.2">
      <c r="A4" s="33"/>
      <c r="B4" s="34">
        <f>COUNTA(B3:B3)</f>
        <v>1</v>
      </c>
      <c r="C4" s="34"/>
      <c r="D4" s="34"/>
      <c r="E4" s="46">
        <f>SUM(E3:E3)</f>
        <v>1</v>
      </c>
      <c r="F4" s="46">
        <f>SUM(F3:F3)</f>
        <v>47</v>
      </c>
      <c r="G4" s="46"/>
      <c r="H4" s="46">
        <f>SUM(H3:H3)</f>
        <v>0</v>
      </c>
      <c r="I4" s="46">
        <f>SUM(I3:I3)</f>
        <v>0</v>
      </c>
      <c r="J4" s="46">
        <f>SUM(J3:J3)</f>
        <v>0</v>
      </c>
      <c r="K4" s="46">
        <f>SUM(K3:K3)</f>
        <v>0</v>
      </c>
      <c r="L4" s="46">
        <f>SUM(L3:L3)</f>
        <v>1</v>
      </c>
    </row>
    <row r="5" spans="1:148" ht="9" customHeight="1" x14ac:dyDescent="0.2">
      <c r="A5" s="33"/>
      <c r="B5" s="33"/>
      <c r="C5" s="33"/>
      <c r="D5" s="33"/>
      <c r="E5" s="36"/>
      <c r="F5" s="36"/>
      <c r="G5" s="36"/>
      <c r="H5" s="36"/>
      <c r="I5" s="36"/>
      <c r="J5" s="36"/>
      <c r="K5" s="36"/>
      <c r="L5" s="36"/>
    </row>
    <row r="6" spans="1:148" ht="12.75" customHeight="1" x14ac:dyDescent="0.2">
      <c r="A6" s="153" t="s">
        <v>169</v>
      </c>
      <c r="B6" s="153" t="s">
        <v>174</v>
      </c>
      <c r="C6" s="153" t="s">
        <v>622</v>
      </c>
      <c r="D6" s="72">
        <v>2</v>
      </c>
      <c r="E6" s="154">
        <v>1</v>
      </c>
      <c r="F6" s="154">
        <v>1</v>
      </c>
      <c r="G6" s="154"/>
      <c r="H6" s="154">
        <v>1</v>
      </c>
      <c r="I6" s="154"/>
      <c r="J6" s="154"/>
      <c r="K6" s="154"/>
      <c r="L6" s="154"/>
    </row>
    <row r="7" spans="1:148" ht="12.75" customHeight="1" x14ac:dyDescent="0.2">
      <c r="A7" s="153" t="s">
        <v>169</v>
      </c>
      <c r="B7" s="153" t="s">
        <v>177</v>
      </c>
      <c r="C7" s="153" t="s">
        <v>623</v>
      </c>
      <c r="D7" s="72">
        <v>2</v>
      </c>
      <c r="E7" s="154">
        <v>1</v>
      </c>
      <c r="F7" s="154">
        <v>1</v>
      </c>
      <c r="G7" s="154"/>
      <c r="H7" s="154">
        <v>1</v>
      </c>
      <c r="I7" s="154"/>
      <c r="J7" s="154"/>
      <c r="K7" s="154"/>
      <c r="L7" s="154"/>
    </row>
    <row r="8" spans="1:148" ht="12.75" customHeight="1" x14ac:dyDescent="0.2">
      <c r="A8" s="153" t="s">
        <v>169</v>
      </c>
      <c r="B8" s="153" t="s">
        <v>180</v>
      </c>
      <c r="C8" s="153" t="s">
        <v>181</v>
      </c>
      <c r="D8" s="72">
        <v>2</v>
      </c>
      <c r="E8" s="154">
        <v>2</v>
      </c>
      <c r="F8" s="154">
        <v>2</v>
      </c>
      <c r="G8" s="154"/>
      <c r="H8" s="154">
        <v>2</v>
      </c>
      <c r="I8" s="154"/>
      <c r="J8" s="154"/>
      <c r="K8" s="154"/>
      <c r="L8" s="154"/>
    </row>
    <row r="9" spans="1:148" ht="12.75" customHeight="1" x14ac:dyDescent="0.2">
      <c r="A9" s="159" t="s">
        <v>169</v>
      </c>
      <c r="B9" s="159" t="s">
        <v>204</v>
      </c>
      <c r="C9" s="159" t="s">
        <v>205</v>
      </c>
      <c r="D9" s="73">
        <v>1</v>
      </c>
      <c r="E9" s="160">
        <v>1</v>
      </c>
      <c r="F9" s="160">
        <v>14</v>
      </c>
      <c r="G9" s="160"/>
      <c r="H9" s="160"/>
      <c r="I9" s="160"/>
      <c r="J9" s="160"/>
      <c r="K9" s="160">
        <v>1</v>
      </c>
      <c r="L9" s="160"/>
    </row>
    <row r="10" spans="1:148" ht="12.75" customHeight="1" x14ac:dyDescent="0.2">
      <c r="A10" s="33"/>
      <c r="B10" s="34">
        <f>COUNTA(B6:B9)</f>
        <v>4</v>
      </c>
      <c r="C10" s="34"/>
      <c r="D10" s="34"/>
      <c r="E10" s="29">
        <f>SUM(E6:E9)</f>
        <v>5</v>
      </c>
      <c r="F10" s="29">
        <f>SUM(F6:F9)</f>
        <v>18</v>
      </c>
      <c r="G10" s="36"/>
      <c r="H10" s="29">
        <f>SUM(H6:H9)</f>
        <v>4</v>
      </c>
      <c r="I10" s="29">
        <f>SUM(I6:I9)</f>
        <v>0</v>
      </c>
      <c r="J10" s="29">
        <f>SUM(J6:J9)</f>
        <v>0</v>
      </c>
      <c r="K10" s="29">
        <f>SUM(K6:K9)</f>
        <v>1</v>
      </c>
      <c r="L10" s="29">
        <f>SUM(L6:L9)</f>
        <v>0</v>
      </c>
    </row>
    <row r="11" spans="1:148" ht="9" customHeight="1" x14ac:dyDescent="0.2">
      <c r="A11" s="33"/>
      <c r="B11" s="33"/>
      <c r="C11" s="33"/>
      <c r="D11" s="33"/>
      <c r="E11" s="36"/>
      <c r="F11" s="36"/>
      <c r="G11" s="36"/>
      <c r="H11" s="36"/>
      <c r="I11" s="36"/>
      <c r="J11" s="36"/>
      <c r="K11" s="36"/>
      <c r="L11" s="36"/>
    </row>
    <row r="12" spans="1:148" ht="12.75" customHeight="1" x14ac:dyDescent="0.2">
      <c r="A12" s="153" t="s">
        <v>249</v>
      </c>
      <c r="B12" s="153" t="s">
        <v>250</v>
      </c>
      <c r="C12" s="153" t="s">
        <v>251</v>
      </c>
      <c r="D12" s="72">
        <v>1</v>
      </c>
      <c r="E12" s="154">
        <v>1</v>
      </c>
      <c r="F12" s="154">
        <v>7</v>
      </c>
      <c r="G12" s="154"/>
      <c r="H12" s="154"/>
      <c r="I12" s="154"/>
      <c r="J12" s="154">
        <v>1</v>
      </c>
      <c r="K12" s="154"/>
      <c r="L12" s="154"/>
    </row>
    <row r="13" spans="1:148" ht="12.75" customHeight="1" x14ac:dyDescent="0.2">
      <c r="A13" s="153" t="s">
        <v>249</v>
      </c>
      <c r="B13" s="153" t="s">
        <v>258</v>
      </c>
      <c r="C13" s="153" t="s">
        <v>259</v>
      </c>
      <c r="D13" s="72">
        <v>2</v>
      </c>
      <c r="E13" s="154">
        <v>1</v>
      </c>
      <c r="F13" s="154">
        <v>1</v>
      </c>
      <c r="G13" s="154"/>
      <c r="H13" s="154">
        <v>1</v>
      </c>
      <c r="I13" s="154"/>
      <c r="J13" s="154"/>
      <c r="K13" s="154"/>
      <c r="L13" s="154"/>
    </row>
    <row r="14" spans="1:148" ht="12.75" customHeight="1" x14ac:dyDescent="0.2">
      <c r="A14" s="153" t="s">
        <v>249</v>
      </c>
      <c r="B14" s="153" t="s">
        <v>316</v>
      </c>
      <c r="C14" s="153" t="s">
        <v>317</v>
      </c>
      <c r="D14" s="72">
        <v>1</v>
      </c>
      <c r="E14" s="154">
        <v>1</v>
      </c>
      <c r="F14" s="154">
        <v>35</v>
      </c>
      <c r="G14" s="154"/>
      <c r="H14" s="154"/>
      <c r="I14" s="154"/>
      <c r="J14" s="154"/>
      <c r="K14" s="154"/>
      <c r="L14" s="154">
        <v>1</v>
      </c>
    </row>
    <row r="15" spans="1:148" ht="12.75" customHeight="1" x14ac:dyDescent="0.2">
      <c r="A15" s="159" t="s">
        <v>249</v>
      </c>
      <c r="B15" s="159" t="s">
        <v>333</v>
      </c>
      <c r="C15" s="159" t="s">
        <v>334</v>
      </c>
      <c r="D15" s="73">
        <v>1</v>
      </c>
      <c r="E15" s="160">
        <v>2</v>
      </c>
      <c r="F15" s="160">
        <v>29</v>
      </c>
      <c r="G15" s="160"/>
      <c r="H15" s="160">
        <v>1</v>
      </c>
      <c r="I15" s="160"/>
      <c r="J15" s="160"/>
      <c r="K15" s="160">
        <v>1</v>
      </c>
      <c r="L15" s="160"/>
    </row>
    <row r="16" spans="1:148" ht="12.75" customHeight="1" x14ac:dyDescent="0.2">
      <c r="A16" s="33"/>
      <c r="B16" s="34">
        <f>COUNTA(B12:B15)</f>
        <v>4</v>
      </c>
      <c r="C16" s="34"/>
      <c r="D16" s="34"/>
      <c r="E16" s="29">
        <f>SUM(E12:E15)</f>
        <v>5</v>
      </c>
      <c r="F16" s="29">
        <f>SUM(F12:F15)</f>
        <v>72</v>
      </c>
      <c r="G16" s="36"/>
      <c r="H16" s="29">
        <f>SUM(H12:H15)</f>
        <v>2</v>
      </c>
      <c r="I16" s="29">
        <f>SUM(I12:I15)</f>
        <v>0</v>
      </c>
      <c r="J16" s="29">
        <f>SUM(J12:J15)</f>
        <v>1</v>
      </c>
      <c r="K16" s="29">
        <f>SUM(K12:K15)</f>
        <v>1</v>
      </c>
      <c r="L16" s="29">
        <f>SUM(L12:L15)</f>
        <v>1</v>
      </c>
    </row>
    <row r="17" spans="1:16" ht="9" customHeight="1" x14ac:dyDescent="0.2">
      <c r="A17" s="33"/>
      <c r="B17" s="34"/>
      <c r="C17" s="34"/>
      <c r="D17" s="34"/>
      <c r="E17" s="29"/>
      <c r="F17" s="29"/>
      <c r="G17" s="36"/>
      <c r="H17" s="29"/>
      <c r="I17" s="29"/>
      <c r="J17" s="29"/>
      <c r="K17" s="29"/>
      <c r="L17" s="29"/>
    </row>
    <row r="18" spans="1:16" ht="12.75" customHeight="1" x14ac:dyDescent="0.2">
      <c r="A18" s="159" t="s">
        <v>354</v>
      </c>
      <c r="B18" s="159" t="s">
        <v>364</v>
      </c>
      <c r="C18" s="159" t="s">
        <v>365</v>
      </c>
      <c r="D18" s="73">
        <v>2</v>
      </c>
      <c r="E18" s="160">
        <v>1</v>
      </c>
      <c r="F18" s="160">
        <v>1</v>
      </c>
      <c r="G18" s="160"/>
      <c r="H18" s="160">
        <v>1</v>
      </c>
      <c r="I18" s="160"/>
      <c r="J18" s="160"/>
      <c r="K18" s="160"/>
      <c r="L18" s="160"/>
    </row>
    <row r="19" spans="1:16" ht="12.75" customHeight="1" x14ac:dyDescent="0.2">
      <c r="A19" s="33"/>
      <c r="B19" s="34">
        <f>COUNTA(B18:B18)</f>
        <v>1</v>
      </c>
      <c r="C19" s="34"/>
      <c r="D19" s="34"/>
      <c r="E19" s="29">
        <f>SUM(E18:E18)</f>
        <v>1</v>
      </c>
      <c r="F19" s="29">
        <f>SUM(F18:F18)</f>
        <v>1</v>
      </c>
      <c r="G19" s="36"/>
      <c r="H19" s="29">
        <f>SUM(H18:H18)</f>
        <v>1</v>
      </c>
      <c r="I19" s="29">
        <f>SUM(I18:I18)</f>
        <v>0</v>
      </c>
      <c r="J19" s="29">
        <f>SUM(J18:J18)</f>
        <v>0</v>
      </c>
      <c r="K19" s="29">
        <f>SUM(K18:K18)</f>
        <v>0</v>
      </c>
      <c r="L19" s="29">
        <f>SUM(L18:L18)</f>
        <v>0</v>
      </c>
      <c r="O19" s="72"/>
      <c r="P19" s="72"/>
    </row>
    <row r="20" spans="1:16" ht="9" customHeight="1" x14ac:dyDescent="0.2">
      <c r="A20" s="33"/>
      <c r="B20" s="34"/>
      <c r="C20" s="34"/>
      <c r="D20" s="34"/>
      <c r="E20" s="29"/>
      <c r="F20" s="29"/>
      <c r="G20" s="36"/>
      <c r="H20" s="29"/>
      <c r="I20" s="29"/>
      <c r="J20" s="29"/>
      <c r="K20" s="29"/>
      <c r="L20" s="29"/>
      <c r="O20" s="72"/>
      <c r="P20" s="72"/>
    </row>
    <row r="21" spans="1:16" ht="12.75" customHeight="1" x14ac:dyDescent="0.2">
      <c r="A21" s="159" t="s">
        <v>386</v>
      </c>
      <c r="B21" s="159" t="s">
        <v>460</v>
      </c>
      <c r="C21" s="159" t="s">
        <v>461</v>
      </c>
      <c r="D21" s="73">
        <v>1</v>
      </c>
      <c r="E21" s="160">
        <v>2</v>
      </c>
      <c r="F21" s="160">
        <v>8</v>
      </c>
      <c r="G21" s="160"/>
      <c r="H21" s="160">
        <v>1</v>
      </c>
      <c r="I21" s="160"/>
      <c r="J21" s="160">
        <v>1</v>
      </c>
      <c r="K21" s="160"/>
      <c r="L21" s="160"/>
      <c r="O21" s="72"/>
      <c r="P21" s="72"/>
    </row>
    <row r="22" spans="1:16" ht="12.75" customHeight="1" x14ac:dyDescent="0.2">
      <c r="A22" s="33"/>
      <c r="B22" s="34">
        <f>COUNTA(B21:B21)</f>
        <v>1</v>
      </c>
      <c r="C22" s="34"/>
      <c r="D22" s="34"/>
      <c r="E22" s="29">
        <f>SUM(E21:E21)</f>
        <v>2</v>
      </c>
      <c r="F22" s="29">
        <f>SUM(F21:F21)</f>
        <v>8</v>
      </c>
      <c r="G22" s="36"/>
      <c r="H22" s="29">
        <f>SUM(H21:H21)</f>
        <v>1</v>
      </c>
      <c r="I22" s="29">
        <f>SUM(I21:I21)</f>
        <v>0</v>
      </c>
      <c r="J22" s="29">
        <f>SUM(J21:J21)</f>
        <v>1</v>
      </c>
      <c r="K22" s="29">
        <f>SUM(K21:K21)</f>
        <v>0</v>
      </c>
      <c r="L22" s="29">
        <f>SUM(L21:L21)</f>
        <v>0</v>
      </c>
    </row>
    <row r="23" spans="1:16" ht="9" customHeight="1" x14ac:dyDescent="0.2">
      <c r="A23" s="33"/>
      <c r="B23" s="34"/>
      <c r="C23" s="34"/>
      <c r="D23" s="34"/>
      <c r="E23" s="29"/>
      <c r="F23" s="29"/>
      <c r="G23" s="36"/>
      <c r="H23" s="29"/>
      <c r="I23" s="29"/>
      <c r="J23" s="29"/>
      <c r="K23" s="29"/>
      <c r="L23" s="29"/>
    </row>
    <row r="24" spans="1:16" ht="12.75" customHeight="1" x14ac:dyDescent="0.2">
      <c r="A24" s="153" t="s">
        <v>509</v>
      </c>
      <c r="B24" s="153" t="s">
        <v>512</v>
      </c>
      <c r="C24" s="153" t="s">
        <v>513</v>
      </c>
      <c r="D24" s="72">
        <v>1</v>
      </c>
      <c r="E24" s="154">
        <v>1</v>
      </c>
      <c r="F24" s="154">
        <v>1</v>
      </c>
      <c r="G24" s="154"/>
      <c r="H24" s="154">
        <v>1</v>
      </c>
      <c r="I24" s="154"/>
      <c r="J24" s="154"/>
      <c r="K24" s="154"/>
      <c r="L24" s="154"/>
    </row>
    <row r="25" spans="1:16" ht="12.75" customHeight="1" x14ac:dyDescent="0.2">
      <c r="A25" s="153" t="s">
        <v>509</v>
      </c>
      <c r="B25" s="153" t="s">
        <v>516</v>
      </c>
      <c r="C25" s="153" t="s">
        <v>517</v>
      </c>
      <c r="D25" s="72">
        <v>1</v>
      </c>
      <c r="E25" s="154">
        <v>2</v>
      </c>
      <c r="F25" s="154">
        <v>2</v>
      </c>
      <c r="G25" s="154"/>
      <c r="H25" s="154">
        <v>2</v>
      </c>
      <c r="I25" s="154"/>
      <c r="J25" s="154"/>
      <c r="K25" s="154"/>
      <c r="L25" s="154"/>
    </row>
    <row r="26" spans="1:16" ht="12.75" customHeight="1" x14ac:dyDescent="0.2">
      <c r="A26" s="153" t="s">
        <v>509</v>
      </c>
      <c r="B26" s="153" t="s">
        <v>522</v>
      </c>
      <c r="C26" s="153" t="s">
        <v>523</v>
      </c>
      <c r="D26" s="72">
        <v>1</v>
      </c>
      <c r="E26" s="154">
        <v>1</v>
      </c>
      <c r="F26" s="154">
        <v>1</v>
      </c>
      <c r="G26" s="154"/>
      <c r="H26" s="154">
        <v>1</v>
      </c>
      <c r="I26" s="154"/>
      <c r="J26" s="154"/>
      <c r="K26" s="154"/>
      <c r="L26" s="154"/>
    </row>
    <row r="27" spans="1:16" ht="12.75" customHeight="1" x14ac:dyDescent="0.2">
      <c r="A27" s="153" t="s">
        <v>509</v>
      </c>
      <c r="B27" s="153" t="s">
        <v>530</v>
      </c>
      <c r="C27" s="153" t="s">
        <v>531</v>
      </c>
      <c r="D27" s="72">
        <v>1</v>
      </c>
      <c r="E27" s="154">
        <v>1</v>
      </c>
      <c r="F27" s="154">
        <v>1</v>
      </c>
      <c r="G27" s="154"/>
      <c r="H27" s="154">
        <v>1</v>
      </c>
      <c r="I27" s="154"/>
      <c r="J27" s="154"/>
      <c r="K27" s="154"/>
      <c r="L27" s="154"/>
    </row>
    <row r="28" spans="1:16" ht="12.75" customHeight="1" x14ac:dyDescent="0.2">
      <c r="A28" s="159" t="s">
        <v>509</v>
      </c>
      <c r="B28" s="159" t="s">
        <v>543</v>
      </c>
      <c r="C28" s="159" t="s">
        <v>544</v>
      </c>
      <c r="D28" s="73">
        <v>2</v>
      </c>
      <c r="E28" s="160">
        <v>1</v>
      </c>
      <c r="F28" s="160">
        <v>1</v>
      </c>
      <c r="G28" s="160"/>
      <c r="H28" s="160">
        <v>1</v>
      </c>
      <c r="I28" s="160"/>
      <c r="J28" s="160"/>
      <c r="K28" s="160"/>
      <c r="L28" s="160"/>
    </row>
    <row r="29" spans="1:16" ht="12.75" customHeight="1" x14ac:dyDescent="0.2">
      <c r="A29" s="33"/>
      <c r="B29" s="34">
        <f>COUNTA(B24:B28)</f>
        <v>5</v>
      </c>
      <c r="C29" s="34"/>
      <c r="D29" s="34"/>
      <c r="E29" s="29">
        <f>SUM(E24:E28)</f>
        <v>6</v>
      </c>
      <c r="F29" s="29">
        <f>SUM(F24:F28)</f>
        <v>6</v>
      </c>
      <c r="G29" s="36"/>
      <c r="H29" s="29">
        <f>SUM(H24:H28)</f>
        <v>6</v>
      </c>
      <c r="I29" s="29">
        <f>SUM(I24:I28)</f>
        <v>0</v>
      </c>
      <c r="J29" s="29">
        <f>SUM(J24:J28)</f>
        <v>0</v>
      </c>
      <c r="K29" s="29">
        <f>SUM(K24:K28)</f>
        <v>0</v>
      </c>
      <c r="L29" s="29">
        <f>SUM(L24:L28)</f>
        <v>0</v>
      </c>
    </row>
    <row r="30" spans="1:16" ht="9" customHeight="1" x14ac:dyDescent="0.2">
      <c r="A30" s="33"/>
      <c r="B30" s="34"/>
      <c r="C30" s="34"/>
      <c r="D30" s="34"/>
      <c r="E30" s="29"/>
      <c r="F30" s="29"/>
      <c r="G30" s="36"/>
      <c r="H30" s="29"/>
      <c r="I30" s="29"/>
      <c r="J30" s="29"/>
      <c r="K30" s="29"/>
      <c r="L30" s="29"/>
    </row>
    <row r="31" spans="1:16" ht="12.75" customHeight="1" x14ac:dyDescent="0.2">
      <c r="A31" s="152" t="s">
        <v>580</v>
      </c>
      <c r="B31" s="152" t="s">
        <v>593</v>
      </c>
      <c r="C31" s="152" t="s">
        <v>594</v>
      </c>
      <c r="D31" s="72">
        <v>1</v>
      </c>
      <c r="E31" s="154">
        <v>1</v>
      </c>
      <c r="F31" s="154">
        <v>13</v>
      </c>
      <c r="G31" s="154"/>
      <c r="H31" s="154"/>
      <c r="I31" s="154"/>
      <c r="J31" s="154"/>
      <c r="K31" s="154">
        <v>1</v>
      </c>
      <c r="L31" s="154"/>
    </row>
    <row r="32" spans="1:16" ht="12.75" customHeight="1" x14ac:dyDescent="0.2">
      <c r="A32" s="156" t="s">
        <v>580</v>
      </c>
      <c r="B32" s="156" t="s">
        <v>597</v>
      </c>
      <c r="C32" s="156" t="s">
        <v>598</v>
      </c>
      <c r="D32" s="73">
        <v>2</v>
      </c>
      <c r="E32" s="160">
        <v>1</v>
      </c>
      <c r="F32" s="160">
        <v>1</v>
      </c>
      <c r="G32" s="160"/>
      <c r="H32" s="160">
        <v>1</v>
      </c>
      <c r="I32" s="160"/>
      <c r="J32" s="160"/>
      <c r="K32" s="160"/>
      <c r="L32" s="160"/>
    </row>
    <row r="33" spans="1:12" ht="12.75" customHeight="1" x14ac:dyDescent="0.2">
      <c r="A33" s="33"/>
      <c r="B33" s="34">
        <f>COUNTA(B31:B32)</f>
        <v>2</v>
      </c>
      <c r="C33" s="34"/>
      <c r="D33" s="34"/>
      <c r="E33" s="29">
        <f>SUM(E31:E32)</f>
        <v>2</v>
      </c>
      <c r="F33" s="29">
        <f>SUM(F31:F32)</f>
        <v>14</v>
      </c>
      <c r="G33" s="36"/>
      <c r="H33" s="29">
        <f>SUM(H31:H32)</f>
        <v>1</v>
      </c>
      <c r="I33" s="29">
        <f>SUM(I31:I32)</f>
        <v>0</v>
      </c>
      <c r="J33" s="29">
        <f>SUM(J31:J32)</f>
        <v>0</v>
      </c>
      <c r="K33" s="29">
        <f>SUM(K31:K32)</f>
        <v>1</v>
      </c>
      <c r="L33" s="29">
        <f>SUM(L31:L32)</f>
        <v>0</v>
      </c>
    </row>
    <row r="34" spans="1:12" ht="12.75" customHeight="1" x14ac:dyDescent="0.2">
      <c r="A34" s="33"/>
      <c r="B34" s="34"/>
      <c r="C34" s="34"/>
      <c r="D34" s="34"/>
      <c r="E34" s="29"/>
      <c r="F34" s="29"/>
      <c r="G34" s="36"/>
      <c r="H34" s="29"/>
      <c r="I34" s="29"/>
      <c r="J34" s="29"/>
      <c r="K34" s="29"/>
      <c r="L34" s="29"/>
    </row>
    <row r="35" spans="1:12" ht="12.75" customHeight="1" x14ac:dyDescent="0.2">
      <c r="A35" s="159" t="s">
        <v>602</v>
      </c>
      <c r="B35" s="159" t="s">
        <v>609</v>
      </c>
      <c r="C35" s="159" t="s">
        <v>610</v>
      </c>
      <c r="D35" s="157">
        <v>1</v>
      </c>
      <c r="E35" s="160">
        <v>1</v>
      </c>
      <c r="F35" s="160">
        <v>7</v>
      </c>
      <c r="G35" s="160"/>
      <c r="H35" s="160"/>
      <c r="I35" s="160"/>
      <c r="J35" s="160">
        <v>1</v>
      </c>
      <c r="K35" s="160"/>
      <c r="L35" s="160"/>
    </row>
    <row r="36" spans="1:12" ht="12.75" customHeight="1" x14ac:dyDescent="0.2">
      <c r="A36" s="33"/>
      <c r="B36" s="34">
        <f>COUNTA(B35:B35)</f>
        <v>1</v>
      </c>
      <c r="C36" s="34"/>
      <c r="D36" s="34"/>
      <c r="E36" s="29">
        <f>SUM(E35:E35)</f>
        <v>1</v>
      </c>
      <c r="F36" s="29">
        <f>SUM(F35:F35)</f>
        <v>7</v>
      </c>
      <c r="G36" s="36"/>
      <c r="H36" s="29">
        <f>SUM(H35:H35)</f>
        <v>0</v>
      </c>
      <c r="I36" s="29">
        <f>SUM(I35:I35)</f>
        <v>0</v>
      </c>
      <c r="J36" s="29">
        <f>SUM(J35:J35)</f>
        <v>1</v>
      </c>
      <c r="K36" s="29">
        <f>SUM(K35:K35)</f>
        <v>0</v>
      </c>
      <c r="L36" s="29">
        <f>SUM(L35:L35)</f>
        <v>0</v>
      </c>
    </row>
    <row r="37" spans="1:12" ht="12.75" customHeight="1" x14ac:dyDescent="0.2">
      <c r="A37" s="33"/>
      <c r="B37" s="34"/>
      <c r="C37" s="34"/>
      <c r="D37" s="34"/>
      <c r="E37" s="29"/>
      <c r="F37" s="29"/>
      <c r="G37" s="36"/>
      <c r="H37" s="29"/>
      <c r="I37" s="29"/>
      <c r="J37" s="29"/>
      <c r="K37" s="29"/>
      <c r="L37" s="29"/>
    </row>
    <row r="38" spans="1:12" ht="12.75" customHeight="1" x14ac:dyDescent="0.2">
      <c r="A38" s="33"/>
      <c r="B38" s="34"/>
      <c r="C38" s="34"/>
      <c r="D38" s="34"/>
      <c r="E38" s="29"/>
      <c r="F38" s="29"/>
      <c r="G38" s="36"/>
      <c r="H38" s="29"/>
      <c r="I38" s="29"/>
      <c r="J38" s="29"/>
      <c r="K38" s="29"/>
      <c r="L38" s="29"/>
    </row>
    <row r="39" spans="1:12" ht="12.75" customHeight="1" x14ac:dyDescent="0.2">
      <c r="C39" s="100" t="s">
        <v>127</v>
      </c>
      <c r="D39" s="116"/>
      <c r="E39" s="117"/>
    </row>
    <row r="40" spans="1:12" ht="12.75" customHeight="1" x14ac:dyDescent="0.2">
      <c r="C40" s="118"/>
      <c r="D40" s="119" t="s">
        <v>128</v>
      </c>
      <c r="E40" s="99">
        <f>SUM(B4+B10+B16+B19+B22+B29+B33+B36)</f>
        <v>19</v>
      </c>
    </row>
    <row r="41" spans="1:12" ht="12.75" customHeight="1" x14ac:dyDescent="0.2">
      <c r="C41" s="118"/>
      <c r="D41" s="119" t="s">
        <v>105</v>
      </c>
      <c r="E41" s="99">
        <f>SUM(E4+E10+E16+E19+E22+E29+E33+E36)</f>
        <v>23</v>
      </c>
    </row>
    <row r="42" spans="1:12" ht="12.75" customHeight="1" x14ac:dyDescent="0.2">
      <c r="C42" s="118"/>
      <c r="D42" s="119" t="s">
        <v>106</v>
      </c>
      <c r="E42" s="98">
        <f>SUM(F4+F10+F16+F19+F22+F29+F33+F36)</f>
        <v>173</v>
      </c>
    </row>
    <row r="43" spans="1:12" ht="12.75" customHeight="1" x14ac:dyDescent="0.2"/>
    <row r="44" spans="1:12" ht="12.75" customHeight="1" x14ac:dyDescent="0.2">
      <c r="D44" s="103" t="s">
        <v>136</v>
      </c>
      <c r="F44" s="105"/>
      <c r="G44" s="105"/>
      <c r="H44" s="110" t="s">
        <v>94</v>
      </c>
      <c r="I44" s="110" t="s">
        <v>104</v>
      </c>
    </row>
    <row r="45" spans="1:12" ht="12.75" customHeight="1" x14ac:dyDescent="0.2">
      <c r="C45" s="124"/>
      <c r="D45" s="124"/>
      <c r="E45" s="124"/>
      <c r="F45" s="108" t="s">
        <v>131</v>
      </c>
      <c r="H45" s="99">
        <f>SUM(H4+H10+H16+H19+H22+H29+H33+H36)</f>
        <v>15</v>
      </c>
      <c r="I45" s="113">
        <f>H45/(H50)</f>
        <v>0.65217391304347827</v>
      </c>
    </row>
    <row r="46" spans="1:12" ht="12.75" customHeight="1" x14ac:dyDescent="0.2">
      <c r="C46" s="124"/>
      <c r="D46" s="124"/>
      <c r="E46" s="124"/>
      <c r="F46" s="108" t="s">
        <v>132</v>
      </c>
      <c r="H46" s="99">
        <f>SUM(I4+I10+I16+I19+I22+I29+I33+I36)</f>
        <v>0</v>
      </c>
      <c r="I46" s="113">
        <f>H46/H50</f>
        <v>0</v>
      </c>
    </row>
    <row r="47" spans="1:12" ht="12.75" customHeight="1" x14ac:dyDescent="0.2">
      <c r="C47" s="124"/>
      <c r="D47" s="124"/>
      <c r="E47" s="124"/>
      <c r="F47" s="108" t="s">
        <v>133</v>
      </c>
      <c r="H47" s="99">
        <f>SUM(J4+J10+J16+J19+J22+J29+J33+J36)</f>
        <v>3</v>
      </c>
      <c r="I47" s="113">
        <f>H47/H50</f>
        <v>0.13043478260869565</v>
      </c>
    </row>
    <row r="48" spans="1:12" ht="12.75" customHeight="1" x14ac:dyDescent="0.2">
      <c r="C48" s="124"/>
      <c r="D48" s="124"/>
      <c r="E48" s="124"/>
      <c r="F48" s="108" t="s">
        <v>134</v>
      </c>
      <c r="H48" s="99">
        <f>SUM(K4+K10+K16+K19+K22+K29+K33+K36)</f>
        <v>3</v>
      </c>
      <c r="I48" s="113">
        <f>H48/H50</f>
        <v>0.13043478260869565</v>
      </c>
    </row>
    <row r="49" spans="3:9" ht="12.75" customHeight="1" x14ac:dyDescent="0.2">
      <c r="C49" s="124"/>
      <c r="D49" s="124"/>
      <c r="E49" s="124"/>
      <c r="F49" s="108" t="s">
        <v>135</v>
      </c>
      <c r="H49" s="123">
        <f>SUM(L4+L10+L16+L19+L22+L29+L33+L36)</f>
        <v>2</v>
      </c>
      <c r="I49" s="115">
        <f>H49/H50</f>
        <v>8.6956521739130432E-2</v>
      </c>
    </row>
    <row r="50" spans="3:9" ht="12.75" customHeight="1" x14ac:dyDescent="0.2">
      <c r="C50" s="124"/>
      <c r="D50" s="124"/>
      <c r="E50" s="124"/>
      <c r="F50" s="124"/>
      <c r="G50" s="108"/>
      <c r="H50" s="122">
        <f>SUM(H45:H49)</f>
        <v>23</v>
      </c>
      <c r="I50" s="113">
        <f>SUM(I45:I49)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North Carolina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90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9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5" customFormat="1" ht="12" customHeight="1" x14ac:dyDescent="0.2">
      <c r="B1" s="198" t="s">
        <v>25</v>
      </c>
      <c r="C1" s="198"/>
      <c r="D1" s="70"/>
      <c r="E1" s="71"/>
      <c r="F1" s="70"/>
      <c r="G1" s="197" t="s">
        <v>27</v>
      </c>
      <c r="H1" s="197"/>
      <c r="I1" s="197"/>
      <c r="J1" s="70"/>
      <c r="K1" s="198" t="s">
        <v>34</v>
      </c>
      <c r="L1" s="198"/>
    </row>
    <row r="2" spans="1:12" s="58" customFormat="1" ht="48.75" customHeight="1" x14ac:dyDescent="0.15">
      <c r="A2" s="3" t="s">
        <v>11</v>
      </c>
      <c r="B2" s="3" t="s">
        <v>12</v>
      </c>
      <c r="C2" s="3" t="s">
        <v>643</v>
      </c>
      <c r="D2" s="3" t="s">
        <v>69</v>
      </c>
      <c r="E2" s="15" t="s">
        <v>26</v>
      </c>
      <c r="F2" s="3"/>
      <c r="G2" s="3" t="s">
        <v>642</v>
      </c>
      <c r="H2" s="3" t="s">
        <v>13</v>
      </c>
      <c r="I2" s="3" t="s">
        <v>14</v>
      </c>
      <c r="J2" s="3"/>
      <c r="K2" s="3" t="s">
        <v>15</v>
      </c>
      <c r="L2" s="3" t="s">
        <v>16</v>
      </c>
    </row>
    <row r="3" spans="1:12" x14ac:dyDescent="0.2">
      <c r="A3" s="151" t="s">
        <v>165</v>
      </c>
      <c r="B3" s="151" t="s">
        <v>145</v>
      </c>
      <c r="C3" s="151" t="s">
        <v>146</v>
      </c>
      <c r="D3" s="150">
        <v>2</v>
      </c>
      <c r="E3" s="151">
        <v>214</v>
      </c>
      <c r="F3" s="5"/>
      <c r="G3" s="13"/>
      <c r="H3" s="129"/>
      <c r="I3" s="39">
        <f t="shared" ref="I3:I12" si="0">H3/E3</f>
        <v>0</v>
      </c>
      <c r="J3" s="64"/>
      <c r="K3" s="40">
        <f t="shared" ref="K3:K12" si="1">E3-H3</f>
        <v>214</v>
      </c>
      <c r="L3" s="39">
        <f t="shared" ref="L3:L12" si="2">K3/E3</f>
        <v>1</v>
      </c>
    </row>
    <row r="4" spans="1:12" x14ac:dyDescent="0.2">
      <c r="A4" s="151" t="s">
        <v>165</v>
      </c>
      <c r="B4" s="151" t="s">
        <v>147</v>
      </c>
      <c r="C4" s="151" t="s">
        <v>148</v>
      </c>
      <c r="D4" s="150">
        <v>3</v>
      </c>
      <c r="E4" s="151">
        <v>214</v>
      </c>
      <c r="F4" s="5"/>
      <c r="G4" s="13"/>
      <c r="H4" s="129"/>
      <c r="I4" s="39">
        <f t="shared" si="0"/>
        <v>0</v>
      </c>
      <c r="J4" s="64"/>
      <c r="K4" s="40">
        <f t="shared" si="1"/>
        <v>214</v>
      </c>
      <c r="L4" s="39">
        <f t="shared" si="2"/>
        <v>1</v>
      </c>
    </row>
    <row r="5" spans="1:12" x14ac:dyDescent="0.2">
      <c r="A5" s="151" t="s">
        <v>165</v>
      </c>
      <c r="B5" s="151" t="s">
        <v>149</v>
      </c>
      <c r="C5" s="151" t="s">
        <v>150</v>
      </c>
      <c r="D5" s="150">
        <v>2</v>
      </c>
      <c r="E5" s="151">
        <v>214</v>
      </c>
      <c r="F5" s="5"/>
      <c r="G5" s="13"/>
      <c r="H5" s="129"/>
      <c r="I5" s="39">
        <f t="shared" si="0"/>
        <v>0</v>
      </c>
      <c r="J5" s="64"/>
      <c r="K5" s="40">
        <f t="shared" si="1"/>
        <v>214</v>
      </c>
      <c r="L5" s="39">
        <f t="shared" si="2"/>
        <v>1</v>
      </c>
    </row>
    <row r="6" spans="1:12" x14ac:dyDescent="0.2">
      <c r="A6" s="151" t="s">
        <v>165</v>
      </c>
      <c r="B6" s="151" t="s">
        <v>151</v>
      </c>
      <c r="C6" s="151" t="s">
        <v>152</v>
      </c>
      <c r="D6" s="150">
        <v>3</v>
      </c>
      <c r="E6" s="151">
        <v>214</v>
      </c>
      <c r="F6" s="5"/>
      <c r="G6" s="13"/>
      <c r="H6" s="140"/>
      <c r="I6" s="39">
        <f t="shared" ref="I6:I7" si="3">H6/E6</f>
        <v>0</v>
      </c>
      <c r="J6" s="64"/>
      <c r="K6" s="40">
        <f t="shared" ref="K6:K7" si="4">E6-H6</f>
        <v>214</v>
      </c>
      <c r="L6" s="39">
        <f t="shared" ref="L6:L7" si="5">K6/E6</f>
        <v>1</v>
      </c>
    </row>
    <row r="7" spans="1:12" x14ac:dyDescent="0.2">
      <c r="A7" s="151" t="s">
        <v>165</v>
      </c>
      <c r="B7" s="151" t="s">
        <v>153</v>
      </c>
      <c r="C7" s="151" t="s">
        <v>154</v>
      </c>
      <c r="D7" s="150">
        <v>1</v>
      </c>
      <c r="E7" s="151">
        <v>214</v>
      </c>
      <c r="F7" s="5"/>
      <c r="G7" s="13"/>
      <c r="H7" s="140"/>
      <c r="I7" s="39">
        <f t="shared" si="3"/>
        <v>0</v>
      </c>
      <c r="J7" s="64"/>
      <c r="K7" s="40">
        <f t="shared" si="4"/>
        <v>214</v>
      </c>
      <c r="L7" s="39">
        <f t="shared" si="5"/>
        <v>1</v>
      </c>
    </row>
    <row r="8" spans="1:12" x14ac:dyDescent="0.2">
      <c r="A8" s="151" t="s">
        <v>165</v>
      </c>
      <c r="B8" s="151" t="s">
        <v>155</v>
      </c>
      <c r="C8" s="151" t="s">
        <v>156</v>
      </c>
      <c r="D8" s="150">
        <v>3</v>
      </c>
      <c r="E8" s="151">
        <v>214</v>
      </c>
      <c r="F8" s="5"/>
      <c r="G8" s="13"/>
      <c r="H8" s="129"/>
      <c r="I8" s="39">
        <f t="shared" si="0"/>
        <v>0</v>
      </c>
      <c r="J8" s="64"/>
      <c r="K8" s="40">
        <f t="shared" si="1"/>
        <v>214</v>
      </c>
      <c r="L8" s="39">
        <f t="shared" si="2"/>
        <v>1</v>
      </c>
    </row>
    <row r="9" spans="1:12" x14ac:dyDescent="0.2">
      <c r="A9" s="151" t="s">
        <v>165</v>
      </c>
      <c r="B9" s="151" t="s">
        <v>157</v>
      </c>
      <c r="C9" s="151" t="s">
        <v>158</v>
      </c>
      <c r="D9" s="150">
        <v>3</v>
      </c>
      <c r="E9" s="151">
        <v>214</v>
      </c>
      <c r="F9" s="5"/>
      <c r="G9" s="13"/>
      <c r="H9" s="129"/>
      <c r="I9" s="39">
        <f t="shared" si="0"/>
        <v>0</v>
      </c>
      <c r="J9" s="64"/>
      <c r="K9" s="40">
        <f t="shared" si="1"/>
        <v>214</v>
      </c>
      <c r="L9" s="39">
        <f t="shared" si="2"/>
        <v>1</v>
      </c>
    </row>
    <row r="10" spans="1:12" x14ac:dyDescent="0.2">
      <c r="A10" s="151" t="s">
        <v>165</v>
      </c>
      <c r="B10" s="151" t="s">
        <v>159</v>
      </c>
      <c r="C10" s="151" t="s">
        <v>160</v>
      </c>
      <c r="D10" s="150">
        <v>2</v>
      </c>
      <c r="E10" s="151">
        <v>214</v>
      </c>
      <c r="F10" s="5"/>
      <c r="G10" s="38"/>
      <c r="H10" s="38"/>
      <c r="I10" s="39">
        <f t="shared" si="0"/>
        <v>0</v>
      </c>
      <c r="J10" s="64"/>
      <c r="K10" s="40">
        <f t="shared" si="1"/>
        <v>214</v>
      </c>
      <c r="L10" s="39">
        <f t="shared" si="2"/>
        <v>1</v>
      </c>
    </row>
    <row r="11" spans="1:12" x14ac:dyDescent="0.2">
      <c r="A11" s="151" t="s">
        <v>165</v>
      </c>
      <c r="B11" s="151" t="s">
        <v>161</v>
      </c>
      <c r="C11" s="151" t="s">
        <v>162</v>
      </c>
      <c r="D11" s="150">
        <v>1</v>
      </c>
      <c r="E11" s="151">
        <v>214</v>
      </c>
      <c r="F11" s="5"/>
      <c r="G11" s="13" t="s">
        <v>28</v>
      </c>
      <c r="H11" s="129">
        <v>47</v>
      </c>
      <c r="I11" s="39">
        <f t="shared" si="0"/>
        <v>0.21962616822429906</v>
      </c>
      <c r="J11" s="64"/>
      <c r="K11" s="40">
        <f t="shared" si="1"/>
        <v>167</v>
      </c>
      <c r="L11" s="39">
        <f t="shared" si="2"/>
        <v>0.78037383177570097</v>
      </c>
    </row>
    <row r="12" spans="1:12" x14ac:dyDescent="0.2">
      <c r="A12" s="157" t="s">
        <v>165</v>
      </c>
      <c r="B12" s="157" t="s">
        <v>163</v>
      </c>
      <c r="C12" s="157" t="s">
        <v>164</v>
      </c>
      <c r="D12" s="157">
        <v>2</v>
      </c>
      <c r="E12" s="157">
        <v>214</v>
      </c>
      <c r="F12" s="65"/>
      <c r="G12" s="67"/>
      <c r="H12" s="68"/>
      <c r="I12" s="42">
        <f t="shared" si="0"/>
        <v>0</v>
      </c>
      <c r="J12" s="66"/>
      <c r="K12" s="43">
        <f t="shared" si="1"/>
        <v>214</v>
      </c>
      <c r="L12" s="42">
        <f t="shared" si="2"/>
        <v>1</v>
      </c>
    </row>
    <row r="13" spans="1:12" x14ac:dyDescent="0.2">
      <c r="A13" s="33"/>
      <c r="B13" s="34">
        <f>COUNTA(B3:B12)</f>
        <v>10</v>
      </c>
      <c r="C13" s="33"/>
      <c r="E13" s="37">
        <f>SUM(E3:E12)</f>
        <v>2140</v>
      </c>
      <c r="F13" s="44"/>
      <c r="G13" s="34">
        <f>COUNTA(G3:G12)</f>
        <v>1</v>
      </c>
      <c r="H13" s="37">
        <f>SUM(H3:H12)</f>
        <v>47</v>
      </c>
      <c r="I13" s="45">
        <f>H13/E13</f>
        <v>2.1962616822429906E-2</v>
      </c>
      <c r="J13" s="46"/>
      <c r="K13" s="37">
        <f>SUM(K3:K12)</f>
        <v>2093</v>
      </c>
      <c r="L13" s="45">
        <f>K13/E13</f>
        <v>0.97803738317757005</v>
      </c>
    </row>
    <row r="14" spans="1:12" ht="8.25" customHeight="1" x14ac:dyDescent="0.2">
      <c r="A14" s="33"/>
      <c r="B14" s="34"/>
      <c r="C14" s="33"/>
      <c r="E14" s="37"/>
      <c r="F14" s="44"/>
      <c r="G14" s="34"/>
      <c r="H14" s="37"/>
      <c r="I14" s="45"/>
      <c r="J14" s="46"/>
      <c r="K14" s="37"/>
      <c r="L14" s="45"/>
    </row>
    <row r="15" spans="1:12" x14ac:dyDescent="0.2">
      <c r="A15" s="157" t="s">
        <v>166</v>
      </c>
      <c r="B15" s="157" t="s">
        <v>167</v>
      </c>
      <c r="C15" s="157" t="s">
        <v>168</v>
      </c>
      <c r="D15" s="157">
        <v>3</v>
      </c>
      <c r="E15" s="157">
        <v>214</v>
      </c>
      <c r="F15" s="65"/>
      <c r="G15" s="41"/>
      <c r="H15" s="41"/>
      <c r="I15" s="42">
        <f t="shared" ref="I15:I16" si="6">H15/E15</f>
        <v>0</v>
      </c>
      <c r="J15" s="66"/>
      <c r="K15" s="43">
        <f>E15-H15</f>
        <v>214</v>
      </c>
      <c r="L15" s="42">
        <f t="shared" ref="L15:L16" si="7">K15/E15</f>
        <v>1</v>
      </c>
    </row>
    <row r="16" spans="1:12" x14ac:dyDescent="0.2">
      <c r="A16" s="30"/>
      <c r="B16" s="34">
        <f>COUNTA(B15:B15)</f>
        <v>1</v>
      </c>
      <c r="C16" s="29"/>
      <c r="D16" s="5"/>
      <c r="E16" s="37">
        <f>SUM(E15:E15)</f>
        <v>214</v>
      </c>
      <c r="F16" s="5"/>
      <c r="G16" s="34">
        <f>COUNTA(G15:G15)</f>
        <v>0</v>
      </c>
      <c r="H16" s="37">
        <f>SUM(H15:H15)</f>
        <v>0</v>
      </c>
      <c r="I16" s="45">
        <f t="shared" si="6"/>
        <v>0</v>
      </c>
      <c r="J16" s="46"/>
      <c r="K16" s="37">
        <f>SUM(K15:K15)</f>
        <v>214</v>
      </c>
      <c r="L16" s="45">
        <f t="shared" si="7"/>
        <v>1</v>
      </c>
    </row>
    <row r="17" spans="1:12" ht="8.25" customHeight="1" x14ac:dyDescent="0.2">
      <c r="A17" s="33"/>
      <c r="B17" s="34"/>
      <c r="C17" s="33"/>
      <c r="E17" s="37"/>
      <c r="F17" s="44"/>
      <c r="G17" s="34"/>
      <c r="H17" s="37"/>
      <c r="I17" s="45"/>
      <c r="J17" s="46"/>
      <c r="K17" s="37"/>
      <c r="L17" s="45"/>
    </row>
    <row r="18" spans="1:12" x14ac:dyDescent="0.2">
      <c r="A18" s="151" t="s">
        <v>169</v>
      </c>
      <c r="B18" s="151" t="s">
        <v>170</v>
      </c>
      <c r="C18" s="151" t="s">
        <v>171</v>
      </c>
      <c r="D18" s="150">
        <v>1</v>
      </c>
      <c r="E18" s="151">
        <v>214</v>
      </c>
      <c r="F18" s="5"/>
      <c r="G18" s="13"/>
      <c r="H18" s="129"/>
      <c r="I18" s="39">
        <f t="shared" ref="I18:I56" si="8">H18/E18</f>
        <v>0</v>
      </c>
      <c r="J18" s="64"/>
      <c r="K18" s="40">
        <f t="shared" ref="K18:K56" si="9">E18-H18</f>
        <v>214</v>
      </c>
      <c r="L18" s="39">
        <f t="shared" ref="L18:L56" si="10">K18/E18</f>
        <v>1</v>
      </c>
    </row>
    <row r="19" spans="1:12" x14ac:dyDescent="0.2">
      <c r="A19" s="151" t="s">
        <v>169</v>
      </c>
      <c r="B19" s="151" t="s">
        <v>172</v>
      </c>
      <c r="C19" s="151" t="s">
        <v>173</v>
      </c>
      <c r="D19" s="150">
        <v>1</v>
      </c>
      <c r="E19" s="151">
        <v>214</v>
      </c>
      <c r="F19" s="5"/>
      <c r="G19" s="13"/>
      <c r="H19" s="140"/>
      <c r="I19" s="39">
        <f t="shared" ref="I19:I47" si="11">H19/E19</f>
        <v>0</v>
      </c>
      <c r="J19" s="64"/>
      <c r="K19" s="40">
        <f t="shared" ref="K19:K47" si="12">E19-H19</f>
        <v>214</v>
      </c>
      <c r="L19" s="39">
        <f t="shared" ref="L19:L47" si="13">K19/E19</f>
        <v>1</v>
      </c>
    </row>
    <row r="20" spans="1:12" x14ac:dyDescent="0.2">
      <c r="A20" s="151" t="s">
        <v>169</v>
      </c>
      <c r="B20" s="151" t="s">
        <v>174</v>
      </c>
      <c r="C20" s="151" t="s">
        <v>622</v>
      </c>
      <c r="D20" s="150">
        <v>2</v>
      </c>
      <c r="E20" s="151">
        <v>214</v>
      </c>
      <c r="F20" s="5"/>
      <c r="G20" s="13" t="s">
        <v>28</v>
      </c>
      <c r="H20" s="154">
        <v>1</v>
      </c>
      <c r="I20" s="39">
        <f t="shared" si="11"/>
        <v>4.6728971962616819E-3</v>
      </c>
      <c r="J20" s="64"/>
      <c r="K20" s="40">
        <f t="shared" si="12"/>
        <v>213</v>
      </c>
      <c r="L20" s="39">
        <f t="shared" si="13"/>
        <v>0.99532710280373837</v>
      </c>
    </row>
    <row r="21" spans="1:12" x14ac:dyDescent="0.2">
      <c r="A21" s="151" t="s">
        <v>169</v>
      </c>
      <c r="B21" s="151" t="s">
        <v>175</v>
      </c>
      <c r="C21" s="151" t="s">
        <v>176</v>
      </c>
      <c r="D21" s="150">
        <v>3</v>
      </c>
      <c r="E21" s="151">
        <v>214</v>
      </c>
      <c r="F21" s="5"/>
      <c r="G21" s="13"/>
      <c r="H21" s="141"/>
      <c r="I21" s="39">
        <f t="shared" si="11"/>
        <v>0</v>
      </c>
      <c r="J21" s="64"/>
      <c r="K21" s="40">
        <f t="shared" si="12"/>
        <v>214</v>
      </c>
      <c r="L21" s="39">
        <f t="shared" si="13"/>
        <v>1</v>
      </c>
    </row>
    <row r="22" spans="1:12" x14ac:dyDescent="0.2">
      <c r="A22" s="151" t="s">
        <v>169</v>
      </c>
      <c r="B22" s="151" t="s">
        <v>177</v>
      </c>
      <c r="C22" s="151" t="s">
        <v>623</v>
      </c>
      <c r="D22" s="150">
        <v>2</v>
      </c>
      <c r="E22" s="151">
        <v>214</v>
      </c>
      <c r="F22" s="5"/>
      <c r="G22" s="13" t="s">
        <v>28</v>
      </c>
      <c r="H22" s="154">
        <v>1</v>
      </c>
      <c r="I22" s="39">
        <f t="shared" si="11"/>
        <v>4.6728971962616819E-3</v>
      </c>
      <c r="J22" s="64"/>
      <c r="K22" s="40">
        <f t="shared" si="12"/>
        <v>213</v>
      </c>
      <c r="L22" s="39">
        <f t="shared" si="13"/>
        <v>0.99532710280373837</v>
      </c>
    </row>
    <row r="23" spans="1:12" x14ac:dyDescent="0.2">
      <c r="A23" s="151" t="s">
        <v>169</v>
      </c>
      <c r="B23" s="151" t="s">
        <v>178</v>
      </c>
      <c r="C23" s="151" t="s">
        <v>179</v>
      </c>
      <c r="D23" s="150">
        <v>1</v>
      </c>
      <c r="E23" s="151">
        <v>214</v>
      </c>
      <c r="F23" s="5"/>
      <c r="G23" s="13"/>
      <c r="H23" s="141"/>
      <c r="I23" s="39">
        <f t="shared" si="11"/>
        <v>0</v>
      </c>
      <c r="J23" s="64"/>
      <c r="K23" s="40">
        <f t="shared" si="12"/>
        <v>214</v>
      </c>
      <c r="L23" s="39">
        <f t="shared" si="13"/>
        <v>1</v>
      </c>
    </row>
    <row r="24" spans="1:12" x14ac:dyDescent="0.2">
      <c r="A24" s="151" t="s">
        <v>169</v>
      </c>
      <c r="B24" s="151" t="s">
        <v>180</v>
      </c>
      <c r="C24" s="151" t="s">
        <v>181</v>
      </c>
      <c r="D24" s="150">
        <v>2</v>
      </c>
      <c r="E24" s="151">
        <v>214</v>
      </c>
      <c r="F24" s="5"/>
      <c r="G24" s="13" t="s">
        <v>28</v>
      </c>
      <c r="H24" s="141">
        <v>2</v>
      </c>
      <c r="I24" s="39">
        <f t="shared" si="11"/>
        <v>9.3457943925233638E-3</v>
      </c>
      <c r="J24" s="64"/>
      <c r="K24" s="40">
        <f t="shared" si="12"/>
        <v>212</v>
      </c>
      <c r="L24" s="39">
        <f t="shared" si="13"/>
        <v>0.99065420560747663</v>
      </c>
    </row>
    <row r="25" spans="1:12" x14ac:dyDescent="0.2">
      <c r="A25" s="151" t="s">
        <v>169</v>
      </c>
      <c r="B25" s="151" t="s">
        <v>182</v>
      </c>
      <c r="C25" s="151" t="s">
        <v>183</v>
      </c>
      <c r="D25" s="150">
        <v>1</v>
      </c>
      <c r="E25" s="151">
        <v>214</v>
      </c>
      <c r="F25" s="5"/>
      <c r="G25" s="13"/>
      <c r="H25" s="140"/>
      <c r="I25" s="39">
        <f t="shared" si="11"/>
        <v>0</v>
      </c>
      <c r="J25" s="64"/>
      <c r="K25" s="40">
        <f t="shared" si="12"/>
        <v>214</v>
      </c>
      <c r="L25" s="39">
        <f t="shared" si="13"/>
        <v>1</v>
      </c>
    </row>
    <row r="26" spans="1:12" x14ac:dyDescent="0.2">
      <c r="A26" s="151" t="s">
        <v>169</v>
      </c>
      <c r="B26" s="151" t="s">
        <v>184</v>
      </c>
      <c r="C26" s="151" t="s">
        <v>185</v>
      </c>
      <c r="D26" s="150">
        <v>1</v>
      </c>
      <c r="E26" s="151">
        <v>214</v>
      </c>
      <c r="F26" s="5"/>
      <c r="G26" s="13"/>
      <c r="H26" s="140"/>
      <c r="I26" s="39">
        <f t="shared" si="11"/>
        <v>0</v>
      </c>
      <c r="J26" s="64"/>
      <c r="K26" s="40">
        <f t="shared" si="12"/>
        <v>214</v>
      </c>
      <c r="L26" s="39">
        <f t="shared" si="13"/>
        <v>1</v>
      </c>
    </row>
    <row r="27" spans="1:12" x14ac:dyDescent="0.2">
      <c r="A27" s="151" t="s">
        <v>169</v>
      </c>
      <c r="B27" s="151" t="s">
        <v>186</v>
      </c>
      <c r="C27" s="151" t="s">
        <v>187</v>
      </c>
      <c r="D27" s="150">
        <v>1</v>
      </c>
      <c r="E27" s="151">
        <v>214</v>
      </c>
      <c r="F27" s="5"/>
      <c r="G27" s="13"/>
      <c r="H27" s="140"/>
      <c r="I27" s="39">
        <f t="shared" si="11"/>
        <v>0</v>
      </c>
      <c r="J27" s="64"/>
      <c r="K27" s="40">
        <f t="shared" si="12"/>
        <v>214</v>
      </c>
      <c r="L27" s="39">
        <f t="shared" si="13"/>
        <v>1</v>
      </c>
    </row>
    <row r="28" spans="1:12" x14ac:dyDescent="0.2">
      <c r="A28" s="151" t="s">
        <v>169</v>
      </c>
      <c r="B28" s="151" t="s">
        <v>188</v>
      </c>
      <c r="C28" s="151" t="s">
        <v>189</v>
      </c>
      <c r="D28" s="150">
        <v>1</v>
      </c>
      <c r="E28" s="151">
        <v>214</v>
      </c>
      <c r="F28" s="5"/>
      <c r="G28" s="13"/>
      <c r="H28" s="140"/>
      <c r="I28" s="39">
        <f t="shared" si="11"/>
        <v>0</v>
      </c>
      <c r="J28" s="64"/>
      <c r="K28" s="40">
        <f t="shared" si="12"/>
        <v>214</v>
      </c>
      <c r="L28" s="39">
        <f t="shared" si="13"/>
        <v>1</v>
      </c>
    </row>
    <row r="29" spans="1:12" x14ac:dyDescent="0.2">
      <c r="A29" s="151" t="s">
        <v>169</v>
      </c>
      <c r="B29" s="151" t="s">
        <v>190</v>
      </c>
      <c r="C29" s="151" t="s">
        <v>191</v>
      </c>
      <c r="D29" s="150">
        <v>1</v>
      </c>
      <c r="E29" s="151">
        <v>214</v>
      </c>
      <c r="F29" s="5"/>
      <c r="G29" s="13"/>
      <c r="H29" s="140"/>
      <c r="I29" s="39">
        <f t="shared" si="11"/>
        <v>0</v>
      </c>
      <c r="J29" s="64"/>
      <c r="K29" s="40">
        <f t="shared" si="12"/>
        <v>214</v>
      </c>
      <c r="L29" s="39">
        <f t="shared" si="13"/>
        <v>1</v>
      </c>
    </row>
    <row r="30" spans="1:12" x14ac:dyDescent="0.2">
      <c r="A30" s="151" t="s">
        <v>169</v>
      </c>
      <c r="B30" s="151" t="s">
        <v>192</v>
      </c>
      <c r="C30" s="151" t="s">
        <v>193</v>
      </c>
      <c r="D30" s="150">
        <v>3</v>
      </c>
      <c r="E30" s="151">
        <v>214</v>
      </c>
      <c r="F30" s="5"/>
      <c r="G30" s="13"/>
      <c r="H30" s="140"/>
      <c r="I30" s="39">
        <f t="shared" si="11"/>
        <v>0</v>
      </c>
      <c r="J30" s="64"/>
      <c r="K30" s="40">
        <f t="shared" si="12"/>
        <v>214</v>
      </c>
      <c r="L30" s="39">
        <f t="shared" si="13"/>
        <v>1</v>
      </c>
    </row>
    <row r="31" spans="1:12" x14ac:dyDescent="0.2">
      <c r="A31" s="151" t="s">
        <v>169</v>
      </c>
      <c r="B31" s="151" t="s">
        <v>194</v>
      </c>
      <c r="C31" s="151" t="s">
        <v>195</v>
      </c>
      <c r="D31" s="150">
        <v>2</v>
      </c>
      <c r="E31" s="151">
        <v>214</v>
      </c>
      <c r="F31" s="5"/>
      <c r="G31" s="13"/>
      <c r="H31" s="141"/>
      <c r="I31" s="39">
        <f t="shared" si="11"/>
        <v>0</v>
      </c>
      <c r="J31" s="64"/>
      <c r="K31" s="40">
        <f t="shared" si="12"/>
        <v>214</v>
      </c>
      <c r="L31" s="39">
        <f t="shared" si="13"/>
        <v>1</v>
      </c>
    </row>
    <row r="32" spans="1:12" x14ac:dyDescent="0.2">
      <c r="A32" s="151" t="s">
        <v>169</v>
      </c>
      <c r="B32" s="151" t="s">
        <v>196</v>
      </c>
      <c r="C32" s="151" t="s">
        <v>197</v>
      </c>
      <c r="D32" s="150">
        <v>3</v>
      </c>
      <c r="E32" s="151">
        <v>214</v>
      </c>
      <c r="F32" s="5"/>
      <c r="G32" s="13"/>
      <c r="H32" s="140"/>
      <c r="I32" s="39">
        <f t="shared" si="11"/>
        <v>0</v>
      </c>
      <c r="J32" s="64"/>
      <c r="K32" s="40">
        <f t="shared" si="12"/>
        <v>214</v>
      </c>
      <c r="L32" s="39">
        <f t="shared" si="13"/>
        <v>1</v>
      </c>
    </row>
    <row r="33" spans="1:12" x14ac:dyDescent="0.2">
      <c r="A33" s="151" t="s">
        <v>169</v>
      </c>
      <c r="B33" s="151" t="s">
        <v>198</v>
      </c>
      <c r="C33" s="151" t="s">
        <v>199</v>
      </c>
      <c r="D33" s="150">
        <v>2</v>
      </c>
      <c r="E33" s="151">
        <v>214</v>
      </c>
      <c r="F33" s="5"/>
      <c r="G33" s="13"/>
      <c r="H33" s="140"/>
      <c r="I33" s="39">
        <f t="shared" si="11"/>
        <v>0</v>
      </c>
      <c r="J33" s="64"/>
      <c r="K33" s="40">
        <f t="shared" si="12"/>
        <v>214</v>
      </c>
      <c r="L33" s="39">
        <f t="shared" si="13"/>
        <v>1</v>
      </c>
    </row>
    <row r="34" spans="1:12" x14ac:dyDescent="0.2">
      <c r="A34" s="151" t="s">
        <v>169</v>
      </c>
      <c r="B34" s="151" t="s">
        <v>200</v>
      </c>
      <c r="C34" s="151" t="s">
        <v>201</v>
      </c>
      <c r="D34" s="150">
        <v>3</v>
      </c>
      <c r="E34" s="151">
        <v>214</v>
      </c>
      <c r="F34" s="5"/>
      <c r="G34" s="13"/>
      <c r="H34" s="140"/>
      <c r="I34" s="39">
        <f t="shared" si="11"/>
        <v>0</v>
      </c>
      <c r="J34" s="64"/>
      <c r="K34" s="40">
        <f t="shared" si="12"/>
        <v>214</v>
      </c>
      <c r="L34" s="39">
        <f t="shared" si="13"/>
        <v>1</v>
      </c>
    </row>
    <row r="35" spans="1:12" x14ac:dyDescent="0.2">
      <c r="A35" s="151" t="s">
        <v>169</v>
      </c>
      <c r="B35" s="151" t="s">
        <v>202</v>
      </c>
      <c r="C35" s="151" t="s">
        <v>203</v>
      </c>
      <c r="D35" s="150">
        <v>3</v>
      </c>
      <c r="E35" s="151">
        <v>214</v>
      </c>
      <c r="F35" s="5"/>
      <c r="G35" s="13"/>
      <c r="H35" s="140"/>
      <c r="I35" s="39">
        <f t="shared" si="11"/>
        <v>0</v>
      </c>
      <c r="J35" s="64"/>
      <c r="K35" s="40">
        <f t="shared" si="12"/>
        <v>214</v>
      </c>
      <c r="L35" s="39">
        <f t="shared" si="13"/>
        <v>1</v>
      </c>
    </row>
    <row r="36" spans="1:12" x14ac:dyDescent="0.2">
      <c r="A36" s="151" t="s">
        <v>169</v>
      </c>
      <c r="B36" s="151" t="s">
        <v>204</v>
      </c>
      <c r="C36" s="151" t="s">
        <v>205</v>
      </c>
      <c r="D36" s="150">
        <v>1</v>
      </c>
      <c r="E36" s="151">
        <v>214</v>
      </c>
      <c r="F36" s="5"/>
      <c r="G36" s="13" t="s">
        <v>28</v>
      </c>
      <c r="H36" s="140">
        <v>14</v>
      </c>
      <c r="I36" s="39">
        <f t="shared" si="11"/>
        <v>6.5420560747663545E-2</v>
      </c>
      <c r="J36" s="64"/>
      <c r="K36" s="40">
        <f t="shared" si="12"/>
        <v>200</v>
      </c>
      <c r="L36" s="39">
        <f t="shared" si="13"/>
        <v>0.93457943925233644</v>
      </c>
    </row>
    <row r="37" spans="1:12" x14ac:dyDescent="0.2">
      <c r="A37" s="151" t="s">
        <v>169</v>
      </c>
      <c r="B37" s="151" t="s">
        <v>206</v>
      </c>
      <c r="C37" s="151" t="s">
        <v>207</v>
      </c>
      <c r="D37" s="150">
        <v>1</v>
      </c>
      <c r="E37" s="151">
        <v>214</v>
      </c>
      <c r="F37" s="5"/>
      <c r="G37" s="13"/>
      <c r="H37" s="141"/>
      <c r="I37" s="39">
        <f t="shared" si="11"/>
        <v>0</v>
      </c>
      <c r="J37" s="64"/>
      <c r="K37" s="40">
        <f t="shared" si="12"/>
        <v>214</v>
      </c>
      <c r="L37" s="39">
        <f t="shared" si="13"/>
        <v>1</v>
      </c>
    </row>
    <row r="38" spans="1:12" x14ac:dyDescent="0.2">
      <c r="A38" s="151" t="s">
        <v>169</v>
      </c>
      <c r="B38" s="151" t="s">
        <v>208</v>
      </c>
      <c r="C38" s="151" t="s">
        <v>209</v>
      </c>
      <c r="D38" s="150">
        <v>1</v>
      </c>
      <c r="E38" s="151">
        <v>214</v>
      </c>
      <c r="F38" s="5"/>
      <c r="G38" s="13"/>
      <c r="H38" s="140"/>
      <c r="I38" s="39">
        <f t="shared" si="11"/>
        <v>0</v>
      </c>
      <c r="J38" s="64"/>
      <c r="K38" s="40">
        <f t="shared" si="12"/>
        <v>214</v>
      </c>
      <c r="L38" s="39">
        <f t="shared" si="13"/>
        <v>1</v>
      </c>
    </row>
    <row r="39" spans="1:12" x14ac:dyDescent="0.2">
      <c r="A39" s="151" t="s">
        <v>169</v>
      </c>
      <c r="B39" s="151" t="s">
        <v>210</v>
      </c>
      <c r="C39" s="151" t="s">
        <v>211</v>
      </c>
      <c r="D39" s="150">
        <v>1</v>
      </c>
      <c r="E39" s="151">
        <v>214</v>
      </c>
      <c r="F39" s="5"/>
      <c r="G39" s="13"/>
      <c r="H39" s="140"/>
      <c r="I39" s="39">
        <f t="shared" si="11"/>
        <v>0</v>
      </c>
      <c r="J39" s="64"/>
      <c r="K39" s="40">
        <f t="shared" si="12"/>
        <v>214</v>
      </c>
      <c r="L39" s="39">
        <f t="shared" si="13"/>
        <v>1</v>
      </c>
    </row>
    <row r="40" spans="1:12" x14ac:dyDescent="0.2">
      <c r="A40" s="151" t="s">
        <v>169</v>
      </c>
      <c r="B40" s="151" t="s">
        <v>212</v>
      </c>
      <c r="C40" s="151" t="s">
        <v>213</v>
      </c>
      <c r="D40" s="150">
        <v>1</v>
      </c>
      <c r="E40" s="151">
        <v>214</v>
      </c>
      <c r="F40" s="5"/>
      <c r="G40" s="13"/>
      <c r="H40" s="140"/>
      <c r="I40" s="39">
        <f t="shared" si="11"/>
        <v>0</v>
      </c>
      <c r="J40" s="64"/>
      <c r="K40" s="40">
        <f t="shared" si="12"/>
        <v>214</v>
      </c>
      <c r="L40" s="39">
        <f t="shared" si="13"/>
        <v>1</v>
      </c>
    </row>
    <row r="41" spans="1:12" x14ac:dyDescent="0.2">
      <c r="A41" s="151" t="s">
        <v>169</v>
      </c>
      <c r="B41" s="151" t="s">
        <v>214</v>
      </c>
      <c r="C41" s="151" t="s">
        <v>215</v>
      </c>
      <c r="D41" s="150">
        <v>1</v>
      </c>
      <c r="E41" s="151">
        <v>214</v>
      </c>
      <c r="F41" s="5"/>
      <c r="G41" s="13"/>
      <c r="H41" s="140"/>
      <c r="I41" s="39">
        <f t="shared" si="11"/>
        <v>0</v>
      </c>
      <c r="J41" s="64"/>
      <c r="K41" s="40">
        <f t="shared" si="12"/>
        <v>214</v>
      </c>
      <c r="L41" s="39">
        <f t="shared" si="13"/>
        <v>1</v>
      </c>
    </row>
    <row r="42" spans="1:12" x14ac:dyDescent="0.2">
      <c r="A42" s="151" t="s">
        <v>169</v>
      </c>
      <c r="B42" s="151" t="s">
        <v>216</v>
      </c>
      <c r="C42" s="151" t="s">
        <v>217</v>
      </c>
      <c r="D42" s="150">
        <v>1</v>
      </c>
      <c r="E42" s="151">
        <v>214</v>
      </c>
      <c r="F42" s="5"/>
      <c r="G42" s="13"/>
      <c r="H42" s="140"/>
      <c r="I42" s="39">
        <f t="shared" si="11"/>
        <v>0</v>
      </c>
      <c r="J42" s="64"/>
      <c r="K42" s="40">
        <f t="shared" si="12"/>
        <v>214</v>
      </c>
      <c r="L42" s="39">
        <f t="shared" si="13"/>
        <v>1</v>
      </c>
    </row>
    <row r="43" spans="1:12" x14ac:dyDescent="0.2">
      <c r="A43" s="151" t="s">
        <v>169</v>
      </c>
      <c r="B43" s="151" t="s">
        <v>218</v>
      </c>
      <c r="C43" s="151" t="s">
        <v>219</v>
      </c>
      <c r="D43" s="150">
        <v>1</v>
      </c>
      <c r="E43" s="151">
        <v>214</v>
      </c>
      <c r="F43" s="5"/>
      <c r="G43" s="13"/>
      <c r="H43" s="141"/>
      <c r="I43" s="39">
        <f t="shared" si="11"/>
        <v>0</v>
      </c>
      <c r="J43" s="64"/>
      <c r="K43" s="40">
        <f t="shared" si="12"/>
        <v>214</v>
      </c>
      <c r="L43" s="39">
        <f t="shared" si="13"/>
        <v>1</v>
      </c>
    </row>
    <row r="44" spans="1:12" x14ac:dyDescent="0.2">
      <c r="A44" s="151" t="s">
        <v>169</v>
      </c>
      <c r="B44" s="151" t="s">
        <v>220</v>
      </c>
      <c r="C44" s="151" t="s">
        <v>221</v>
      </c>
      <c r="D44" s="150">
        <v>1</v>
      </c>
      <c r="E44" s="151">
        <v>214</v>
      </c>
      <c r="F44" s="5"/>
      <c r="G44" s="13"/>
      <c r="H44" s="141"/>
      <c r="I44" s="39">
        <f t="shared" si="11"/>
        <v>0</v>
      </c>
      <c r="J44" s="64"/>
      <c r="K44" s="40">
        <f t="shared" si="12"/>
        <v>214</v>
      </c>
      <c r="L44" s="39">
        <f t="shared" si="13"/>
        <v>1</v>
      </c>
    </row>
    <row r="45" spans="1:12" x14ac:dyDescent="0.2">
      <c r="A45" s="151" t="s">
        <v>169</v>
      </c>
      <c r="B45" s="151" t="s">
        <v>222</v>
      </c>
      <c r="C45" s="151" t="s">
        <v>223</v>
      </c>
      <c r="D45" s="150">
        <v>1</v>
      </c>
      <c r="E45" s="151">
        <v>214</v>
      </c>
      <c r="F45" s="5"/>
      <c r="G45" s="13"/>
      <c r="H45" s="140"/>
      <c r="I45" s="39">
        <f t="shared" si="11"/>
        <v>0</v>
      </c>
      <c r="J45" s="64"/>
      <c r="K45" s="40">
        <f t="shared" si="12"/>
        <v>214</v>
      </c>
      <c r="L45" s="39">
        <f t="shared" si="13"/>
        <v>1</v>
      </c>
    </row>
    <row r="46" spans="1:12" x14ac:dyDescent="0.2">
      <c r="A46" s="151" t="s">
        <v>169</v>
      </c>
      <c r="B46" s="151" t="s">
        <v>224</v>
      </c>
      <c r="C46" s="151" t="s">
        <v>225</v>
      </c>
      <c r="D46" s="150">
        <v>1</v>
      </c>
      <c r="E46" s="151">
        <v>214</v>
      </c>
      <c r="F46" s="5"/>
      <c r="G46" s="13"/>
      <c r="H46" s="140"/>
      <c r="I46" s="39">
        <f t="shared" si="11"/>
        <v>0</v>
      </c>
      <c r="J46" s="64"/>
      <c r="K46" s="40">
        <f t="shared" si="12"/>
        <v>214</v>
      </c>
      <c r="L46" s="39">
        <f t="shared" si="13"/>
        <v>1</v>
      </c>
    </row>
    <row r="47" spans="1:12" x14ac:dyDescent="0.2">
      <c r="A47" s="151" t="s">
        <v>169</v>
      </c>
      <c r="B47" s="151" t="s">
        <v>226</v>
      </c>
      <c r="C47" s="151" t="s">
        <v>227</v>
      </c>
      <c r="D47" s="150">
        <v>1</v>
      </c>
      <c r="E47" s="151">
        <v>214</v>
      </c>
      <c r="F47" s="5"/>
      <c r="G47" s="13"/>
      <c r="H47" s="140"/>
      <c r="I47" s="39">
        <f t="shared" si="11"/>
        <v>0</v>
      </c>
      <c r="J47" s="64"/>
      <c r="K47" s="40">
        <f t="shared" si="12"/>
        <v>214</v>
      </c>
      <c r="L47" s="39">
        <f t="shared" si="13"/>
        <v>1</v>
      </c>
    </row>
    <row r="48" spans="1:12" x14ac:dyDescent="0.2">
      <c r="A48" s="151" t="s">
        <v>169</v>
      </c>
      <c r="B48" s="151" t="s">
        <v>228</v>
      </c>
      <c r="C48" s="151" t="s">
        <v>229</v>
      </c>
      <c r="D48" s="150">
        <v>1</v>
      </c>
      <c r="E48" s="151">
        <v>214</v>
      </c>
      <c r="F48" s="5"/>
      <c r="G48" s="13"/>
      <c r="H48" s="141"/>
      <c r="I48" s="39">
        <f t="shared" si="8"/>
        <v>0</v>
      </c>
      <c r="J48" s="64"/>
      <c r="K48" s="40">
        <f t="shared" si="9"/>
        <v>214</v>
      </c>
      <c r="L48" s="39">
        <f t="shared" si="10"/>
        <v>1</v>
      </c>
    </row>
    <row r="49" spans="1:12" x14ac:dyDescent="0.2">
      <c r="A49" s="151" t="s">
        <v>169</v>
      </c>
      <c r="B49" s="151" t="s">
        <v>230</v>
      </c>
      <c r="C49" s="151" t="s">
        <v>231</v>
      </c>
      <c r="D49" s="150">
        <v>1</v>
      </c>
      <c r="E49" s="151">
        <v>214</v>
      </c>
      <c r="F49" s="5"/>
      <c r="G49" s="13"/>
      <c r="H49" s="141"/>
      <c r="I49" s="39">
        <f t="shared" si="8"/>
        <v>0</v>
      </c>
      <c r="J49" s="64"/>
      <c r="K49" s="40">
        <f t="shared" si="9"/>
        <v>214</v>
      </c>
      <c r="L49" s="39">
        <f t="shared" si="10"/>
        <v>1</v>
      </c>
    </row>
    <row r="50" spans="1:12" x14ac:dyDescent="0.2">
      <c r="A50" s="151" t="s">
        <v>169</v>
      </c>
      <c r="B50" s="151" t="s">
        <v>232</v>
      </c>
      <c r="C50" s="151" t="s">
        <v>233</v>
      </c>
      <c r="D50" s="150">
        <v>1</v>
      </c>
      <c r="E50" s="151">
        <v>214</v>
      </c>
      <c r="F50" s="5"/>
      <c r="G50" s="13"/>
      <c r="H50" s="141"/>
      <c r="I50" s="39">
        <f t="shared" si="8"/>
        <v>0</v>
      </c>
      <c r="J50" s="64"/>
      <c r="K50" s="40">
        <f t="shared" si="9"/>
        <v>214</v>
      </c>
      <c r="L50" s="39">
        <f t="shared" si="10"/>
        <v>1</v>
      </c>
    </row>
    <row r="51" spans="1:12" x14ac:dyDescent="0.2">
      <c r="A51" s="151" t="s">
        <v>169</v>
      </c>
      <c r="B51" s="151" t="s">
        <v>234</v>
      </c>
      <c r="C51" s="151" t="s">
        <v>235</v>
      </c>
      <c r="D51" s="150">
        <v>3</v>
      </c>
      <c r="E51" s="151">
        <v>214</v>
      </c>
      <c r="F51" s="5"/>
      <c r="G51" s="13"/>
      <c r="H51" s="129"/>
      <c r="I51" s="39">
        <f t="shared" si="8"/>
        <v>0</v>
      </c>
      <c r="J51" s="64"/>
      <c r="K51" s="40">
        <f t="shared" si="9"/>
        <v>214</v>
      </c>
      <c r="L51" s="39">
        <f t="shared" si="10"/>
        <v>1</v>
      </c>
    </row>
    <row r="52" spans="1:12" x14ac:dyDescent="0.2">
      <c r="A52" s="151" t="s">
        <v>169</v>
      </c>
      <c r="B52" s="151" t="s">
        <v>236</v>
      </c>
      <c r="C52" s="151" t="s">
        <v>237</v>
      </c>
      <c r="D52" s="150">
        <v>1</v>
      </c>
      <c r="E52" s="151">
        <v>214</v>
      </c>
      <c r="F52" s="5"/>
      <c r="G52" s="13"/>
      <c r="H52" s="129"/>
      <c r="I52" s="39">
        <f t="shared" si="8"/>
        <v>0</v>
      </c>
      <c r="J52" s="64"/>
      <c r="K52" s="40">
        <f t="shared" si="9"/>
        <v>214</v>
      </c>
      <c r="L52" s="39">
        <f t="shared" si="10"/>
        <v>1</v>
      </c>
    </row>
    <row r="53" spans="1:12" x14ac:dyDescent="0.2">
      <c r="A53" s="151" t="s">
        <v>169</v>
      </c>
      <c r="B53" s="151" t="s">
        <v>238</v>
      </c>
      <c r="C53" s="151" t="s">
        <v>239</v>
      </c>
      <c r="D53" s="150">
        <v>1</v>
      </c>
      <c r="E53" s="151">
        <v>214</v>
      </c>
      <c r="F53" s="5"/>
      <c r="G53" s="38"/>
      <c r="H53" s="38"/>
      <c r="I53" s="39">
        <f t="shared" si="8"/>
        <v>0</v>
      </c>
      <c r="J53" s="64"/>
      <c r="K53" s="40">
        <f t="shared" si="9"/>
        <v>214</v>
      </c>
      <c r="L53" s="39">
        <f t="shared" si="10"/>
        <v>1</v>
      </c>
    </row>
    <row r="54" spans="1:12" x14ac:dyDescent="0.2">
      <c r="A54" s="181" t="s">
        <v>169</v>
      </c>
      <c r="B54" s="181" t="s">
        <v>660</v>
      </c>
      <c r="C54" s="181" t="s">
        <v>661</v>
      </c>
      <c r="D54" s="150">
        <v>3</v>
      </c>
      <c r="E54" s="151">
        <v>214</v>
      </c>
      <c r="F54" s="5"/>
      <c r="G54" s="13"/>
      <c r="H54" s="175"/>
      <c r="I54" s="39">
        <f t="shared" ref="I54" si="14">H54/E54</f>
        <v>0</v>
      </c>
      <c r="J54" s="64"/>
      <c r="K54" s="40">
        <f t="shared" ref="K54" si="15">E54-H54</f>
        <v>214</v>
      </c>
      <c r="L54" s="39">
        <f t="shared" ref="L54" si="16">K54/E54</f>
        <v>1</v>
      </c>
    </row>
    <row r="55" spans="1:12" x14ac:dyDescent="0.2">
      <c r="A55" s="151" t="s">
        <v>169</v>
      </c>
      <c r="B55" s="151" t="s">
        <v>240</v>
      </c>
      <c r="C55" s="151" t="s">
        <v>241</v>
      </c>
      <c r="D55" s="150">
        <v>3</v>
      </c>
      <c r="E55" s="151">
        <v>214</v>
      </c>
      <c r="F55" s="5"/>
      <c r="G55" s="13"/>
      <c r="H55" s="129"/>
      <c r="I55" s="39">
        <f t="shared" si="8"/>
        <v>0</v>
      </c>
      <c r="J55" s="64"/>
      <c r="K55" s="40">
        <f t="shared" si="9"/>
        <v>214</v>
      </c>
      <c r="L55" s="39">
        <f t="shared" si="10"/>
        <v>1</v>
      </c>
    </row>
    <row r="56" spans="1:12" x14ac:dyDescent="0.2">
      <c r="A56" s="157" t="s">
        <v>169</v>
      </c>
      <c r="B56" s="157" t="s">
        <v>242</v>
      </c>
      <c r="C56" s="157" t="s">
        <v>243</v>
      </c>
      <c r="D56" s="157">
        <v>3</v>
      </c>
      <c r="E56" s="157">
        <v>214</v>
      </c>
      <c r="F56" s="65"/>
      <c r="G56" s="67"/>
      <c r="H56" s="68"/>
      <c r="I56" s="42">
        <f t="shared" si="8"/>
        <v>0</v>
      </c>
      <c r="J56" s="66"/>
      <c r="K56" s="43">
        <f t="shared" si="9"/>
        <v>214</v>
      </c>
      <c r="L56" s="42">
        <f t="shared" si="10"/>
        <v>1</v>
      </c>
    </row>
    <row r="57" spans="1:12" x14ac:dyDescent="0.2">
      <c r="A57" s="33"/>
      <c r="B57" s="34">
        <f>COUNTA(B18:B56)</f>
        <v>39</v>
      </c>
      <c r="C57" s="33"/>
      <c r="E57" s="37">
        <f>SUM(E18:E56)</f>
        <v>8346</v>
      </c>
      <c r="F57" s="44"/>
      <c r="G57" s="34">
        <f>COUNTA(G18:G56)</f>
        <v>4</v>
      </c>
      <c r="H57" s="37">
        <f>SUM(H18:H56)</f>
        <v>18</v>
      </c>
      <c r="I57" s="45">
        <f>H57/E57</f>
        <v>2.1567217828900071E-3</v>
      </c>
      <c r="J57" s="46"/>
      <c r="K57" s="54">
        <f>E57-H57</f>
        <v>8328</v>
      </c>
      <c r="L57" s="45">
        <f>K57/E57</f>
        <v>0.99784327821710994</v>
      </c>
    </row>
    <row r="58" spans="1:12" ht="8.25" customHeight="1" x14ac:dyDescent="0.2">
      <c r="A58" s="33"/>
      <c r="B58" s="33"/>
      <c r="C58" s="33"/>
      <c r="H58" s="38"/>
      <c r="I58" s="38"/>
      <c r="J58" s="38"/>
      <c r="K58" s="38"/>
      <c r="L58" s="38"/>
    </row>
    <row r="59" spans="1:12" x14ac:dyDescent="0.2">
      <c r="A59" s="151" t="s">
        <v>244</v>
      </c>
      <c r="B59" s="151" t="s">
        <v>245</v>
      </c>
      <c r="C59" s="151" t="s">
        <v>246</v>
      </c>
      <c r="D59" s="150">
        <v>3</v>
      </c>
      <c r="E59" s="72">
        <v>214</v>
      </c>
      <c r="F59" s="5"/>
      <c r="G59" s="13"/>
      <c r="H59" s="129"/>
      <c r="I59" s="39">
        <f t="shared" ref="I59:I60" si="17">H59/E59</f>
        <v>0</v>
      </c>
      <c r="J59" s="64"/>
      <c r="K59" s="40">
        <f t="shared" ref="K59:K60" si="18">E59-H59</f>
        <v>214</v>
      </c>
      <c r="L59" s="39">
        <f t="shared" ref="L59:L60" si="19">K59/E59</f>
        <v>1</v>
      </c>
    </row>
    <row r="60" spans="1:12" x14ac:dyDescent="0.2">
      <c r="A60" s="157" t="s">
        <v>244</v>
      </c>
      <c r="B60" s="157" t="s">
        <v>247</v>
      </c>
      <c r="C60" s="157" t="s">
        <v>248</v>
      </c>
      <c r="D60" s="157">
        <v>3</v>
      </c>
      <c r="E60" s="73">
        <v>214</v>
      </c>
      <c r="F60" s="65"/>
      <c r="G60" s="67"/>
      <c r="H60" s="68"/>
      <c r="I60" s="42">
        <f t="shared" si="17"/>
        <v>0</v>
      </c>
      <c r="J60" s="66"/>
      <c r="K60" s="43">
        <f t="shared" si="18"/>
        <v>214</v>
      </c>
      <c r="L60" s="42">
        <f t="shared" si="19"/>
        <v>1</v>
      </c>
    </row>
    <row r="61" spans="1:12" x14ac:dyDescent="0.2">
      <c r="A61" s="33"/>
      <c r="B61" s="34">
        <f>COUNTA(B59:B60)</f>
        <v>2</v>
      </c>
      <c r="C61" s="33"/>
      <c r="E61" s="37">
        <f>SUM(E59:E60)</f>
        <v>428</v>
      </c>
      <c r="F61" s="44"/>
      <c r="G61" s="34">
        <f>COUNTA(G59:G60)</f>
        <v>0</v>
      </c>
      <c r="H61" s="37">
        <f>SUM(H59:H60)</f>
        <v>0</v>
      </c>
      <c r="I61" s="45">
        <f>H61/E61</f>
        <v>0</v>
      </c>
      <c r="J61" s="46"/>
      <c r="K61" s="54">
        <f>E61-H61</f>
        <v>428</v>
      </c>
      <c r="L61" s="45">
        <f>K61/E61</f>
        <v>1</v>
      </c>
    </row>
    <row r="62" spans="1:12" ht="8.25" customHeight="1" x14ac:dyDescent="0.2">
      <c r="A62" s="33"/>
      <c r="B62" s="34"/>
      <c r="C62" s="33"/>
      <c r="E62" s="37"/>
      <c r="F62" s="44"/>
      <c r="G62" s="34"/>
      <c r="H62" s="37"/>
      <c r="I62" s="45"/>
      <c r="J62" s="128"/>
      <c r="K62" s="54"/>
      <c r="L62" s="45"/>
    </row>
    <row r="63" spans="1:12" x14ac:dyDescent="0.2">
      <c r="A63" s="151" t="s">
        <v>249</v>
      </c>
      <c r="B63" s="151" t="s">
        <v>250</v>
      </c>
      <c r="C63" s="151" t="s">
        <v>251</v>
      </c>
      <c r="D63" s="150">
        <v>1</v>
      </c>
      <c r="E63" s="151">
        <v>214</v>
      </c>
      <c r="F63" s="5"/>
      <c r="G63" s="13" t="s">
        <v>28</v>
      </c>
      <c r="H63" s="154">
        <v>7</v>
      </c>
      <c r="I63" s="39">
        <f t="shared" ref="I63:I115" si="20">H63/E63</f>
        <v>3.2710280373831772E-2</v>
      </c>
      <c r="J63" s="64"/>
      <c r="K63" s="40">
        <f t="shared" ref="K63:K115" si="21">E63-H63</f>
        <v>207</v>
      </c>
      <c r="L63" s="39">
        <f t="shared" ref="L63:L115" si="22">K63/E63</f>
        <v>0.96728971962616828</v>
      </c>
    </row>
    <row r="64" spans="1:12" x14ac:dyDescent="0.2">
      <c r="A64" s="151" t="s">
        <v>249</v>
      </c>
      <c r="B64" s="151" t="s">
        <v>252</v>
      </c>
      <c r="C64" s="151" t="s">
        <v>253</v>
      </c>
      <c r="D64" s="150">
        <v>3</v>
      </c>
      <c r="E64" s="151">
        <v>214</v>
      </c>
      <c r="F64" s="5"/>
      <c r="G64" s="38"/>
      <c r="H64" s="38"/>
      <c r="I64" s="39">
        <f t="shared" ref="I64:I114" si="23">H64/E64</f>
        <v>0</v>
      </c>
      <c r="J64" s="64"/>
      <c r="K64" s="40">
        <f t="shared" ref="K64:K114" si="24">E64-H64</f>
        <v>214</v>
      </c>
      <c r="L64" s="39">
        <f t="shared" ref="L64:L114" si="25">K64/E64</f>
        <v>1</v>
      </c>
    </row>
    <row r="65" spans="1:12" x14ac:dyDescent="0.2">
      <c r="A65" s="151" t="s">
        <v>249</v>
      </c>
      <c r="B65" s="151" t="s">
        <v>254</v>
      </c>
      <c r="C65" s="151" t="s">
        <v>255</v>
      </c>
      <c r="D65" s="150">
        <v>3</v>
      </c>
      <c r="E65" s="151">
        <v>214</v>
      </c>
      <c r="F65" s="5"/>
      <c r="G65" s="38"/>
      <c r="H65" s="38"/>
      <c r="I65" s="39">
        <f t="shared" si="23"/>
        <v>0</v>
      </c>
      <c r="J65" s="64"/>
      <c r="K65" s="40">
        <f t="shared" si="24"/>
        <v>214</v>
      </c>
      <c r="L65" s="39">
        <f t="shared" si="25"/>
        <v>1</v>
      </c>
    </row>
    <row r="66" spans="1:12" x14ac:dyDescent="0.2">
      <c r="A66" s="151" t="s">
        <v>249</v>
      </c>
      <c r="B66" s="151" t="s">
        <v>256</v>
      </c>
      <c r="C66" s="151" t="s">
        <v>257</v>
      </c>
      <c r="D66" s="150">
        <v>1</v>
      </c>
      <c r="E66" s="151">
        <v>214</v>
      </c>
      <c r="F66" s="5"/>
      <c r="G66" s="38"/>
      <c r="H66" s="38"/>
      <c r="I66" s="39">
        <f t="shared" si="23"/>
        <v>0</v>
      </c>
      <c r="J66" s="64"/>
      <c r="K66" s="40">
        <f t="shared" si="24"/>
        <v>214</v>
      </c>
      <c r="L66" s="39">
        <f t="shared" si="25"/>
        <v>1</v>
      </c>
    </row>
    <row r="67" spans="1:12" x14ac:dyDescent="0.2">
      <c r="A67" s="151" t="s">
        <v>249</v>
      </c>
      <c r="B67" s="151" t="s">
        <v>258</v>
      </c>
      <c r="C67" s="151" t="s">
        <v>259</v>
      </c>
      <c r="D67" s="150">
        <v>2</v>
      </c>
      <c r="E67" s="151">
        <v>214</v>
      </c>
      <c r="F67" s="5"/>
      <c r="G67" s="13" t="s">
        <v>28</v>
      </c>
      <c r="H67" s="154">
        <v>1</v>
      </c>
      <c r="I67" s="39">
        <f t="shared" si="23"/>
        <v>4.6728971962616819E-3</v>
      </c>
      <c r="J67" s="64"/>
      <c r="K67" s="40">
        <f t="shared" si="24"/>
        <v>213</v>
      </c>
      <c r="L67" s="39">
        <f t="shared" si="25"/>
        <v>0.99532710280373837</v>
      </c>
    </row>
    <row r="68" spans="1:12" x14ac:dyDescent="0.2">
      <c r="A68" s="151" t="s">
        <v>249</v>
      </c>
      <c r="B68" s="151" t="s">
        <v>260</v>
      </c>
      <c r="C68" s="151" t="s">
        <v>261</v>
      </c>
      <c r="D68" s="150">
        <v>2</v>
      </c>
      <c r="E68" s="151">
        <v>214</v>
      </c>
      <c r="F68" s="5"/>
      <c r="G68" s="38"/>
      <c r="H68" s="38"/>
      <c r="I68" s="39">
        <f t="shared" si="23"/>
        <v>0</v>
      </c>
      <c r="J68" s="64"/>
      <c r="K68" s="40">
        <f t="shared" si="24"/>
        <v>214</v>
      </c>
      <c r="L68" s="39">
        <f t="shared" si="25"/>
        <v>1</v>
      </c>
    </row>
    <row r="69" spans="1:12" x14ac:dyDescent="0.2">
      <c r="A69" s="151" t="s">
        <v>249</v>
      </c>
      <c r="B69" s="151" t="s">
        <v>262</v>
      </c>
      <c r="C69" s="151" t="s">
        <v>263</v>
      </c>
      <c r="D69" s="150">
        <v>3</v>
      </c>
      <c r="E69" s="151">
        <v>214</v>
      </c>
      <c r="F69" s="5"/>
      <c r="G69" s="38"/>
      <c r="H69" s="38"/>
      <c r="I69" s="39">
        <f t="shared" si="23"/>
        <v>0</v>
      </c>
      <c r="J69" s="64"/>
      <c r="K69" s="40">
        <f t="shared" si="24"/>
        <v>214</v>
      </c>
      <c r="L69" s="39">
        <f t="shared" si="25"/>
        <v>1</v>
      </c>
    </row>
    <row r="70" spans="1:12" x14ac:dyDescent="0.2">
      <c r="A70" s="151" t="s">
        <v>249</v>
      </c>
      <c r="B70" s="151" t="s">
        <v>264</v>
      </c>
      <c r="C70" s="151" t="s">
        <v>265</v>
      </c>
      <c r="D70" s="150">
        <v>2</v>
      </c>
      <c r="E70" s="151">
        <v>214</v>
      </c>
      <c r="F70" s="5"/>
      <c r="G70" s="38"/>
      <c r="H70" s="38"/>
      <c r="I70" s="39">
        <f t="shared" si="23"/>
        <v>0</v>
      </c>
      <c r="J70" s="64"/>
      <c r="K70" s="40">
        <f t="shared" si="24"/>
        <v>214</v>
      </c>
      <c r="L70" s="39">
        <f t="shared" si="25"/>
        <v>1</v>
      </c>
    </row>
    <row r="71" spans="1:12" x14ac:dyDescent="0.2">
      <c r="A71" s="151" t="s">
        <v>249</v>
      </c>
      <c r="B71" s="151" t="s">
        <v>266</v>
      </c>
      <c r="C71" s="151" t="s">
        <v>267</v>
      </c>
      <c r="D71" s="150">
        <v>3</v>
      </c>
      <c r="E71" s="151">
        <v>214</v>
      </c>
      <c r="F71" s="5"/>
      <c r="G71" s="38"/>
      <c r="H71" s="38"/>
      <c r="I71" s="39">
        <f t="shared" si="23"/>
        <v>0</v>
      </c>
      <c r="J71" s="64"/>
      <c r="K71" s="40">
        <f t="shared" si="24"/>
        <v>214</v>
      </c>
      <c r="L71" s="39">
        <f t="shared" si="25"/>
        <v>1</v>
      </c>
    </row>
    <row r="72" spans="1:12" x14ac:dyDescent="0.2">
      <c r="A72" s="151" t="s">
        <v>249</v>
      </c>
      <c r="B72" s="151" t="s">
        <v>268</v>
      </c>
      <c r="C72" s="151" t="s">
        <v>269</v>
      </c>
      <c r="D72" s="150">
        <v>2</v>
      </c>
      <c r="E72" s="151">
        <v>214</v>
      </c>
      <c r="F72" s="5"/>
      <c r="G72" s="38"/>
      <c r="H72" s="38"/>
      <c r="I72" s="39">
        <f t="shared" si="23"/>
        <v>0</v>
      </c>
      <c r="J72" s="64"/>
      <c r="K72" s="40">
        <f t="shared" si="24"/>
        <v>214</v>
      </c>
      <c r="L72" s="39">
        <f t="shared" si="25"/>
        <v>1</v>
      </c>
    </row>
    <row r="73" spans="1:12" x14ac:dyDescent="0.2">
      <c r="A73" s="151" t="s">
        <v>249</v>
      </c>
      <c r="B73" s="151" t="s">
        <v>270</v>
      </c>
      <c r="C73" s="151" t="s">
        <v>271</v>
      </c>
      <c r="D73" s="150">
        <v>2</v>
      </c>
      <c r="E73" s="151">
        <v>214</v>
      </c>
      <c r="F73" s="5"/>
      <c r="G73" s="38"/>
      <c r="H73" s="38"/>
      <c r="I73" s="39">
        <f t="shared" si="23"/>
        <v>0</v>
      </c>
      <c r="J73" s="64"/>
      <c r="K73" s="40">
        <f t="shared" si="24"/>
        <v>214</v>
      </c>
      <c r="L73" s="39">
        <f t="shared" si="25"/>
        <v>1</v>
      </c>
    </row>
    <row r="74" spans="1:12" x14ac:dyDescent="0.2">
      <c r="A74" s="151" t="s">
        <v>249</v>
      </c>
      <c r="B74" s="151" t="s">
        <v>272</v>
      </c>
      <c r="C74" s="151" t="s">
        <v>273</v>
      </c>
      <c r="D74" s="150">
        <v>2</v>
      </c>
      <c r="E74" s="151">
        <v>214</v>
      </c>
      <c r="F74" s="5"/>
      <c r="G74" s="38"/>
      <c r="H74" s="38"/>
      <c r="I74" s="39">
        <f t="shared" si="23"/>
        <v>0</v>
      </c>
      <c r="J74" s="64"/>
      <c r="K74" s="40">
        <f t="shared" si="24"/>
        <v>214</v>
      </c>
      <c r="L74" s="39">
        <f t="shared" si="25"/>
        <v>1</v>
      </c>
    </row>
    <row r="75" spans="1:12" x14ac:dyDescent="0.2">
      <c r="A75" s="151" t="s">
        <v>249</v>
      </c>
      <c r="B75" s="151" t="s">
        <v>274</v>
      </c>
      <c r="C75" s="151" t="s">
        <v>275</v>
      </c>
      <c r="D75" s="150">
        <v>2</v>
      </c>
      <c r="E75" s="151">
        <v>214</v>
      </c>
      <c r="F75" s="5"/>
      <c r="G75" s="38"/>
      <c r="H75" s="38"/>
      <c r="I75" s="39">
        <f t="shared" si="23"/>
        <v>0</v>
      </c>
      <c r="J75" s="64"/>
      <c r="K75" s="40">
        <f t="shared" si="24"/>
        <v>214</v>
      </c>
      <c r="L75" s="39">
        <f t="shared" si="25"/>
        <v>1</v>
      </c>
    </row>
    <row r="76" spans="1:12" x14ac:dyDescent="0.2">
      <c r="A76" s="151" t="s">
        <v>249</v>
      </c>
      <c r="B76" s="151" t="s">
        <v>276</v>
      </c>
      <c r="C76" s="151" t="s">
        <v>277</v>
      </c>
      <c r="D76" s="150">
        <v>2</v>
      </c>
      <c r="E76" s="151">
        <v>214</v>
      </c>
      <c r="F76" s="5"/>
      <c r="G76" s="38"/>
      <c r="H76" s="38"/>
      <c r="I76" s="39">
        <f t="shared" si="23"/>
        <v>0</v>
      </c>
      <c r="J76" s="64"/>
      <c r="K76" s="40">
        <f t="shared" si="24"/>
        <v>214</v>
      </c>
      <c r="L76" s="39">
        <f t="shared" si="25"/>
        <v>1</v>
      </c>
    </row>
    <row r="77" spans="1:12" x14ac:dyDescent="0.2">
      <c r="A77" s="151" t="s">
        <v>249</v>
      </c>
      <c r="B77" s="151" t="s">
        <v>278</v>
      </c>
      <c r="C77" s="151" t="s">
        <v>279</v>
      </c>
      <c r="D77" s="150">
        <v>2</v>
      </c>
      <c r="E77" s="151">
        <v>214</v>
      </c>
      <c r="F77" s="5"/>
      <c r="G77" s="38"/>
      <c r="H77" s="38"/>
      <c r="I77" s="39">
        <f t="shared" si="23"/>
        <v>0</v>
      </c>
      <c r="J77" s="64"/>
      <c r="K77" s="40">
        <f t="shared" si="24"/>
        <v>214</v>
      </c>
      <c r="L77" s="39">
        <f t="shared" si="25"/>
        <v>1</v>
      </c>
    </row>
    <row r="78" spans="1:12" x14ac:dyDescent="0.2">
      <c r="A78" s="151" t="s">
        <v>249</v>
      </c>
      <c r="B78" s="151" t="s">
        <v>280</v>
      </c>
      <c r="C78" s="151" t="s">
        <v>281</v>
      </c>
      <c r="D78" s="150">
        <v>2</v>
      </c>
      <c r="E78" s="151">
        <v>214</v>
      </c>
      <c r="F78" s="5"/>
      <c r="G78" s="38"/>
      <c r="H78" s="38"/>
      <c r="I78" s="39">
        <f t="shared" si="23"/>
        <v>0</v>
      </c>
      <c r="J78" s="64"/>
      <c r="K78" s="40">
        <f t="shared" si="24"/>
        <v>214</v>
      </c>
      <c r="L78" s="39">
        <f t="shared" si="25"/>
        <v>1</v>
      </c>
    </row>
    <row r="79" spans="1:12" x14ac:dyDescent="0.2">
      <c r="A79" s="151" t="s">
        <v>249</v>
      </c>
      <c r="B79" s="151" t="s">
        <v>282</v>
      </c>
      <c r="C79" s="151" t="s">
        <v>283</v>
      </c>
      <c r="D79" s="150">
        <v>2</v>
      </c>
      <c r="E79" s="151">
        <v>214</v>
      </c>
      <c r="F79" s="5"/>
      <c r="G79" s="38"/>
      <c r="H79" s="38"/>
      <c r="I79" s="39">
        <f t="shared" si="23"/>
        <v>0</v>
      </c>
      <c r="J79" s="64"/>
      <c r="K79" s="40">
        <f t="shared" si="24"/>
        <v>214</v>
      </c>
      <c r="L79" s="39">
        <f t="shared" si="25"/>
        <v>1</v>
      </c>
    </row>
    <row r="80" spans="1:12" x14ac:dyDescent="0.2">
      <c r="A80" s="151" t="s">
        <v>249</v>
      </c>
      <c r="B80" s="151" t="s">
        <v>624</v>
      </c>
      <c r="C80" s="151" t="s">
        <v>625</v>
      </c>
      <c r="D80" s="150">
        <v>2</v>
      </c>
      <c r="E80" s="151">
        <v>214</v>
      </c>
      <c r="F80" s="5"/>
      <c r="G80" s="38"/>
      <c r="H80" s="38"/>
      <c r="I80" s="39">
        <f t="shared" si="23"/>
        <v>0</v>
      </c>
      <c r="J80" s="64"/>
      <c r="K80" s="40">
        <f t="shared" si="24"/>
        <v>214</v>
      </c>
      <c r="L80" s="39">
        <f t="shared" si="25"/>
        <v>1</v>
      </c>
    </row>
    <row r="81" spans="1:12" x14ac:dyDescent="0.2">
      <c r="A81" s="151" t="s">
        <v>249</v>
      </c>
      <c r="B81" s="151" t="s">
        <v>284</v>
      </c>
      <c r="C81" s="151" t="s">
        <v>285</v>
      </c>
      <c r="D81" s="150">
        <v>1</v>
      </c>
      <c r="E81" s="151">
        <v>214</v>
      </c>
      <c r="F81" s="5"/>
      <c r="G81" s="38"/>
      <c r="H81" s="38"/>
      <c r="I81" s="39">
        <f t="shared" si="23"/>
        <v>0</v>
      </c>
      <c r="J81" s="64"/>
      <c r="K81" s="40">
        <f t="shared" si="24"/>
        <v>214</v>
      </c>
      <c r="L81" s="39">
        <f t="shared" si="25"/>
        <v>1</v>
      </c>
    </row>
    <row r="82" spans="1:12" x14ac:dyDescent="0.2">
      <c r="A82" s="151" t="s">
        <v>249</v>
      </c>
      <c r="B82" s="151" t="s">
        <v>286</v>
      </c>
      <c r="C82" s="151" t="s">
        <v>287</v>
      </c>
      <c r="D82" s="150">
        <v>2</v>
      </c>
      <c r="E82" s="151">
        <v>214</v>
      </c>
      <c r="F82" s="5"/>
      <c r="G82" s="38"/>
      <c r="H82" s="38"/>
      <c r="I82" s="39">
        <f t="shared" si="23"/>
        <v>0</v>
      </c>
      <c r="J82" s="64"/>
      <c r="K82" s="40">
        <f t="shared" si="24"/>
        <v>214</v>
      </c>
      <c r="L82" s="39">
        <f t="shared" si="25"/>
        <v>1</v>
      </c>
    </row>
    <row r="83" spans="1:12" x14ac:dyDescent="0.2">
      <c r="A83" s="151" t="s">
        <v>249</v>
      </c>
      <c r="B83" s="151" t="s">
        <v>288</v>
      </c>
      <c r="C83" s="151" t="s">
        <v>289</v>
      </c>
      <c r="D83" s="150">
        <v>2</v>
      </c>
      <c r="E83" s="151">
        <v>214</v>
      </c>
      <c r="F83" s="5"/>
      <c r="G83" s="38"/>
      <c r="H83" s="38"/>
      <c r="I83" s="39">
        <f t="shared" si="23"/>
        <v>0</v>
      </c>
      <c r="J83" s="64"/>
      <c r="K83" s="40">
        <f t="shared" si="24"/>
        <v>214</v>
      </c>
      <c r="L83" s="39">
        <f t="shared" si="25"/>
        <v>1</v>
      </c>
    </row>
    <row r="84" spans="1:12" x14ac:dyDescent="0.2">
      <c r="A84" s="151" t="s">
        <v>249</v>
      </c>
      <c r="B84" s="151" t="s">
        <v>290</v>
      </c>
      <c r="C84" s="151" t="s">
        <v>291</v>
      </c>
      <c r="D84" s="150">
        <v>3</v>
      </c>
      <c r="E84" s="151">
        <v>214</v>
      </c>
      <c r="F84" s="5"/>
      <c r="G84" s="38"/>
      <c r="H84" s="38"/>
      <c r="I84" s="39">
        <f t="shared" si="23"/>
        <v>0</v>
      </c>
      <c r="J84" s="64"/>
      <c r="K84" s="40">
        <f t="shared" si="24"/>
        <v>214</v>
      </c>
      <c r="L84" s="39">
        <f t="shared" si="25"/>
        <v>1</v>
      </c>
    </row>
    <row r="85" spans="1:12" x14ac:dyDescent="0.2">
      <c r="A85" s="151" t="s">
        <v>249</v>
      </c>
      <c r="B85" s="151" t="s">
        <v>292</v>
      </c>
      <c r="C85" s="151" t="s">
        <v>293</v>
      </c>
      <c r="D85" s="150">
        <v>1</v>
      </c>
      <c r="E85" s="151">
        <v>214</v>
      </c>
      <c r="F85" s="5"/>
      <c r="G85" s="38"/>
      <c r="H85" s="38"/>
      <c r="I85" s="39">
        <f t="shared" si="23"/>
        <v>0</v>
      </c>
      <c r="J85" s="64"/>
      <c r="K85" s="40">
        <f t="shared" si="24"/>
        <v>214</v>
      </c>
      <c r="L85" s="39">
        <f t="shared" si="25"/>
        <v>1</v>
      </c>
    </row>
    <row r="86" spans="1:12" x14ac:dyDescent="0.2">
      <c r="A86" s="151" t="s">
        <v>249</v>
      </c>
      <c r="B86" s="151" t="s">
        <v>294</v>
      </c>
      <c r="C86" s="151" t="s">
        <v>295</v>
      </c>
      <c r="D86" s="150">
        <v>2</v>
      </c>
      <c r="E86" s="151">
        <v>214</v>
      </c>
      <c r="F86" s="5"/>
      <c r="G86" s="38"/>
      <c r="H86" s="38"/>
      <c r="I86" s="39">
        <f t="shared" si="23"/>
        <v>0</v>
      </c>
      <c r="J86" s="64"/>
      <c r="K86" s="40">
        <f t="shared" si="24"/>
        <v>214</v>
      </c>
      <c r="L86" s="39">
        <f t="shared" si="25"/>
        <v>1</v>
      </c>
    </row>
    <row r="87" spans="1:12" x14ac:dyDescent="0.2">
      <c r="A87" s="151" t="s">
        <v>249</v>
      </c>
      <c r="B87" s="151" t="s">
        <v>296</v>
      </c>
      <c r="C87" s="151" t="s">
        <v>297</v>
      </c>
      <c r="D87" s="150">
        <v>3</v>
      </c>
      <c r="E87" s="151">
        <v>214</v>
      </c>
      <c r="F87" s="5"/>
      <c r="G87" s="38"/>
      <c r="H87" s="38"/>
      <c r="I87" s="39">
        <f t="shared" si="23"/>
        <v>0</v>
      </c>
      <c r="J87" s="64"/>
      <c r="K87" s="40">
        <f t="shared" si="24"/>
        <v>214</v>
      </c>
      <c r="L87" s="39">
        <f t="shared" si="25"/>
        <v>1</v>
      </c>
    </row>
    <row r="88" spans="1:12" x14ac:dyDescent="0.2">
      <c r="A88" s="151" t="s">
        <v>249</v>
      </c>
      <c r="B88" s="151" t="s">
        <v>298</v>
      </c>
      <c r="C88" s="151" t="s">
        <v>299</v>
      </c>
      <c r="D88" s="150">
        <v>1</v>
      </c>
      <c r="E88" s="151">
        <v>214</v>
      </c>
      <c r="F88" s="5"/>
      <c r="G88" s="38"/>
      <c r="H88" s="38"/>
      <c r="I88" s="39">
        <f t="shared" si="23"/>
        <v>0</v>
      </c>
      <c r="J88" s="64"/>
      <c r="K88" s="40">
        <f t="shared" si="24"/>
        <v>214</v>
      </c>
      <c r="L88" s="39">
        <f t="shared" si="25"/>
        <v>1</v>
      </c>
    </row>
    <row r="89" spans="1:12" x14ac:dyDescent="0.2">
      <c r="A89" s="151" t="s">
        <v>249</v>
      </c>
      <c r="B89" s="151" t="s">
        <v>300</v>
      </c>
      <c r="C89" s="151" t="s">
        <v>301</v>
      </c>
      <c r="D89" s="150">
        <v>1</v>
      </c>
      <c r="E89" s="151">
        <v>214</v>
      </c>
      <c r="F89" s="5"/>
      <c r="G89" s="38"/>
      <c r="H89" s="38"/>
      <c r="I89" s="39">
        <f t="shared" si="23"/>
        <v>0</v>
      </c>
      <c r="J89" s="64"/>
      <c r="K89" s="40">
        <f t="shared" si="24"/>
        <v>214</v>
      </c>
      <c r="L89" s="39">
        <f t="shared" si="25"/>
        <v>1</v>
      </c>
    </row>
    <row r="90" spans="1:12" x14ac:dyDescent="0.2">
      <c r="A90" s="151" t="s">
        <v>249</v>
      </c>
      <c r="B90" s="151" t="s">
        <v>302</v>
      </c>
      <c r="C90" s="151" t="s">
        <v>303</v>
      </c>
      <c r="D90" s="150">
        <v>1</v>
      </c>
      <c r="E90" s="151">
        <v>214</v>
      </c>
      <c r="F90" s="5"/>
      <c r="G90" s="38"/>
      <c r="H90" s="38"/>
      <c r="I90" s="39">
        <f t="shared" si="23"/>
        <v>0</v>
      </c>
      <c r="J90" s="64"/>
      <c r="K90" s="40">
        <f t="shared" si="24"/>
        <v>214</v>
      </c>
      <c r="L90" s="39">
        <f t="shared" si="25"/>
        <v>1</v>
      </c>
    </row>
    <row r="91" spans="1:12" x14ac:dyDescent="0.2">
      <c r="A91" s="151" t="s">
        <v>249</v>
      </c>
      <c r="B91" s="151" t="s">
        <v>304</v>
      </c>
      <c r="C91" s="151" t="s">
        <v>305</v>
      </c>
      <c r="D91" s="150">
        <v>1</v>
      </c>
      <c r="E91" s="151">
        <v>214</v>
      </c>
      <c r="F91" s="5"/>
      <c r="G91" s="38"/>
      <c r="H91" s="38"/>
      <c r="I91" s="39">
        <f t="shared" si="23"/>
        <v>0</v>
      </c>
      <c r="J91" s="64"/>
      <c r="K91" s="40">
        <f t="shared" si="24"/>
        <v>214</v>
      </c>
      <c r="L91" s="39">
        <f t="shared" si="25"/>
        <v>1</v>
      </c>
    </row>
    <row r="92" spans="1:12" x14ac:dyDescent="0.2">
      <c r="A92" s="151" t="s">
        <v>249</v>
      </c>
      <c r="B92" s="151" t="s">
        <v>306</v>
      </c>
      <c r="C92" s="151" t="s">
        <v>307</v>
      </c>
      <c r="D92" s="150">
        <v>2</v>
      </c>
      <c r="E92" s="151">
        <v>214</v>
      </c>
      <c r="F92" s="5"/>
      <c r="G92" s="38"/>
      <c r="H92" s="38"/>
      <c r="I92" s="39">
        <f t="shared" si="23"/>
        <v>0</v>
      </c>
      <c r="J92" s="64"/>
      <c r="K92" s="40">
        <f t="shared" si="24"/>
        <v>214</v>
      </c>
      <c r="L92" s="39">
        <f t="shared" si="25"/>
        <v>1</v>
      </c>
    </row>
    <row r="93" spans="1:12" x14ac:dyDescent="0.2">
      <c r="A93" s="151" t="s">
        <v>249</v>
      </c>
      <c r="B93" s="151" t="s">
        <v>308</v>
      </c>
      <c r="C93" s="151" t="s">
        <v>309</v>
      </c>
      <c r="D93" s="150">
        <v>3</v>
      </c>
      <c r="E93" s="151">
        <v>214</v>
      </c>
      <c r="F93" s="5"/>
      <c r="G93" s="38"/>
      <c r="H93" s="38"/>
      <c r="I93" s="39">
        <f t="shared" si="23"/>
        <v>0</v>
      </c>
      <c r="J93" s="64"/>
      <c r="K93" s="40">
        <f t="shared" si="24"/>
        <v>214</v>
      </c>
      <c r="L93" s="39">
        <f t="shared" si="25"/>
        <v>1</v>
      </c>
    </row>
    <row r="94" spans="1:12" x14ac:dyDescent="0.2">
      <c r="A94" s="151" t="s">
        <v>249</v>
      </c>
      <c r="B94" s="151" t="s">
        <v>310</v>
      </c>
      <c r="C94" s="151" t="s">
        <v>311</v>
      </c>
      <c r="D94" s="150">
        <v>2</v>
      </c>
      <c r="E94" s="151">
        <v>214</v>
      </c>
      <c r="F94" s="5"/>
      <c r="G94" s="38"/>
      <c r="H94" s="38"/>
      <c r="I94" s="39">
        <f t="shared" si="23"/>
        <v>0</v>
      </c>
      <c r="J94" s="64"/>
      <c r="K94" s="40">
        <f t="shared" si="24"/>
        <v>214</v>
      </c>
      <c r="L94" s="39">
        <f t="shared" si="25"/>
        <v>1</v>
      </c>
    </row>
    <row r="95" spans="1:12" x14ac:dyDescent="0.2">
      <c r="A95" s="151" t="s">
        <v>249</v>
      </c>
      <c r="B95" s="151" t="s">
        <v>312</v>
      </c>
      <c r="C95" s="151" t="s">
        <v>313</v>
      </c>
      <c r="D95" s="150">
        <v>2</v>
      </c>
      <c r="E95" s="151">
        <v>214</v>
      </c>
      <c r="F95" s="5"/>
      <c r="G95" s="38"/>
      <c r="H95" s="38"/>
      <c r="I95" s="39">
        <f t="shared" si="23"/>
        <v>0</v>
      </c>
      <c r="J95" s="64"/>
      <c r="K95" s="40">
        <f t="shared" si="24"/>
        <v>214</v>
      </c>
      <c r="L95" s="39">
        <f t="shared" si="25"/>
        <v>1</v>
      </c>
    </row>
    <row r="96" spans="1:12" x14ac:dyDescent="0.2">
      <c r="A96" s="151" t="s">
        <v>249</v>
      </c>
      <c r="B96" s="151" t="s">
        <v>314</v>
      </c>
      <c r="C96" s="151" t="s">
        <v>315</v>
      </c>
      <c r="D96" s="150">
        <v>2</v>
      </c>
      <c r="E96" s="151">
        <v>214</v>
      </c>
      <c r="F96" s="5"/>
      <c r="G96" s="13"/>
      <c r="H96" s="141"/>
      <c r="I96" s="39">
        <f t="shared" si="23"/>
        <v>0</v>
      </c>
      <c r="J96" s="64"/>
      <c r="K96" s="40">
        <f t="shared" si="24"/>
        <v>214</v>
      </c>
      <c r="L96" s="39">
        <f t="shared" si="25"/>
        <v>1</v>
      </c>
    </row>
    <row r="97" spans="1:12" x14ac:dyDescent="0.2">
      <c r="A97" s="151" t="s">
        <v>249</v>
      </c>
      <c r="B97" s="151" t="s">
        <v>316</v>
      </c>
      <c r="C97" s="151" t="s">
        <v>317</v>
      </c>
      <c r="D97" s="150">
        <v>1</v>
      </c>
      <c r="E97" s="151">
        <v>214</v>
      </c>
      <c r="F97" s="5"/>
      <c r="G97" s="13" t="s">
        <v>28</v>
      </c>
      <c r="H97" s="154">
        <v>35</v>
      </c>
      <c r="I97" s="39">
        <f t="shared" si="23"/>
        <v>0.16355140186915887</v>
      </c>
      <c r="J97" s="64"/>
      <c r="K97" s="40">
        <f t="shared" si="24"/>
        <v>179</v>
      </c>
      <c r="L97" s="39">
        <f t="shared" si="25"/>
        <v>0.83644859813084116</v>
      </c>
    </row>
    <row r="98" spans="1:12" x14ac:dyDescent="0.2">
      <c r="A98" s="151" t="s">
        <v>249</v>
      </c>
      <c r="B98" s="151" t="s">
        <v>318</v>
      </c>
      <c r="C98" s="151" t="s">
        <v>319</v>
      </c>
      <c r="D98" s="150">
        <v>1</v>
      </c>
      <c r="E98" s="151">
        <v>214</v>
      </c>
      <c r="F98" s="5"/>
      <c r="G98" s="38"/>
      <c r="H98" s="38"/>
      <c r="I98" s="39">
        <f t="shared" si="23"/>
        <v>0</v>
      </c>
      <c r="J98" s="64"/>
      <c r="K98" s="40">
        <f t="shared" si="24"/>
        <v>214</v>
      </c>
      <c r="L98" s="39">
        <f t="shared" si="25"/>
        <v>1</v>
      </c>
    </row>
    <row r="99" spans="1:12" x14ac:dyDescent="0.2">
      <c r="A99" s="151" t="s">
        <v>249</v>
      </c>
      <c r="B99" s="151" t="s">
        <v>320</v>
      </c>
      <c r="C99" s="151" t="s">
        <v>321</v>
      </c>
      <c r="D99" s="150">
        <v>1</v>
      </c>
      <c r="E99" s="151">
        <v>214</v>
      </c>
      <c r="F99" s="5"/>
      <c r="G99" s="38"/>
      <c r="H99" s="38"/>
      <c r="I99" s="39">
        <f t="shared" si="23"/>
        <v>0</v>
      </c>
      <c r="J99" s="64"/>
      <c r="K99" s="40">
        <f t="shared" si="24"/>
        <v>214</v>
      </c>
      <c r="L99" s="39">
        <f t="shared" si="25"/>
        <v>1</v>
      </c>
    </row>
    <row r="100" spans="1:12" x14ac:dyDescent="0.2">
      <c r="A100" s="151" t="s">
        <v>249</v>
      </c>
      <c r="B100" s="151" t="s">
        <v>322</v>
      </c>
      <c r="C100" s="151" t="s">
        <v>323</v>
      </c>
      <c r="D100" s="150">
        <v>1</v>
      </c>
      <c r="E100" s="151">
        <v>214</v>
      </c>
      <c r="F100" s="5"/>
      <c r="G100" s="13"/>
      <c r="H100" s="141"/>
      <c r="I100" s="39">
        <f t="shared" si="23"/>
        <v>0</v>
      </c>
      <c r="J100" s="64"/>
      <c r="K100" s="40">
        <f t="shared" si="24"/>
        <v>214</v>
      </c>
      <c r="L100" s="39">
        <f t="shared" si="25"/>
        <v>1</v>
      </c>
    </row>
    <row r="101" spans="1:12" x14ac:dyDescent="0.2">
      <c r="A101" s="151" t="s">
        <v>249</v>
      </c>
      <c r="B101" s="151" t="s">
        <v>324</v>
      </c>
      <c r="C101" s="151" t="s">
        <v>325</v>
      </c>
      <c r="D101" s="150">
        <v>1</v>
      </c>
      <c r="E101" s="151">
        <v>214</v>
      </c>
      <c r="F101" s="5"/>
      <c r="G101" s="13"/>
      <c r="H101" s="141"/>
      <c r="I101" s="39">
        <f t="shared" si="23"/>
        <v>0</v>
      </c>
      <c r="J101" s="64"/>
      <c r="K101" s="40">
        <f t="shared" si="24"/>
        <v>214</v>
      </c>
      <c r="L101" s="39">
        <f t="shared" si="25"/>
        <v>1</v>
      </c>
    </row>
    <row r="102" spans="1:12" x14ac:dyDescent="0.2">
      <c r="A102" s="151" t="s">
        <v>249</v>
      </c>
      <c r="B102" s="151" t="s">
        <v>327</v>
      </c>
      <c r="C102" s="151" t="s">
        <v>626</v>
      </c>
      <c r="D102" s="150">
        <v>1</v>
      </c>
      <c r="E102" s="151">
        <v>214</v>
      </c>
      <c r="F102" s="5"/>
      <c r="G102" s="38"/>
      <c r="H102" s="38"/>
      <c r="I102" s="39">
        <f t="shared" si="23"/>
        <v>0</v>
      </c>
      <c r="J102" s="64"/>
      <c r="K102" s="40">
        <f t="shared" si="24"/>
        <v>214</v>
      </c>
      <c r="L102" s="39">
        <f t="shared" si="25"/>
        <v>1</v>
      </c>
    </row>
    <row r="103" spans="1:12" x14ac:dyDescent="0.2">
      <c r="A103" s="151" t="s">
        <v>249</v>
      </c>
      <c r="B103" s="151" t="s">
        <v>328</v>
      </c>
      <c r="C103" s="151" t="s">
        <v>329</v>
      </c>
      <c r="D103" s="150">
        <v>1</v>
      </c>
      <c r="E103" s="151">
        <v>214</v>
      </c>
      <c r="F103" s="5"/>
      <c r="G103" s="38"/>
      <c r="H103" s="38"/>
      <c r="I103" s="39">
        <f t="shared" si="23"/>
        <v>0</v>
      </c>
      <c r="J103" s="64"/>
      <c r="K103" s="40">
        <f t="shared" si="24"/>
        <v>214</v>
      </c>
      <c r="L103" s="39">
        <f t="shared" si="25"/>
        <v>1</v>
      </c>
    </row>
    <row r="104" spans="1:12" x14ac:dyDescent="0.2">
      <c r="A104" s="151" t="s">
        <v>249</v>
      </c>
      <c r="B104" s="151" t="s">
        <v>330</v>
      </c>
      <c r="C104" s="151" t="s">
        <v>627</v>
      </c>
      <c r="D104" s="150">
        <v>2</v>
      </c>
      <c r="E104" s="151">
        <v>214</v>
      </c>
      <c r="F104" s="5"/>
      <c r="G104" s="38"/>
      <c r="H104" s="38"/>
      <c r="I104" s="39">
        <f t="shared" si="23"/>
        <v>0</v>
      </c>
      <c r="J104" s="64"/>
      <c r="K104" s="40">
        <f t="shared" si="24"/>
        <v>214</v>
      </c>
      <c r="L104" s="39">
        <f t="shared" si="25"/>
        <v>1</v>
      </c>
    </row>
    <row r="105" spans="1:12" x14ac:dyDescent="0.2">
      <c r="A105" s="151" t="s">
        <v>249</v>
      </c>
      <c r="B105" s="151" t="s">
        <v>331</v>
      </c>
      <c r="C105" s="151" t="s">
        <v>332</v>
      </c>
      <c r="D105" s="150">
        <v>1</v>
      </c>
      <c r="E105" s="151">
        <v>214</v>
      </c>
      <c r="F105" s="5"/>
      <c r="G105" s="38"/>
      <c r="H105" s="38"/>
      <c r="I105" s="39">
        <f t="shared" si="23"/>
        <v>0</v>
      </c>
      <c r="J105" s="64"/>
      <c r="K105" s="40">
        <f t="shared" si="24"/>
        <v>214</v>
      </c>
      <c r="L105" s="39">
        <f t="shared" si="25"/>
        <v>1</v>
      </c>
    </row>
    <row r="106" spans="1:12" x14ac:dyDescent="0.2">
      <c r="A106" s="151" t="s">
        <v>249</v>
      </c>
      <c r="B106" s="151" t="s">
        <v>333</v>
      </c>
      <c r="C106" s="151" t="s">
        <v>334</v>
      </c>
      <c r="D106" s="150">
        <v>1</v>
      </c>
      <c r="E106" s="151">
        <v>214</v>
      </c>
      <c r="F106" s="5"/>
      <c r="G106" s="13" t="s">
        <v>28</v>
      </c>
      <c r="H106" s="38">
        <v>29</v>
      </c>
      <c r="I106" s="39">
        <f t="shared" si="23"/>
        <v>0.13551401869158877</v>
      </c>
      <c r="J106" s="64"/>
      <c r="K106" s="40">
        <f t="shared" si="24"/>
        <v>185</v>
      </c>
      <c r="L106" s="39">
        <f t="shared" si="25"/>
        <v>0.86448598130841126</v>
      </c>
    </row>
    <row r="107" spans="1:12" x14ac:dyDescent="0.2">
      <c r="A107" s="151" t="s">
        <v>249</v>
      </c>
      <c r="B107" s="151" t="s">
        <v>335</v>
      </c>
      <c r="C107" s="151" t="s">
        <v>336</v>
      </c>
      <c r="D107" s="150">
        <v>2</v>
      </c>
      <c r="E107" s="151">
        <v>214</v>
      </c>
      <c r="F107" s="5"/>
      <c r="G107" s="38"/>
      <c r="H107" s="38"/>
      <c r="I107" s="39">
        <f t="shared" si="23"/>
        <v>0</v>
      </c>
      <c r="J107" s="64"/>
      <c r="K107" s="40">
        <f t="shared" si="24"/>
        <v>214</v>
      </c>
      <c r="L107" s="39">
        <f t="shared" si="25"/>
        <v>1</v>
      </c>
    </row>
    <row r="108" spans="1:12" x14ac:dyDescent="0.2">
      <c r="A108" s="151" t="s">
        <v>249</v>
      </c>
      <c r="B108" s="151" t="s">
        <v>337</v>
      </c>
      <c r="C108" s="151" t="s">
        <v>338</v>
      </c>
      <c r="D108" s="150">
        <v>2</v>
      </c>
      <c r="E108" s="151">
        <v>214</v>
      </c>
      <c r="F108" s="5"/>
      <c r="G108" s="38"/>
      <c r="H108" s="38"/>
      <c r="I108" s="39">
        <f t="shared" si="23"/>
        <v>0</v>
      </c>
      <c r="J108" s="64"/>
      <c r="K108" s="40">
        <f t="shared" si="24"/>
        <v>214</v>
      </c>
      <c r="L108" s="39">
        <f t="shared" si="25"/>
        <v>1</v>
      </c>
    </row>
    <row r="109" spans="1:12" x14ac:dyDescent="0.2">
      <c r="A109" s="151" t="s">
        <v>249</v>
      </c>
      <c r="B109" s="151" t="s">
        <v>339</v>
      </c>
      <c r="C109" s="151" t="s">
        <v>340</v>
      </c>
      <c r="D109" s="150">
        <v>2</v>
      </c>
      <c r="E109" s="151">
        <v>214</v>
      </c>
      <c r="F109" s="5"/>
      <c r="G109" s="38"/>
      <c r="H109" s="38"/>
      <c r="I109" s="39">
        <f t="shared" si="23"/>
        <v>0</v>
      </c>
      <c r="J109" s="64"/>
      <c r="K109" s="40">
        <f t="shared" si="24"/>
        <v>214</v>
      </c>
      <c r="L109" s="39">
        <f t="shared" si="25"/>
        <v>1</v>
      </c>
    </row>
    <row r="110" spans="1:12" x14ac:dyDescent="0.2">
      <c r="A110" s="151" t="s">
        <v>249</v>
      </c>
      <c r="B110" s="151" t="s">
        <v>341</v>
      </c>
      <c r="C110" s="151" t="s">
        <v>342</v>
      </c>
      <c r="D110" s="150">
        <v>3</v>
      </c>
      <c r="E110" s="151">
        <v>214</v>
      </c>
      <c r="F110" s="5"/>
      <c r="G110" s="38"/>
      <c r="H110" s="38"/>
      <c r="I110" s="39">
        <f t="shared" si="23"/>
        <v>0</v>
      </c>
      <c r="J110" s="64"/>
      <c r="K110" s="40">
        <f t="shared" si="24"/>
        <v>214</v>
      </c>
      <c r="L110" s="39">
        <f t="shared" si="25"/>
        <v>1</v>
      </c>
    </row>
    <row r="111" spans="1:12" x14ac:dyDescent="0.2">
      <c r="A111" s="151" t="s">
        <v>249</v>
      </c>
      <c r="B111" s="151" t="s">
        <v>326</v>
      </c>
      <c r="C111" s="151" t="s">
        <v>628</v>
      </c>
      <c r="D111" s="150">
        <v>1</v>
      </c>
      <c r="E111" s="151">
        <v>214</v>
      </c>
      <c r="F111" s="5"/>
      <c r="G111" s="38"/>
      <c r="H111" s="38"/>
      <c r="I111" s="39">
        <f t="shared" si="23"/>
        <v>0</v>
      </c>
      <c r="J111" s="64"/>
      <c r="K111" s="40">
        <f t="shared" si="24"/>
        <v>214</v>
      </c>
      <c r="L111" s="39">
        <f t="shared" si="25"/>
        <v>1</v>
      </c>
    </row>
    <row r="112" spans="1:12" x14ac:dyDescent="0.2">
      <c r="A112" s="151" t="s">
        <v>249</v>
      </c>
      <c r="B112" s="151" t="s">
        <v>343</v>
      </c>
      <c r="C112" s="151" t="s">
        <v>344</v>
      </c>
      <c r="D112" s="150">
        <v>3</v>
      </c>
      <c r="E112" s="151">
        <v>214</v>
      </c>
      <c r="F112" s="5"/>
      <c r="G112" s="38"/>
      <c r="H112" s="38"/>
      <c r="I112" s="39">
        <f t="shared" si="23"/>
        <v>0</v>
      </c>
      <c r="J112" s="64"/>
      <c r="K112" s="40">
        <f t="shared" si="24"/>
        <v>214</v>
      </c>
      <c r="L112" s="39">
        <f t="shared" si="25"/>
        <v>1</v>
      </c>
    </row>
    <row r="113" spans="1:12" x14ac:dyDescent="0.2">
      <c r="A113" s="151" t="s">
        <v>249</v>
      </c>
      <c r="B113" s="151" t="s">
        <v>345</v>
      </c>
      <c r="C113" s="151" t="s">
        <v>346</v>
      </c>
      <c r="D113" s="150">
        <v>2</v>
      </c>
      <c r="E113" s="151">
        <v>214</v>
      </c>
      <c r="F113" s="5"/>
      <c r="G113" s="38"/>
      <c r="H113" s="38"/>
      <c r="I113" s="39">
        <f t="shared" si="23"/>
        <v>0</v>
      </c>
      <c r="J113" s="64"/>
      <c r="K113" s="40">
        <f t="shared" si="24"/>
        <v>214</v>
      </c>
      <c r="L113" s="39">
        <f t="shared" si="25"/>
        <v>1</v>
      </c>
    </row>
    <row r="114" spans="1:12" x14ac:dyDescent="0.2">
      <c r="A114" s="151" t="s">
        <v>249</v>
      </c>
      <c r="B114" s="151" t="s">
        <v>347</v>
      </c>
      <c r="C114" s="151" t="s">
        <v>348</v>
      </c>
      <c r="D114" s="150">
        <v>2</v>
      </c>
      <c r="E114" s="151">
        <v>214</v>
      </c>
      <c r="F114" s="5"/>
      <c r="G114" s="38"/>
      <c r="H114" s="38"/>
      <c r="I114" s="39">
        <f t="shared" si="23"/>
        <v>0</v>
      </c>
      <c r="J114" s="64"/>
      <c r="K114" s="40">
        <f t="shared" si="24"/>
        <v>214</v>
      </c>
      <c r="L114" s="39">
        <f t="shared" si="25"/>
        <v>1</v>
      </c>
    </row>
    <row r="115" spans="1:12" x14ac:dyDescent="0.2">
      <c r="A115" s="157" t="s">
        <v>249</v>
      </c>
      <c r="B115" s="157" t="s">
        <v>349</v>
      </c>
      <c r="C115" s="157" t="s">
        <v>350</v>
      </c>
      <c r="D115" s="157">
        <v>2</v>
      </c>
      <c r="E115" s="157">
        <v>214</v>
      </c>
      <c r="F115" s="65"/>
      <c r="G115" s="41"/>
      <c r="H115" s="41"/>
      <c r="I115" s="42">
        <f t="shared" si="20"/>
        <v>0</v>
      </c>
      <c r="J115" s="66"/>
      <c r="K115" s="43">
        <f t="shared" si="21"/>
        <v>214</v>
      </c>
      <c r="L115" s="42">
        <f t="shared" si="22"/>
        <v>1</v>
      </c>
    </row>
    <row r="116" spans="1:12" x14ac:dyDescent="0.2">
      <c r="A116" s="33"/>
      <c r="B116" s="34">
        <f>COUNTA(B63:B115)</f>
        <v>53</v>
      </c>
      <c r="C116" s="33"/>
      <c r="E116" s="37">
        <f>SUM(E63:E115)</f>
        <v>11342</v>
      </c>
      <c r="F116" s="44"/>
      <c r="G116" s="34">
        <f>COUNTA(G63:G115)</f>
        <v>4</v>
      </c>
      <c r="H116" s="37">
        <f>SUM(H63:H115)</f>
        <v>72</v>
      </c>
      <c r="I116" s="45">
        <f>H116/E116</f>
        <v>6.3480867571856815E-3</v>
      </c>
      <c r="J116" s="128"/>
      <c r="K116" s="54">
        <f>E116-H116</f>
        <v>11270</v>
      </c>
      <c r="L116" s="45">
        <f>K116/E116</f>
        <v>0.99365191324281432</v>
      </c>
    </row>
    <row r="117" spans="1:12" ht="8.25" customHeight="1" x14ac:dyDescent="0.2">
      <c r="A117" s="33"/>
      <c r="B117" s="34"/>
      <c r="C117" s="33"/>
      <c r="E117" s="37"/>
      <c r="F117" s="44"/>
      <c r="G117" s="34"/>
      <c r="H117" s="37"/>
      <c r="I117" s="45"/>
      <c r="J117" s="128"/>
      <c r="K117" s="54"/>
      <c r="L117" s="45"/>
    </row>
    <row r="118" spans="1:12" x14ac:dyDescent="0.2">
      <c r="A118" s="157" t="s">
        <v>351</v>
      </c>
      <c r="B118" s="157" t="s">
        <v>352</v>
      </c>
      <c r="C118" s="157" t="s">
        <v>353</v>
      </c>
      <c r="D118" s="157">
        <v>3</v>
      </c>
      <c r="E118" s="73">
        <v>214</v>
      </c>
      <c r="F118" s="65"/>
      <c r="G118" s="41"/>
      <c r="H118" s="41"/>
      <c r="I118" s="42">
        <f t="shared" ref="I118" si="26">H118/E118</f>
        <v>0</v>
      </c>
      <c r="J118" s="66"/>
      <c r="K118" s="43">
        <f t="shared" ref="K118" si="27">E118-H118</f>
        <v>214</v>
      </c>
      <c r="L118" s="42">
        <f t="shared" ref="L118" si="28">K118/E118</f>
        <v>1</v>
      </c>
    </row>
    <row r="119" spans="1:12" x14ac:dyDescent="0.2">
      <c r="A119" s="33"/>
      <c r="B119" s="34">
        <f>COUNTA(B118:B118)</f>
        <v>1</v>
      </c>
      <c r="C119" s="33"/>
      <c r="E119" s="37">
        <f>SUM(E118:E118)</f>
        <v>214</v>
      </c>
      <c r="F119" s="44"/>
      <c r="G119" s="34">
        <f>COUNTA(G118:G118)</f>
        <v>0</v>
      </c>
      <c r="H119" s="37">
        <f>SUM(H118:H118)</f>
        <v>0</v>
      </c>
      <c r="I119" s="45">
        <f>H119/E119</f>
        <v>0</v>
      </c>
      <c r="J119" s="128"/>
      <c r="K119" s="54">
        <f>E119-H119</f>
        <v>214</v>
      </c>
      <c r="L119" s="45">
        <f>K119/E119</f>
        <v>1</v>
      </c>
    </row>
    <row r="120" spans="1:12" ht="8.25" customHeight="1" x14ac:dyDescent="0.2">
      <c r="A120" s="33"/>
      <c r="B120" s="34"/>
      <c r="C120" s="33"/>
      <c r="E120" s="37"/>
      <c r="F120" s="44"/>
      <c r="G120" s="34"/>
      <c r="H120" s="37"/>
      <c r="I120" s="45"/>
      <c r="J120" s="128"/>
      <c r="K120" s="54"/>
      <c r="L120" s="45"/>
    </row>
    <row r="121" spans="1:12" x14ac:dyDescent="0.2">
      <c r="A121" s="151" t="s">
        <v>354</v>
      </c>
      <c r="B121" s="151" t="s">
        <v>355</v>
      </c>
      <c r="C121" s="151" t="s">
        <v>629</v>
      </c>
      <c r="D121" s="150">
        <v>3</v>
      </c>
      <c r="E121" s="151">
        <v>214</v>
      </c>
      <c r="F121" s="5"/>
      <c r="G121" s="13"/>
      <c r="H121" s="129"/>
      <c r="I121" s="39">
        <f t="shared" ref="I121" si="29">H121/E121</f>
        <v>0</v>
      </c>
      <c r="J121" s="64"/>
      <c r="K121" s="40">
        <f t="shared" ref="K121" si="30">E121-H121</f>
        <v>214</v>
      </c>
      <c r="L121" s="39">
        <f t="shared" ref="L121" si="31">K121/E121</f>
        <v>1</v>
      </c>
    </row>
    <row r="122" spans="1:12" x14ac:dyDescent="0.2">
      <c r="A122" s="151" t="s">
        <v>354</v>
      </c>
      <c r="B122" s="151" t="s">
        <v>356</v>
      </c>
      <c r="C122" s="151" t="s">
        <v>357</v>
      </c>
      <c r="D122" s="150">
        <v>3</v>
      </c>
      <c r="E122" s="151">
        <v>214</v>
      </c>
      <c r="F122" s="5"/>
      <c r="G122" s="13"/>
      <c r="H122" s="140"/>
      <c r="I122" s="39">
        <f t="shared" ref="I122:I128" si="32">H122/E122</f>
        <v>0</v>
      </c>
      <c r="J122" s="64"/>
      <c r="K122" s="40">
        <f t="shared" ref="K122:K128" si="33">E122-H122</f>
        <v>214</v>
      </c>
      <c r="L122" s="39">
        <f t="shared" ref="L122:L128" si="34">K122/E122</f>
        <v>1</v>
      </c>
    </row>
    <row r="123" spans="1:12" x14ac:dyDescent="0.2">
      <c r="A123" s="151" t="s">
        <v>354</v>
      </c>
      <c r="B123" s="151" t="s">
        <v>358</v>
      </c>
      <c r="C123" s="151" t="s">
        <v>359</v>
      </c>
      <c r="D123" s="150">
        <v>3</v>
      </c>
      <c r="E123" s="151">
        <v>214</v>
      </c>
      <c r="F123" s="5"/>
      <c r="G123" s="13" t="s">
        <v>28</v>
      </c>
      <c r="H123" s="140">
        <v>1</v>
      </c>
      <c r="I123" s="39">
        <f t="shared" si="32"/>
        <v>4.6728971962616819E-3</v>
      </c>
      <c r="J123" s="64"/>
      <c r="K123" s="40">
        <f t="shared" si="33"/>
        <v>213</v>
      </c>
      <c r="L123" s="39">
        <f t="shared" si="34"/>
        <v>0.99532710280373837</v>
      </c>
    </row>
    <row r="124" spans="1:12" x14ac:dyDescent="0.2">
      <c r="A124" s="151" t="s">
        <v>354</v>
      </c>
      <c r="B124" s="151" t="s">
        <v>360</v>
      </c>
      <c r="C124" s="151" t="s">
        <v>361</v>
      </c>
      <c r="D124" s="150">
        <v>2</v>
      </c>
      <c r="E124" s="151">
        <v>214</v>
      </c>
      <c r="F124" s="5"/>
      <c r="G124" s="13"/>
      <c r="H124" s="140"/>
      <c r="I124" s="39">
        <f t="shared" si="32"/>
        <v>0</v>
      </c>
      <c r="J124" s="64"/>
      <c r="K124" s="40">
        <f t="shared" si="33"/>
        <v>214</v>
      </c>
      <c r="L124" s="39">
        <f t="shared" si="34"/>
        <v>1</v>
      </c>
    </row>
    <row r="125" spans="1:12" x14ac:dyDescent="0.2">
      <c r="A125" s="151" t="s">
        <v>354</v>
      </c>
      <c r="B125" s="151" t="s">
        <v>362</v>
      </c>
      <c r="C125" s="151" t="s">
        <v>363</v>
      </c>
      <c r="D125" s="150">
        <v>2</v>
      </c>
      <c r="E125" s="151">
        <v>214</v>
      </c>
      <c r="F125" s="5"/>
      <c r="G125" s="13"/>
      <c r="H125" s="140"/>
      <c r="I125" s="39">
        <f t="shared" si="32"/>
        <v>0</v>
      </c>
      <c r="J125" s="64"/>
      <c r="K125" s="40">
        <f t="shared" si="33"/>
        <v>214</v>
      </c>
      <c r="L125" s="39">
        <f t="shared" si="34"/>
        <v>1</v>
      </c>
    </row>
    <row r="126" spans="1:12" x14ac:dyDescent="0.2">
      <c r="A126" s="151" t="s">
        <v>354</v>
      </c>
      <c r="B126" s="151" t="s">
        <v>364</v>
      </c>
      <c r="C126" s="151" t="s">
        <v>365</v>
      </c>
      <c r="D126" s="150">
        <v>2</v>
      </c>
      <c r="E126" s="151">
        <v>214</v>
      </c>
      <c r="F126" s="5"/>
      <c r="G126" s="13"/>
      <c r="H126" s="140"/>
      <c r="I126" s="39">
        <f t="shared" si="32"/>
        <v>0</v>
      </c>
      <c r="J126" s="64"/>
      <c r="K126" s="40">
        <f t="shared" si="33"/>
        <v>214</v>
      </c>
      <c r="L126" s="39">
        <f t="shared" si="34"/>
        <v>1</v>
      </c>
    </row>
    <row r="127" spans="1:12" x14ac:dyDescent="0.2">
      <c r="A127" s="151" t="s">
        <v>354</v>
      </c>
      <c r="B127" s="151" t="s">
        <v>366</v>
      </c>
      <c r="C127" s="151" t="s">
        <v>367</v>
      </c>
      <c r="D127" s="150">
        <v>2</v>
      </c>
      <c r="E127" s="151">
        <v>214</v>
      </c>
      <c r="F127" s="5"/>
      <c r="G127" s="13"/>
      <c r="H127" s="140"/>
      <c r="I127" s="39">
        <f t="shared" si="32"/>
        <v>0</v>
      </c>
      <c r="J127" s="64"/>
      <c r="K127" s="40">
        <f t="shared" si="33"/>
        <v>214</v>
      </c>
      <c r="L127" s="39">
        <f t="shared" si="34"/>
        <v>1</v>
      </c>
    </row>
    <row r="128" spans="1:12" x14ac:dyDescent="0.2">
      <c r="A128" s="157" t="s">
        <v>354</v>
      </c>
      <c r="B128" s="157" t="s">
        <v>368</v>
      </c>
      <c r="C128" s="157" t="s">
        <v>369</v>
      </c>
      <c r="D128" s="157">
        <v>3</v>
      </c>
      <c r="E128" s="157">
        <v>214</v>
      </c>
      <c r="F128" s="65"/>
      <c r="G128" s="67"/>
      <c r="H128" s="68"/>
      <c r="I128" s="42">
        <f t="shared" si="32"/>
        <v>0</v>
      </c>
      <c r="J128" s="66"/>
      <c r="K128" s="43">
        <f t="shared" si="33"/>
        <v>214</v>
      </c>
      <c r="L128" s="42">
        <f t="shared" si="34"/>
        <v>1</v>
      </c>
    </row>
    <row r="129" spans="1:12" x14ac:dyDescent="0.2">
      <c r="A129" s="33"/>
      <c r="B129" s="34">
        <f>COUNTA(B121:B128)</f>
        <v>8</v>
      </c>
      <c r="C129" s="33"/>
      <c r="E129" s="37">
        <f>SUM(E121:E128)</f>
        <v>1712</v>
      </c>
      <c r="F129" s="44"/>
      <c r="G129" s="34">
        <f>COUNTA(G121:G128)</f>
        <v>1</v>
      </c>
      <c r="H129" s="37">
        <f>SUM(H121:H128)</f>
        <v>1</v>
      </c>
      <c r="I129" s="45">
        <f>H129/E129</f>
        <v>5.8411214953271024E-4</v>
      </c>
      <c r="J129" s="128"/>
      <c r="K129" s="54">
        <f>E129-H129</f>
        <v>1711</v>
      </c>
      <c r="L129" s="45">
        <f>K129/E129</f>
        <v>0.99941588785046731</v>
      </c>
    </row>
    <row r="130" spans="1:12" ht="8.25" customHeight="1" x14ac:dyDescent="0.2">
      <c r="A130" s="33"/>
      <c r="B130" s="34"/>
      <c r="C130" s="33"/>
      <c r="E130" s="37"/>
      <c r="F130" s="44"/>
      <c r="G130" s="34"/>
      <c r="H130" s="37"/>
      <c r="I130" s="45"/>
      <c r="J130" s="128"/>
      <c r="K130" s="54"/>
      <c r="L130" s="45"/>
    </row>
    <row r="131" spans="1:12" x14ac:dyDescent="0.2">
      <c r="A131" s="151" t="s">
        <v>370</v>
      </c>
      <c r="B131" s="151" t="s">
        <v>371</v>
      </c>
      <c r="C131" s="151" t="s">
        <v>372</v>
      </c>
      <c r="D131" s="150">
        <v>2</v>
      </c>
      <c r="E131" s="151">
        <v>214</v>
      </c>
      <c r="F131" s="5"/>
      <c r="G131" s="38"/>
      <c r="H131" s="38"/>
      <c r="I131" s="39">
        <f t="shared" ref="I131" si="35">H131/E131</f>
        <v>0</v>
      </c>
      <c r="J131" s="64"/>
      <c r="K131" s="40">
        <f t="shared" ref="K131" si="36">E131-H131</f>
        <v>214</v>
      </c>
      <c r="L131" s="39">
        <f t="shared" ref="L131" si="37">K131/E131</f>
        <v>1</v>
      </c>
    </row>
    <row r="132" spans="1:12" x14ac:dyDescent="0.2">
      <c r="A132" s="151" t="s">
        <v>370</v>
      </c>
      <c r="B132" s="151" t="s">
        <v>373</v>
      </c>
      <c r="C132" s="151" t="s">
        <v>374</v>
      </c>
      <c r="D132" s="150">
        <v>1</v>
      </c>
      <c r="E132" s="151">
        <v>214</v>
      </c>
      <c r="F132" s="5"/>
      <c r="G132" s="38"/>
      <c r="H132" s="38"/>
      <c r="I132" s="39">
        <f t="shared" ref="I132:I139" si="38">H132/E132</f>
        <v>0</v>
      </c>
      <c r="J132" s="64"/>
      <c r="K132" s="40">
        <f t="shared" ref="K132:K139" si="39">E132-H132</f>
        <v>214</v>
      </c>
      <c r="L132" s="39">
        <f t="shared" ref="L132:L139" si="40">K132/E132</f>
        <v>1</v>
      </c>
    </row>
    <row r="133" spans="1:12" x14ac:dyDescent="0.2">
      <c r="A133" s="151" t="s">
        <v>370</v>
      </c>
      <c r="B133" s="151" t="s">
        <v>375</v>
      </c>
      <c r="C133" s="151" t="s">
        <v>376</v>
      </c>
      <c r="D133" s="150">
        <v>1</v>
      </c>
      <c r="E133" s="151">
        <v>214</v>
      </c>
      <c r="F133" s="5"/>
      <c r="G133" s="38"/>
      <c r="H133" s="38"/>
      <c r="I133" s="39">
        <f t="shared" si="38"/>
        <v>0</v>
      </c>
      <c r="J133" s="64"/>
      <c r="K133" s="40">
        <f t="shared" si="39"/>
        <v>214</v>
      </c>
      <c r="L133" s="39">
        <f t="shared" si="40"/>
        <v>1</v>
      </c>
    </row>
    <row r="134" spans="1:12" x14ac:dyDescent="0.2">
      <c r="A134" s="151" t="s">
        <v>370</v>
      </c>
      <c r="B134" s="151" t="s">
        <v>377</v>
      </c>
      <c r="C134" s="151" t="s">
        <v>630</v>
      </c>
      <c r="D134" s="150">
        <v>1</v>
      </c>
      <c r="E134" s="151">
        <v>214</v>
      </c>
      <c r="F134" s="5"/>
      <c r="G134" s="38"/>
      <c r="H134" s="38"/>
      <c r="I134" s="39">
        <f t="shared" si="38"/>
        <v>0</v>
      </c>
      <c r="J134" s="64"/>
      <c r="K134" s="40">
        <f t="shared" si="39"/>
        <v>214</v>
      </c>
      <c r="L134" s="39">
        <f t="shared" si="40"/>
        <v>1</v>
      </c>
    </row>
    <row r="135" spans="1:12" x14ac:dyDescent="0.2">
      <c r="A135" s="151" t="s">
        <v>370</v>
      </c>
      <c r="B135" s="151" t="s">
        <v>378</v>
      </c>
      <c r="C135" s="151" t="s">
        <v>379</v>
      </c>
      <c r="D135" s="150">
        <v>1</v>
      </c>
      <c r="E135" s="151">
        <v>214</v>
      </c>
      <c r="F135" s="5"/>
      <c r="G135" s="38"/>
      <c r="H135" s="38"/>
      <c r="I135" s="39">
        <f t="shared" si="38"/>
        <v>0</v>
      </c>
      <c r="J135" s="64"/>
      <c r="K135" s="40">
        <f t="shared" si="39"/>
        <v>214</v>
      </c>
      <c r="L135" s="39">
        <f t="shared" si="40"/>
        <v>1</v>
      </c>
    </row>
    <row r="136" spans="1:12" x14ac:dyDescent="0.2">
      <c r="A136" s="151" t="s">
        <v>370</v>
      </c>
      <c r="B136" s="151" t="s">
        <v>380</v>
      </c>
      <c r="C136" s="151" t="s">
        <v>381</v>
      </c>
      <c r="D136" s="150">
        <v>1</v>
      </c>
      <c r="E136" s="151">
        <v>214</v>
      </c>
      <c r="F136" s="5"/>
      <c r="G136" s="38"/>
      <c r="H136" s="38"/>
      <c r="I136" s="39">
        <f t="shared" si="38"/>
        <v>0</v>
      </c>
      <c r="J136" s="64"/>
      <c r="K136" s="40">
        <f t="shared" si="39"/>
        <v>214</v>
      </c>
      <c r="L136" s="39">
        <f t="shared" si="40"/>
        <v>1</v>
      </c>
    </row>
    <row r="137" spans="1:12" x14ac:dyDescent="0.2">
      <c r="A137" s="151" t="s">
        <v>370</v>
      </c>
      <c r="B137" s="151" t="s">
        <v>382</v>
      </c>
      <c r="C137" s="151" t="s">
        <v>383</v>
      </c>
      <c r="D137" s="150">
        <v>3</v>
      </c>
      <c r="E137" s="151">
        <v>214</v>
      </c>
      <c r="F137" s="5"/>
      <c r="G137" s="13"/>
      <c r="H137" s="141"/>
      <c r="I137" s="39">
        <f t="shared" si="38"/>
        <v>0</v>
      </c>
      <c r="J137" s="64"/>
      <c r="K137" s="40">
        <f t="shared" si="39"/>
        <v>214</v>
      </c>
      <c r="L137" s="39">
        <f t="shared" si="40"/>
        <v>1</v>
      </c>
    </row>
    <row r="138" spans="1:12" x14ac:dyDescent="0.2">
      <c r="A138" s="181" t="s">
        <v>370</v>
      </c>
      <c r="B138" s="181" t="s">
        <v>662</v>
      </c>
      <c r="C138" s="181" t="s">
        <v>663</v>
      </c>
      <c r="D138" s="150">
        <v>3</v>
      </c>
      <c r="E138" s="151">
        <v>214</v>
      </c>
      <c r="F138" s="5"/>
      <c r="G138" s="13"/>
      <c r="H138" s="175"/>
      <c r="I138" s="39">
        <f t="shared" ref="I138" si="41">H138/E138</f>
        <v>0</v>
      </c>
      <c r="J138" s="64"/>
      <c r="K138" s="40">
        <f t="shared" ref="K138" si="42">E138-H138</f>
        <v>214</v>
      </c>
      <c r="L138" s="39">
        <f t="shared" ref="L138" si="43">K138/E138</f>
        <v>1</v>
      </c>
    </row>
    <row r="139" spans="1:12" x14ac:dyDescent="0.2">
      <c r="A139" s="157" t="s">
        <v>370</v>
      </c>
      <c r="B139" s="157" t="s">
        <v>384</v>
      </c>
      <c r="C139" s="157" t="s">
        <v>385</v>
      </c>
      <c r="D139" s="157">
        <v>3</v>
      </c>
      <c r="E139" s="157">
        <v>214</v>
      </c>
      <c r="F139" s="65"/>
      <c r="G139" s="67"/>
      <c r="H139" s="68"/>
      <c r="I139" s="42">
        <f t="shared" si="38"/>
        <v>0</v>
      </c>
      <c r="J139" s="66"/>
      <c r="K139" s="43">
        <f t="shared" si="39"/>
        <v>214</v>
      </c>
      <c r="L139" s="42">
        <f t="shared" si="40"/>
        <v>1</v>
      </c>
    </row>
    <row r="140" spans="1:12" x14ac:dyDescent="0.2">
      <c r="A140" s="33"/>
      <c r="B140" s="34">
        <f>COUNTA(B131:B139)</f>
        <v>9</v>
      </c>
      <c r="C140" s="33"/>
      <c r="E140" s="37">
        <f>SUM(E131:E139)</f>
        <v>1926</v>
      </c>
      <c r="F140" s="44"/>
      <c r="G140" s="34">
        <f>COUNTA(G131:G139)</f>
        <v>0</v>
      </c>
      <c r="H140" s="37">
        <f>SUM(H131:H139)</f>
        <v>0</v>
      </c>
      <c r="I140" s="45">
        <f>H140/E140</f>
        <v>0</v>
      </c>
      <c r="J140" s="128"/>
      <c r="K140" s="54">
        <f>E140-H140</f>
        <v>1926</v>
      </c>
      <c r="L140" s="45">
        <f>K140/E140</f>
        <v>1</v>
      </c>
    </row>
    <row r="141" spans="1:12" ht="8.25" customHeight="1" x14ac:dyDescent="0.2">
      <c r="A141" s="33"/>
      <c r="B141" s="34"/>
      <c r="C141" s="33"/>
      <c r="E141" s="37"/>
      <c r="F141" s="44"/>
      <c r="G141" s="34"/>
      <c r="H141" s="37"/>
      <c r="I141" s="45"/>
      <c r="J141" s="128"/>
      <c r="K141" s="54"/>
      <c r="L141" s="45"/>
    </row>
    <row r="142" spans="1:12" x14ac:dyDescent="0.2">
      <c r="A142" s="151" t="s">
        <v>386</v>
      </c>
      <c r="B142" s="151" t="s">
        <v>387</v>
      </c>
      <c r="C142" s="151" t="s">
        <v>388</v>
      </c>
      <c r="D142" s="150">
        <v>2</v>
      </c>
      <c r="E142" s="151">
        <v>214</v>
      </c>
      <c r="F142" s="5"/>
      <c r="G142" s="13"/>
      <c r="H142" s="129"/>
      <c r="I142" s="39">
        <f t="shared" ref="I142" si="44">H142/E142</f>
        <v>0</v>
      </c>
      <c r="J142" s="64"/>
      <c r="K142" s="40">
        <f t="shared" ref="K142" si="45">E142-H142</f>
        <v>214</v>
      </c>
      <c r="L142" s="39">
        <f t="shared" ref="L142" si="46">K142/E142</f>
        <v>1</v>
      </c>
    </row>
    <row r="143" spans="1:12" x14ac:dyDescent="0.2">
      <c r="A143" s="151" t="s">
        <v>386</v>
      </c>
      <c r="B143" s="151" t="s">
        <v>389</v>
      </c>
      <c r="C143" s="151" t="s">
        <v>390</v>
      </c>
      <c r="D143" s="150">
        <v>1</v>
      </c>
      <c r="E143" s="151">
        <v>214</v>
      </c>
      <c r="F143" s="5"/>
      <c r="G143" s="13"/>
      <c r="H143" s="140"/>
      <c r="I143" s="39">
        <f t="shared" ref="I143:I196" si="47">H143/E143</f>
        <v>0</v>
      </c>
      <c r="J143" s="64"/>
      <c r="K143" s="40">
        <f t="shared" ref="K143:K196" si="48">E143-H143</f>
        <v>214</v>
      </c>
      <c r="L143" s="39">
        <f t="shared" ref="L143:L196" si="49">K143/E143</f>
        <v>1</v>
      </c>
    </row>
    <row r="144" spans="1:12" x14ac:dyDescent="0.2">
      <c r="A144" s="151" t="s">
        <v>386</v>
      </c>
      <c r="B144" s="151" t="s">
        <v>391</v>
      </c>
      <c r="C144" s="151" t="s">
        <v>392</v>
      </c>
      <c r="D144" s="150">
        <v>2</v>
      </c>
      <c r="E144" s="151">
        <v>214</v>
      </c>
      <c r="F144" s="5"/>
      <c r="G144" s="13"/>
      <c r="H144" s="140"/>
      <c r="I144" s="39">
        <f t="shared" si="47"/>
        <v>0</v>
      </c>
      <c r="J144" s="64"/>
      <c r="K144" s="40">
        <f t="shared" si="48"/>
        <v>214</v>
      </c>
      <c r="L144" s="39">
        <f t="shared" si="49"/>
        <v>1</v>
      </c>
    </row>
    <row r="145" spans="1:12" x14ac:dyDescent="0.2">
      <c r="A145" s="151" t="s">
        <v>386</v>
      </c>
      <c r="B145" s="151" t="s">
        <v>393</v>
      </c>
      <c r="C145" s="151" t="s">
        <v>394</v>
      </c>
      <c r="D145" s="150">
        <v>2</v>
      </c>
      <c r="E145" s="151">
        <v>214</v>
      </c>
      <c r="F145" s="5"/>
      <c r="G145" s="13"/>
      <c r="H145" s="140"/>
      <c r="I145" s="39">
        <f t="shared" si="47"/>
        <v>0</v>
      </c>
      <c r="J145" s="64"/>
      <c r="K145" s="40">
        <f t="shared" si="48"/>
        <v>214</v>
      </c>
      <c r="L145" s="39">
        <f t="shared" si="49"/>
        <v>1</v>
      </c>
    </row>
    <row r="146" spans="1:12" x14ac:dyDescent="0.2">
      <c r="A146" s="151" t="s">
        <v>386</v>
      </c>
      <c r="B146" s="151" t="s">
        <v>395</v>
      </c>
      <c r="C146" s="151" t="s">
        <v>396</v>
      </c>
      <c r="D146" s="150">
        <v>2</v>
      </c>
      <c r="E146" s="151">
        <v>214</v>
      </c>
      <c r="F146" s="5"/>
      <c r="G146" s="13"/>
      <c r="H146" s="140"/>
      <c r="I146" s="39">
        <f t="shared" si="47"/>
        <v>0</v>
      </c>
      <c r="J146" s="64"/>
      <c r="K146" s="40">
        <f t="shared" si="48"/>
        <v>214</v>
      </c>
      <c r="L146" s="39">
        <f t="shared" si="49"/>
        <v>1</v>
      </c>
    </row>
    <row r="147" spans="1:12" x14ac:dyDescent="0.2">
      <c r="A147" s="151" t="s">
        <v>386</v>
      </c>
      <c r="B147" s="151" t="s">
        <v>397</v>
      </c>
      <c r="C147" s="151" t="s">
        <v>398</v>
      </c>
      <c r="D147" s="150">
        <v>2</v>
      </c>
      <c r="E147" s="151">
        <v>214</v>
      </c>
      <c r="F147" s="5"/>
      <c r="G147" s="13"/>
      <c r="H147" s="140"/>
      <c r="I147" s="39">
        <f t="shared" si="47"/>
        <v>0</v>
      </c>
      <c r="J147" s="64"/>
      <c r="K147" s="40">
        <f t="shared" si="48"/>
        <v>214</v>
      </c>
      <c r="L147" s="39">
        <f t="shared" si="49"/>
        <v>1</v>
      </c>
    </row>
    <row r="148" spans="1:12" x14ac:dyDescent="0.2">
      <c r="A148" s="151" t="s">
        <v>386</v>
      </c>
      <c r="B148" s="151" t="s">
        <v>399</v>
      </c>
      <c r="C148" s="151" t="s">
        <v>400</v>
      </c>
      <c r="D148" s="150">
        <v>2</v>
      </c>
      <c r="E148" s="151">
        <v>214</v>
      </c>
      <c r="F148" s="5"/>
      <c r="G148" s="13"/>
      <c r="H148" s="140"/>
      <c r="I148" s="39">
        <f t="shared" si="47"/>
        <v>0</v>
      </c>
      <c r="J148" s="64"/>
      <c r="K148" s="40">
        <f t="shared" si="48"/>
        <v>214</v>
      </c>
      <c r="L148" s="39">
        <f t="shared" si="49"/>
        <v>1</v>
      </c>
    </row>
    <row r="149" spans="1:12" x14ac:dyDescent="0.2">
      <c r="A149" s="151" t="s">
        <v>386</v>
      </c>
      <c r="B149" s="151" t="s">
        <v>401</v>
      </c>
      <c r="C149" s="151" t="s">
        <v>402</v>
      </c>
      <c r="D149" s="150">
        <v>1</v>
      </c>
      <c r="E149" s="151">
        <v>214</v>
      </c>
      <c r="F149" s="5"/>
      <c r="G149" s="13"/>
      <c r="H149" s="140"/>
      <c r="I149" s="39">
        <f t="shared" si="47"/>
        <v>0</v>
      </c>
      <c r="J149" s="64"/>
      <c r="K149" s="40">
        <f t="shared" si="48"/>
        <v>214</v>
      </c>
      <c r="L149" s="39">
        <f t="shared" si="49"/>
        <v>1</v>
      </c>
    </row>
    <row r="150" spans="1:12" x14ac:dyDescent="0.2">
      <c r="A150" s="151" t="s">
        <v>386</v>
      </c>
      <c r="B150" s="151" t="s">
        <v>403</v>
      </c>
      <c r="C150" s="151" t="s">
        <v>404</v>
      </c>
      <c r="D150" s="150">
        <v>3</v>
      </c>
      <c r="E150" s="151">
        <v>214</v>
      </c>
      <c r="F150" s="5"/>
      <c r="G150" s="13"/>
      <c r="H150" s="140"/>
      <c r="I150" s="39">
        <f t="shared" si="47"/>
        <v>0</v>
      </c>
      <c r="J150" s="64"/>
      <c r="K150" s="40">
        <f t="shared" si="48"/>
        <v>214</v>
      </c>
      <c r="L150" s="39">
        <f t="shared" si="49"/>
        <v>1</v>
      </c>
    </row>
    <row r="151" spans="1:12" x14ac:dyDescent="0.2">
      <c r="A151" s="151" t="s">
        <v>386</v>
      </c>
      <c r="B151" s="151" t="s">
        <v>405</v>
      </c>
      <c r="C151" s="151" t="s">
        <v>406</v>
      </c>
      <c r="D151" s="150">
        <v>2</v>
      </c>
      <c r="E151" s="151">
        <v>214</v>
      </c>
      <c r="F151" s="5"/>
      <c r="G151" s="13"/>
      <c r="H151" s="140"/>
      <c r="I151" s="39">
        <f t="shared" si="47"/>
        <v>0</v>
      </c>
      <c r="J151" s="64"/>
      <c r="K151" s="40">
        <f t="shared" si="48"/>
        <v>214</v>
      </c>
      <c r="L151" s="39">
        <f t="shared" si="49"/>
        <v>1</v>
      </c>
    </row>
    <row r="152" spans="1:12" x14ac:dyDescent="0.2">
      <c r="A152" s="151" t="s">
        <v>386</v>
      </c>
      <c r="B152" s="151" t="s">
        <v>407</v>
      </c>
      <c r="C152" s="151" t="s">
        <v>408</v>
      </c>
      <c r="D152" s="150">
        <v>2</v>
      </c>
      <c r="E152" s="151">
        <v>214</v>
      </c>
      <c r="F152" s="5"/>
      <c r="G152" s="13"/>
      <c r="H152" s="140"/>
      <c r="I152" s="39">
        <f t="shared" si="47"/>
        <v>0</v>
      </c>
      <c r="J152" s="64"/>
      <c r="K152" s="40">
        <f t="shared" si="48"/>
        <v>214</v>
      </c>
      <c r="L152" s="39">
        <f t="shared" si="49"/>
        <v>1</v>
      </c>
    </row>
    <row r="153" spans="1:12" x14ac:dyDescent="0.2">
      <c r="A153" s="151" t="s">
        <v>386</v>
      </c>
      <c r="B153" s="151" t="s">
        <v>409</v>
      </c>
      <c r="C153" s="151" t="s">
        <v>410</v>
      </c>
      <c r="D153" s="150">
        <v>2</v>
      </c>
      <c r="E153" s="151">
        <v>214</v>
      </c>
      <c r="F153" s="5"/>
      <c r="G153" s="13"/>
      <c r="H153" s="140"/>
      <c r="I153" s="39">
        <f t="shared" si="47"/>
        <v>0</v>
      </c>
      <c r="J153" s="64"/>
      <c r="K153" s="40">
        <f t="shared" si="48"/>
        <v>214</v>
      </c>
      <c r="L153" s="39">
        <f t="shared" si="49"/>
        <v>1</v>
      </c>
    </row>
    <row r="154" spans="1:12" x14ac:dyDescent="0.2">
      <c r="A154" s="151" t="s">
        <v>386</v>
      </c>
      <c r="B154" s="151" t="s">
        <v>411</v>
      </c>
      <c r="C154" s="151" t="s">
        <v>631</v>
      </c>
      <c r="D154" s="150">
        <v>2</v>
      </c>
      <c r="E154" s="151">
        <v>214</v>
      </c>
      <c r="F154" s="5"/>
      <c r="G154" s="13"/>
      <c r="H154" s="140"/>
      <c r="I154" s="39">
        <f t="shared" si="47"/>
        <v>0</v>
      </c>
      <c r="J154" s="64"/>
      <c r="K154" s="40">
        <f t="shared" si="48"/>
        <v>214</v>
      </c>
      <c r="L154" s="39">
        <f t="shared" si="49"/>
        <v>1</v>
      </c>
    </row>
    <row r="155" spans="1:12" x14ac:dyDescent="0.2">
      <c r="A155" s="151" t="s">
        <v>386</v>
      </c>
      <c r="B155" s="151" t="s">
        <v>412</v>
      </c>
      <c r="C155" s="151" t="s">
        <v>413</v>
      </c>
      <c r="D155" s="150">
        <v>2</v>
      </c>
      <c r="E155" s="151">
        <v>214</v>
      </c>
      <c r="F155" s="5"/>
      <c r="G155" s="13"/>
      <c r="H155" s="140"/>
      <c r="I155" s="39">
        <f t="shared" si="47"/>
        <v>0</v>
      </c>
      <c r="J155" s="64"/>
      <c r="K155" s="40">
        <f t="shared" si="48"/>
        <v>214</v>
      </c>
      <c r="L155" s="39">
        <f t="shared" si="49"/>
        <v>1</v>
      </c>
    </row>
    <row r="156" spans="1:12" x14ac:dyDescent="0.2">
      <c r="A156" s="151" t="s">
        <v>386</v>
      </c>
      <c r="B156" s="151" t="s">
        <v>414</v>
      </c>
      <c r="C156" s="151" t="s">
        <v>415</v>
      </c>
      <c r="D156" s="150">
        <v>2</v>
      </c>
      <c r="E156" s="151">
        <v>214</v>
      </c>
      <c r="F156" s="5"/>
      <c r="G156" s="13"/>
      <c r="H156" s="140"/>
      <c r="I156" s="39">
        <f t="shared" si="47"/>
        <v>0</v>
      </c>
      <c r="J156" s="64"/>
      <c r="K156" s="40">
        <f t="shared" si="48"/>
        <v>214</v>
      </c>
      <c r="L156" s="39">
        <f t="shared" si="49"/>
        <v>1</v>
      </c>
    </row>
    <row r="157" spans="1:12" x14ac:dyDescent="0.2">
      <c r="A157" s="151" t="s">
        <v>386</v>
      </c>
      <c r="B157" s="151" t="s">
        <v>416</v>
      </c>
      <c r="C157" s="151" t="s">
        <v>417</v>
      </c>
      <c r="D157" s="150">
        <v>1</v>
      </c>
      <c r="E157" s="151">
        <v>214</v>
      </c>
      <c r="F157" s="5"/>
      <c r="G157" s="13"/>
      <c r="H157" s="140"/>
      <c r="I157" s="39">
        <f t="shared" si="47"/>
        <v>0</v>
      </c>
      <c r="J157" s="64"/>
      <c r="K157" s="40">
        <f t="shared" si="48"/>
        <v>214</v>
      </c>
      <c r="L157" s="39">
        <f t="shared" si="49"/>
        <v>1</v>
      </c>
    </row>
    <row r="158" spans="1:12" x14ac:dyDescent="0.2">
      <c r="A158" s="151" t="s">
        <v>386</v>
      </c>
      <c r="B158" s="151" t="s">
        <v>418</v>
      </c>
      <c r="C158" s="151" t="s">
        <v>419</v>
      </c>
      <c r="D158" s="150">
        <v>1</v>
      </c>
      <c r="E158" s="151">
        <v>214</v>
      </c>
      <c r="F158" s="5"/>
      <c r="G158" s="13"/>
      <c r="H158" s="140"/>
      <c r="I158" s="39">
        <f t="shared" si="47"/>
        <v>0</v>
      </c>
      <c r="J158" s="64"/>
      <c r="K158" s="40">
        <f t="shared" si="48"/>
        <v>214</v>
      </c>
      <c r="L158" s="39">
        <f t="shared" si="49"/>
        <v>1</v>
      </c>
    </row>
    <row r="159" spans="1:12" x14ac:dyDescent="0.2">
      <c r="A159" s="151" t="s">
        <v>386</v>
      </c>
      <c r="B159" s="151" t="s">
        <v>420</v>
      </c>
      <c r="C159" s="151" t="s">
        <v>421</v>
      </c>
      <c r="D159" s="150">
        <v>1</v>
      </c>
      <c r="E159" s="151">
        <v>214</v>
      </c>
      <c r="F159" s="5"/>
      <c r="G159" s="13"/>
      <c r="H159" s="140"/>
      <c r="I159" s="39">
        <f t="shared" si="47"/>
        <v>0</v>
      </c>
      <c r="J159" s="64"/>
      <c r="K159" s="40">
        <f t="shared" si="48"/>
        <v>214</v>
      </c>
      <c r="L159" s="39">
        <f t="shared" si="49"/>
        <v>1</v>
      </c>
    </row>
    <row r="160" spans="1:12" x14ac:dyDescent="0.2">
      <c r="A160" s="151" t="s">
        <v>386</v>
      </c>
      <c r="B160" s="151" t="s">
        <v>422</v>
      </c>
      <c r="C160" s="151" t="s">
        <v>423</v>
      </c>
      <c r="D160" s="150">
        <v>1</v>
      </c>
      <c r="E160" s="151">
        <v>214</v>
      </c>
      <c r="F160" s="5"/>
      <c r="G160" s="13"/>
      <c r="H160" s="140"/>
      <c r="I160" s="39">
        <f t="shared" si="47"/>
        <v>0</v>
      </c>
      <c r="J160" s="64"/>
      <c r="K160" s="40">
        <f t="shared" si="48"/>
        <v>214</v>
      </c>
      <c r="L160" s="39">
        <f t="shared" si="49"/>
        <v>1</v>
      </c>
    </row>
    <row r="161" spans="1:12" x14ac:dyDescent="0.2">
      <c r="A161" s="151" t="s">
        <v>386</v>
      </c>
      <c r="B161" s="151" t="s">
        <v>424</v>
      </c>
      <c r="C161" s="151" t="s">
        <v>425</v>
      </c>
      <c r="D161" s="150">
        <v>1</v>
      </c>
      <c r="E161" s="151">
        <v>214</v>
      </c>
      <c r="F161" s="5"/>
      <c r="G161" s="13"/>
      <c r="H161" s="140"/>
      <c r="I161" s="39">
        <f t="shared" si="47"/>
        <v>0</v>
      </c>
      <c r="J161" s="64"/>
      <c r="K161" s="40">
        <f t="shared" si="48"/>
        <v>214</v>
      </c>
      <c r="L161" s="39">
        <f t="shared" si="49"/>
        <v>1</v>
      </c>
    </row>
    <row r="162" spans="1:12" x14ac:dyDescent="0.2">
      <c r="A162" s="151" t="s">
        <v>386</v>
      </c>
      <c r="B162" s="151" t="s">
        <v>426</v>
      </c>
      <c r="C162" s="151" t="s">
        <v>427</v>
      </c>
      <c r="D162" s="150">
        <v>1</v>
      </c>
      <c r="E162" s="151">
        <v>214</v>
      </c>
      <c r="F162" s="5"/>
      <c r="G162" s="13"/>
      <c r="H162" s="140"/>
      <c r="I162" s="39">
        <f t="shared" si="47"/>
        <v>0</v>
      </c>
      <c r="J162" s="64"/>
      <c r="K162" s="40">
        <f t="shared" si="48"/>
        <v>214</v>
      </c>
      <c r="L162" s="39">
        <f t="shared" si="49"/>
        <v>1</v>
      </c>
    </row>
    <row r="163" spans="1:12" x14ac:dyDescent="0.2">
      <c r="A163" s="151" t="s">
        <v>386</v>
      </c>
      <c r="B163" s="151" t="s">
        <v>428</v>
      </c>
      <c r="C163" s="151" t="s">
        <v>429</v>
      </c>
      <c r="D163" s="150">
        <v>1</v>
      </c>
      <c r="E163" s="151">
        <v>214</v>
      </c>
      <c r="F163" s="5"/>
      <c r="G163" s="13"/>
      <c r="H163" s="140"/>
      <c r="I163" s="39">
        <f t="shared" si="47"/>
        <v>0</v>
      </c>
      <c r="J163" s="64"/>
      <c r="K163" s="40">
        <f t="shared" si="48"/>
        <v>214</v>
      </c>
      <c r="L163" s="39">
        <f t="shared" si="49"/>
        <v>1</v>
      </c>
    </row>
    <row r="164" spans="1:12" x14ac:dyDescent="0.2">
      <c r="A164" s="151" t="s">
        <v>386</v>
      </c>
      <c r="B164" s="151" t="s">
        <v>430</v>
      </c>
      <c r="C164" s="151" t="s">
        <v>431</v>
      </c>
      <c r="D164" s="150">
        <v>1</v>
      </c>
      <c r="E164" s="151">
        <v>214</v>
      </c>
      <c r="F164" s="5"/>
      <c r="G164" s="13"/>
      <c r="H164" s="140"/>
      <c r="I164" s="39">
        <f t="shared" si="47"/>
        <v>0</v>
      </c>
      <c r="J164" s="64"/>
      <c r="K164" s="40">
        <f t="shared" si="48"/>
        <v>214</v>
      </c>
      <c r="L164" s="39">
        <f t="shared" si="49"/>
        <v>1</v>
      </c>
    </row>
    <row r="165" spans="1:12" x14ac:dyDescent="0.2">
      <c r="A165" s="151" t="s">
        <v>386</v>
      </c>
      <c r="B165" s="151" t="s">
        <v>432</v>
      </c>
      <c r="C165" s="151" t="s">
        <v>433</v>
      </c>
      <c r="D165" s="150">
        <v>1</v>
      </c>
      <c r="E165" s="151">
        <v>214</v>
      </c>
      <c r="F165" s="5"/>
      <c r="G165" s="13"/>
      <c r="H165" s="140"/>
      <c r="I165" s="39">
        <f t="shared" si="47"/>
        <v>0</v>
      </c>
      <c r="J165" s="64"/>
      <c r="K165" s="40">
        <f t="shared" si="48"/>
        <v>214</v>
      </c>
      <c r="L165" s="39">
        <f t="shared" si="49"/>
        <v>1</v>
      </c>
    </row>
    <row r="166" spans="1:12" x14ac:dyDescent="0.2">
      <c r="A166" s="151" t="s">
        <v>386</v>
      </c>
      <c r="B166" s="151" t="s">
        <v>434</v>
      </c>
      <c r="C166" s="151" t="s">
        <v>435</v>
      </c>
      <c r="D166" s="150">
        <v>2</v>
      </c>
      <c r="E166" s="151">
        <v>214</v>
      </c>
      <c r="F166" s="5"/>
      <c r="G166" s="13"/>
      <c r="H166" s="140"/>
      <c r="I166" s="39">
        <f t="shared" si="47"/>
        <v>0</v>
      </c>
      <c r="J166" s="64"/>
      <c r="K166" s="40">
        <f t="shared" si="48"/>
        <v>214</v>
      </c>
      <c r="L166" s="39">
        <f t="shared" si="49"/>
        <v>1</v>
      </c>
    </row>
    <row r="167" spans="1:12" x14ac:dyDescent="0.2">
      <c r="A167" s="151" t="s">
        <v>386</v>
      </c>
      <c r="B167" s="151" t="s">
        <v>436</v>
      </c>
      <c r="C167" s="151" t="s">
        <v>437</v>
      </c>
      <c r="D167" s="150">
        <v>1</v>
      </c>
      <c r="E167" s="151">
        <v>214</v>
      </c>
      <c r="F167" s="5"/>
      <c r="G167" s="13"/>
      <c r="H167" s="140"/>
      <c r="I167" s="39">
        <f t="shared" si="47"/>
        <v>0</v>
      </c>
      <c r="J167" s="64"/>
      <c r="K167" s="40">
        <f t="shared" si="48"/>
        <v>214</v>
      </c>
      <c r="L167" s="39">
        <f t="shared" si="49"/>
        <v>1</v>
      </c>
    </row>
    <row r="168" spans="1:12" x14ac:dyDescent="0.2">
      <c r="A168" s="151" t="s">
        <v>386</v>
      </c>
      <c r="B168" s="151" t="s">
        <v>438</v>
      </c>
      <c r="C168" s="151" t="s">
        <v>439</v>
      </c>
      <c r="D168" s="150">
        <v>1</v>
      </c>
      <c r="E168" s="151">
        <v>214</v>
      </c>
      <c r="F168" s="5"/>
      <c r="G168" s="13"/>
      <c r="H168" s="140"/>
      <c r="I168" s="39">
        <f t="shared" si="47"/>
        <v>0</v>
      </c>
      <c r="J168" s="64"/>
      <c r="K168" s="40">
        <f t="shared" si="48"/>
        <v>214</v>
      </c>
      <c r="L168" s="39">
        <f t="shared" si="49"/>
        <v>1</v>
      </c>
    </row>
    <row r="169" spans="1:12" x14ac:dyDescent="0.2">
      <c r="A169" s="151" t="s">
        <v>386</v>
      </c>
      <c r="B169" s="151" t="s">
        <v>440</v>
      </c>
      <c r="C169" s="151" t="s">
        <v>441</v>
      </c>
      <c r="D169" s="150">
        <v>1</v>
      </c>
      <c r="E169" s="151">
        <v>214</v>
      </c>
      <c r="F169" s="5"/>
      <c r="G169" s="13"/>
      <c r="H169" s="140"/>
      <c r="I169" s="39">
        <f t="shared" si="47"/>
        <v>0</v>
      </c>
      <c r="J169" s="64"/>
      <c r="K169" s="40">
        <f t="shared" si="48"/>
        <v>214</v>
      </c>
      <c r="L169" s="39">
        <f t="shared" si="49"/>
        <v>1</v>
      </c>
    </row>
    <row r="170" spans="1:12" x14ac:dyDescent="0.2">
      <c r="A170" s="151" t="s">
        <v>386</v>
      </c>
      <c r="B170" s="151" t="s">
        <v>442</v>
      </c>
      <c r="C170" s="151" t="s">
        <v>443</v>
      </c>
      <c r="D170" s="150">
        <v>1</v>
      </c>
      <c r="E170" s="151">
        <v>214</v>
      </c>
      <c r="F170" s="5"/>
      <c r="G170" s="13"/>
      <c r="H170" s="140"/>
      <c r="I170" s="39">
        <f t="shared" si="47"/>
        <v>0</v>
      </c>
      <c r="J170" s="64"/>
      <c r="K170" s="40">
        <f t="shared" si="48"/>
        <v>214</v>
      </c>
      <c r="L170" s="39">
        <f t="shared" si="49"/>
        <v>1</v>
      </c>
    </row>
    <row r="171" spans="1:12" x14ac:dyDescent="0.2">
      <c r="A171" s="151" t="s">
        <v>386</v>
      </c>
      <c r="B171" s="151" t="s">
        <v>444</v>
      </c>
      <c r="C171" s="151" t="s">
        <v>445</v>
      </c>
      <c r="D171" s="150">
        <v>1</v>
      </c>
      <c r="E171" s="151">
        <v>214</v>
      </c>
      <c r="F171" s="5"/>
      <c r="G171" s="13"/>
      <c r="H171" s="140"/>
      <c r="I171" s="39">
        <f t="shared" si="47"/>
        <v>0</v>
      </c>
      <c r="J171" s="64"/>
      <c r="K171" s="40">
        <f t="shared" si="48"/>
        <v>214</v>
      </c>
      <c r="L171" s="39">
        <f t="shared" si="49"/>
        <v>1</v>
      </c>
    </row>
    <row r="172" spans="1:12" x14ac:dyDescent="0.2">
      <c r="A172" s="151" t="s">
        <v>386</v>
      </c>
      <c r="B172" s="151" t="s">
        <v>446</v>
      </c>
      <c r="C172" s="151" t="s">
        <v>447</v>
      </c>
      <c r="D172" s="150">
        <v>1</v>
      </c>
      <c r="E172" s="151">
        <v>214</v>
      </c>
      <c r="F172" s="5"/>
      <c r="G172" s="13"/>
      <c r="H172" s="140"/>
      <c r="I172" s="39">
        <f t="shared" si="47"/>
        <v>0</v>
      </c>
      <c r="J172" s="64"/>
      <c r="K172" s="40">
        <f t="shared" si="48"/>
        <v>214</v>
      </c>
      <c r="L172" s="39">
        <f t="shared" si="49"/>
        <v>1</v>
      </c>
    </row>
    <row r="173" spans="1:12" x14ac:dyDescent="0.2">
      <c r="A173" s="151" t="s">
        <v>386</v>
      </c>
      <c r="B173" s="151" t="s">
        <v>448</v>
      </c>
      <c r="C173" s="151" t="s">
        <v>449</v>
      </c>
      <c r="D173" s="150">
        <v>1</v>
      </c>
      <c r="E173" s="151">
        <v>214</v>
      </c>
      <c r="F173" s="5"/>
      <c r="G173" s="13"/>
      <c r="H173" s="140"/>
      <c r="I173" s="39">
        <f t="shared" si="47"/>
        <v>0</v>
      </c>
      <c r="J173" s="64"/>
      <c r="K173" s="40">
        <f t="shared" si="48"/>
        <v>214</v>
      </c>
      <c r="L173" s="39">
        <f t="shared" si="49"/>
        <v>1</v>
      </c>
    </row>
    <row r="174" spans="1:12" x14ac:dyDescent="0.2">
      <c r="A174" s="151" t="s">
        <v>386</v>
      </c>
      <c r="B174" s="151" t="s">
        <v>450</v>
      </c>
      <c r="C174" s="151" t="s">
        <v>451</v>
      </c>
      <c r="D174" s="150">
        <v>1</v>
      </c>
      <c r="E174" s="151">
        <v>214</v>
      </c>
      <c r="F174" s="5"/>
      <c r="G174" s="13"/>
      <c r="H174" s="140"/>
      <c r="I174" s="39">
        <f t="shared" si="47"/>
        <v>0</v>
      </c>
      <c r="J174" s="64"/>
      <c r="K174" s="40">
        <f t="shared" si="48"/>
        <v>214</v>
      </c>
      <c r="L174" s="39">
        <f t="shared" si="49"/>
        <v>1</v>
      </c>
    </row>
    <row r="175" spans="1:12" x14ac:dyDescent="0.2">
      <c r="A175" s="151" t="s">
        <v>386</v>
      </c>
      <c r="B175" s="151" t="s">
        <v>452</v>
      </c>
      <c r="C175" s="151" t="s">
        <v>453</v>
      </c>
      <c r="D175" s="150">
        <v>1</v>
      </c>
      <c r="E175" s="151">
        <v>214</v>
      </c>
      <c r="F175" s="5"/>
      <c r="G175" s="13"/>
      <c r="H175" s="140"/>
      <c r="I175" s="39">
        <f t="shared" si="47"/>
        <v>0</v>
      </c>
      <c r="J175" s="64"/>
      <c r="K175" s="40">
        <f t="shared" si="48"/>
        <v>214</v>
      </c>
      <c r="L175" s="39">
        <f t="shared" si="49"/>
        <v>1</v>
      </c>
    </row>
    <row r="176" spans="1:12" x14ac:dyDescent="0.2">
      <c r="A176" s="151" t="s">
        <v>386</v>
      </c>
      <c r="B176" s="151" t="s">
        <v>454</v>
      </c>
      <c r="C176" s="151" t="s">
        <v>455</v>
      </c>
      <c r="D176" s="150">
        <v>1</v>
      </c>
      <c r="E176" s="151">
        <v>214</v>
      </c>
      <c r="F176" s="5"/>
      <c r="G176" s="13"/>
      <c r="H176" s="140"/>
      <c r="I176" s="39">
        <f t="shared" si="47"/>
        <v>0</v>
      </c>
      <c r="J176" s="64"/>
      <c r="K176" s="40">
        <f t="shared" si="48"/>
        <v>214</v>
      </c>
      <c r="L176" s="39">
        <f t="shared" si="49"/>
        <v>1</v>
      </c>
    </row>
    <row r="177" spans="1:12" x14ac:dyDescent="0.2">
      <c r="A177" s="151" t="s">
        <v>386</v>
      </c>
      <c r="B177" s="151" t="s">
        <v>456</v>
      </c>
      <c r="C177" s="151" t="s">
        <v>457</v>
      </c>
      <c r="D177" s="150">
        <v>1</v>
      </c>
      <c r="E177" s="151">
        <v>214</v>
      </c>
      <c r="F177" s="5"/>
      <c r="G177" s="13"/>
      <c r="H177" s="140"/>
      <c r="I177" s="39">
        <f t="shared" si="47"/>
        <v>0</v>
      </c>
      <c r="J177" s="64"/>
      <c r="K177" s="40">
        <f t="shared" si="48"/>
        <v>214</v>
      </c>
      <c r="L177" s="39">
        <f t="shared" si="49"/>
        <v>1</v>
      </c>
    </row>
    <row r="178" spans="1:12" x14ac:dyDescent="0.2">
      <c r="A178" s="151" t="s">
        <v>386</v>
      </c>
      <c r="B178" s="151" t="s">
        <v>458</v>
      </c>
      <c r="C178" s="151" t="s">
        <v>459</v>
      </c>
      <c r="D178" s="150">
        <v>1</v>
      </c>
      <c r="E178" s="151">
        <v>214</v>
      </c>
      <c r="F178" s="5"/>
      <c r="G178" s="13"/>
      <c r="H178" s="140"/>
      <c r="I178" s="39">
        <f t="shared" si="47"/>
        <v>0</v>
      </c>
      <c r="J178" s="64"/>
      <c r="K178" s="40">
        <f t="shared" si="48"/>
        <v>214</v>
      </c>
      <c r="L178" s="39">
        <f t="shared" si="49"/>
        <v>1</v>
      </c>
    </row>
    <row r="179" spans="1:12" x14ac:dyDescent="0.2">
      <c r="A179" s="151" t="s">
        <v>386</v>
      </c>
      <c r="B179" s="151" t="s">
        <v>460</v>
      </c>
      <c r="C179" s="151" t="s">
        <v>461</v>
      </c>
      <c r="D179" s="150">
        <v>1</v>
      </c>
      <c r="E179" s="151">
        <v>214</v>
      </c>
      <c r="F179" s="5"/>
      <c r="G179" s="13" t="s">
        <v>28</v>
      </c>
      <c r="H179" s="140">
        <v>8</v>
      </c>
      <c r="I179" s="39">
        <f t="shared" si="47"/>
        <v>3.7383177570093455E-2</v>
      </c>
      <c r="J179" s="64"/>
      <c r="K179" s="40">
        <f t="shared" si="48"/>
        <v>206</v>
      </c>
      <c r="L179" s="39">
        <f t="shared" si="49"/>
        <v>0.96261682242990654</v>
      </c>
    </row>
    <row r="180" spans="1:12" x14ac:dyDescent="0.2">
      <c r="A180" s="151" t="s">
        <v>386</v>
      </c>
      <c r="B180" s="151" t="s">
        <v>462</v>
      </c>
      <c r="C180" s="151" t="s">
        <v>463</v>
      </c>
      <c r="D180" s="150">
        <v>2</v>
      </c>
      <c r="E180" s="151">
        <v>214</v>
      </c>
      <c r="F180" s="5"/>
      <c r="G180" s="13"/>
      <c r="H180" s="140"/>
      <c r="I180" s="39">
        <f t="shared" si="47"/>
        <v>0</v>
      </c>
      <c r="J180" s="64"/>
      <c r="K180" s="40">
        <f t="shared" si="48"/>
        <v>214</v>
      </c>
      <c r="L180" s="39">
        <f t="shared" si="49"/>
        <v>1</v>
      </c>
    </row>
    <row r="181" spans="1:12" x14ac:dyDescent="0.2">
      <c r="A181" s="151" t="s">
        <v>386</v>
      </c>
      <c r="B181" s="151" t="s">
        <v>464</v>
      </c>
      <c r="C181" s="151" t="s">
        <v>465</v>
      </c>
      <c r="D181" s="150">
        <v>1</v>
      </c>
      <c r="E181" s="151">
        <v>214</v>
      </c>
      <c r="F181" s="5"/>
      <c r="G181" s="13"/>
      <c r="H181" s="140"/>
      <c r="I181" s="39">
        <f t="shared" si="47"/>
        <v>0</v>
      </c>
      <c r="J181" s="64"/>
      <c r="K181" s="40">
        <f t="shared" si="48"/>
        <v>214</v>
      </c>
      <c r="L181" s="39">
        <f t="shared" si="49"/>
        <v>1</v>
      </c>
    </row>
    <row r="182" spans="1:12" x14ac:dyDescent="0.2">
      <c r="A182" s="151" t="s">
        <v>386</v>
      </c>
      <c r="B182" s="151" t="s">
        <v>466</v>
      </c>
      <c r="C182" s="151" t="s">
        <v>467</v>
      </c>
      <c r="D182" s="150">
        <v>3</v>
      </c>
      <c r="E182" s="151">
        <v>214</v>
      </c>
      <c r="F182" s="5"/>
      <c r="G182" s="13"/>
      <c r="H182" s="140"/>
      <c r="I182" s="39">
        <f t="shared" si="47"/>
        <v>0</v>
      </c>
      <c r="J182" s="64"/>
      <c r="K182" s="40">
        <f t="shared" si="48"/>
        <v>214</v>
      </c>
      <c r="L182" s="39">
        <f t="shared" si="49"/>
        <v>1</v>
      </c>
    </row>
    <row r="183" spans="1:12" x14ac:dyDescent="0.2">
      <c r="A183" s="151" t="s">
        <v>386</v>
      </c>
      <c r="B183" s="151" t="s">
        <v>468</v>
      </c>
      <c r="C183" s="151" t="s">
        <v>469</v>
      </c>
      <c r="D183" s="150">
        <v>1</v>
      </c>
      <c r="E183" s="151">
        <v>214</v>
      </c>
      <c r="F183" s="5"/>
      <c r="G183" s="13"/>
      <c r="H183" s="140"/>
      <c r="I183" s="39">
        <f t="shared" si="47"/>
        <v>0</v>
      </c>
      <c r="J183" s="64"/>
      <c r="K183" s="40">
        <f t="shared" si="48"/>
        <v>214</v>
      </c>
      <c r="L183" s="39">
        <f t="shared" si="49"/>
        <v>1</v>
      </c>
    </row>
    <row r="184" spans="1:12" x14ac:dyDescent="0.2">
      <c r="A184" s="151" t="s">
        <v>386</v>
      </c>
      <c r="B184" s="151" t="s">
        <v>470</v>
      </c>
      <c r="C184" s="151" t="s">
        <v>471</v>
      </c>
      <c r="D184" s="150">
        <v>1</v>
      </c>
      <c r="E184" s="151">
        <v>214</v>
      </c>
      <c r="F184" s="5"/>
      <c r="G184" s="13"/>
      <c r="H184" s="140"/>
      <c r="I184" s="39">
        <f t="shared" si="47"/>
        <v>0</v>
      </c>
      <c r="J184" s="64"/>
      <c r="K184" s="40">
        <f t="shared" si="48"/>
        <v>214</v>
      </c>
      <c r="L184" s="39">
        <f t="shared" si="49"/>
        <v>1</v>
      </c>
    </row>
    <row r="185" spans="1:12" x14ac:dyDescent="0.2">
      <c r="A185" s="151" t="s">
        <v>386</v>
      </c>
      <c r="B185" s="151" t="s">
        <v>472</v>
      </c>
      <c r="C185" s="151" t="s">
        <v>473</v>
      </c>
      <c r="D185" s="150">
        <v>3</v>
      </c>
      <c r="E185" s="151">
        <v>214</v>
      </c>
      <c r="F185" s="5"/>
      <c r="G185" s="13"/>
      <c r="H185" s="140"/>
      <c r="I185" s="39">
        <f t="shared" si="47"/>
        <v>0</v>
      </c>
      <c r="J185" s="64"/>
      <c r="K185" s="40">
        <f t="shared" si="48"/>
        <v>214</v>
      </c>
      <c r="L185" s="39">
        <f t="shared" si="49"/>
        <v>1</v>
      </c>
    </row>
    <row r="186" spans="1:12" x14ac:dyDescent="0.2">
      <c r="A186" s="151" t="s">
        <v>386</v>
      </c>
      <c r="B186" s="151" t="s">
        <v>474</v>
      </c>
      <c r="C186" s="151" t="s">
        <v>475</v>
      </c>
      <c r="D186" s="150">
        <v>1</v>
      </c>
      <c r="E186" s="151">
        <v>214</v>
      </c>
      <c r="F186" s="5"/>
      <c r="G186" s="13"/>
      <c r="H186" s="140"/>
      <c r="I186" s="39">
        <f t="shared" si="47"/>
        <v>0</v>
      </c>
      <c r="J186" s="64"/>
      <c r="K186" s="40">
        <f t="shared" si="48"/>
        <v>214</v>
      </c>
      <c r="L186" s="39">
        <f t="shared" si="49"/>
        <v>1</v>
      </c>
    </row>
    <row r="187" spans="1:12" x14ac:dyDescent="0.2">
      <c r="A187" s="151" t="s">
        <v>386</v>
      </c>
      <c r="B187" s="151" t="s">
        <v>476</v>
      </c>
      <c r="C187" s="151" t="s">
        <v>477</v>
      </c>
      <c r="D187" s="150">
        <v>1</v>
      </c>
      <c r="E187" s="151">
        <v>214</v>
      </c>
      <c r="F187" s="5"/>
      <c r="G187" s="13"/>
      <c r="H187" s="140"/>
      <c r="I187" s="39">
        <f t="shared" si="47"/>
        <v>0</v>
      </c>
      <c r="J187" s="64"/>
      <c r="K187" s="40">
        <f t="shared" si="48"/>
        <v>214</v>
      </c>
      <c r="L187" s="39">
        <f t="shared" si="49"/>
        <v>1</v>
      </c>
    </row>
    <row r="188" spans="1:12" x14ac:dyDescent="0.2">
      <c r="A188" s="151" t="s">
        <v>386</v>
      </c>
      <c r="B188" s="151" t="s">
        <v>478</v>
      </c>
      <c r="C188" s="151" t="s">
        <v>479</v>
      </c>
      <c r="D188" s="150">
        <v>1</v>
      </c>
      <c r="E188" s="151">
        <v>214</v>
      </c>
      <c r="F188" s="5"/>
      <c r="G188" s="13"/>
      <c r="H188" s="140"/>
      <c r="I188" s="39">
        <f t="shared" si="47"/>
        <v>0</v>
      </c>
      <c r="J188" s="64"/>
      <c r="K188" s="40">
        <f t="shared" si="48"/>
        <v>214</v>
      </c>
      <c r="L188" s="39">
        <f t="shared" si="49"/>
        <v>1</v>
      </c>
    </row>
    <row r="189" spans="1:12" x14ac:dyDescent="0.2">
      <c r="A189" s="151" t="s">
        <v>386</v>
      </c>
      <c r="B189" s="151" t="s">
        <v>480</v>
      </c>
      <c r="C189" s="151" t="s">
        <v>481</v>
      </c>
      <c r="D189" s="150">
        <v>1</v>
      </c>
      <c r="E189" s="151">
        <v>214</v>
      </c>
      <c r="F189" s="5"/>
      <c r="G189" s="13"/>
      <c r="H189" s="140"/>
      <c r="I189" s="39">
        <f t="shared" si="47"/>
        <v>0</v>
      </c>
      <c r="J189" s="64"/>
      <c r="K189" s="40">
        <f t="shared" si="48"/>
        <v>214</v>
      </c>
      <c r="L189" s="39">
        <f t="shared" si="49"/>
        <v>1</v>
      </c>
    </row>
    <row r="190" spans="1:12" x14ac:dyDescent="0.2">
      <c r="A190" s="151" t="s">
        <v>386</v>
      </c>
      <c r="B190" s="151" t="s">
        <v>482</v>
      </c>
      <c r="C190" s="151" t="s">
        <v>483</v>
      </c>
      <c r="D190" s="150">
        <v>1</v>
      </c>
      <c r="E190" s="151">
        <v>214</v>
      </c>
      <c r="F190" s="5"/>
      <c r="G190" s="13"/>
      <c r="H190" s="140"/>
      <c r="I190" s="39">
        <f t="shared" si="47"/>
        <v>0</v>
      </c>
      <c r="J190" s="64"/>
      <c r="K190" s="40">
        <f t="shared" si="48"/>
        <v>214</v>
      </c>
      <c r="L190" s="39">
        <f t="shared" si="49"/>
        <v>1</v>
      </c>
    </row>
    <row r="191" spans="1:12" x14ac:dyDescent="0.2">
      <c r="A191" s="151" t="s">
        <v>386</v>
      </c>
      <c r="B191" s="151" t="s">
        <v>484</v>
      </c>
      <c r="C191" s="151" t="s">
        <v>485</v>
      </c>
      <c r="D191" s="150">
        <v>2</v>
      </c>
      <c r="E191" s="151">
        <v>214</v>
      </c>
      <c r="F191" s="5"/>
      <c r="G191" s="13"/>
      <c r="H191" s="140"/>
      <c r="I191" s="39">
        <f t="shared" si="47"/>
        <v>0</v>
      </c>
      <c r="J191" s="64"/>
      <c r="K191" s="40">
        <f t="shared" si="48"/>
        <v>214</v>
      </c>
      <c r="L191" s="39">
        <f t="shared" si="49"/>
        <v>1</v>
      </c>
    </row>
    <row r="192" spans="1:12" x14ac:dyDescent="0.2">
      <c r="A192" s="151" t="s">
        <v>386</v>
      </c>
      <c r="B192" s="151" t="s">
        <v>486</v>
      </c>
      <c r="C192" s="151" t="s">
        <v>487</v>
      </c>
      <c r="D192" s="150">
        <v>2</v>
      </c>
      <c r="E192" s="151">
        <v>214</v>
      </c>
      <c r="F192" s="5"/>
      <c r="G192" s="13"/>
      <c r="H192" s="140"/>
      <c r="I192" s="39">
        <f t="shared" si="47"/>
        <v>0</v>
      </c>
      <c r="J192" s="64"/>
      <c r="K192" s="40">
        <f t="shared" si="48"/>
        <v>214</v>
      </c>
      <c r="L192" s="39">
        <f t="shared" si="49"/>
        <v>1</v>
      </c>
    </row>
    <row r="193" spans="1:12" x14ac:dyDescent="0.2">
      <c r="A193" s="151" t="s">
        <v>386</v>
      </c>
      <c r="B193" s="151" t="s">
        <v>488</v>
      </c>
      <c r="C193" s="151" t="s">
        <v>489</v>
      </c>
      <c r="D193" s="150">
        <v>1</v>
      </c>
      <c r="E193" s="151">
        <v>214</v>
      </c>
      <c r="F193" s="5"/>
      <c r="G193" s="13"/>
      <c r="H193" s="140"/>
      <c r="I193" s="39">
        <f t="shared" si="47"/>
        <v>0</v>
      </c>
      <c r="J193" s="64"/>
      <c r="K193" s="40">
        <f t="shared" si="48"/>
        <v>214</v>
      </c>
      <c r="L193" s="39">
        <f t="shared" si="49"/>
        <v>1</v>
      </c>
    </row>
    <row r="194" spans="1:12" x14ac:dyDescent="0.2">
      <c r="A194" s="151" t="s">
        <v>386</v>
      </c>
      <c r="B194" s="151" t="s">
        <v>490</v>
      </c>
      <c r="C194" s="151" t="s">
        <v>491</v>
      </c>
      <c r="D194" s="150">
        <v>2</v>
      </c>
      <c r="E194" s="151">
        <v>214</v>
      </c>
      <c r="F194" s="5"/>
      <c r="G194" s="13"/>
      <c r="H194" s="140"/>
      <c r="I194" s="39">
        <f t="shared" si="47"/>
        <v>0</v>
      </c>
      <c r="J194" s="64"/>
      <c r="K194" s="40">
        <f t="shared" si="48"/>
        <v>214</v>
      </c>
      <c r="L194" s="39">
        <f t="shared" si="49"/>
        <v>1</v>
      </c>
    </row>
    <row r="195" spans="1:12" x14ac:dyDescent="0.2">
      <c r="A195" s="151" t="s">
        <v>386</v>
      </c>
      <c r="B195" s="151" t="s">
        <v>492</v>
      </c>
      <c r="C195" s="151" t="s">
        <v>493</v>
      </c>
      <c r="D195" s="150">
        <v>3</v>
      </c>
      <c r="E195" s="151">
        <v>214</v>
      </c>
      <c r="F195" s="5"/>
      <c r="G195" s="13"/>
      <c r="H195" s="140"/>
      <c r="I195" s="39">
        <f t="shared" si="47"/>
        <v>0</v>
      </c>
      <c r="J195" s="64"/>
      <c r="K195" s="40">
        <f t="shared" si="48"/>
        <v>214</v>
      </c>
      <c r="L195" s="39">
        <f t="shared" si="49"/>
        <v>1</v>
      </c>
    </row>
    <row r="196" spans="1:12" x14ac:dyDescent="0.2">
      <c r="A196" s="151" t="s">
        <v>386</v>
      </c>
      <c r="B196" s="151" t="s">
        <v>494</v>
      </c>
      <c r="C196" s="151" t="s">
        <v>495</v>
      </c>
      <c r="D196" s="150">
        <v>2</v>
      </c>
      <c r="E196" s="151">
        <v>214</v>
      </c>
      <c r="F196" s="5"/>
      <c r="G196" s="13"/>
      <c r="H196" s="140"/>
      <c r="I196" s="39">
        <f t="shared" si="47"/>
        <v>0</v>
      </c>
      <c r="J196" s="64"/>
      <c r="K196" s="40">
        <f t="shared" si="48"/>
        <v>214</v>
      </c>
      <c r="L196" s="39">
        <f t="shared" si="49"/>
        <v>1</v>
      </c>
    </row>
    <row r="197" spans="1:12" x14ac:dyDescent="0.2">
      <c r="A197" s="151" t="s">
        <v>386</v>
      </c>
      <c r="B197" s="151" t="s">
        <v>496</v>
      </c>
      <c r="C197" s="151" t="s">
        <v>497</v>
      </c>
      <c r="D197" s="151">
        <v>3</v>
      </c>
      <c r="E197" s="151">
        <v>214</v>
      </c>
      <c r="F197" s="69"/>
      <c r="G197" s="55"/>
      <c r="H197" s="57"/>
      <c r="I197" s="39">
        <f t="shared" ref="I197" si="50">H197/E197</f>
        <v>0</v>
      </c>
      <c r="J197" s="64"/>
      <c r="K197" s="40">
        <f t="shared" ref="K197" si="51">E197-H197</f>
        <v>214</v>
      </c>
      <c r="L197" s="39">
        <f t="shared" ref="L197" si="52">K197/E197</f>
        <v>1</v>
      </c>
    </row>
    <row r="198" spans="1:12" x14ac:dyDescent="0.2">
      <c r="A198" s="156" t="s">
        <v>386</v>
      </c>
      <c r="B198" s="68" t="s">
        <v>658</v>
      </c>
      <c r="C198" s="68" t="s">
        <v>659</v>
      </c>
      <c r="D198" s="157">
        <v>3</v>
      </c>
      <c r="E198" s="157">
        <v>214</v>
      </c>
      <c r="F198" s="65"/>
      <c r="G198" s="67"/>
      <c r="H198" s="68"/>
      <c r="I198" s="42">
        <f t="shared" ref="I198" si="53">H198/E198</f>
        <v>0</v>
      </c>
      <c r="J198" s="66"/>
      <c r="K198" s="43">
        <f t="shared" ref="K198" si="54">E198-H198</f>
        <v>214</v>
      </c>
      <c r="L198" s="42">
        <f t="shared" ref="L198" si="55">K198/E198</f>
        <v>1</v>
      </c>
    </row>
    <row r="199" spans="1:12" x14ac:dyDescent="0.2">
      <c r="A199" s="33"/>
      <c r="B199" s="34">
        <f>COUNTA(B142:B198)</f>
        <v>57</v>
      </c>
      <c r="C199" s="33"/>
      <c r="E199" s="37">
        <f>SUM(E142:E198)</f>
        <v>12198</v>
      </c>
      <c r="F199" s="44"/>
      <c r="G199" s="34">
        <f>COUNTA(G142:G198)</f>
        <v>1</v>
      </c>
      <c r="H199" s="37">
        <f>SUM(H142:H198)</f>
        <v>8</v>
      </c>
      <c r="I199" s="45">
        <f>H199/E199</f>
        <v>6.5584522052795544E-4</v>
      </c>
      <c r="J199" s="128"/>
      <c r="K199" s="54">
        <f>E199-H199</f>
        <v>12190</v>
      </c>
      <c r="L199" s="45">
        <f>K199/E199</f>
        <v>0.99934415477947203</v>
      </c>
    </row>
    <row r="200" spans="1:12" ht="8.25" customHeight="1" x14ac:dyDescent="0.2">
      <c r="A200" s="33"/>
      <c r="B200" s="34"/>
      <c r="C200" s="33"/>
      <c r="E200" s="37"/>
      <c r="F200" s="44"/>
      <c r="G200" s="34"/>
      <c r="H200" s="37"/>
      <c r="I200" s="45"/>
      <c r="J200" s="128"/>
      <c r="K200" s="54"/>
      <c r="L200" s="45"/>
    </row>
    <row r="201" spans="1:12" x14ac:dyDescent="0.2">
      <c r="A201" s="151" t="s">
        <v>498</v>
      </c>
      <c r="B201" s="151" t="s">
        <v>499</v>
      </c>
      <c r="C201" s="151" t="s">
        <v>500</v>
      </c>
      <c r="D201" s="150">
        <v>1</v>
      </c>
      <c r="E201" s="151">
        <v>214</v>
      </c>
      <c r="F201" s="5"/>
      <c r="G201" s="38"/>
      <c r="H201" s="38"/>
      <c r="I201" s="39">
        <f t="shared" ref="I201" si="56">H201/E201</f>
        <v>0</v>
      </c>
      <c r="J201" s="64"/>
      <c r="K201" s="40">
        <f t="shared" ref="K201" si="57">E201-H201</f>
        <v>214</v>
      </c>
      <c r="L201" s="39">
        <f t="shared" ref="L201" si="58">K201/E201</f>
        <v>1</v>
      </c>
    </row>
    <row r="202" spans="1:12" x14ac:dyDescent="0.2">
      <c r="A202" s="151" t="s">
        <v>498</v>
      </c>
      <c r="B202" s="151" t="s">
        <v>501</v>
      </c>
      <c r="C202" s="151" t="s">
        <v>502</v>
      </c>
      <c r="D202" s="150">
        <v>1</v>
      </c>
      <c r="E202" s="151">
        <v>214</v>
      </c>
      <c r="F202" s="5"/>
      <c r="G202" s="38"/>
      <c r="H202" s="38"/>
      <c r="I202" s="39">
        <f t="shared" ref="I202" si="59">H202/E202</f>
        <v>0</v>
      </c>
      <c r="J202" s="64"/>
      <c r="K202" s="40">
        <f t="shared" ref="K202" si="60">E202-H202</f>
        <v>214</v>
      </c>
      <c r="L202" s="39">
        <f t="shared" ref="L202" si="61">K202/E202</f>
        <v>1</v>
      </c>
    </row>
    <row r="203" spans="1:12" x14ac:dyDescent="0.2">
      <c r="A203" s="151" t="s">
        <v>498</v>
      </c>
      <c r="B203" s="151" t="s">
        <v>503</v>
      </c>
      <c r="C203" s="151" t="s">
        <v>504</v>
      </c>
      <c r="D203" s="150">
        <v>1</v>
      </c>
      <c r="E203" s="151">
        <v>214</v>
      </c>
      <c r="F203" s="5"/>
      <c r="G203" s="38"/>
      <c r="H203" s="38"/>
      <c r="I203" s="39">
        <f t="shared" ref="I203:I205" si="62">H203/E203</f>
        <v>0</v>
      </c>
      <c r="J203" s="64"/>
      <c r="K203" s="40">
        <f t="shared" ref="K203:K205" si="63">E203-H203</f>
        <v>214</v>
      </c>
      <c r="L203" s="39">
        <f t="shared" ref="L203:L205" si="64">K203/E203</f>
        <v>1</v>
      </c>
    </row>
    <row r="204" spans="1:12" x14ac:dyDescent="0.2">
      <c r="A204" s="151" t="s">
        <v>498</v>
      </c>
      <c r="B204" s="151" t="s">
        <v>505</v>
      </c>
      <c r="C204" s="151" t="s">
        <v>506</v>
      </c>
      <c r="D204" s="150">
        <v>1</v>
      </c>
      <c r="E204" s="151">
        <v>214</v>
      </c>
      <c r="F204" s="5"/>
      <c r="G204" s="38"/>
      <c r="H204" s="38"/>
      <c r="I204" s="39">
        <f t="shared" si="62"/>
        <v>0</v>
      </c>
      <c r="J204" s="64"/>
      <c r="K204" s="40">
        <f t="shared" si="63"/>
        <v>214</v>
      </c>
      <c r="L204" s="39">
        <f t="shared" si="64"/>
        <v>1</v>
      </c>
    </row>
    <row r="205" spans="1:12" x14ac:dyDescent="0.2">
      <c r="A205" s="157" t="s">
        <v>498</v>
      </c>
      <c r="B205" s="157" t="s">
        <v>507</v>
      </c>
      <c r="C205" s="157" t="s">
        <v>508</v>
      </c>
      <c r="D205" s="157">
        <v>3</v>
      </c>
      <c r="E205" s="157">
        <v>214</v>
      </c>
      <c r="F205" s="65"/>
      <c r="G205" s="41"/>
      <c r="H205" s="41"/>
      <c r="I205" s="42">
        <f t="shared" si="62"/>
        <v>0</v>
      </c>
      <c r="J205" s="66"/>
      <c r="K205" s="43">
        <f t="shared" si="63"/>
        <v>214</v>
      </c>
      <c r="L205" s="42">
        <f t="shared" si="64"/>
        <v>1</v>
      </c>
    </row>
    <row r="206" spans="1:12" x14ac:dyDescent="0.2">
      <c r="A206" s="33"/>
      <c r="B206" s="34">
        <f>COUNTA(B201:B205)</f>
        <v>5</v>
      </c>
      <c r="C206" s="33"/>
      <c r="E206" s="37">
        <f>SUM(E201:E205)</f>
        <v>1070</v>
      </c>
      <c r="F206" s="44"/>
      <c r="G206" s="34">
        <f>COUNTA(G201:G205)</f>
        <v>0</v>
      </c>
      <c r="H206" s="37">
        <f>SUM(H201:H205)</f>
        <v>0</v>
      </c>
      <c r="I206" s="45">
        <f>H206/E206</f>
        <v>0</v>
      </c>
      <c r="J206" s="128"/>
      <c r="K206" s="54">
        <f>E206-H206</f>
        <v>1070</v>
      </c>
      <c r="L206" s="45">
        <f>K206/E206</f>
        <v>1</v>
      </c>
    </row>
    <row r="207" spans="1:12" ht="8.25" customHeight="1" x14ac:dyDescent="0.2">
      <c r="A207" s="33"/>
      <c r="B207" s="34"/>
      <c r="C207" s="33"/>
      <c r="E207" s="37"/>
      <c r="F207" s="44"/>
      <c r="G207" s="34"/>
      <c r="H207" s="37"/>
      <c r="I207" s="45"/>
      <c r="J207" s="128"/>
      <c r="K207" s="54"/>
      <c r="L207" s="45"/>
    </row>
    <row r="208" spans="1:12" x14ac:dyDescent="0.2">
      <c r="A208" s="151" t="s">
        <v>509</v>
      </c>
      <c r="B208" s="151" t="s">
        <v>510</v>
      </c>
      <c r="C208" s="151" t="s">
        <v>511</v>
      </c>
      <c r="D208" s="150">
        <v>2</v>
      </c>
      <c r="E208" s="151">
        <v>214</v>
      </c>
      <c r="F208" s="5"/>
      <c r="G208" s="38"/>
      <c r="H208" s="38"/>
      <c r="I208" s="39">
        <f t="shared" ref="I208" si="65">H208/E208</f>
        <v>0</v>
      </c>
      <c r="J208" s="64"/>
      <c r="K208" s="40">
        <f t="shared" ref="K208" si="66">E208-H208</f>
        <v>214</v>
      </c>
      <c r="L208" s="39">
        <f t="shared" ref="L208" si="67">K208/E208</f>
        <v>1</v>
      </c>
    </row>
    <row r="209" spans="1:12" x14ac:dyDescent="0.2">
      <c r="A209" s="151" t="s">
        <v>509</v>
      </c>
      <c r="B209" s="151" t="s">
        <v>512</v>
      </c>
      <c r="C209" s="151" t="s">
        <v>513</v>
      </c>
      <c r="D209" s="150">
        <v>1</v>
      </c>
      <c r="E209" s="151">
        <v>214</v>
      </c>
      <c r="F209" s="5"/>
      <c r="G209" s="13" t="s">
        <v>28</v>
      </c>
      <c r="H209" s="141">
        <v>1</v>
      </c>
      <c r="I209" s="39">
        <f t="shared" ref="I209:I228" si="68">H209/E209</f>
        <v>4.6728971962616819E-3</v>
      </c>
      <c r="J209" s="64"/>
      <c r="K209" s="40">
        <f t="shared" ref="K209:K228" si="69">E209-H209</f>
        <v>213</v>
      </c>
      <c r="L209" s="39">
        <f t="shared" ref="L209:L228" si="70">K209/E209</f>
        <v>0.99532710280373837</v>
      </c>
    </row>
    <row r="210" spans="1:12" x14ac:dyDescent="0.2">
      <c r="A210" s="151" t="s">
        <v>509</v>
      </c>
      <c r="B210" s="151" t="s">
        <v>514</v>
      </c>
      <c r="C210" s="151" t="s">
        <v>515</v>
      </c>
      <c r="D210" s="150">
        <v>1</v>
      </c>
      <c r="E210" s="151">
        <v>214</v>
      </c>
      <c r="F210" s="5"/>
      <c r="G210" s="13"/>
      <c r="H210" s="141"/>
      <c r="I210" s="39">
        <f t="shared" si="68"/>
        <v>0</v>
      </c>
      <c r="J210" s="64"/>
      <c r="K210" s="40">
        <f t="shared" si="69"/>
        <v>214</v>
      </c>
      <c r="L210" s="39">
        <f t="shared" si="70"/>
        <v>1</v>
      </c>
    </row>
    <row r="211" spans="1:12" x14ac:dyDescent="0.2">
      <c r="A211" s="151" t="s">
        <v>509</v>
      </c>
      <c r="B211" s="151" t="s">
        <v>516</v>
      </c>
      <c r="C211" s="151" t="s">
        <v>517</v>
      </c>
      <c r="D211" s="150">
        <v>1</v>
      </c>
      <c r="E211" s="151">
        <v>214</v>
      </c>
      <c r="F211" s="5"/>
      <c r="G211" s="13" t="s">
        <v>28</v>
      </c>
      <c r="H211" s="141">
        <v>2</v>
      </c>
      <c r="I211" s="39">
        <f t="shared" si="68"/>
        <v>9.3457943925233638E-3</v>
      </c>
      <c r="J211" s="64"/>
      <c r="K211" s="40">
        <f t="shared" si="69"/>
        <v>212</v>
      </c>
      <c r="L211" s="39">
        <f t="shared" si="70"/>
        <v>0.99065420560747663</v>
      </c>
    </row>
    <row r="212" spans="1:12" x14ac:dyDescent="0.2">
      <c r="A212" s="151" t="s">
        <v>509</v>
      </c>
      <c r="B212" s="151" t="s">
        <v>518</v>
      </c>
      <c r="C212" s="151" t="s">
        <v>519</v>
      </c>
      <c r="D212" s="150">
        <v>1</v>
      </c>
      <c r="E212" s="151">
        <v>214</v>
      </c>
      <c r="F212" s="5"/>
      <c r="G212" s="13"/>
      <c r="H212" s="141"/>
      <c r="I212" s="39">
        <f t="shared" si="68"/>
        <v>0</v>
      </c>
      <c r="J212" s="64"/>
      <c r="K212" s="40">
        <f t="shared" si="69"/>
        <v>214</v>
      </c>
      <c r="L212" s="39">
        <f t="shared" si="70"/>
        <v>1</v>
      </c>
    </row>
    <row r="213" spans="1:12" x14ac:dyDescent="0.2">
      <c r="A213" s="151" t="s">
        <v>509</v>
      </c>
      <c r="B213" s="151" t="s">
        <v>520</v>
      </c>
      <c r="C213" s="151" t="s">
        <v>521</v>
      </c>
      <c r="D213" s="150">
        <v>1</v>
      </c>
      <c r="E213" s="151">
        <v>214</v>
      </c>
      <c r="F213" s="5"/>
      <c r="G213" s="38"/>
      <c r="H213" s="38"/>
      <c r="I213" s="39">
        <f t="shared" si="68"/>
        <v>0</v>
      </c>
      <c r="J213" s="64"/>
      <c r="K213" s="40">
        <f t="shared" si="69"/>
        <v>214</v>
      </c>
      <c r="L213" s="39">
        <f t="shared" si="70"/>
        <v>1</v>
      </c>
    </row>
    <row r="214" spans="1:12" x14ac:dyDescent="0.2">
      <c r="A214" s="151" t="s">
        <v>509</v>
      </c>
      <c r="B214" s="151" t="s">
        <v>522</v>
      </c>
      <c r="C214" s="151" t="s">
        <v>523</v>
      </c>
      <c r="D214" s="150">
        <v>1</v>
      </c>
      <c r="E214" s="151">
        <v>214</v>
      </c>
      <c r="F214" s="5"/>
      <c r="G214" s="13" t="s">
        <v>28</v>
      </c>
      <c r="H214" s="141">
        <v>1</v>
      </c>
      <c r="I214" s="39">
        <f t="shared" si="68"/>
        <v>4.6728971962616819E-3</v>
      </c>
      <c r="J214" s="64"/>
      <c r="K214" s="40">
        <f t="shared" si="69"/>
        <v>213</v>
      </c>
      <c r="L214" s="39">
        <f t="shared" si="70"/>
        <v>0.99532710280373837</v>
      </c>
    </row>
    <row r="215" spans="1:12" x14ac:dyDescent="0.2">
      <c r="A215" s="151" t="s">
        <v>509</v>
      </c>
      <c r="B215" s="151" t="s">
        <v>524</v>
      </c>
      <c r="C215" s="151" t="s">
        <v>525</v>
      </c>
      <c r="D215" s="150">
        <v>3</v>
      </c>
      <c r="E215" s="151">
        <v>214</v>
      </c>
      <c r="F215" s="5"/>
      <c r="G215" s="38"/>
      <c r="H215" s="38"/>
      <c r="I215" s="39">
        <f t="shared" si="68"/>
        <v>0</v>
      </c>
      <c r="J215" s="64"/>
      <c r="K215" s="40">
        <f t="shared" si="69"/>
        <v>214</v>
      </c>
      <c r="L215" s="39">
        <f t="shared" si="70"/>
        <v>1</v>
      </c>
    </row>
    <row r="216" spans="1:12" x14ac:dyDescent="0.2">
      <c r="A216" s="151" t="s">
        <v>509</v>
      </c>
      <c r="B216" s="151" t="s">
        <v>526</v>
      </c>
      <c r="C216" s="151" t="s">
        <v>527</v>
      </c>
      <c r="D216" s="150">
        <v>1</v>
      </c>
      <c r="E216" s="151">
        <v>214</v>
      </c>
      <c r="F216" s="5"/>
      <c r="G216" s="38"/>
      <c r="H216" s="38"/>
      <c r="I216" s="39">
        <f t="shared" si="68"/>
        <v>0</v>
      </c>
      <c r="J216" s="64"/>
      <c r="K216" s="40">
        <f t="shared" si="69"/>
        <v>214</v>
      </c>
      <c r="L216" s="39">
        <f t="shared" si="70"/>
        <v>1</v>
      </c>
    </row>
    <row r="217" spans="1:12" x14ac:dyDescent="0.2">
      <c r="A217" s="151" t="s">
        <v>509</v>
      </c>
      <c r="B217" s="151" t="s">
        <v>528</v>
      </c>
      <c r="C217" s="151" t="s">
        <v>529</v>
      </c>
      <c r="D217" s="150">
        <v>3</v>
      </c>
      <c r="E217" s="151">
        <v>214</v>
      </c>
      <c r="F217" s="5"/>
      <c r="G217" s="38"/>
      <c r="H217" s="38"/>
      <c r="I217" s="39">
        <f t="shared" si="68"/>
        <v>0</v>
      </c>
      <c r="J217" s="64"/>
      <c r="K217" s="40">
        <f t="shared" si="69"/>
        <v>214</v>
      </c>
      <c r="L217" s="39">
        <f t="shared" si="70"/>
        <v>1</v>
      </c>
    </row>
    <row r="218" spans="1:12" x14ac:dyDescent="0.2">
      <c r="A218" s="151" t="s">
        <v>509</v>
      </c>
      <c r="B218" s="151" t="s">
        <v>530</v>
      </c>
      <c r="C218" s="151" t="s">
        <v>531</v>
      </c>
      <c r="D218" s="150">
        <v>1</v>
      </c>
      <c r="E218" s="151">
        <v>214</v>
      </c>
      <c r="F218" s="5"/>
      <c r="G218" s="13" t="s">
        <v>28</v>
      </c>
      <c r="H218" s="38">
        <v>1</v>
      </c>
      <c r="I218" s="39">
        <f t="shared" si="68"/>
        <v>4.6728971962616819E-3</v>
      </c>
      <c r="J218" s="64"/>
      <c r="K218" s="40">
        <f t="shared" si="69"/>
        <v>213</v>
      </c>
      <c r="L218" s="39">
        <f t="shared" si="70"/>
        <v>0.99532710280373837</v>
      </c>
    </row>
    <row r="219" spans="1:12" x14ac:dyDescent="0.2">
      <c r="A219" s="151" t="s">
        <v>509</v>
      </c>
      <c r="B219" s="151" t="s">
        <v>532</v>
      </c>
      <c r="C219" s="151" t="s">
        <v>533</v>
      </c>
      <c r="D219" s="150">
        <v>2</v>
      </c>
      <c r="E219" s="151">
        <v>214</v>
      </c>
      <c r="F219" s="5"/>
      <c r="G219" s="38"/>
      <c r="H219" s="38"/>
      <c r="I219" s="39">
        <f t="shared" si="68"/>
        <v>0</v>
      </c>
      <c r="J219" s="64"/>
      <c r="K219" s="40">
        <f t="shared" si="69"/>
        <v>214</v>
      </c>
      <c r="L219" s="39">
        <f t="shared" si="70"/>
        <v>1</v>
      </c>
    </row>
    <row r="220" spans="1:12" x14ac:dyDescent="0.2">
      <c r="A220" s="151" t="s">
        <v>509</v>
      </c>
      <c r="B220" s="151" t="s">
        <v>534</v>
      </c>
      <c r="C220" s="151" t="s">
        <v>632</v>
      </c>
      <c r="D220" s="150">
        <v>1</v>
      </c>
      <c r="E220" s="151">
        <v>214</v>
      </c>
      <c r="F220" s="5"/>
      <c r="G220" s="38"/>
      <c r="H220" s="38"/>
      <c r="I220" s="39">
        <f t="shared" si="68"/>
        <v>0</v>
      </c>
      <c r="J220" s="64"/>
      <c r="K220" s="40">
        <f t="shared" si="69"/>
        <v>214</v>
      </c>
      <c r="L220" s="39">
        <f t="shared" si="70"/>
        <v>1</v>
      </c>
    </row>
    <row r="221" spans="1:12" x14ac:dyDescent="0.2">
      <c r="A221" s="151" t="s">
        <v>509</v>
      </c>
      <c r="B221" s="151" t="s">
        <v>535</v>
      </c>
      <c r="C221" s="151" t="s">
        <v>536</v>
      </c>
      <c r="D221" s="150">
        <v>1</v>
      </c>
      <c r="E221" s="151">
        <v>214</v>
      </c>
      <c r="F221" s="5"/>
      <c r="G221" s="38"/>
      <c r="H221" s="38"/>
      <c r="I221" s="39">
        <f t="shared" si="68"/>
        <v>0</v>
      </c>
      <c r="J221" s="64"/>
      <c r="K221" s="40">
        <f t="shared" si="69"/>
        <v>214</v>
      </c>
      <c r="L221" s="39">
        <f t="shared" si="70"/>
        <v>1</v>
      </c>
    </row>
    <row r="222" spans="1:12" x14ac:dyDescent="0.2">
      <c r="A222" s="151" t="s">
        <v>509</v>
      </c>
      <c r="B222" s="151" t="s">
        <v>537</v>
      </c>
      <c r="C222" s="151" t="s">
        <v>538</v>
      </c>
      <c r="D222" s="150">
        <v>1</v>
      </c>
      <c r="E222" s="151">
        <v>214</v>
      </c>
      <c r="F222" s="5"/>
      <c r="G222" s="38"/>
      <c r="H222" s="38"/>
      <c r="I222" s="39">
        <f t="shared" si="68"/>
        <v>0</v>
      </c>
      <c r="J222" s="64"/>
      <c r="K222" s="40">
        <f t="shared" si="69"/>
        <v>214</v>
      </c>
      <c r="L222" s="39">
        <f t="shared" si="70"/>
        <v>1</v>
      </c>
    </row>
    <row r="223" spans="1:12" x14ac:dyDescent="0.2">
      <c r="A223" s="151" t="s">
        <v>509</v>
      </c>
      <c r="B223" s="151" t="s">
        <v>539</v>
      </c>
      <c r="C223" s="151" t="s">
        <v>540</v>
      </c>
      <c r="D223" s="150">
        <v>1</v>
      </c>
      <c r="E223" s="151">
        <v>214</v>
      </c>
      <c r="F223" s="5"/>
      <c r="G223" s="38"/>
      <c r="H223" s="38"/>
      <c r="I223" s="39">
        <f t="shared" si="68"/>
        <v>0</v>
      </c>
      <c r="J223" s="64"/>
      <c r="K223" s="40">
        <f t="shared" si="69"/>
        <v>214</v>
      </c>
      <c r="L223" s="39">
        <f t="shared" si="70"/>
        <v>1</v>
      </c>
    </row>
    <row r="224" spans="1:12" x14ac:dyDescent="0.2">
      <c r="A224" s="151" t="s">
        <v>509</v>
      </c>
      <c r="B224" s="151" t="s">
        <v>541</v>
      </c>
      <c r="C224" s="151" t="s">
        <v>542</v>
      </c>
      <c r="D224" s="150">
        <v>1</v>
      </c>
      <c r="E224" s="151">
        <v>214</v>
      </c>
      <c r="F224" s="5"/>
      <c r="G224" s="38"/>
      <c r="H224" s="38"/>
      <c r="I224" s="39">
        <f t="shared" si="68"/>
        <v>0</v>
      </c>
      <c r="J224" s="64"/>
      <c r="K224" s="40">
        <f t="shared" si="69"/>
        <v>214</v>
      </c>
      <c r="L224" s="39">
        <f t="shared" si="70"/>
        <v>1</v>
      </c>
    </row>
    <row r="225" spans="1:12" x14ac:dyDescent="0.2">
      <c r="A225" s="151" t="s">
        <v>509</v>
      </c>
      <c r="B225" s="151" t="s">
        <v>543</v>
      </c>
      <c r="C225" s="151" t="s">
        <v>544</v>
      </c>
      <c r="D225" s="150">
        <v>2</v>
      </c>
      <c r="E225" s="151">
        <v>214</v>
      </c>
      <c r="F225" s="5"/>
      <c r="G225" s="13" t="s">
        <v>28</v>
      </c>
      <c r="H225" s="38">
        <v>1</v>
      </c>
      <c r="I225" s="39">
        <f t="shared" si="68"/>
        <v>4.6728971962616819E-3</v>
      </c>
      <c r="J225" s="64"/>
      <c r="K225" s="40">
        <f t="shared" si="69"/>
        <v>213</v>
      </c>
      <c r="L225" s="39">
        <f t="shared" si="70"/>
        <v>0.99532710280373837</v>
      </c>
    </row>
    <row r="226" spans="1:12" x14ac:dyDescent="0.2">
      <c r="A226" s="151" t="s">
        <v>509</v>
      </c>
      <c r="B226" s="151" t="s">
        <v>545</v>
      </c>
      <c r="C226" s="151" t="s">
        <v>546</v>
      </c>
      <c r="D226" s="150">
        <v>1</v>
      </c>
      <c r="E226" s="151">
        <v>214</v>
      </c>
      <c r="F226" s="5"/>
      <c r="G226" s="38"/>
      <c r="H226" s="38"/>
      <c r="I226" s="39">
        <f t="shared" si="68"/>
        <v>0</v>
      </c>
      <c r="J226" s="64"/>
      <c r="K226" s="40">
        <f t="shared" si="69"/>
        <v>214</v>
      </c>
      <c r="L226" s="39">
        <f t="shared" si="70"/>
        <v>1</v>
      </c>
    </row>
    <row r="227" spans="1:12" x14ac:dyDescent="0.2">
      <c r="A227" s="151" t="s">
        <v>509</v>
      </c>
      <c r="B227" s="151" t="s">
        <v>547</v>
      </c>
      <c r="C227" s="151" t="s">
        <v>548</v>
      </c>
      <c r="D227" s="150">
        <v>3</v>
      </c>
      <c r="E227" s="151">
        <v>214</v>
      </c>
      <c r="F227" s="5"/>
      <c r="G227" s="38"/>
      <c r="H227" s="38"/>
      <c r="I227" s="39">
        <f t="shared" si="68"/>
        <v>0</v>
      </c>
      <c r="J227" s="64"/>
      <c r="K227" s="40">
        <f t="shared" si="69"/>
        <v>214</v>
      </c>
      <c r="L227" s="39">
        <f t="shared" si="70"/>
        <v>1</v>
      </c>
    </row>
    <row r="228" spans="1:12" x14ac:dyDescent="0.2">
      <c r="A228" s="157" t="s">
        <v>509</v>
      </c>
      <c r="B228" s="157" t="s">
        <v>549</v>
      </c>
      <c r="C228" s="157" t="s">
        <v>550</v>
      </c>
      <c r="D228" s="157">
        <v>1</v>
      </c>
      <c r="E228" s="157">
        <v>214</v>
      </c>
      <c r="F228" s="65"/>
      <c r="G228" s="41"/>
      <c r="H228" s="41"/>
      <c r="I228" s="42">
        <f t="shared" si="68"/>
        <v>0</v>
      </c>
      <c r="J228" s="66"/>
      <c r="K228" s="43">
        <f t="shared" si="69"/>
        <v>214</v>
      </c>
      <c r="L228" s="42">
        <f t="shared" si="70"/>
        <v>1</v>
      </c>
    </row>
    <row r="229" spans="1:12" x14ac:dyDescent="0.2">
      <c r="A229" s="33"/>
      <c r="B229" s="34">
        <f>COUNTA(B208:B228)</f>
        <v>21</v>
      </c>
      <c r="C229" s="33"/>
      <c r="E229" s="37">
        <f>SUM(E208:E228)</f>
        <v>4494</v>
      </c>
      <c r="F229" s="44"/>
      <c r="G229" s="34">
        <f>COUNTA(G208:G228)</f>
        <v>5</v>
      </c>
      <c r="H229" s="37">
        <f>SUM(H208:H228)</f>
        <v>6</v>
      </c>
      <c r="I229" s="45">
        <f>H229/E229</f>
        <v>1.3351134846461949E-3</v>
      </c>
      <c r="J229" s="128"/>
      <c r="K229" s="54">
        <f>E229-H229</f>
        <v>4488</v>
      </c>
      <c r="L229" s="45">
        <f>K229/E229</f>
        <v>0.99866488651535379</v>
      </c>
    </row>
    <row r="230" spans="1:12" ht="8.25" customHeight="1" x14ac:dyDescent="0.2">
      <c r="A230" s="33"/>
      <c r="B230" s="34"/>
      <c r="C230" s="33"/>
      <c r="E230" s="37"/>
      <c r="F230" s="44"/>
      <c r="G230" s="34"/>
      <c r="H230" s="37"/>
      <c r="I230" s="45"/>
      <c r="J230" s="128"/>
      <c r="K230" s="54"/>
      <c r="L230" s="45"/>
    </row>
    <row r="231" spans="1:12" x14ac:dyDescent="0.2">
      <c r="A231" s="151" t="s">
        <v>551</v>
      </c>
      <c r="B231" s="151" t="s">
        <v>552</v>
      </c>
      <c r="C231" s="151" t="s">
        <v>553</v>
      </c>
      <c r="D231" s="150">
        <v>1</v>
      </c>
      <c r="E231" s="151">
        <v>214</v>
      </c>
      <c r="F231" s="5"/>
      <c r="G231" s="38"/>
      <c r="H231" s="38"/>
      <c r="I231" s="39">
        <f t="shared" ref="I231" si="71">H231/E231</f>
        <v>0</v>
      </c>
      <c r="J231" s="64"/>
      <c r="K231" s="40">
        <f t="shared" ref="K231" si="72">E231-H231</f>
        <v>214</v>
      </c>
      <c r="L231" s="39">
        <f t="shared" ref="L231" si="73">K231/E231</f>
        <v>1</v>
      </c>
    </row>
    <row r="232" spans="1:12" x14ac:dyDescent="0.2">
      <c r="A232" s="151" t="s">
        <v>551</v>
      </c>
      <c r="B232" s="151" t="s">
        <v>554</v>
      </c>
      <c r="C232" s="151" t="s">
        <v>555</v>
      </c>
      <c r="D232" s="150">
        <v>1</v>
      </c>
      <c r="E232" s="151">
        <v>214</v>
      </c>
      <c r="F232" s="5"/>
      <c r="G232" s="38"/>
      <c r="H232" s="38"/>
      <c r="I232" s="39">
        <f t="shared" ref="I232:I246" si="74">H232/E232</f>
        <v>0</v>
      </c>
      <c r="J232" s="64"/>
      <c r="K232" s="40">
        <f t="shared" ref="K232:K246" si="75">E232-H232</f>
        <v>214</v>
      </c>
      <c r="L232" s="39">
        <f t="shared" ref="L232:L246" si="76">K232/E232</f>
        <v>1</v>
      </c>
    </row>
    <row r="233" spans="1:12" x14ac:dyDescent="0.2">
      <c r="A233" s="151" t="s">
        <v>551</v>
      </c>
      <c r="B233" s="151" t="s">
        <v>556</v>
      </c>
      <c r="C233" s="151" t="s">
        <v>633</v>
      </c>
      <c r="D233" s="150">
        <v>1</v>
      </c>
      <c r="E233" s="151">
        <v>214</v>
      </c>
      <c r="F233" s="5"/>
      <c r="G233" s="38"/>
      <c r="H233" s="38"/>
      <c r="I233" s="39">
        <f t="shared" si="74"/>
        <v>0</v>
      </c>
      <c r="J233" s="64"/>
      <c r="K233" s="40">
        <f t="shared" si="75"/>
        <v>214</v>
      </c>
      <c r="L233" s="39">
        <f t="shared" si="76"/>
        <v>1</v>
      </c>
    </row>
    <row r="234" spans="1:12" x14ac:dyDescent="0.2">
      <c r="A234" s="151" t="s">
        <v>551</v>
      </c>
      <c r="B234" s="151" t="s">
        <v>557</v>
      </c>
      <c r="C234" s="151" t="s">
        <v>558</v>
      </c>
      <c r="D234" s="150">
        <v>3</v>
      </c>
      <c r="E234" s="151">
        <v>214</v>
      </c>
      <c r="F234" s="5"/>
      <c r="G234" s="38"/>
      <c r="H234" s="38"/>
      <c r="I234" s="39">
        <f t="shared" si="74"/>
        <v>0</v>
      </c>
      <c r="J234" s="64"/>
      <c r="K234" s="40">
        <f t="shared" si="75"/>
        <v>214</v>
      </c>
      <c r="L234" s="39">
        <f t="shared" si="76"/>
        <v>1</v>
      </c>
    </row>
    <row r="235" spans="1:12" x14ac:dyDescent="0.2">
      <c r="A235" s="151" t="s">
        <v>551</v>
      </c>
      <c r="B235" s="151" t="s">
        <v>559</v>
      </c>
      <c r="C235" s="151" t="s">
        <v>560</v>
      </c>
      <c r="D235" s="150">
        <v>3</v>
      </c>
      <c r="E235" s="151">
        <v>214</v>
      </c>
      <c r="F235" s="5"/>
      <c r="G235" s="38"/>
      <c r="H235" s="38"/>
      <c r="I235" s="39">
        <f t="shared" si="74"/>
        <v>0</v>
      </c>
      <c r="J235" s="64"/>
      <c r="K235" s="40">
        <f t="shared" si="75"/>
        <v>214</v>
      </c>
      <c r="L235" s="39">
        <f t="shared" si="76"/>
        <v>1</v>
      </c>
    </row>
    <row r="236" spans="1:12" x14ac:dyDescent="0.2">
      <c r="A236" s="151" t="s">
        <v>551</v>
      </c>
      <c r="B236" s="151" t="s">
        <v>561</v>
      </c>
      <c r="C236" s="151" t="s">
        <v>562</v>
      </c>
      <c r="D236" s="150">
        <v>3</v>
      </c>
      <c r="E236" s="151">
        <v>214</v>
      </c>
      <c r="F236" s="5"/>
      <c r="G236" s="38"/>
      <c r="H236" s="38"/>
      <c r="I236" s="39">
        <f t="shared" si="74"/>
        <v>0</v>
      </c>
      <c r="J236" s="64"/>
      <c r="K236" s="40">
        <f t="shared" si="75"/>
        <v>214</v>
      </c>
      <c r="L236" s="39">
        <f t="shared" si="76"/>
        <v>1</v>
      </c>
    </row>
    <row r="237" spans="1:12" x14ac:dyDescent="0.2">
      <c r="A237" s="151" t="s">
        <v>551</v>
      </c>
      <c r="B237" s="151" t="s">
        <v>563</v>
      </c>
      <c r="C237" s="151" t="s">
        <v>634</v>
      </c>
      <c r="D237" s="150">
        <v>2</v>
      </c>
      <c r="E237" s="151">
        <v>214</v>
      </c>
      <c r="F237" s="5"/>
      <c r="G237" s="38"/>
      <c r="H237" s="38"/>
      <c r="I237" s="39">
        <f t="shared" si="74"/>
        <v>0</v>
      </c>
      <c r="J237" s="64"/>
      <c r="K237" s="40">
        <f t="shared" si="75"/>
        <v>214</v>
      </c>
      <c r="L237" s="39">
        <f t="shared" si="76"/>
        <v>1</v>
      </c>
    </row>
    <row r="238" spans="1:12" x14ac:dyDescent="0.2">
      <c r="A238" s="151" t="s">
        <v>551</v>
      </c>
      <c r="B238" s="151" t="s">
        <v>564</v>
      </c>
      <c r="C238" s="151" t="s">
        <v>565</v>
      </c>
      <c r="D238" s="150">
        <v>1</v>
      </c>
      <c r="E238" s="151">
        <v>214</v>
      </c>
      <c r="F238" s="5"/>
      <c r="G238" s="38"/>
      <c r="H238" s="38"/>
      <c r="I238" s="39">
        <f t="shared" si="74"/>
        <v>0</v>
      </c>
      <c r="J238" s="64"/>
      <c r="K238" s="40">
        <f t="shared" si="75"/>
        <v>214</v>
      </c>
      <c r="L238" s="39">
        <f t="shared" si="76"/>
        <v>1</v>
      </c>
    </row>
    <row r="239" spans="1:12" x14ac:dyDescent="0.2">
      <c r="A239" s="151" t="s">
        <v>551</v>
      </c>
      <c r="B239" s="151" t="s">
        <v>566</v>
      </c>
      <c r="C239" s="151" t="s">
        <v>567</v>
      </c>
      <c r="D239" s="150">
        <v>3</v>
      </c>
      <c r="E239" s="151">
        <v>214</v>
      </c>
      <c r="F239" s="5"/>
      <c r="G239" s="38"/>
      <c r="H239" s="38"/>
      <c r="I239" s="39">
        <f t="shared" si="74"/>
        <v>0</v>
      </c>
      <c r="J239" s="64"/>
      <c r="K239" s="40">
        <f t="shared" si="75"/>
        <v>214</v>
      </c>
      <c r="L239" s="39">
        <f t="shared" si="76"/>
        <v>1</v>
      </c>
    </row>
    <row r="240" spans="1:12" x14ac:dyDescent="0.2">
      <c r="A240" s="151" t="s">
        <v>551</v>
      </c>
      <c r="B240" s="151" t="s">
        <v>568</v>
      </c>
      <c r="C240" s="151" t="s">
        <v>635</v>
      </c>
      <c r="D240" s="150">
        <v>1</v>
      </c>
      <c r="E240" s="151">
        <v>214</v>
      </c>
      <c r="F240" s="5"/>
      <c r="G240" s="38"/>
      <c r="H240" s="38"/>
      <c r="I240" s="39">
        <f t="shared" si="74"/>
        <v>0</v>
      </c>
      <c r="J240" s="64"/>
      <c r="K240" s="40">
        <f t="shared" si="75"/>
        <v>214</v>
      </c>
      <c r="L240" s="39">
        <f t="shared" si="76"/>
        <v>1</v>
      </c>
    </row>
    <row r="241" spans="1:12" x14ac:dyDescent="0.2">
      <c r="A241" s="151" t="s">
        <v>551</v>
      </c>
      <c r="B241" s="151" t="s">
        <v>569</v>
      </c>
      <c r="C241" s="151" t="s">
        <v>636</v>
      </c>
      <c r="D241" s="150">
        <v>1</v>
      </c>
      <c r="E241" s="151">
        <v>214</v>
      </c>
      <c r="F241" s="5"/>
      <c r="G241" s="38"/>
      <c r="H241" s="38"/>
      <c r="I241" s="39">
        <f t="shared" si="74"/>
        <v>0</v>
      </c>
      <c r="J241" s="64"/>
      <c r="K241" s="40">
        <f t="shared" si="75"/>
        <v>214</v>
      </c>
      <c r="L241" s="39">
        <f t="shared" si="76"/>
        <v>1</v>
      </c>
    </row>
    <row r="242" spans="1:12" x14ac:dyDescent="0.2">
      <c r="A242" s="151" t="s">
        <v>551</v>
      </c>
      <c r="B242" s="151" t="s">
        <v>570</v>
      </c>
      <c r="C242" s="151" t="s">
        <v>571</v>
      </c>
      <c r="D242" s="150">
        <v>2</v>
      </c>
      <c r="E242" s="151">
        <v>214</v>
      </c>
      <c r="F242" s="5"/>
      <c r="G242" s="38"/>
      <c r="H242" s="38"/>
      <c r="I242" s="39">
        <f t="shared" si="74"/>
        <v>0</v>
      </c>
      <c r="J242" s="64"/>
      <c r="K242" s="40">
        <f t="shared" si="75"/>
        <v>214</v>
      </c>
      <c r="L242" s="39">
        <f t="shared" si="76"/>
        <v>1</v>
      </c>
    </row>
    <row r="243" spans="1:12" x14ac:dyDescent="0.2">
      <c r="A243" s="151" t="s">
        <v>551</v>
      </c>
      <c r="B243" s="151" t="s">
        <v>572</v>
      </c>
      <c r="C243" s="151" t="s">
        <v>573</v>
      </c>
      <c r="D243" s="150">
        <v>2</v>
      </c>
      <c r="E243" s="151">
        <v>214</v>
      </c>
      <c r="F243" s="5"/>
      <c r="G243" s="38"/>
      <c r="H243" s="38"/>
      <c r="I243" s="39">
        <f t="shared" si="74"/>
        <v>0</v>
      </c>
      <c r="J243" s="64"/>
      <c r="K243" s="40">
        <f t="shared" si="75"/>
        <v>214</v>
      </c>
      <c r="L243" s="39">
        <f t="shared" si="76"/>
        <v>1</v>
      </c>
    </row>
    <row r="244" spans="1:12" x14ac:dyDescent="0.2">
      <c r="A244" s="151" t="s">
        <v>551</v>
      </c>
      <c r="B244" s="151" t="s">
        <v>574</v>
      </c>
      <c r="C244" s="151" t="s">
        <v>575</v>
      </c>
      <c r="D244" s="150">
        <v>3</v>
      </c>
      <c r="E244" s="151">
        <v>214</v>
      </c>
      <c r="F244" s="5"/>
      <c r="G244" s="38"/>
      <c r="H244" s="38"/>
      <c r="I244" s="39">
        <f t="shared" si="74"/>
        <v>0</v>
      </c>
      <c r="J244" s="64"/>
      <c r="K244" s="40">
        <f t="shared" si="75"/>
        <v>214</v>
      </c>
      <c r="L244" s="39">
        <f t="shared" si="76"/>
        <v>1</v>
      </c>
    </row>
    <row r="245" spans="1:12" x14ac:dyDescent="0.2">
      <c r="A245" s="151" t="s">
        <v>551</v>
      </c>
      <c r="B245" s="151" t="s">
        <v>576</v>
      </c>
      <c r="C245" s="151" t="s">
        <v>577</v>
      </c>
      <c r="D245" s="150">
        <v>2</v>
      </c>
      <c r="E245" s="151">
        <v>214</v>
      </c>
      <c r="F245" s="5"/>
      <c r="G245" s="38"/>
      <c r="H245" s="38"/>
      <c r="I245" s="39">
        <f t="shared" si="74"/>
        <v>0</v>
      </c>
      <c r="J245" s="64"/>
      <c r="K245" s="40">
        <f t="shared" si="75"/>
        <v>214</v>
      </c>
      <c r="L245" s="39">
        <f t="shared" si="76"/>
        <v>1</v>
      </c>
    </row>
    <row r="246" spans="1:12" x14ac:dyDescent="0.2">
      <c r="A246" s="157" t="s">
        <v>551</v>
      </c>
      <c r="B246" s="157" t="s">
        <v>578</v>
      </c>
      <c r="C246" s="157" t="s">
        <v>579</v>
      </c>
      <c r="D246" s="157">
        <v>3</v>
      </c>
      <c r="E246" s="157">
        <v>214</v>
      </c>
      <c r="F246" s="65"/>
      <c r="G246" s="41"/>
      <c r="H246" s="41"/>
      <c r="I246" s="42">
        <f t="shared" si="74"/>
        <v>0</v>
      </c>
      <c r="J246" s="66"/>
      <c r="K246" s="43">
        <f t="shared" si="75"/>
        <v>214</v>
      </c>
      <c r="L246" s="42">
        <f t="shared" si="76"/>
        <v>1</v>
      </c>
    </row>
    <row r="247" spans="1:12" x14ac:dyDescent="0.2">
      <c r="A247" s="33"/>
      <c r="B247" s="34">
        <f>COUNTA(B231:B246)</f>
        <v>16</v>
      </c>
      <c r="C247" s="33"/>
      <c r="E247" s="37">
        <f>SUM(E231:E246)</f>
        <v>3424</v>
      </c>
      <c r="F247" s="44"/>
      <c r="G247" s="34">
        <f>COUNTA(G231:G246)</f>
        <v>0</v>
      </c>
      <c r="H247" s="37">
        <f>SUM(H231:H246)</f>
        <v>0</v>
      </c>
      <c r="I247" s="45">
        <f>H247/E247</f>
        <v>0</v>
      </c>
      <c r="J247" s="128"/>
      <c r="K247" s="54">
        <f>E247-H247</f>
        <v>3424</v>
      </c>
      <c r="L247" s="45">
        <f>K247/E247</f>
        <v>1</v>
      </c>
    </row>
    <row r="248" spans="1:12" ht="8.25" customHeight="1" x14ac:dyDescent="0.2">
      <c r="A248" s="33"/>
      <c r="B248" s="34"/>
      <c r="C248" s="33"/>
      <c r="E248" s="37"/>
      <c r="F248" s="44"/>
      <c r="G248" s="34"/>
      <c r="H248" s="37"/>
      <c r="I248" s="45"/>
      <c r="J248" s="128"/>
      <c r="K248" s="54"/>
      <c r="L248" s="45"/>
    </row>
    <row r="249" spans="1:12" x14ac:dyDescent="0.2">
      <c r="A249" s="151" t="s">
        <v>580</v>
      </c>
      <c r="B249" s="151" t="s">
        <v>581</v>
      </c>
      <c r="C249" s="151" t="s">
        <v>582</v>
      </c>
      <c r="D249" s="150">
        <v>2</v>
      </c>
      <c r="E249" s="151">
        <v>214</v>
      </c>
      <c r="F249" s="5"/>
      <c r="G249" s="38"/>
      <c r="H249" s="38"/>
      <c r="I249" s="39">
        <f t="shared" ref="I249" si="77">H249/E249</f>
        <v>0</v>
      </c>
      <c r="J249" s="64"/>
      <c r="K249" s="40">
        <f t="shared" ref="K249" si="78">E249-H249</f>
        <v>214</v>
      </c>
      <c r="L249" s="39">
        <f t="shared" ref="L249" si="79">K249/E249</f>
        <v>1</v>
      </c>
    </row>
    <row r="250" spans="1:12" x14ac:dyDescent="0.2">
      <c r="A250" s="151" t="s">
        <v>580</v>
      </c>
      <c r="B250" s="151" t="s">
        <v>583</v>
      </c>
      <c r="C250" s="151" t="s">
        <v>584</v>
      </c>
      <c r="D250" s="150">
        <v>2</v>
      </c>
      <c r="E250" s="151">
        <v>214</v>
      </c>
      <c r="F250" s="5"/>
      <c r="G250" s="38"/>
      <c r="H250" s="38"/>
      <c r="I250" s="39">
        <f t="shared" ref="I250:I257" si="80">H250/E250</f>
        <v>0</v>
      </c>
      <c r="J250" s="64"/>
      <c r="K250" s="40">
        <f t="shared" ref="K250:K257" si="81">E250-H250</f>
        <v>214</v>
      </c>
      <c r="L250" s="39">
        <f t="shared" ref="L250:L257" si="82">K250/E250</f>
        <v>1</v>
      </c>
    </row>
    <row r="251" spans="1:12" x14ac:dyDescent="0.2">
      <c r="A251" s="151" t="s">
        <v>580</v>
      </c>
      <c r="B251" s="151" t="s">
        <v>585</v>
      </c>
      <c r="C251" s="151" t="s">
        <v>586</v>
      </c>
      <c r="D251" s="150">
        <v>2</v>
      </c>
      <c r="E251" s="151">
        <v>214</v>
      </c>
      <c r="F251" s="5"/>
      <c r="G251" s="38"/>
      <c r="H251" s="38"/>
      <c r="I251" s="39">
        <f t="shared" si="80"/>
        <v>0</v>
      </c>
      <c r="J251" s="64"/>
      <c r="K251" s="40">
        <f t="shared" si="81"/>
        <v>214</v>
      </c>
      <c r="L251" s="39">
        <f t="shared" si="82"/>
        <v>1</v>
      </c>
    </row>
    <row r="252" spans="1:12" x14ac:dyDescent="0.2">
      <c r="A252" s="151" t="s">
        <v>580</v>
      </c>
      <c r="B252" s="151" t="s">
        <v>587</v>
      </c>
      <c r="C252" s="151" t="s">
        <v>588</v>
      </c>
      <c r="D252" s="150">
        <v>2</v>
      </c>
      <c r="E252" s="151">
        <v>214</v>
      </c>
      <c r="F252" s="5"/>
      <c r="G252" s="38"/>
      <c r="H252" s="38"/>
      <c r="I252" s="39">
        <f t="shared" si="80"/>
        <v>0</v>
      </c>
      <c r="J252" s="64"/>
      <c r="K252" s="40">
        <f t="shared" si="81"/>
        <v>214</v>
      </c>
      <c r="L252" s="39">
        <f t="shared" si="82"/>
        <v>1</v>
      </c>
    </row>
    <row r="253" spans="1:12" x14ac:dyDescent="0.2">
      <c r="A253" s="151" t="s">
        <v>580</v>
      </c>
      <c r="B253" s="151" t="s">
        <v>589</v>
      </c>
      <c r="C253" s="151" t="s">
        <v>590</v>
      </c>
      <c r="D253" s="150">
        <v>2</v>
      </c>
      <c r="E253" s="151">
        <v>214</v>
      </c>
      <c r="F253" s="5"/>
      <c r="G253" s="38"/>
      <c r="H253" s="38"/>
      <c r="I253" s="39">
        <f t="shared" si="80"/>
        <v>0</v>
      </c>
      <c r="J253" s="64"/>
      <c r="K253" s="40">
        <f t="shared" si="81"/>
        <v>214</v>
      </c>
      <c r="L253" s="39">
        <f t="shared" si="82"/>
        <v>1</v>
      </c>
    </row>
    <row r="254" spans="1:12" x14ac:dyDescent="0.2">
      <c r="A254" s="151" t="s">
        <v>580</v>
      </c>
      <c r="B254" s="151" t="s">
        <v>591</v>
      </c>
      <c r="C254" s="151" t="s">
        <v>592</v>
      </c>
      <c r="D254" s="150">
        <v>2</v>
      </c>
      <c r="E254" s="151">
        <v>214</v>
      </c>
      <c r="F254" s="5"/>
      <c r="G254" s="38"/>
      <c r="H254" s="38"/>
      <c r="I254" s="39">
        <f t="shared" si="80"/>
        <v>0</v>
      </c>
      <c r="J254" s="64"/>
      <c r="K254" s="40">
        <f t="shared" si="81"/>
        <v>214</v>
      </c>
      <c r="L254" s="39">
        <f t="shared" si="82"/>
        <v>1</v>
      </c>
    </row>
    <row r="255" spans="1:12" x14ac:dyDescent="0.2">
      <c r="A255" s="151" t="s">
        <v>580</v>
      </c>
      <c r="B255" s="151" t="s">
        <v>593</v>
      </c>
      <c r="C255" s="151" t="s">
        <v>594</v>
      </c>
      <c r="D255" s="150">
        <v>1</v>
      </c>
      <c r="E255" s="151">
        <v>214</v>
      </c>
      <c r="F255" s="5"/>
      <c r="G255" s="13" t="s">
        <v>28</v>
      </c>
      <c r="H255" s="38">
        <v>13</v>
      </c>
      <c r="I255" s="39">
        <f t="shared" si="80"/>
        <v>6.0747663551401869E-2</v>
      </c>
      <c r="J255" s="64"/>
      <c r="K255" s="40">
        <f t="shared" si="81"/>
        <v>201</v>
      </c>
      <c r="L255" s="39">
        <f t="shared" si="82"/>
        <v>0.93925233644859818</v>
      </c>
    </row>
    <row r="256" spans="1:12" x14ac:dyDescent="0.2">
      <c r="A256" s="151" t="s">
        <v>580</v>
      </c>
      <c r="B256" s="151" t="s">
        <v>595</v>
      </c>
      <c r="C256" s="151" t="s">
        <v>596</v>
      </c>
      <c r="D256" s="150">
        <v>2</v>
      </c>
      <c r="E256" s="151">
        <v>214</v>
      </c>
      <c r="F256" s="5"/>
      <c r="G256" s="38"/>
      <c r="H256" s="38"/>
      <c r="I256" s="39">
        <f t="shared" si="80"/>
        <v>0</v>
      </c>
      <c r="J256" s="64"/>
      <c r="K256" s="40">
        <f t="shared" si="81"/>
        <v>214</v>
      </c>
      <c r="L256" s="39">
        <f t="shared" si="82"/>
        <v>1</v>
      </c>
    </row>
    <row r="257" spans="1:12" x14ac:dyDescent="0.2">
      <c r="A257" s="157" t="s">
        <v>580</v>
      </c>
      <c r="B257" s="157" t="s">
        <v>597</v>
      </c>
      <c r="C257" s="157" t="s">
        <v>598</v>
      </c>
      <c r="D257" s="157">
        <v>2</v>
      </c>
      <c r="E257" s="157">
        <v>214</v>
      </c>
      <c r="F257" s="65"/>
      <c r="G257" s="67" t="s">
        <v>28</v>
      </c>
      <c r="H257" s="41">
        <v>1</v>
      </c>
      <c r="I257" s="42">
        <f t="shared" si="80"/>
        <v>4.6728971962616819E-3</v>
      </c>
      <c r="J257" s="66"/>
      <c r="K257" s="43">
        <f t="shared" si="81"/>
        <v>213</v>
      </c>
      <c r="L257" s="42">
        <f t="shared" si="82"/>
        <v>0.99532710280373837</v>
      </c>
    </row>
    <row r="258" spans="1:12" x14ac:dyDescent="0.2">
      <c r="A258" s="33"/>
      <c r="B258" s="34">
        <f>COUNTA(B249:B257)</f>
        <v>9</v>
      </c>
      <c r="C258" s="33"/>
      <c r="E258" s="37">
        <f>SUM(E249:E257)</f>
        <v>1926</v>
      </c>
      <c r="F258" s="44"/>
      <c r="G258" s="34">
        <f>COUNTA(G249:G257)</f>
        <v>2</v>
      </c>
      <c r="H258" s="37">
        <f>SUM(H249:H257)</f>
        <v>14</v>
      </c>
      <c r="I258" s="45">
        <f>H258/E258</f>
        <v>7.2689511941848393E-3</v>
      </c>
      <c r="J258" s="128"/>
      <c r="K258" s="54">
        <f>E258-H258</f>
        <v>1912</v>
      </c>
      <c r="L258" s="45">
        <f>K258/E258</f>
        <v>0.9927310488058152</v>
      </c>
    </row>
    <row r="259" spans="1:12" ht="8.25" customHeight="1" x14ac:dyDescent="0.2">
      <c r="A259" s="33"/>
      <c r="B259" s="34"/>
      <c r="C259" s="33"/>
      <c r="E259" s="37"/>
      <c r="F259" s="44"/>
      <c r="G259" s="34"/>
      <c r="H259" s="37"/>
      <c r="I259" s="45"/>
      <c r="J259" s="128"/>
      <c r="K259" s="54"/>
      <c r="L259" s="45"/>
    </row>
    <row r="260" spans="1:12" x14ac:dyDescent="0.2">
      <c r="A260" s="157" t="s">
        <v>599</v>
      </c>
      <c r="B260" s="157" t="s">
        <v>600</v>
      </c>
      <c r="C260" s="157" t="s">
        <v>601</v>
      </c>
      <c r="D260" s="157">
        <v>3</v>
      </c>
      <c r="E260" s="157">
        <v>214</v>
      </c>
      <c r="F260" s="65"/>
      <c r="G260" s="67"/>
      <c r="H260" s="41"/>
      <c r="I260" s="42">
        <f t="shared" ref="I260" si="83">H260/E260</f>
        <v>0</v>
      </c>
      <c r="J260" s="66"/>
      <c r="K260" s="43">
        <f t="shared" ref="K260" si="84">E260-H260</f>
        <v>214</v>
      </c>
      <c r="L260" s="42">
        <f t="shared" ref="L260" si="85">K260/E260</f>
        <v>1</v>
      </c>
    </row>
    <row r="261" spans="1:12" x14ac:dyDescent="0.2">
      <c r="A261" s="33"/>
      <c r="B261" s="34">
        <f>COUNTA(B260:B260)</f>
        <v>1</v>
      </c>
      <c r="C261" s="33"/>
      <c r="E261" s="37">
        <f>SUM(E260:E260)</f>
        <v>214</v>
      </c>
      <c r="F261" s="44"/>
      <c r="G261" s="34">
        <f>COUNTA(G260:G260)</f>
        <v>0</v>
      </c>
      <c r="H261" s="37">
        <f>SUM(H260:H260)</f>
        <v>0</v>
      </c>
      <c r="I261" s="45">
        <f>H261/E261</f>
        <v>0</v>
      </c>
      <c r="J261" s="128"/>
      <c r="K261" s="54">
        <f>E261-H261</f>
        <v>214</v>
      </c>
      <c r="L261" s="45">
        <f>K261/E261</f>
        <v>1</v>
      </c>
    </row>
    <row r="262" spans="1:12" ht="8.25" customHeight="1" x14ac:dyDescent="0.2">
      <c r="A262" s="33"/>
      <c r="B262" s="34"/>
      <c r="C262" s="33"/>
      <c r="E262" s="37"/>
      <c r="F262" s="44"/>
      <c r="G262" s="34"/>
      <c r="H262" s="37"/>
      <c r="I262" s="45"/>
      <c r="J262" s="128"/>
      <c r="K262" s="54"/>
      <c r="L262" s="45"/>
    </row>
    <row r="263" spans="1:12" x14ac:dyDescent="0.2">
      <c r="A263" s="151" t="s">
        <v>602</v>
      </c>
      <c r="B263" s="151" t="s">
        <v>603</v>
      </c>
      <c r="C263" s="151" t="s">
        <v>604</v>
      </c>
      <c r="D263" s="150">
        <v>3</v>
      </c>
      <c r="E263" s="151">
        <v>214</v>
      </c>
      <c r="F263" s="5"/>
      <c r="G263" s="38"/>
      <c r="H263" s="38"/>
      <c r="I263" s="39">
        <f t="shared" ref="I263:I268" si="86">H263/E263</f>
        <v>0</v>
      </c>
      <c r="J263" s="64"/>
      <c r="K263" s="40">
        <f t="shared" ref="K263:K268" si="87">E263-H263</f>
        <v>214</v>
      </c>
      <c r="L263" s="39">
        <f t="shared" ref="L263:L268" si="88">K263/E263</f>
        <v>1</v>
      </c>
    </row>
    <row r="264" spans="1:12" x14ac:dyDescent="0.2">
      <c r="A264" s="151" t="s">
        <v>602</v>
      </c>
      <c r="B264" s="151" t="s">
        <v>605</v>
      </c>
      <c r="C264" s="151" t="s">
        <v>606</v>
      </c>
      <c r="D264" s="150">
        <v>1</v>
      </c>
      <c r="E264" s="151">
        <v>214</v>
      </c>
      <c r="F264" s="5"/>
      <c r="G264" s="38"/>
      <c r="H264" s="38"/>
      <c r="I264" s="39">
        <f t="shared" ref="I264:I265" si="89">H264/E264</f>
        <v>0</v>
      </c>
      <c r="J264" s="64"/>
      <c r="K264" s="40">
        <f t="shared" ref="K264:K265" si="90">E264-H264</f>
        <v>214</v>
      </c>
      <c r="L264" s="39">
        <f t="shared" ref="L264:L265" si="91">K264/E264</f>
        <v>1</v>
      </c>
    </row>
    <row r="265" spans="1:12" x14ac:dyDescent="0.2">
      <c r="A265" s="151" t="s">
        <v>602</v>
      </c>
      <c r="B265" s="151" t="s">
        <v>607</v>
      </c>
      <c r="C265" s="151" t="s">
        <v>608</v>
      </c>
      <c r="D265" s="150">
        <v>1</v>
      </c>
      <c r="E265" s="151">
        <v>214</v>
      </c>
      <c r="F265" s="5"/>
      <c r="G265" s="38"/>
      <c r="H265" s="38"/>
      <c r="I265" s="39">
        <f t="shared" si="89"/>
        <v>0</v>
      </c>
      <c r="J265" s="64"/>
      <c r="K265" s="40">
        <f t="shared" si="90"/>
        <v>214</v>
      </c>
      <c r="L265" s="39">
        <f t="shared" si="91"/>
        <v>1</v>
      </c>
    </row>
    <row r="266" spans="1:12" x14ac:dyDescent="0.2">
      <c r="A266" s="151" t="s">
        <v>602</v>
      </c>
      <c r="B266" s="151" t="s">
        <v>609</v>
      </c>
      <c r="C266" s="151" t="s">
        <v>610</v>
      </c>
      <c r="D266" s="150">
        <v>1</v>
      </c>
      <c r="E266" s="151">
        <v>214</v>
      </c>
      <c r="F266" s="5"/>
      <c r="G266" s="13" t="s">
        <v>28</v>
      </c>
      <c r="H266" s="38">
        <v>7</v>
      </c>
      <c r="I266" s="39">
        <f t="shared" si="86"/>
        <v>3.2710280373831772E-2</v>
      </c>
      <c r="J266" s="64"/>
      <c r="K266" s="40">
        <f t="shared" si="87"/>
        <v>207</v>
      </c>
      <c r="L266" s="39">
        <f t="shared" si="88"/>
        <v>0.96728971962616828</v>
      </c>
    </row>
    <row r="267" spans="1:12" x14ac:dyDescent="0.2">
      <c r="A267" s="151" t="s">
        <v>602</v>
      </c>
      <c r="B267" s="151" t="s">
        <v>611</v>
      </c>
      <c r="C267" s="151" t="s">
        <v>612</v>
      </c>
      <c r="D267" s="150">
        <v>1</v>
      </c>
      <c r="E267" s="151">
        <v>214</v>
      </c>
      <c r="F267" s="5"/>
      <c r="G267" s="38"/>
      <c r="H267" s="38"/>
      <c r="I267" s="39">
        <f t="shared" si="86"/>
        <v>0</v>
      </c>
      <c r="J267" s="64"/>
      <c r="K267" s="40">
        <f t="shared" si="87"/>
        <v>214</v>
      </c>
      <c r="L267" s="39">
        <f t="shared" si="88"/>
        <v>1</v>
      </c>
    </row>
    <row r="268" spans="1:12" x14ac:dyDescent="0.2">
      <c r="A268" s="157" t="s">
        <v>602</v>
      </c>
      <c r="B268" s="157" t="s">
        <v>613</v>
      </c>
      <c r="C268" s="157" t="s">
        <v>614</v>
      </c>
      <c r="D268" s="157">
        <v>1</v>
      </c>
      <c r="E268" s="157">
        <v>214</v>
      </c>
      <c r="F268" s="65"/>
      <c r="G268" s="41"/>
      <c r="H268" s="41"/>
      <c r="I268" s="42">
        <f t="shared" si="86"/>
        <v>0</v>
      </c>
      <c r="J268" s="66"/>
      <c r="K268" s="43">
        <f t="shared" si="87"/>
        <v>214</v>
      </c>
      <c r="L268" s="42">
        <f t="shared" si="88"/>
        <v>1</v>
      </c>
    </row>
    <row r="269" spans="1:12" x14ac:dyDescent="0.2">
      <c r="A269" s="33"/>
      <c r="B269" s="34">
        <f>COUNTA(B263:B268)</f>
        <v>6</v>
      </c>
      <c r="C269" s="33"/>
      <c r="E269" s="37">
        <f>SUM(E263:E268)</f>
        <v>1284</v>
      </c>
      <c r="F269" s="44"/>
      <c r="G269" s="34">
        <f>COUNTA(G263:G268)</f>
        <v>1</v>
      </c>
      <c r="H269" s="37">
        <f>SUM(H263:H268)</f>
        <v>7</v>
      </c>
      <c r="I269" s="45">
        <f>H269/E269</f>
        <v>5.451713395638629E-3</v>
      </c>
      <c r="J269" s="128"/>
      <c r="K269" s="54">
        <f>E269-H269</f>
        <v>1277</v>
      </c>
      <c r="L269" s="45">
        <f>K269/E269</f>
        <v>0.99454828660436134</v>
      </c>
    </row>
    <row r="270" spans="1:12" x14ac:dyDescent="0.2">
      <c r="A270" s="33"/>
      <c r="B270" s="34"/>
      <c r="C270" s="33"/>
      <c r="E270" s="37"/>
      <c r="F270" s="44"/>
      <c r="G270" s="34"/>
      <c r="H270" s="37"/>
      <c r="I270" s="45"/>
      <c r="J270" s="128"/>
      <c r="K270" s="54"/>
      <c r="L270" s="45"/>
    </row>
    <row r="271" spans="1:12" x14ac:dyDescent="0.2">
      <c r="A271" s="157" t="s">
        <v>615</v>
      </c>
      <c r="B271" s="157" t="s">
        <v>616</v>
      </c>
      <c r="C271" s="157" t="s">
        <v>617</v>
      </c>
      <c r="D271" s="157">
        <v>3</v>
      </c>
      <c r="E271" s="157">
        <v>214</v>
      </c>
      <c r="F271" s="65"/>
      <c r="G271" s="41"/>
      <c r="H271" s="41"/>
      <c r="I271" s="42">
        <f t="shared" ref="I271" si="92">H271/E271</f>
        <v>0</v>
      </c>
      <c r="J271" s="66"/>
      <c r="K271" s="43">
        <f t="shared" ref="K271" si="93">E271-H271</f>
        <v>214</v>
      </c>
      <c r="L271" s="42">
        <f t="shared" ref="L271" si="94">K271/E271</f>
        <v>1</v>
      </c>
    </row>
    <row r="272" spans="1:12" x14ac:dyDescent="0.2">
      <c r="A272" s="33"/>
      <c r="B272" s="34">
        <f>COUNTA(B271:B271)</f>
        <v>1</v>
      </c>
      <c r="C272" s="33"/>
      <c r="E272" s="37">
        <f>SUM(E271:E271)</f>
        <v>214</v>
      </c>
      <c r="F272" s="44"/>
      <c r="G272" s="34">
        <f>COUNTA(G271:G271)</f>
        <v>0</v>
      </c>
      <c r="H272" s="37">
        <f>SUM(H271:H271)</f>
        <v>0</v>
      </c>
      <c r="I272" s="45">
        <f>H272/E272</f>
        <v>0</v>
      </c>
      <c r="J272" s="139"/>
      <c r="K272" s="54">
        <f>E272-H272</f>
        <v>214</v>
      </c>
      <c r="L272" s="45">
        <f>K272/E272</f>
        <v>1</v>
      </c>
    </row>
    <row r="273" spans="1:12" x14ac:dyDescent="0.2">
      <c r="A273" s="33"/>
      <c r="B273" s="34"/>
      <c r="C273" s="33"/>
      <c r="E273" s="37"/>
      <c r="F273" s="44"/>
      <c r="G273" s="34"/>
      <c r="H273" s="37"/>
      <c r="I273" s="45"/>
      <c r="J273" s="139"/>
      <c r="K273" s="54"/>
      <c r="L273" s="45"/>
    </row>
    <row r="274" spans="1:12" x14ac:dyDescent="0.2">
      <c r="A274" s="157" t="s">
        <v>618</v>
      </c>
      <c r="B274" s="157" t="s">
        <v>619</v>
      </c>
      <c r="C274" s="157" t="s">
        <v>620</v>
      </c>
      <c r="D274" s="157">
        <v>3</v>
      </c>
      <c r="E274" s="157">
        <v>214</v>
      </c>
      <c r="F274" s="65"/>
      <c r="G274" s="41"/>
      <c r="H274" s="41"/>
      <c r="I274" s="42">
        <f t="shared" ref="I274" si="95">H274/E274</f>
        <v>0</v>
      </c>
      <c r="J274" s="66"/>
      <c r="K274" s="43">
        <f t="shared" ref="K274" si="96">E274-H274</f>
        <v>214</v>
      </c>
      <c r="L274" s="42">
        <f t="shared" ref="L274" si="97">K274/E274</f>
        <v>1</v>
      </c>
    </row>
    <row r="275" spans="1:12" x14ac:dyDescent="0.2">
      <c r="A275" s="33"/>
      <c r="B275" s="34">
        <f>COUNTA(B274:B274)</f>
        <v>1</v>
      </c>
      <c r="C275" s="33"/>
      <c r="E275" s="37">
        <f>SUM(E274:E274)</f>
        <v>214</v>
      </c>
      <c r="F275" s="44"/>
      <c r="G275" s="34">
        <f>COUNTA(G274:G274)</f>
        <v>0</v>
      </c>
      <c r="H275" s="37">
        <f>SUM(H274:H274)</f>
        <v>0</v>
      </c>
      <c r="I275" s="45">
        <f>H275/E275</f>
        <v>0</v>
      </c>
      <c r="J275" s="139"/>
      <c r="K275" s="54">
        <f>E275-H275</f>
        <v>214</v>
      </c>
      <c r="L275" s="45">
        <f>K275/E275</f>
        <v>1</v>
      </c>
    </row>
    <row r="276" spans="1:12" x14ac:dyDescent="0.2">
      <c r="A276" s="33"/>
      <c r="B276" s="34"/>
      <c r="C276" s="33"/>
      <c r="E276" s="37"/>
      <c r="F276" s="44"/>
      <c r="G276" s="34"/>
      <c r="H276" s="37"/>
      <c r="I276" s="45"/>
      <c r="J276" s="139"/>
      <c r="K276" s="54"/>
      <c r="L276" s="45"/>
    </row>
    <row r="277" spans="1:12" x14ac:dyDescent="0.2">
      <c r="A277" s="33"/>
      <c r="B277" s="34"/>
      <c r="C277" s="33"/>
      <c r="E277" s="37"/>
      <c r="F277" s="44"/>
      <c r="G277" s="34"/>
      <c r="H277" s="37"/>
      <c r="I277" s="45"/>
      <c r="J277" s="75"/>
      <c r="K277" s="54"/>
      <c r="L277" s="45"/>
    </row>
    <row r="278" spans="1:12" x14ac:dyDescent="0.2">
      <c r="C278" s="100" t="s">
        <v>656</v>
      </c>
      <c r="D278" s="116"/>
      <c r="G278" s="38"/>
      <c r="H278" s="38"/>
    </row>
    <row r="279" spans="1:12" x14ac:dyDescent="0.2">
      <c r="C279" s="100"/>
      <c r="D279" s="119" t="s">
        <v>99</v>
      </c>
      <c r="E279" s="99">
        <f>SUM(B13+B16+B57+B61+B116+B119+B129+B140+B199+B206+B229+B247+B258+B261+B269+B272+B275)</f>
        <v>240</v>
      </c>
      <c r="G279" s="38"/>
      <c r="H279" s="38"/>
    </row>
    <row r="280" spans="1:12" x14ac:dyDescent="0.2">
      <c r="C280" s="100"/>
      <c r="D280" s="119" t="s">
        <v>137</v>
      </c>
      <c r="E280" s="98">
        <f>SUM(E13+E16+E57+E61+E116+E119+E129+E140+E199+E206+E229+E247+E258+E261+E269+E272+E275)</f>
        <v>51360</v>
      </c>
      <c r="G280" s="38"/>
      <c r="H280" s="38"/>
    </row>
    <row r="281" spans="1:12" x14ac:dyDescent="0.2">
      <c r="C281" s="118"/>
      <c r="D281" s="119" t="s">
        <v>128</v>
      </c>
      <c r="E281" s="99">
        <f>SUM(G13+G16+G57+G61+G116+G119+G129+G140+G199+G206+G229+G247+G258+G261+G269+G272+G275)</f>
        <v>19</v>
      </c>
      <c r="G281" s="38"/>
      <c r="H281" s="38"/>
    </row>
    <row r="282" spans="1:12" x14ac:dyDescent="0.2">
      <c r="C282" s="118"/>
      <c r="D282" s="119" t="s">
        <v>138</v>
      </c>
      <c r="E282" s="98">
        <f>SUM(H13+H16+H57+H61+H116+H119+H129+H140+H199+H206+H229+H247+H258+H261+H269+H272+H275)</f>
        <v>173</v>
      </c>
      <c r="G282" s="38"/>
      <c r="H282" s="38"/>
    </row>
    <row r="283" spans="1:12" x14ac:dyDescent="0.2">
      <c r="C283" s="118"/>
      <c r="D283" s="119" t="s">
        <v>139</v>
      </c>
      <c r="E283" s="126">
        <f>E282/E280</f>
        <v>3.3683800623052962E-3</v>
      </c>
      <c r="G283" s="38"/>
      <c r="H283" s="38"/>
    </row>
    <row r="284" spans="1:12" x14ac:dyDescent="0.2">
      <c r="D284" s="119" t="s">
        <v>140</v>
      </c>
      <c r="E284" s="98">
        <f>SUM(K13+K16+K57+K61+K116+K119+K129+K140+K199+K206+K229+K247+K258+K261+K269+K272+K275)</f>
        <v>51187</v>
      </c>
      <c r="G284" s="38"/>
      <c r="H284" s="38"/>
    </row>
    <row r="285" spans="1:12" x14ac:dyDescent="0.2">
      <c r="D285" s="119" t="s">
        <v>141</v>
      </c>
      <c r="E285" s="126">
        <f>E284/E280</f>
        <v>0.99663161993769467</v>
      </c>
      <c r="G285" s="38"/>
      <c r="H285" s="38"/>
    </row>
    <row r="286" spans="1:12" x14ac:dyDescent="0.2">
      <c r="G286" s="38"/>
      <c r="H286" s="38"/>
    </row>
    <row r="287" spans="1:12" x14ac:dyDescent="0.2">
      <c r="G287" s="38"/>
      <c r="H287" s="38"/>
    </row>
    <row r="288" spans="1:12" x14ac:dyDescent="0.2">
      <c r="G288" s="38"/>
      <c r="H288" s="38"/>
    </row>
    <row r="289" spans="7:8" x14ac:dyDescent="0.2">
      <c r="G289" s="38"/>
      <c r="H289" s="38"/>
    </row>
    <row r="290" spans="7:8" x14ac:dyDescent="0.2">
      <c r="G290" s="38"/>
      <c r="H290" s="38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North Carolina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2012-09-05T19:59:25Z</cp:lastPrinted>
  <dcterms:created xsi:type="dcterms:W3CDTF">2006-12-12T20:37:17Z</dcterms:created>
  <dcterms:modified xsi:type="dcterms:W3CDTF">2012-09-05T19:59:35Z</dcterms:modified>
</cp:coreProperties>
</file>