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8750" windowHeight="591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Actions'!$A$1:$K$56</definedName>
    <definedName name="_xlnm.Print_Area" localSheetId="5">'Action Durations'!$A$1:$L$37</definedName>
    <definedName name="_xlnm.Print_Area" localSheetId="1">Attributes!$A$1:$J$90</definedName>
    <definedName name="_xlnm.Print_Area" localSheetId="6">'Beach Days'!$A$1:$L$56</definedName>
    <definedName name="_xlnm.Print_Area" localSheetId="2">Monitoring!$A$1:$I$93</definedName>
    <definedName name="_xlnm.Print_Area" localSheetId="3">'Pollution Sources'!$A$1:$S$68</definedName>
    <definedName name="_xlnm.Print_Area" localSheetId="0">Summary!$A$1:$U$20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Q5" i="8" l="1"/>
  <c r="P5" i="8"/>
  <c r="O5" i="8"/>
  <c r="N5" i="8"/>
  <c r="M5" i="8"/>
  <c r="L5" i="8"/>
  <c r="Q4" i="8"/>
  <c r="P4" i="8"/>
  <c r="O4" i="8"/>
  <c r="N4" i="8"/>
  <c r="M4" i="8"/>
  <c r="L4" i="8"/>
  <c r="Q3" i="8"/>
  <c r="P3" i="8"/>
  <c r="O3" i="8"/>
  <c r="N3" i="8"/>
  <c r="M3" i="8"/>
  <c r="L3" i="8"/>
  <c r="H5" i="8"/>
  <c r="H4" i="8"/>
  <c r="H3" i="8"/>
  <c r="E85" i="10" l="1"/>
  <c r="D5" i="8" s="1"/>
  <c r="E49" i="10"/>
  <c r="D4" i="8" s="1"/>
  <c r="E24" i="10"/>
  <c r="D3" i="8" s="1"/>
  <c r="F91" i="10" l="1"/>
  <c r="H36" i="9"/>
  <c r="H35" i="9"/>
  <c r="H34" i="9"/>
  <c r="H33" i="9"/>
  <c r="H32" i="9"/>
  <c r="E29" i="9"/>
  <c r="E28" i="9"/>
  <c r="E27" i="9"/>
  <c r="L23" i="9" l="1"/>
  <c r="K23" i="9"/>
  <c r="J23" i="9"/>
  <c r="I23" i="9"/>
  <c r="H23" i="9"/>
  <c r="F23" i="9"/>
  <c r="E23" i="9"/>
  <c r="B23" i="9"/>
  <c r="L9" i="9"/>
  <c r="K9" i="9"/>
  <c r="J9" i="9"/>
  <c r="I9" i="9"/>
  <c r="H9" i="9"/>
  <c r="F9" i="9"/>
  <c r="E9" i="9"/>
  <c r="B9" i="9"/>
  <c r="E55" i="4" l="1"/>
  <c r="E52" i="4"/>
  <c r="E51" i="4"/>
  <c r="E48" i="4"/>
  <c r="H37" i="4"/>
  <c r="E37" i="4"/>
  <c r="B37" i="4"/>
  <c r="H8" i="4"/>
  <c r="E8" i="4"/>
  <c r="B8" i="4"/>
  <c r="K44" i="7" l="1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23" i="7"/>
  <c r="L23" i="7" s="1"/>
  <c r="I23" i="7"/>
  <c r="K22" i="7"/>
  <c r="L22" i="7" s="1"/>
  <c r="I2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E53" i="4"/>
  <c r="E49" i="4" l="1"/>
  <c r="F48" i="4" s="1"/>
  <c r="F51" i="4"/>
  <c r="E56" i="4"/>
  <c r="I85" i="10"/>
  <c r="I49" i="10"/>
  <c r="I24" i="10"/>
  <c r="B85" i="2"/>
  <c r="F85" i="2"/>
  <c r="K45" i="7"/>
  <c r="L45" i="7" s="1"/>
  <c r="I45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F93" i="10" l="1"/>
  <c r="K29" i="7"/>
  <c r="L29" i="7" s="1"/>
  <c r="I29" i="7"/>
  <c r="K26" i="7"/>
  <c r="L26" i="7" s="1"/>
  <c r="I26" i="7"/>
  <c r="K25" i="7"/>
  <c r="L25" i="7" s="1"/>
  <c r="I25" i="7"/>
  <c r="K24" i="7"/>
  <c r="L24" i="7" s="1"/>
  <c r="I24" i="7"/>
  <c r="K16" i="7"/>
  <c r="L16" i="7" s="1"/>
  <c r="I16" i="7"/>
  <c r="K13" i="7"/>
  <c r="L13" i="7" s="1"/>
  <c r="I13" i="7"/>
  <c r="K12" i="7"/>
  <c r="L12" i="7" s="1"/>
  <c r="I12" i="7"/>
  <c r="F5" i="8" l="1"/>
  <c r="F4" i="8"/>
  <c r="F3" i="8" l="1"/>
  <c r="F49" i="2"/>
  <c r="F24" i="2"/>
  <c r="H4" i="4"/>
  <c r="E43" i="4" s="1"/>
  <c r="E4" i="4"/>
  <c r="E42" i="4" s="1"/>
  <c r="B4" i="4"/>
  <c r="E41" i="4" s="1"/>
  <c r="B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E14" i="7"/>
  <c r="E27" i="7"/>
  <c r="S4" i="8" s="1"/>
  <c r="F27" i="11"/>
  <c r="F14" i="11"/>
  <c r="S14" i="11"/>
  <c r="S27" i="11"/>
  <c r="R14" i="11"/>
  <c r="R27" i="11"/>
  <c r="E14" i="11"/>
  <c r="E27" i="11"/>
  <c r="Q14" i="11"/>
  <c r="Q27" i="11"/>
  <c r="P14" i="11"/>
  <c r="P27" i="11"/>
  <c r="O14" i="11"/>
  <c r="O27" i="11"/>
  <c r="N14" i="11"/>
  <c r="N27" i="11"/>
  <c r="M14" i="11"/>
  <c r="M27" i="11"/>
  <c r="L14" i="11"/>
  <c r="L27" i="11"/>
  <c r="K14" i="11"/>
  <c r="K27" i="11"/>
  <c r="J14" i="11"/>
  <c r="J27" i="11"/>
  <c r="I14" i="11"/>
  <c r="I27" i="11"/>
  <c r="H14" i="11"/>
  <c r="H27" i="11"/>
  <c r="G14" i="11"/>
  <c r="G27" i="11"/>
  <c r="B14" i="11"/>
  <c r="B27" i="11"/>
  <c r="H14" i="7"/>
  <c r="H27" i="7"/>
  <c r="T4" i="8" s="1"/>
  <c r="H46" i="7"/>
  <c r="E46" i="7"/>
  <c r="G14" i="7"/>
  <c r="G27" i="7"/>
  <c r="G46" i="7"/>
  <c r="B14" i="7"/>
  <c r="B27" i="7"/>
  <c r="B46" i="7"/>
  <c r="B5" i="9"/>
  <c r="B85" i="10"/>
  <c r="C5" i="8" s="1"/>
  <c r="B49" i="10"/>
  <c r="L5" i="9"/>
  <c r="K5" i="9"/>
  <c r="J5" i="9"/>
  <c r="I5" i="9"/>
  <c r="H5" i="9"/>
  <c r="E5" i="9"/>
  <c r="B24" i="10"/>
  <c r="F5" i="9"/>
  <c r="B24" i="2"/>
  <c r="B49" i="2"/>
  <c r="F106" i="10" l="1"/>
  <c r="F104" i="10"/>
  <c r="F102" i="10"/>
  <c r="F100" i="10"/>
  <c r="F98" i="10"/>
  <c r="F96" i="10"/>
  <c r="F105" i="10"/>
  <c r="F103" i="10"/>
  <c r="F101" i="10"/>
  <c r="F99" i="10"/>
  <c r="F97" i="10"/>
  <c r="M6" i="8"/>
  <c r="O6" i="8"/>
  <c r="I5" i="8"/>
  <c r="E50" i="7"/>
  <c r="H55" i="11"/>
  <c r="H57" i="11"/>
  <c r="H59" i="11"/>
  <c r="H61" i="11"/>
  <c r="H63" i="11"/>
  <c r="H65" i="11"/>
  <c r="H66" i="11"/>
  <c r="E52" i="7"/>
  <c r="T5" i="8"/>
  <c r="E53" i="7"/>
  <c r="E51" i="7"/>
  <c r="H52" i="11"/>
  <c r="H50" i="11"/>
  <c r="H56" i="11"/>
  <c r="H58" i="11"/>
  <c r="H60" i="11"/>
  <c r="H62" i="11"/>
  <c r="H64" i="11"/>
  <c r="H51" i="11"/>
  <c r="H67" i="11"/>
  <c r="D89" i="2"/>
  <c r="C4" i="8"/>
  <c r="F90" i="10"/>
  <c r="D90" i="2"/>
  <c r="U4" i="8"/>
  <c r="S5" i="8"/>
  <c r="T3" i="8"/>
  <c r="S3" i="8"/>
  <c r="S6" i="8" s="1"/>
  <c r="I14" i="7"/>
  <c r="F49" i="4"/>
  <c r="F52" i="4"/>
  <c r="F53" i="4" s="1"/>
  <c r="E5" i="8"/>
  <c r="J5" i="8"/>
  <c r="C3" i="8"/>
  <c r="K46" i="7"/>
  <c r="L46" i="7" s="1"/>
  <c r="I27" i="7"/>
  <c r="Q6" i="8"/>
  <c r="N6" i="8"/>
  <c r="F55" i="4"/>
  <c r="F56" i="4" s="1"/>
  <c r="F6" i="8"/>
  <c r="I46" i="7"/>
  <c r="K14" i="7"/>
  <c r="P6" i="8"/>
  <c r="K27" i="7"/>
  <c r="L27" i="7" s="1"/>
  <c r="G99" i="10" l="1"/>
  <c r="G103" i="10"/>
  <c r="G96" i="10"/>
  <c r="G100" i="10"/>
  <c r="G104" i="10"/>
  <c r="G97" i="10"/>
  <c r="G101" i="10"/>
  <c r="G105" i="10"/>
  <c r="G98" i="10"/>
  <c r="G102" i="10"/>
  <c r="G106" i="10"/>
  <c r="T6" i="8"/>
  <c r="U6" i="8" s="1"/>
  <c r="U5" i="8"/>
  <c r="E4" i="8"/>
  <c r="E55" i="7"/>
  <c r="I4" i="8"/>
  <c r="J4" i="8"/>
  <c r="E3" i="8"/>
  <c r="F92" i="10"/>
  <c r="U3" i="8"/>
  <c r="L6" i="8"/>
  <c r="C6" i="8"/>
  <c r="E54" i="7"/>
  <c r="L14" i="7"/>
  <c r="H68" i="11"/>
  <c r="I56" i="11" s="1"/>
  <c r="H37" i="9"/>
  <c r="I36" i="9" s="1"/>
  <c r="D6" i="8"/>
  <c r="H6" i="8"/>
  <c r="J3" i="8"/>
  <c r="I3" i="8"/>
  <c r="E56" i="7" l="1"/>
  <c r="I67" i="11"/>
  <c r="I64" i="11"/>
  <c r="I62" i="11"/>
  <c r="I61" i="11"/>
  <c r="I59" i="11"/>
  <c r="I66" i="11"/>
  <c r="I57" i="11"/>
  <c r="I65" i="11"/>
  <c r="I55" i="11"/>
  <c r="I63" i="11"/>
  <c r="I60" i="11"/>
  <c r="I58" i="11"/>
  <c r="E6" i="8"/>
  <c r="I33" i="9"/>
  <c r="I35" i="9"/>
  <c r="I34" i="9"/>
  <c r="I32" i="9"/>
  <c r="J6" i="8"/>
  <c r="I6" i="8"/>
  <c r="I68" i="11" l="1"/>
  <c r="I37" i="9"/>
</calcChain>
</file>

<file path=xl/sharedStrings.xml><?xml version="1.0" encoding="utf-8"?>
<sst xmlns="http://schemas.openxmlformats.org/spreadsheetml/2006/main" count="1625" uniqueCount="330">
  <si>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</si>
  <si>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</si>
  <si>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</si>
  <si>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</si>
  <si>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</si>
  <si>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</si>
  <si>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</si>
  <si>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</si>
  <si>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</si>
  <si>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</si>
  <si>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</si>
  <si>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</si>
  <si>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</si>
  <si>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</si>
  <si>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</si>
  <si>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</si>
  <si>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</si>
  <si>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</si>
  <si>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</si>
  <si>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</si>
  <si>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</si>
  <si>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</si>
  <si>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</si>
  <si>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</si>
  <si>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</si>
  <si>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</si>
  <si>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</si>
  <si>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</si>
  <si>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</si>
  <si>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</si>
  <si>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</si>
  <si>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</si>
  <si>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</si>
  <si>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</si>
  <si>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</si>
  <si>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</si>
  <si>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</si>
  <si>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</si>
  <si>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</si>
  <si>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</si>
  <si>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</si>
  <si>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</si>
  <si>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</si>
  <si>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</si>
  <si>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</si>
  <si>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</si>
  <si>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</si>
  <si>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</si>
  <si>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</si>
  <si>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</si>
  <si>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</si>
  <si>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</si>
  <si>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</si>
  <si>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</si>
  <si>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</si>
  <si>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</si>
  <si>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</si>
  <si>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</si>
  <si>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</si>
  <si>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</si>
  <si>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</si>
  <si>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</si>
  <si>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</si>
  <si>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</si>
  <si>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</si>
  <si>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</si>
  <si>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</si>
  <si>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</si>
  <si>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</si>
  <si>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</si>
  <si>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</si>
  <si>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</si>
  <si>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</si>
  <si>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</si>
  <si>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</si>
  <si>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</si>
  <si>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</si>
  <si>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</si>
  <si>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</si>
  <si>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</si>
  <si>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</si>
  <si>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</si>
  <si>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</si>
  <si>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</si>
  <si>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</si>
  <si>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</si>
  <si>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</si>
  <si>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</si>
  <si>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</si>
  <si>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</si>
  <si>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</si>
  <si>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</si>
  <si>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</si>
  <si>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</si>
  <si>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</si>
  <si>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</si>
  <si>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</si>
  <si>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</si>
  <si>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</si>
  <si>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</si>
  <si>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</si>
  <si>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</si>
  <si>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</si>
  <si>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</si>
  <si>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</si>
  <si>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</si>
  <si>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</si>
  <si>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</si>
  <si>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</si>
  <si>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</si>
  <si>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</si>
  <si>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</si>
  <si>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</si>
  <si>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</si>
  <si>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</si>
  <si>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</si>
  <si>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</si>
  <si>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</si>
  <si>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</si>
  <si>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</si>
  <si>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</si>
  <si>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</si>
  <si>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</si>
  <si>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</si>
  <si>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</si>
  <si>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</si>
  <si>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</si>
  <si>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</si>
  <si>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</si>
  <si>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</si>
  <si>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</si>
  <si>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</si>
  <si>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</si>
  <si>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</si>
  <si>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</si>
  <si>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</si>
  <si>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</si>
  <si>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</si>
  <si>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</si>
  <si>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ECOLI</t>
  </si>
  <si>
    <t>ECOLI:</t>
  </si>
  <si>
    <t>LAKE</t>
  </si>
  <si>
    <t>COOK</t>
  </si>
  <si>
    <t>MN689449</t>
  </si>
  <si>
    <t>Butterwort Cliffs Beach</t>
  </si>
  <si>
    <t>MN870284</t>
  </si>
  <si>
    <t>Cascade State Park Campground Beach</t>
  </si>
  <si>
    <t>MN503571</t>
  </si>
  <si>
    <t>Cascade State Park West Beach</t>
  </si>
  <si>
    <t>MN439126</t>
  </si>
  <si>
    <t>Chicago Bay Boat Launch Beach</t>
  </si>
  <si>
    <t>MN689602</t>
  </si>
  <si>
    <t>Coville Creek Beach</t>
  </si>
  <si>
    <t>MN447052</t>
  </si>
  <si>
    <t>Croftville Beach</t>
  </si>
  <si>
    <t>MN804694</t>
  </si>
  <si>
    <t>Cutface Creek Wayside Rest Beach</t>
  </si>
  <si>
    <t>MN933096</t>
  </si>
  <si>
    <t>Durfee Creek Area Beach</t>
  </si>
  <si>
    <t>MN225526</t>
  </si>
  <si>
    <t>Grand Marais Campground Beach</t>
  </si>
  <si>
    <t>MN344366</t>
  </si>
  <si>
    <t>Grand Marais Downtown Beach</t>
  </si>
  <si>
    <t>MN779934</t>
  </si>
  <si>
    <t>Horseshoe Bay Boat Launch Beach</t>
  </si>
  <si>
    <t>MN707089</t>
  </si>
  <si>
    <t>Judge C.R. Magney State Park East Beach</t>
  </si>
  <si>
    <t>MN103172</t>
  </si>
  <si>
    <t>Judge C.R. Magney State Park West Beach</t>
  </si>
  <si>
    <t>MN150766</t>
  </si>
  <si>
    <t>Kadunce Creek Beach</t>
  </si>
  <si>
    <t>MN890106</t>
  </si>
  <si>
    <t>Old Shore Road Beach Area</t>
  </si>
  <si>
    <t>MN944718</t>
  </si>
  <si>
    <t>Paradise Beach</t>
  </si>
  <si>
    <t>MN128244</t>
  </si>
  <si>
    <t>Ray Berglund Wayside Rest Beach</t>
  </si>
  <si>
    <t>MN840885</t>
  </si>
  <si>
    <t>Red Cliff Beach</t>
  </si>
  <si>
    <t>MN590913</t>
  </si>
  <si>
    <t>Schroeder Town Park Beach</t>
  </si>
  <si>
    <t>MN301415</t>
  </si>
  <si>
    <t>Sugarloaf Cove Beach</t>
  </si>
  <si>
    <t>MN926506</t>
  </si>
  <si>
    <t>Temperance River State Park Beach</t>
  </si>
  <si>
    <t>MN970177</t>
  </si>
  <si>
    <t>Temperance River State Park East Beach</t>
  </si>
  <si>
    <t>MN407103</t>
  </si>
  <si>
    <t>Agate Bay Beach</t>
  </si>
  <si>
    <t>MN927832</t>
  </si>
  <si>
    <t>Blueberry Hill Beach</t>
  </si>
  <si>
    <t>MN603895</t>
  </si>
  <si>
    <t>Burlington Bay Beach</t>
  </si>
  <si>
    <t>MN327487</t>
  </si>
  <si>
    <t>Flood Bay Beach</t>
  </si>
  <si>
    <t>MN395249</t>
  </si>
  <si>
    <t>Gooseberry Falls State Park Beach</t>
  </si>
  <si>
    <t>MN409498</t>
  </si>
  <si>
    <t>Knife River Marina Beach</t>
  </si>
  <si>
    <t>MN735919</t>
  </si>
  <si>
    <t>Manitou River Beach</t>
  </si>
  <si>
    <t>MN836337</t>
  </si>
  <si>
    <t>Palisade Beach</t>
  </si>
  <si>
    <t>MN159760</t>
  </si>
  <si>
    <t>Silver Bay Marina Beach</t>
  </si>
  <si>
    <t>MN595397</t>
  </si>
  <si>
    <t>Silver Cliff Beach</t>
  </si>
  <si>
    <t>MN643227</t>
  </si>
  <si>
    <t>Silver Creek Beach</t>
  </si>
  <si>
    <t>MN508391</t>
  </si>
  <si>
    <t>Split Rock Lighthouse State Park / Corundum Point Beach</t>
  </si>
  <si>
    <t>MN492975</t>
  </si>
  <si>
    <t>Split Rock Lighthouse State Park / Crazy Bay Beach</t>
  </si>
  <si>
    <t>MN683484</t>
  </si>
  <si>
    <t>Split Rock Lighthouse State Park / Gold Rock Point Beach</t>
  </si>
  <si>
    <t>MN633882</t>
  </si>
  <si>
    <t>Split Rock Lighthouse State Park / Split Rock Point Beach</t>
  </si>
  <si>
    <t>MN178531</t>
  </si>
  <si>
    <t>Split Rock Lighthouse State Park Beach</t>
  </si>
  <si>
    <t>MN143299</t>
  </si>
  <si>
    <t>Split Rock River Beach</t>
  </si>
  <si>
    <t>MN459713</t>
  </si>
  <si>
    <t>Stewart River Beach</t>
  </si>
  <si>
    <t>MN625462</t>
  </si>
  <si>
    <t>Tettegouche State Park / Baptism River Beach</t>
  </si>
  <si>
    <t>MN661643</t>
  </si>
  <si>
    <t>Tettegouche State Park / Crystal Bay Beach</t>
  </si>
  <si>
    <t>MN545770</t>
  </si>
  <si>
    <t>Tettegouche State Park Beach</t>
  </si>
  <si>
    <t>MN503625</t>
  </si>
  <si>
    <t>Twin Points Public Access Beach</t>
  </si>
  <si>
    <t>MN205888</t>
  </si>
  <si>
    <t>Two Harbors City Park Beach</t>
  </si>
  <si>
    <t>ST LOUIS</t>
  </si>
  <si>
    <t>MN570174</t>
  </si>
  <si>
    <t>42nd Avenue East Beach</t>
  </si>
  <si>
    <t>MN616231</t>
  </si>
  <si>
    <t>Bayfront Park Beach</t>
  </si>
  <si>
    <t>MN307508</t>
  </si>
  <si>
    <t>Blatnik Fishing Pier Beach</t>
  </si>
  <si>
    <t>MN891405</t>
  </si>
  <si>
    <t>Bluebird Landing Beach</t>
  </si>
  <si>
    <t>MN718175</t>
  </si>
  <si>
    <t>Boy Scout Landing Beach</t>
  </si>
  <si>
    <t>MN918956</t>
  </si>
  <si>
    <t>Brighton Beach</t>
  </si>
  <si>
    <t>MN201863</t>
  </si>
  <si>
    <t>Clyde Avenue Boat Landing Beach</t>
  </si>
  <si>
    <t>MN372694</t>
  </si>
  <si>
    <t>French River Beach</t>
  </si>
  <si>
    <t>MN493002</t>
  </si>
  <si>
    <t>Glensheen Cemetary Beach</t>
  </si>
  <si>
    <t>MN791328</t>
  </si>
  <si>
    <t>Indian Point Campground Beach</t>
  </si>
  <si>
    <t>MN114134</t>
  </si>
  <si>
    <t>Lakewalk Beach</t>
  </si>
  <si>
    <t>MN452693</t>
  </si>
  <si>
    <t>Lakewalk East / 16th Avenue East Beach</t>
  </si>
  <si>
    <t>MN530434</t>
  </si>
  <si>
    <t>Lakewalk East / 26th Avenue East Beach</t>
  </si>
  <si>
    <t>MN314613</t>
  </si>
  <si>
    <t>Lakewood Pump Station Beach</t>
  </si>
  <si>
    <t>MN761071</t>
  </si>
  <si>
    <t>Leif Erikson Park Beach</t>
  </si>
  <si>
    <t>MN713581</t>
  </si>
  <si>
    <t>Lester River Beach</t>
  </si>
  <si>
    <t>MN179927</t>
  </si>
  <si>
    <t>McQuade Road Safe Harbor Beach</t>
  </si>
  <si>
    <t>MN956135</t>
  </si>
  <si>
    <t>Minnesota Point Harbor Beach</t>
  </si>
  <si>
    <t>MN209496</t>
  </si>
  <si>
    <t>Morgan Park Beach</t>
  </si>
  <si>
    <t>MN957934</t>
  </si>
  <si>
    <t>North Shore Drive Wayside Rest / 72nd Avenue East Beach</t>
  </si>
  <si>
    <t>MN196533</t>
  </si>
  <si>
    <t>North Shore Drive Wayside Rest / Cant Road Beach</t>
  </si>
  <si>
    <t>MN801949</t>
  </si>
  <si>
    <t>Park Point 20th Street / Hearding Island Canal Beach</t>
  </si>
  <si>
    <t>MN346355</t>
  </si>
  <si>
    <t>Park Point Beach House</t>
  </si>
  <si>
    <t>MN802797</t>
  </si>
  <si>
    <t>Park Point Franklin Park / 13th Street South Beach</t>
  </si>
  <si>
    <t>MN218493</t>
  </si>
  <si>
    <t>Park Point Lafayette Community Club Beach</t>
  </si>
  <si>
    <t>MN524952</t>
  </si>
  <si>
    <t>Park Point New Duluth Boat Club / 14th Street Beach</t>
  </si>
  <si>
    <t>MN324141</t>
  </si>
  <si>
    <t>Park Point Sky Harbor Parking Lot Beach</t>
  </si>
  <si>
    <t>MN591851</t>
  </si>
  <si>
    <t>Park Point Southworth Marsh Beach</t>
  </si>
  <si>
    <t>MN816652</t>
  </si>
  <si>
    <t>Smithville Park Beach</t>
  </si>
  <si>
    <t>MN966726</t>
  </si>
  <si>
    <t>Stony Point Beach</t>
  </si>
  <si>
    <t>MN415778</t>
  </si>
  <si>
    <t>Stony Point Wayside Rest Beach</t>
  </si>
  <si>
    <t>MN798843</t>
  </si>
  <si>
    <t>Waterfront Trail / Interlake Beach</t>
  </si>
  <si>
    <t>MN366747</t>
  </si>
  <si>
    <t>Waterfront Trail / Radio Towers Beach</t>
  </si>
  <si>
    <t>MN177489</t>
  </si>
  <si>
    <t>Waterfront Trail / Riverside Beach</t>
  </si>
  <si>
    <t>Feet</t>
  </si>
  <si>
    <t>Beach length (FT)</t>
  </si>
  <si>
    <t>OTHER</t>
  </si>
  <si>
    <t>OTHER: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</si>
  <si>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</si>
  <si>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</si>
  <si>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</si>
  <si>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</si>
  <si>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</si>
  <si>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</si>
  <si>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</si>
  <si>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</si>
  <si>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</si>
  <si>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</si>
  <si>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</si>
  <si>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</si>
  <si>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</si>
  <si>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ACTIONS DURATION SUMMARY</t>
  </si>
  <si>
    <t>Beach action in 2011?</t>
  </si>
  <si>
    <t>2011 BEACH DAYS SUMMARY</t>
  </si>
  <si>
    <t>Beach monitored?</t>
  </si>
  <si>
    <t>Swim season length (days)</t>
  </si>
  <si>
    <t>Swim season monitoring frequency (per week)</t>
  </si>
  <si>
    <t>Off-season monitoring frequency (per week)</t>
  </si>
  <si>
    <t>Total length of monitored beaches (FT)</t>
  </si>
  <si>
    <t>Total length of monitored beaches (feet):</t>
  </si>
  <si>
    <t>2011 ACTIONS SUMMARY</t>
  </si>
  <si>
    <t xml:space="preserve"> = Beach is not monitored. It is not included in EPA's monitored beach summary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</si>
</sst>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/>
    <xf numFmtId="164" fontId="17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17" fillId="0" borderId="0" xfId="0" applyFont="1" applyAlignment="1"/>
    <xf numFmtId="0" fontId="1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7" t="s">
        <v>35</v>
      </c>
      <c r="D1" s="159"/>
      <c r="E1" s="159"/>
      <c r="F1" s="158"/>
      <c r="G1" s="73"/>
      <c r="H1" s="157" t="s">
        <v>37</v>
      </c>
      <c r="I1" s="157"/>
      <c r="J1" s="157"/>
      <c r="K1" s="58"/>
      <c r="L1" s="157" t="s">
        <v>40</v>
      </c>
      <c r="M1" s="158"/>
      <c r="N1" s="158"/>
      <c r="O1" s="158"/>
      <c r="P1" s="158"/>
      <c r="Q1" s="158"/>
      <c r="R1" s="58"/>
      <c r="S1" s="157" t="s">
        <v>39</v>
      </c>
      <c r="T1" s="158"/>
      <c r="U1" s="158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326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0" t="s">
        <v>142</v>
      </c>
      <c r="B3" s="16"/>
      <c r="C3" s="32">
        <f>Monitoring!$B$24</f>
        <v>22</v>
      </c>
      <c r="D3" s="30">
        <f>Monitoring!$E$24</f>
        <v>11</v>
      </c>
      <c r="E3" s="48">
        <f>D3/C3</f>
        <v>0.5</v>
      </c>
      <c r="F3" s="77">
        <f>Monitoring!$I$24</f>
        <v>60381</v>
      </c>
      <c r="G3" s="13"/>
      <c r="H3" s="151">
        <f>'2011 Actions'!$B$4</f>
        <v>2</v>
      </c>
      <c r="I3" s="47">
        <f>D3-H3</f>
        <v>9</v>
      </c>
      <c r="J3" s="48">
        <f>H3/D3</f>
        <v>0.18181818181818182</v>
      </c>
      <c r="K3" s="13"/>
      <c r="L3" s="55">
        <f>'Action Durations'!E5</f>
        <v>2</v>
      </c>
      <c r="M3" s="151">
        <f>'Action Durations'!H5</f>
        <v>0</v>
      </c>
      <c r="N3" s="151">
        <f>'Action Durations'!I5</f>
        <v>2</v>
      </c>
      <c r="O3" s="151">
        <f>'Action Durations'!J5</f>
        <v>0</v>
      </c>
      <c r="P3" s="151">
        <f>'Action Durations'!K5</f>
        <v>0</v>
      </c>
      <c r="Q3" s="151">
        <f>'Action Durations'!L5</f>
        <v>0</v>
      </c>
      <c r="R3" s="13"/>
      <c r="S3" s="49">
        <f>'Beach Days'!E14</f>
        <v>1419</v>
      </c>
      <c r="T3" s="49">
        <f>'Beach Days'!H14</f>
        <v>4</v>
      </c>
      <c r="U3" s="38">
        <f>T3/S3</f>
        <v>2.8188865398167725E-3</v>
      </c>
    </row>
    <row r="4" spans="1:21" x14ac:dyDescent="0.2">
      <c r="A4" s="70" t="s">
        <v>141</v>
      </c>
      <c r="B4" s="16"/>
      <c r="C4" s="54">
        <f>Monitoring!$B$49</f>
        <v>23</v>
      </c>
      <c r="D4" s="30">
        <f>Monitoring!$E$49</f>
        <v>11</v>
      </c>
      <c r="E4" s="48">
        <f>D4/C4</f>
        <v>0.47826086956521741</v>
      </c>
      <c r="F4" s="77">
        <f>Monitoring!$I$49</f>
        <v>35509</v>
      </c>
      <c r="G4" s="13"/>
      <c r="H4" s="151">
        <f>'2011 Actions'!$B$8</f>
        <v>2</v>
      </c>
      <c r="I4" s="47">
        <f>D4-H4</f>
        <v>9</v>
      </c>
      <c r="J4" s="48">
        <f>H4/D4</f>
        <v>0.18181818181818182</v>
      </c>
      <c r="K4" s="13"/>
      <c r="L4" s="55">
        <f>'Action Durations'!E9</f>
        <v>2</v>
      </c>
      <c r="M4" s="151">
        <f>'Action Durations'!H9</f>
        <v>0</v>
      </c>
      <c r="N4" s="151">
        <f>'Action Durations'!I9</f>
        <v>0</v>
      </c>
      <c r="O4" s="151">
        <f>'Action Durations'!J9</f>
        <v>2</v>
      </c>
      <c r="P4" s="151">
        <f>'Action Durations'!K9</f>
        <v>0</v>
      </c>
      <c r="Q4" s="151">
        <f>'Action Durations'!L9</f>
        <v>0</v>
      </c>
      <c r="R4" s="13"/>
      <c r="S4" s="49">
        <f>'Beach Days'!E27</f>
        <v>1419</v>
      </c>
      <c r="T4" s="49">
        <f>'Beach Days'!H27</f>
        <v>9</v>
      </c>
      <c r="U4" s="38">
        <f>T4/S4</f>
        <v>6.3424947145877377E-3</v>
      </c>
    </row>
    <row r="5" spans="1:21" x14ac:dyDescent="0.2">
      <c r="A5" s="70" t="s">
        <v>233</v>
      </c>
      <c r="B5" s="16"/>
      <c r="C5" s="130">
        <f>Monitoring!$B$85</f>
        <v>34</v>
      </c>
      <c r="D5" s="131">
        <f>Monitoring!$E$85</f>
        <v>17</v>
      </c>
      <c r="E5" s="40">
        <f>D5/C5</f>
        <v>0.5</v>
      </c>
      <c r="F5" s="132">
        <f>Monitoring!$I$85</f>
        <v>61548</v>
      </c>
      <c r="G5" s="65"/>
      <c r="H5" s="133">
        <f>'2011 Actions'!$B$37</f>
        <v>12</v>
      </c>
      <c r="I5" s="133">
        <f>D5-H5</f>
        <v>5</v>
      </c>
      <c r="J5" s="40">
        <f>H5/D5</f>
        <v>0.70588235294117652</v>
      </c>
      <c r="K5" s="65"/>
      <c r="L5" s="66">
        <f>'Action Durations'!E23</f>
        <v>27</v>
      </c>
      <c r="M5" s="133">
        <f>'Action Durations'!H23</f>
        <v>6</v>
      </c>
      <c r="N5" s="133">
        <f>'Action Durations'!I23</f>
        <v>12</v>
      </c>
      <c r="O5" s="133">
        <f>'Action Durations'!J23</f>
        <v>4</v>
      </c>
      <c r="P5" s="133">
        <f>'Action Durations'!K23</f>
        <v>3</v>
      </c>
      <c r="Q5" s="133">
        <f>'Action Durations'!L23</f>
        <v>2</v>
      </c>
      <c r="R5" s="65"/>
      <c r="S5" s="41">
        <f>'Beach Days'!E46</f>
        <v>2193</v>
      </c>
      <c r="T5" s="41">
        <f>'Beach Days'!H46</f>
        <v>177</v>
      </c>
      <c r="U5" s="40">
        <f>T5/S5</f>
        <v>8.0711354309165526E-2</v>
      </c>
    </row>
    <row r="6" spans="1:21" x14ac:dyDescent="0.2">
      <c r="C6" s="12">
        <f>SUM(C3:C5)</f>
        <v>79</v>
      </c>
      <c r="D6" s="12">
        <f>SUM(D3:D5)</f>
        <v>39</v>
      </c>
      <c r="E6" s="18">
        <f>D6/C6</f>
        <v>0.49367088607594939</v>
      </c>
      <c r="F6" s="10">
        <f>SUM(F3:F5)</f>
        <v>157438</v>
      </c>
      <c r="G6" s="12"/>
      <c r="H6" s="12">
        <f>SUM(H3:H5)</f>
        <v>16</v>
      </c>
      <c r="I6" s="17">
        <f>D6-H6</f>
        <v>23</v>
      </c>
      <c r="J6" s="18">
        <f>H6/D6</f>
        <v>0.41025641025641024</v>
      </c>
      <c r="K6" s="12"/>
      <c r="L6" s="12">
        <f t="shared" ref="L6:Q6" si="0">SUM(L3:L5)</f>
        <v>31</v>
      </c>
      <c r="M6" s="12">
        <f t="shared" si="0"/>
        <v>6</v>
      </c>
      <c r="N6" s="12">
        <f t="shared" si="0"/>
        <v>14</v>
      </c>
      <c r="O6" s="12">
        <f t="shared" si="0"/>
        <v>6</v>
      </c>
      <c r="P6" s="12">
        <f t="shared" si="0"/>
        <v>3</v>
      </c>
      <c r="Q6" s="12">
        <f t="shared" si="0"/>
        <v>2</v>
      </c>
      <c r="R6" s="12"/>
      <c r="S6" s="10">
        <f>SUM(S3:S5)</f>
        <v>5031</v>
      </c>
      <c r="T6" s="10">
        <f>SUM(T3:T5)</f>
        <v>190</v>
      </c>
      <c r="U6" s="51">
        <f>T6/S6</f>
        <v>3.7765851719340091E-2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1"/>
    </row>
    <row r="8" spans="1:21" x14ac:dyDescent="0.2">
      <c r="T8" s="19"/>
    </row>
    <row r="9" spans="1:21" x14ac:dyDescent="0.2">
      <c r="A9" s="80" t="s">
        <v>47</v>
      </c>
      <c r="T9" s="19"/>
    </row>
    <row r="10" spans="1:21" x14ac:dyDescent="0.2">
      <c r="C10" s="86" t="s">
        <v>44</v>
      </c>
      <c r="D10" s="79" t="s">
        <v>55</v>
      </c>
    </row>
    <row r="11" spans="1:21" x14ac:dyDescent="0.2">
      <c r="C11" s="86"/>
      <c r="D11" s="79" t="s">
        <v>56</v>
      </c>
    </row>
    <row r="12" spans="1:21" x14ac:dyDescent="0.2">
      <c r="C12" s="86" t="s">
        <v>48</v>
      </c>
      <c r="D12" s="78" t="s">
        <v>54</v>
      </c>
    </row>
    <row r="13" spans="1:21" x14ac:dyDescent="0.2">
      <c r="C13" s="86" t="s">
        <v>45</v>
      </c>
      <c r="D13" s="79" t="s">
        <v>57</v>
      </c>
    </row>
    <row r="14" spans="1:21" x14ac:dyDescent="0.2">
      <c r="C14" s="86"/>
      <c r="D14" s="79" t="s">
        <v>58</v>
      </c>
    </row>
    <row r="15" spans="1:21" x14ac:dyDescent="0.2">
      <c r="C15" s="86" t="s">
        <v>46</v>
      </c>
      <c r="D15" s="78" t="s">
        <v>59</v>
      </c>
    </row>
    <row r="16" spans="1:21" x14ac:dyDescent="0.2">
      <c r="C16" s="86"/>
      <c r="D16" s="78" t="s">
        <v>60</v>
      </c>
    </row>
    <row r="17" spans="3:4" x14ac:dyDescent="0.2">
      <c r="C17" s="86" t="s">
        <v>50</v>
      </c>
      <c r="D17" s="78" t="s">
        <v>61</v>
      </c>
    </row>
    <row r="18" spans="3:4" x14ac:dyDescent="0.2">
      <c r="C18" s="87"/>
      <c r="D18" s="78" t="s">
        <v>62</v>
      </c>
    </row>
    <row r="19" spans="3:4" x14ac:dyDescent="0.2">
      <c r="C19" s="86" t="s">
        <v>49</v>
      </c>
      <c r="D19" s="78" t="s">
        <v>52</v>
      </c>
    </row>
    <row r="20" spans="3:4" x14ac:dyDescent="0.2">
      <c r="C20" s="86" t="s">
        <v>51</v>
      </c>
      <c r="D20" s="78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Minnesota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3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65</v>
      </c>
      <c r="D1" s="25" t="s">
        <v>66</v>
      </c>
      <c r="E1" s="3" t="s">
        <v>67</v>
      </c>
      <c r="F1" s="76" t="s">
        <v>303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70" t="s">
        <v>142</v>
      </c>
      <c r="B2" s="70" t="s">
        <v>143</v>
      </c>
      <c r="C2" s="70" t="s">
        <v>144</v>
      </c>
      <c r="D2" s="70" t="s">
        <v>30</v>
      </c>
      <c r="E2" s="70">
        <v>3</v>
      </c>
      <c r="F2" s="70">
        <v>7029</v>
      </c>
      <c r="G2" s="70">
        <v>47.715980000000002</v>
      </c>
      <c r="H2" s="70">
        <v>-90.486519999999999</v>
      </c>
      <c r="I2" s="70">
        <v>47.720590000000001</v>
      </c>
      <c r="J2" s="70">
        <v>-90.463200000000001</v>
      </c>
    </row>
    <row r="3" spans="1:10" ht="12.75" customHeight="1" x14ac:dyDescent="0.2">
      <c r="A3" s="70" t="s">
        <v>142</v>
      </c>
      <c r="B3" s="70" t="s">
        <v>145</v>
      </c>
      <c r="C3" s="70" t="s">
        <v>146</v>
      </c>
      <c r="D3" s="70" t="s">
        <v>30</v>
      </c>
      <c r="E3" s="70">
        <v>3</v>
      </c>
      <c r="F3" s="70">
        <v>10358</v>
      </c>
      <c r="G3" s="70">
        <v>47.705640000000002</v>
      </c>
      <c r="H3" s="70">
        <v>-90.529179999999997</v>
      </c>
      <c r="I3" s="70">
        <v>47.714219999999997</v>
      </c>
      <c r="J3" s="70">
        <v>-90.489519999999999</v>
      </c>
    </row>
    <row r="4" spans="1:10" ht="12.75" customHeight="1" x14ac:dyDescent="0.2">
      <c r="A4" s="70" t="s">
        <v>142</v>
      </c>
      <c r="B4" s="70" t="s">
        <v>147</v>
      </c>
      <c r="C4" s="70" t="s">
        <v>148</v>
      </c>
      <c r="D4" s="70" t="s">
        <v>30</v>
      </c>
      <c r="E4" s="70">
        <v>3</v>
      </c>
      <c r="F4" s="70">
        <v>1975</v>
      </c>
      <c r="G4" s="70">
        <v>47.701790000000003</v>
      </c>
      <c r="H4" s="70">
        <v>-90.538399999999996</v>
      </c>
      <c r="I4" s="70">
        <v>47.704810000000002</v>
      </c>
      <c r="J4" s="70">
        <v>-90.531930000000003</v>
      </c>
    </row>
    <row r="5" spans="1:10" ht="12.75" customHeight="1" x14ac:dyDescent="0.2">
      <c r="A5" s="70" t="s">
        <v>142</v>
      </c>
      <c r="B5" s="70" t="s">
        <v>149</v>
      </c>
      <c r="C5" s="70" t="s">
        <v>150</v>
      </c>
      <c r="D5" s="70" t="s">
        <v>30</v>
      </c>
      <c r="E5" s="70">
        <v>2</v>
      </c>
      <c r="F5" s="70">
        <v>162</v>
      </c>
      <c r="G5" s="70">
        <v>47.838880000000003</v>
      </c>
      <c r="H5" s="70">
        <v>-89.970070000000007</v>
      </c>
      <c r="I5" s="70">
        <v>47.838920000000002</v>
      </c>
      <c r="J5" s="70">
        <v>-89.969539999999995</v>
      </c>
    </row>
    <row r="6" spans="1:10" ht="12.75" customHeight="1" x14ac:dyDescent="0.2">
      <c r="A6" s="70" t="s">
        <v>142</v>
      </c>
      <c r="B6" s="70" t="s">
        <v>151</v>
      </c>
      <c r="C6" s="70" t="s">
        <v>152</v>
      </c>
      <c r="D6" s="70" t="s">
        <v>30</v>
      </c>
      <c r="E6" s="70">
        <v>3</v>
      </c>
      <c r="F6" s="70">
        <v>10826</v>
      </c>
      <c r="G6" s="70">
        <v>47.794890000000002</v>
      </c>
      <c r="H6" s="70">
        <v>-90.118009999999998</v>
      </c>
      <c r="I6" s="70">
        <v>47.802340000000001</v>
      </c>
      <c r="J6" s="70">
        <v>-90.080370000000002</v>
      </c>
    </row>
    <row r="7" spans="1:10" ht="12.75" customHeight="1" x14ac:dyDescent="0.2">
      <c r="A7" s="70" t="s">
        <v>142</v>
      </c>
      <c r="B7" s="70" t="s">
        <v>153</v>
      </c>
      <c r="C7" s="70" t="s">
        <v>154</v>
      </c>
      <c r="D7" s="70" t="s">
        <v>30</v>
      </c>
      <c r="E7" s="70">
        <v>3</v>
      </c>
      <c r="F7" s="70">
        <v>6259</v>
      </c>
      <c r="G7" s="70">
        <v>47.769880000000001</v>
      </c>
      <c r="H7" s="70">
        <v>-90.259389999999996</v>
      </c>
      <c r="I7" s="70">
        <v>47.775269999999999</v>
      </c>
      <c r="J7" s="70">
        <v>-90.235460000000003</v>
      </c>
    </row>
    <row r="8" spans="1:10" ht="12.75" customHeight="1" x14ac:dyDescent="0.2">
      <c r="A8" s="70" t="s">
        <v>142</v>
      </c>
      <c r="B8" s="70" t="s">
        <v>155</v>
      </c>
      <c r="C8" s="70" t="s">
        <v>156</v>
      </c>
      <c r="D8" s="70" t="s">
        <v>30</v>
      </c>
      <c r="E8" s="70">
        <v>2</v>
      </c>
      <c r="F8" s="70">
        <v>11025</v>
      </c>
      <c r="G8" s="70">
        <v>47.727319999999999</v>
      </c>
      <c r="H8" s="70">
        <v>-90.442070000000001</v>
      </c>
      <c r="I8" s="70">
        <v>47.736409999999999</v>
      </c>
      <c r="J8" s="70">
        <v>-90.40419</v>
      </c>
    </row>
    <row r="9" spans="1:10" ht="12.75" customHeight="1" x14ac:dyDescent="0.2">
      <c r="A9" s="70" t="s">
        <v>142</v>
      </c>
      <c r="B9" s="70" t="s">
        <v>157</v>
      </c>
      <c r="C9" s="70" t="s">
        <v>158</v>
      </c>
      <c r="D9" s="70" t="s">
        <v>30</v>
      </c>
      <c r="E9" s="70">
        <v>2</v>
      </c>
      <c r="F9" s="70">
        <v>7568</v>
      </c>
      <c r="G9" s="70">
        <v>47.775350000000003</v>
      </c>
      <c r="H9" s="70">
        <v>-90.234909999999999</v>
      </c>
      <c r="I9" s="70">
        <v>47.775730000000003</v>
      </c>
      <c r="J9" s="70">
        <v>-90.204909999999998</v>
      </c>
    </row>
    <row r="10" spans="1:10" ht="12.75" customHeight="1" x14ac:dyDescent="0.2">
      <c r="A10" s="70" t="s">
        <v>142</v>
      </c>
      <c r="B10" s="70" t="s">
        <v>159</v>
      </c>
      <c r="C10" s="70" t="s">
        <v>160</v>
      </c>
      <c r="D10" s="70" t="s">
        <v>30</v>
      </c>
      <c r="E10" s="70">
        <v>2</v>
      </c>
      <c r="F10" s="70">
        <v>3837</v>
      </c>
      <c r="G10" s="70">
        <v>47.744579999999999</v>
      </c>
      <c r="H10" s="70">
        <v>-90.346609999999998</v>
      </c>
      <c r="I10" s="70">
        <v>47.747610000000002</v>
      </c>
      <c r="J10" s="70">
        <v>-90.342320000000001</v>
      </c>
    </row>
    <row r="11" spans="1:10" ht="12.75" customHeight="1" x14ac:dyDescent="0.2">
      <c r="A11" s="70" t="s">
        <v>142</v>
      </c>
      <c r="B11" s="70" t="s">
        <v>161</v>
      </c>
      <c r="C11" s="70" t="s">
        <v>162</v>
      </c>
      <c r="D11" s="70" t="s">
        <v>30</v>
      </c>
      <c r="E11" s="70">
        <v>2</v>
      </c>
      <c r="F11" s="70">
        <v>3140</v>
      </c>
      <c r="G11" s="70">
        <v>47.747720000000001</v>
      </c>
      <c r="H11" s="70">
        <v>-90.342309999999998</v>
      </c>
      <c r="I11" s="70">
        <v>47.745759999999997</v>
      </c>
      <c r="J11" s="70">
        <v>-90.333470000000005</v>
      </c>
    </row>
    <row r="12" spans="1:10" ht="12.75" customHeight="1" x14ac:dyDescent="0.2">
      <c r="A12" s="70" t="s">
        <v>142</v>
      </c>
      <c r="B12" s="70" t="s">
        <v>163</v>
      </c>
      <c r="C12" s="70" t="s">
        <v>164</v>
      </c>
      <c r="D12" s="70" t="s">
        <v>30</v>
      </c>
      <c r="E12" s="70">
        <v>3</v>
      </c>
      <c r="F12" s="70">
        <v>283</v>
      </c>
      <c r="G12" s="70">
        <v>47.850619999999999</v>
      </c>
      <c r="H12" s="70">
        <v>-89.93723</v>
      </c>
      <c r="I12" s="70">
        <v>47.850920000000002</v>
      </c>
      <c r="J12" s="70">
        <v>-89.936120000000003</v>
      </c>
    </row>
    <row r="13" spans="1:10" ht="12.75" customHeight="1" x14ac:dyDescent="0.2">
      <c r="A13" s="70" t="s">
        <v>142</v>
      </c>
      <c r="B13" s="70" t="s">
        <v>165</v>
      </c>
      <c r="C13" s="70" t="s">
        <v>166</v>
      </c>
      <c r="D13" s="70" t="s">
        <v>30</v>
      </c>
      <c r="E13" s="70">
        <v>3</v>
      </c>
      <c r="F13" s="70">
        <v>2206</v>
      </c>
      <c r="G13" s="70">
        <v>47.816519999999997</v>
      </c>
      <c r="H13" s="70">
        <v>-90.047600000000003</v>
      </c>
      <c r="I13" s="70">
        <v>47.81729</v>
      </c>
      <c r="J13" s="70">
        <v>-90.039919999999995</v>
      </c>
    </row>
    <row r="14" spans="1:10" ht="12.75" customHeight="1" x14ac:dyDescent="0.2">
      <c r="A14" s="70" t="s">
        <v>142</v>
      </c>
      <c r="B14" s="70" t="s">
        <v>167</v>
      </c>
      <c r="C14" s="70" t="s">
        <v>168</v>
      </c>
      <c r="D14" s="70" t="s">
        <v>30</v>
      </c>
      <c r="E14" s="70">
        <v>3</v>
      </c>
      <c r="F14" s="70">
        <v>2596</v>
      </c>
      <c r="G14" s="70">
        <v>47.81241</v>
      </c>
      <c r="H14" s="70">
        <v>-90.061059999999998</v>
      </c>
      <c r="I14" s="70">
        <v>47.813960000000002</v>
      </c>
      <c r="J14" s="70">
        <v>-90.051699999999997</v>
      </c>
    </row>
    <row r="15" spans="1:10" ht="12.75" customHeight="1" x14ac:dyDescent="0.2">
      <c r="A15" s="70" t="s">
        <v>142</v>
      </c>
      <c r="B15" s="70" t="s">
        <v>169</v>
      </c>
      <c r="C15" s="70" t="s">
        <v>170</v>
      </c>
      <c r="D15" s="70" t="s">
        <v>30</v>
      </c>
      <c r="E15" s="70">
        <v>2</v>
      </c>
      <c r="F15" s="70">
        <v>17849</v>
      </c>
      <c r="G15" s="70">
        <v>47.782209999999999</v>
      </c>
      <c r="H15" s="70">
        <v>-90.184460000000001</v>
      </c>
      <c r="I15" s="70">
        <v>47.79466</v>
      </c>
      <c r="J15" s="70">
        <v>-90.118089999999995</v>
      </c>
    </row>
    <row r="16" spans="1:10" ht="12.75" customHeight="1" x14ac:dyDescent="0.2">
      <c r="A16" s="70" t="s">
        <v>142</v>
      </c>
      <c r="B16" s="70" t="s">
        <v>171</v>
      </c>
      <c r="C16" s="70" t="s">
        <v>172</v>
      </c>
      <c r="D16" s="70" t="s">
        <v>30</v>
      </c>
      <c r="E16" s="70">
        <v>2</v>
      </c>
      <c r="F16" s="70">
        <v>1020</v>
      </c>
      <c r="G16" s="70">
        <v>47.756410000000002</v>
      </c>
      <c r="H16" s="70">
        <v>-90.314369999999997</v>
      </c>
      <c r="I16" s="70">
        <v>47.756900000000002</v>
      </c>
      <c r="J16" s="70">
        <v>-90.310419999999993</v>
      </c>
    </row>
    <row r="17" spans="1:10" ht="12.75" customHeight="1" x14ac:dyDescent="0.2">
      <c r="A17" s="70" t="s">
        <v>142</v>
      </c>
      <c r="B17" s="70" t="s">
        <v>173</v>
      </c>
      <c r="C17" s="70" t="s">
        <v>174</v>
      </c>
      <c r="D17" s="70" t="s">
        <v>30</v>
      </c>
      <c r="E17" s="70">
        <v>2</v>
      </c>
      <c r="F17" s="70">
        <v>7090</v>
      </c>
      <c r="G17" s="70">
        <v>47.802520000000001</v>
      </c>
      <c r="H17" s="70">
        <v>-90.080160000000006</v>
      </c>
      <c r="I17" s="70">
        <v>47.812370000000001</v>
      </c>
      <c r="J17" s="70">
        <v>-90.061199999999999</v>
      </c>
    </row>
    <row r="18" spans="1:10" ht="12.75" customHeight="1" x14ac:dyDescent="0.2">
      <c r="A18" s="70" t="s">
        <v>142</v>
      </c>
      <c r="B18" s="70" t="s">
        <v>175</v>
      </c>
      <c r="C18" s="70" t="s">
        <v>176</v>
      </c>
      <c r="D18" s="70" t="s">
        <v>30</v>
      </c>
      <c r="E18" s="70">
        <v>3</v>
      </c>
      <c r="F18" s="70">
        <v>1337</v>
      </c>
      <c r="G18" s="70">
        <v>47.60765</v>
      </c>
      <c r="H18" s="70">
        <v>-90.772279999999995</v>
      </c>
      <c r="I18" s="70">
        <v>47.609020000000001</v>
      </c>
      <c r="J18" s="70">
        <v>-90.767359999999996</v>
      </c>
    </row>
    <row r="19" spans="1:10" ht="12.75" customHeight="1" x14ac:dyDescent="0.2">
      <c r="A19" s="70" t="s">
        <v>142</v>
      </c>
      <c r="B19" s="70" t="s">
        <v>177</v>
      </c>
      <c r="C19" s="70" t="s">
        <v>178</v>
      </c>
      <c r="D19" s="70" t="s">
        <v>30</v>
      </c>
      <c r="E19" s="70">
        <v>3</v>
      </c>
      <c r="F19" s="70">
        <v>6677</v>
      </c>
      <c r="G19" s="70">
        <v>47.775680000000001</v>
      </c>
      <c r="H19" s="70">
        <v>-90.204710000000006</v>
      </c>
      <c r="I19" s="70">
        <v>47.781939999999999</v>
      </c>
      <c r="J19" s="70">
        <v>-90.18468</v>
      </c>
    </row>
    <row r="20" spans="1:10" ht="12.75" customHeight="1" x14ac:dyDescent="0.2">
      <c r="A20" s="70" t="s">
        <v>142</v>
      </c>
      <c r="B20" s="70" t="s">
        <v>179</v>
      </c>
      <c r="C20" s="70" t="s">
        <v>180</v>
      </c>
      <c r="D20" s="70" t="s">
        <v>30</v>
      </c>
      <c r="E20" s="70">
        <v>2</v>
      </c>
      <c r="F20" s="70">
        <v>1193</v>
      </c>
      <c r="G20" s="70">
        <v>47.542920000000002</v>
      </c>
      <c r="H20" s="70">
        <v>-90.891990000000007</v>
      </c>
      <c r="I20" s="70">
        <v>47.544710000000002</v>
      </c>
      <c r="J20" s="70">
        <v>-90.890069999999994</v>
      </c>
    </row>
    <row r="21" spans="1:10" ht="12.75" customHeight="1" x14ac:dyDescent="0.2">
      <c r="A21" s="70" t="s">
        <v>142</v>
      </c>
      <c r="B21" s="70" t="s">
        <v>181</v>
      </c>
      <c r="C21" s="70" t="s">
        <v>182</v>
      </c>
      <c r="D21" s="70" t="s">
        <v>30</v>
      </c>
      <c r="E21" s="70">
        <v>2</v>
      </c>
      <c r="F21" s="70">
        <v>3704</v>
      </c>
      <c r="G21" s="70">
        <v>47.484920000000002</v>
      </c>
      <c r="H21" s="70">
        <v>-90.986469999999997</v>
      </c>
      <c r="I21" s="70">
        <v>47.488239999999998</v>
      </c>
      <c r="J21" s="70">
        <v>-90.981890000000007</v>
      </c>
    </row>
    <row r="22" spans="1:10" ht="12.75" customHeight="1" x14ac:dyDescent="0.2">
      <c r="A22" s="70" t="s">
        <v>142</v>
      </c>
      <c r="B22" s="70" t="s">
        <v>183</v>
      </c>
      <c r="C22" s="70" t="s">
        <v>184</v>
      </c>
      <c r="D22" s="70" t="s">
        <v>30</v>
      </c>
      <c r="E22" s="70">
        <v>2</v>
      </c>
      <c r="F22" s="70">
        <v>3793</v>
      </c>
      <c r="G22" s="70">
        <v>47.549790000000002</v>
      </c>
      <c r="H22" s="70">
        <v>-90.878889999999998</v>
      </c>
      <c r="I22" s="70">
        <v>47.554639999999999</v>
      </c>
      <c r="J22" s="70">
        <v>-90.868089999999995</v>
      </c>
    </row>
    <row r="23" spans="1:10" ht="12.75" customHeight="1" x14ac:dyDescent="0.2">
      <c r="A23" s="71" t="s">
        <v>142</v>
      </c>
      <c r="B23" s="71" t="s">
        <v>185</v>
      </c>
      <c r="C23" s="71" t="s">
        <v>186</v>
      </c>
      <c r="D23" s="71" t="s">
        <v>30</v>
      </c>
      <c r="E23" s="71">
        <v>3</v>
      </c>
      <c r="F23" s="71">
        <v>4302</v>
      </c>
      <c r="G23" s="71">
        <v>47.554729999999999</v>
      </c>
      <c r="H23" s="71">
        <v>-90.867990000000006</v>
      </c>
      <c r="I23" s="71">
        <v>47.562170000000002</v>
      </c>
      <c r="J23" s="71">
        <v>-90.857659999999996</v>
      </c>
    </row>
    <row r="24" spans="1:10" ht="12.75" customHeight="1" x14ac:dyDescent="0.2">
      <c r="A24" s="32"/>
      <c r="B24" s="33">
        <f>COUNTA(B2:B23)</f>
        <v>22</v>
      </c>
      <c r="C24" s="32"/>
      <c r="D24" s="32"/>
      <c r="E24" s="75"/>
      <c r="F24" s="52">
        <f>SUM(F2:F23)</f>
        <v>114229</v>
      </c>
      <c r="G24" s="32"/>
      <c r="H24" s="32"/>
      <c r="I24" s="32"/>
      <c r="J24" s="32"/>
    </row>
    <row r="25" spans="1:10" ht="12.75" customHeight="1" x14ac:dyDescent="0.2">
      <c r="A25" s="32"/>
      <c r="B25" s="32"/>
      <c r="C25" s="32"/>
      <c r="D25" s="32"/>
      <c r="E25" s="54"/>
      <c r="F25" s="127"/>
      <c r="G25" s="32"/>
      <c r="H25" s="32"/>
      <c r="I25" s="32"/>
      <c r="J25" s="32"/>
    </row>
    <row r="26" spans="1:10" ht="12.75" customHeight="1" x14ac:dyDescent="0.2">
      <c r="A26" s="70" t="s">
        <v>141</v>
      </c>
      <c r="B26" s="70" t="s">
        <v>187</v>
      </c>
      <c r="C26" s="70" t="s">
        <v>188</v>
      </c>
      <c r="D26" s="70" t="s">
        <v>30</v>
      </c>
      <c r="E26" s="70">
        <v>2</v>
      </c>
      <c r="F26" s="70">
        <v>1754</v>
      </c>
      <c r="G26" s="70">
        <v>47.016359999999999</v>
      </c>
      <c r="H26" s="70">
        <v>-91.668750000000003</v>
      </c>
      <c r="I26" s="70">
        <v>47.013599999999997</v>
      </c>
      <c r="J26" s="70">
        <v>-91.665400000000005</v>
      </c>
    </row>
    <row r="27" spans="1:10" ht="12.75" customHeight="1" x14ac:dyDescent="0.2">
      <c r="A27" s="70" t="s">
        <v>141</v>
      </c>
      <c r="B27" s="70" t="s">
        <v>189</v>
      </c>
      <c r="C27" s="70" t="s">
        <v>190</v>
      </c>
      <c r="D27" s="70" t="s">
        <v>30</v>
      </c>
      <c r="E27" s="70">
        <v>3</v>
      </c>
      <c r="F27" s="70">
        <v>1797</v>
      </c>
      <c r="G27" s="70">
        <v>47.15625</v>
      </c>
      <c r="H27" s="70">
        <v>-91.4392</v>
      </c>
      <c r="I27" s="70">
        <v>47.159619999999997</v>
      </c>
      <c r="J27" s="70">
        <v>-91.436629999999994</v>
      </c>
    </row>
    <row r="28" spans="1:10" ht="12.75" customHeight="1" x14ac:dyDescent="0.2">
      <c r="A28" s="70" t="s">
        <v>141</v>
      </c>
      <c r="B28" s="70" t="s">
        <v>191</v>
      </c>
      <c r="C28" s="70" t="s">
        <v>192</v>
      </c>
      <c r="D28" s="70" t="s">
        <v>30</v>
      </c>
      <c r="E28" s="70">
        <v>2</v>
      </c>
      <c r="F28" s="70">
        <v>3014</v>
      </c>
      <c r="G28" s="70">
        <v>47.02373</v>
      </c>
      <c r="H28" s="70">
        <v>-91.659890000000004</v>
      </c>
      <c r="I28" s="70">
        <v>47.029170000000001</v>
      </c>
      <c r="J28" s="70">
        <v>-91.654430000000005</v>
      </c>
    </row>
    <row r="29" spans="1:10" ht="12.75" customHeight="1" x14ac:dyDescent="0.2">
      <c r="A29" s="70" t="s">
        <v>141</v>
      </c>
      <c r="B29" s="70" t="s">
        <v>193</v>
      </c>
      <c r="C29" s="70" t="s">
        <v>194</v>
      </c>
      <c r="D29" s="70" t="s">
        <v>30</v>
      </c>
      <c r="E29" s="70">
        <v>2</v>
      </c>
      <c r="F29" s="70">
        <v>2103</v>
      </c>
      <c r="G29" s="70">
        <v>47.035620000000002</v>
      </c>
      <c r="H29" s="70">
        <v>-91.642600000000002</v>
      </c>
      <c r="I29" s="70">
        <v>47.040410000000001</v>
      </c>
      <c r="J29" s="70">
        <v>-91.639200000000002</v>
      </c>
    </row>
    <row r="30" spans="1:10" ht="12.75" customHeight="1" x14ac:dyDescent="0.2">
      <c r="A30" s="70" t="s">
        <v>141</v>
      </c>
      <c r="B30" s="70" t="s">
        <v>195</v>
      </c>
      <c r="C30" s="70" t="s">
        <v>196</v>
      </c>
      <c r="D30" s="70" t="s">
        <v>30</v>
      </c>
      <c r="E30" s="70">
        <v>2</v>
      </c>
      <c r="F30" s="70">
        <v>8484</v>
      </c>
      <c r="G30" s="70">
        <v>47.134189999999997</v>
      </c>
      <c r="H30" s="70">
        <v>-91.463319999999996</v>
      </c>
      <c r="I30" s="70">
        <v>47.148260000000001</v>
      </c>
      <c r="J30" s="70">
        <v>-91.447779999999995</v>
      </c>
    </row>
    <row r="31" spans="1:10" ht="12.75" customHeight="1" x14ac:dyDescent="0.2">
      <c r="A31" s="70" t="s">
        <v>141</v>
      </c>
      <c r="B31" s="70" t="s">
        <v>197</v>
      </c>
      <c r="C31" s="70" t="s">
        <v>198</v>
      </c>
      <c r="D31" s="70" t="s">
        <v>30</v>
      </c>
      <c r="E31" s="70">
        <v>2</v>
      </c>
      <c r="F31" s="70">
        <v>3236</v>
      </c>
      <c r="G31" s="70">
        <v>46.943060000000003</v>
      </c>
      <c r="H31" s="70">
        <v>-91.781509999999997</v>
      </c>
      <c r="I31" s="70">
        <v>46.948869999999999</v>
      </c>
      <c r="J31" s="70">
        <v>-91.777280000000005</v>
      </c>
    </row>
    <row r="32" spans="1:10" ht="12.75" customHeight="1" x14ac:dyDescent="0.2">
      <c r="A32" s="70" t="s">
        <v>141</v>
      </c>
      <c r="B32" s="70" t="s">
        <v>199</v>
      </c>
      <c r="C32" s="70" t="s">
        <v>200</v>
      </c>
      <c r="D32" s="70" t="s">
        <v>30</v>
      </c>
      <c r="E32" s="70">
        <v>3</v>
      </c>
      <c r="F32" s="70">
        <v>580</v>
      </c>
      <c r="G32" s="70">
        <v>47.443199999999997</v>
      </c>
      <c r="H32" s="70">
        <v>-91.061710000000005</v>
      </c>
      <c r="I32" s="70">
        <v>47.443899999999999</v>
      </c>
      <c r="J32" s="70">
        <v>-91.059970000000007</v>
      </c>
    </row>
    <row r="33" spans="1:10" ht="12.75" customHeight="1" x14ac:dyDescent="0.2">
      <c r="A33" s="70" t="s">
        <v>141</v>
      </c>
      <c r="B33" s="70" t="s">
        <v>201</v>
      </c>
      <c r="C33" s="70" t="s">
        <v>202</v>
      </c>
      <c r="D33" s="70" t="s">
        <v>30</v>
      </c>
      <c r="E33" s="70">
        <v>3</v>
      </c>
      <c r="F33" s="70">
        <v>7798</v>
      </c>
      <c r="G33" s="70">
        <v>47.317909999999998</v>
      </c>
      <c r="H33" s="70">
        <v>-91.21857</v>
      </c>
      <c r="I33" s="70">
        <v>47.330129999999997</v>
      </c>
      <c r="J33" s="70">
        <v>-91.206100000000006</v>
      </c>
    </row>
    <row r="34" spans="1:10" ht="12.75" customHeight="1" x14ac:dyDescent="0.2">
      <c r="A34" s="70" t="s">
        <v>141</v>
      </c>
      <c r="B34" s="70" t="s">
        <v>203</v>
      </c>
      <c r="C34" s="70" t="s">
        <v>204</v>
      </c>
      <c r="D34" s="70" t="s">
        <v>30</v>
      </c>
      <c r="E34" s="70">
        <v>2</v>
      </c>
      <c r="F34" s="70">
        <v>944</v>
      </c>
      <c r="G34" s="70">
        <v>47.270319999999998</v>
      </c>
      <c r="H34" s="70">
        <v>-91.275589999999994</v>
      </c>
      <c r="I34" s="70">
        <v>47.27205</v>
      </c>
      <c r="J34" s="70">
        <v>-91.275580000000005</v>
      </c>
    </row>
    <row r="35" spans="1:10" ht="12.75" customHeight="1" x14ac:dyDescent="0.2">
      <c r="A35" s="70" t="s">
        <v>141</v>
      </c>
      <c r="B35" s="70" t="s">
        <v>205</v>
      </c>
      <c r="C35" s="70" t="s">
        <v>206</v>
      </c>
      <c r="D35" s="70" t="s">
        <v>30</v>
      </c>
      <c r="E35" s="70">
        <v>3</v>
      </c>
      <c r="F35" s="70">
        <v>1981</v>
      </c>
      <c r="G35" s="70">
        <v>47.065669999999997</v>
      </c>
      <c r="H35" s="70">
        <v>-91.594520000000003</v>
      </c>
      <c r="I35" s="70">
        <v>47.070279999999997</v>
      </c>
      <c r="J35" s="70">
        <v>-91.590909999999994</v>
      </c>
    </row>
    <row r="36" spans="1:10" ht="12.75" customHeight="1" x14ac:dyDescent="0.2">
      <c r="A36" s="70" t="s">
        <v>141</v>
      </c>
      <c r="B36" s="70" t="s">
        <v>207</v>
      </c>
      <c r="C36" s="70" t="s">
        <v>208</v>
      </c>
      <c r="D36" s="70" t="s">
        <v>30</v>
      </c>
      <c r="E36" s="70">
        <v>3</v>
      </c>
      <c r="F36" s="70">
        <v>1590</v>
      </c>
      <c r="G36" s="70">
        <v>47.061720000000001</v>
      </c>
      <c r="H36" s="70">
        <v>-91.608789999999999</v>
      </c>
      <c r="I36" s="70">
        <v>47.063859999999998</v>
      </c>
      <c r="J36" s="70">
        <v>-91.603499999999997</v>
      </c>
    </row>
    <row r="37" spans="1:10" ht="18" customHeight="1" x14ac:dyDescent="0.2">
      <c r="A37" s="70" t="s">
        <v>141</v>
      </c>
      <c r="B37" s="70" t="s">
        <v>209</v>
      </c>
      <c r="C37" s="70" t="s">
        <v>210</v>
      </c>
      <c r="D37" s="70" t="s">
        <v>30</v>
      </c>
      <c r="E37" s="70">
        <v>3</v>
      </c>
      <c r="F37" s="70">
        <v>5609</v>
      </c>
      <c r="G37" s="70">
        <v>47.188429999999997</v>
      </c>
      <c r="H37" s="70">
        <v>-91.383330000000001</v>
      </c>
      <c r="I37" s="70">
        <v>47.195920000000001</v>
      </c>
      <c r="J37" s="70">
        <v>-91.374960000000002</v>
      </c>
    </row>
    <row r="38" spans="1:10" ht="12.75" customHeight="1" x14ac:dyDescent="0.2">
      <c r="A38" s="70" t="s">
        <v>141</v>
      </c>
      <c r="B38" s="70" t="s">
        <v>211</v>
      </c>
      <c r="C38" s="70" t="s">
        <v>212</v>
      </c>
      <c r="D38" s="70" t="s">
        <v>30</v>
      </c>
      <c r="E38" s="70">
        <v>3</v>
      </c>
      <c r="F38" s="70">
        <v>5314</v>
      </c>
      <c r="G38" s="70">
        <v>47.184019999999997</v>
      </c>
      <c r="H38" s="70">
        <v>-91.398489999999995</v>
      </c>
      <c r="I38" s="70">
        <v>47.188330000000001</v>
      </c>
      <c r="J38" s="70">
        <v>-91.383240000000001</v>
      </c>
    </row>
    <row r="39" spans="1:10" ht="18" customHeight="1" x14ac:dyDescent="0.2">
      <c r="A39" s="70" t="s">
        <v>141</v>
      </c>
      <c r="B39" s="70" t="s">
        <v>213</v>
      </c>
      <c r="C39" s="70" t="s">
        <v>214</v>
      </c>
      <c r="D39" s="70" t="s">
        <v>30</v>
      </c>
      <c r="E39" s="70">
        <v>3</v>
      </c>
      <c r="F39" s="70">
        <v>8135</v>
      </c>
      <c r="G39" s="70">
        <v>47.199809999999999</v>
      </c>
      <c r="H39" s="70">
        <v>-91.367180000000005</v>
      </c>
      <c r="I39" s="70">
        <v>47.213149999999999</v>
      </c>
      <c r="J39" s="70">
        <v>-91.353890000000007</v>
      </c>
    </row>
    <row r="40" spans="1:10" ht="18" customHeight="1" x14ac:dyDescent="0.2">
      <c r="A40" s="70" t="s">
        <v>141</v>
      </c>
      <c r="B40" s="70" t="s">
        <v>215</v>
      </c>
      <c r="C40" s="70" t="s">
        <v>216</v>
      </c>
      <c r="D40" s="70" t="s">
        <v>30</v>
      </c>
      <c r="E40" s="70">
        <v>3</v>
      </c>
      <c r="F40" s="70">
        <v>2529</v>
      </c>
      <c r="G40" s="70">
        <v>47.181280000000001</v>
      </c>
      <c r="H40" s="70">
        <v>-91.404319999999998</v>
      </c>
      <c r="I40" s="70">
        <v>47.183999999999997</v>
      </c>
      <c r="J40" s="70">
        <v>-91.398340000000005</v>
      </c>
    </row>
    <row r="41" spans="1:10" ht="12.75" customHeight="1" x14ac:dyDescent="0.2">
      <c r="A41" s="70" t="s">
        <v>141</v>
      </c>
      <c r="B41" s="70" t="s">
        <v>217</v>
      </c>
      <c r="C41" s="70" t="s">
        <v>218</v>
      </c>
      <c r="D41" s="70" t="s">
        <v>30</v>
      </c>
      <c r="E41" s="70">
        <v>2</v>
      </c>
      <c r="F41" s="70">
        <v>4348</v>
      </c>
      <c r="G41" s="70">
        <v>47.196019999999997</v>
      </c>
      <c r="H41" s="70">
        <v>-91.375039999999998</v>
      </c>
      <c r="I41" s="70">
        <v>47.199849999999998</v>
      </c>
      <c r="J41" s="70">
        <v>-91.367289999999997</v>
      </c>
    </row>
    <row r="42" spans="1:10" ht="12.75" customHeight="1" x14ac:dyDescent="0.2">
      <c r="A42" s="70" t="s">
        <v>141</v>
      </c>
      <c r="B42" s="70" t="s">
        <v>219</v>
      </c>
      <c r="C42" s="70" t="s">
        <v>220</v>
      </c>
      <c r="D42" s="70" t="s">
        <v>30</v>
      </c>
      <c r="E42" s="70">
        <v>2</v>
      </c>
      <c r="F42" s="70">
        <v>2975</v>
      </c>
      <c r="G42" s="70">
        <v>47.177639999999997</v>
      </c>
      <c r="H42" s="70">
        <v>-91.409880000000001</v>
      </c>
      <c r="I42" s="70">
        <v>47.181199999999997</v>
      </c>
      <c r="J42" s="70">
        <v>-91.404499999999999</v>
      </c>
    </row>
    <row r="43" spans="1:10" ht="12.75" customHeight="1" x14ac:dyDescent="0.2">
      <c r="A43" s="70" t="s">
        <v>141</v>
      </c>
      <c r="B43" s="70" t="s">
        <v>221</v>
      </c>
      <c r="C43" s="70" t="s">
        <v>222</v>
      </c>
      <c r="D43" s="70" t="s">
        <v>30</v>
      </c>
      <c r="E43" s="70">
        <v>2</v>
      </c>
      <c r="F43" s="70">
        <v>1644</v>
      </c>
      <c r="G43" s="70">
        <v>47.046959999999999</v>
      </c>
      <c r="H43" s="70">
        <v>-91.631050000000002</v>
      </c>
      <c r="I43" s="70">
        <v>47.04992</v>
      </c>
      <c r="J43" s="70">
        <v>-91.626720000000006</v>
      </c>
    </row>
    <row r="44" spans="1:10" ht="12.75" customHeight="1" x14ac:dyDescent="0.2">
      <c r="A44" s="70" t="s">
        <v>141</v>
      </c>
      <c r="B44" s="70" t="s">
        <v>223</v>
      </c>
      <c r="C44" s="70" t="s">
        <v>224</v>
      </c>
      <c r="D44" s="70" t="s">
        <v>30</v>
      </c>
      <c r="E44" s="70">
        <v>3</v>
      </c>
      <c r="F44" s="70">
        <v>4800</v>
      </c>
      <c r="G44" s="70">
        <v>47.330869999999997</v>
      </c>
      <c r="H44" s="70">
        <v>-91.204070000000002</v>
      </c>
      <c r="I44" s="70">
        <v>47.337159999999997</v>
      </c>
      <c r="J44" s="70">
        <v>-91.192530000000005</v>
      </c>
    </row>
    <row r="45" spans="1:10" ht="12.75" customHeight="1" x14ac:dyDescent="0.2">
      <c r="A45" s="70" t="s">
        <v>141</v>
      </c>
      <c r="B45" s="70" t="s">
        <v>225</v>
      </c>
      <c r="C45" s="70" t="s">
        <v>226</v>
      </c>
      <c r="D45" s="70" t="s">
        <v>30</v>
      </c>
      <c r="E45" s="70">
        <v>3</v>
      </c>
      <c r="F45" s="70">
        <v>7147</v>
      </c>
      <c r="G45" s="70">
        <v>47.339750000000002</v>
      </c>
      <c r="H45" s="70">
        <v>-91.184359999999998</v>
      </c>
      <c r="I45" s="70">
        <v>47.350659999999998</v>
      </c>
      <c r="J45" s="70">
        <v>-91.180040000000005</v>
      </c>
    </row>
    <row r="46" spans="1:10" ht="12.75" customHeight="1" x14ac:dyDescent="0.2">
      <c r="A46" s="70" t="s">
        <v>141</v>
      </c>
      <c r="B46" s="70" t="s">
        <v>227</v>
      </c>
      <c r="C46" s="70" t="s">
        <v>228</v>
      </c>
      <c r="D46" s="70" t="s">
        <v>30</v>
      </c>
      <c r="E46" s="70">
        <v>2</v>
      </c>
      <c r="F46" s="70">
        <v>3587</v>
      </c>
      <c r="G46" s="70">
        <v>47.337339999999998</v>
      </c>
      <c r="H46" s="70">
        <v>-91.192570000000003</v>
      </c>
      <c r="I46" s="70">
        <v>47.339660000000002</v>
      </c>
      <c r="J46" s="70">
        <v>-91.184229999999999</v>
      </c>
    </row>
    <row r="47" spans="1:10" ht="12.75" customHeight="1" x14ac:dyDescent="0.2">
      <c r="A47" s="70" t="s">
        <v>141</v>
      </c>
      <c r="B47" s="70" t="s">
        <v>229</v>
      </c>
      <c r="C47" s="70" t="s">
        <v>230</v>
      </c>
      <c r="D47" s="70" t="s">
        <v>30</v>
      </c>
      <c r="E47" s="70">
        <v>2</v>
      </c>
      <c r="F47" s="70">
        <v>3420</v>
      </c>
      <c r="G47" s="70">
        <v>47.165559999999999</v>
      </c>
      <c r="H47" s="70">
        <v>-91.426190000000005</v>
      </c>
      <c r="I47" s="70">
        <v>47.170580000000001</v>
      </c>
      <c r="J47" s="70">
        <v>-91.420259999999999</v>
      </c>
    </row>
    <row r="48" spans="1:10" ht="12.75" customHeight="1" x14ac:dyDescent="0.2">
      <c r="A48" s="71" t="s">
        <v>141</v>
      </c>
      <c r="B48" s="71" t="s">
        <v>231</v>
      </c>
      <c r="C48" s="71" t="s">
        <v>232</v>
      </c>
      <c r="D48" s="71" t="s">
        <v>30</v>
      </c>
      <c r="E48" s="71">
        <v>3</v>
      </c>
      <c r="F48" s="71">
        <v>1955</v>
      </c>
      <c r="G48" s="71">
        <v>47.018830000000001</v>
      </c>
      <c r="H48" s="71">
        <v>-91.659719999999993</v>
      </c>
      <c r="I48" s="71">
        <v>47.023719999999997</v>
      </c>
      <c r="J48" s="71">
        <v>-91.659800000000004</v>
      </c>
    </row>
    <row r="49" spans="1:10" ht="12.75" customHeight="1" x14ac:dyDescent="0.2">
      <c r="A49" s="32"/>
      <c r="B49" s="33">
        <f>COUNTA(B26:B48)</f>
        <v>23</v>
      </c>
      <c r="C49" s="32"/>
      <c r="D49" s="45"/>
      <c r="E49" s="75"/>
      <c r="F49" s="52">
        <f>SUM(F26:F48)</f>
        <v>84744</v>
      </c>
      <c r="G49" s="45"/>
      <c r="H49" s="45"/>
      <c r="I49" s="45"/>
      <c r="J49" s="45"/>
    </row>
    <row r="50" spans="1:10" ht="12.75" customHeight="1" x14ac:dyDescent="0.2">
      <c r="A50" s="32"/>
      <c r="B50" s="33"/>
      <c r="C50" s="32"/>
      <c r="D50" s="45"/>
      <c r="E50" s="55"/>
      <c r="F50" s="127"/>
      <c r="G50" s="45"/>
      <c r="H50" s="45"/>
      <c r="I50" s="45"/>
      <c r="J50" s="45"/>
    </row>
    <row r="51" spans="1:10" ht="12.75" customHeight="1" x14ac:dyDescent="0.2">
      <c r="A51" s="70" t="s">
        <v>233</v>
      </c>
      <c r="B51" s="70" t="s">
        <v>234</v>
      </c>
      <c r="C51" s="70" t="s">
        <v>235</v>
      </c>
      <c r="D51" s="70" t="s">
        <v>30</v>
      </c>
      <c r="E51" s="70">
        <v>2</v>
      </c>
      <c r="F51" s="70">
        <v>333</v>
      </c>
      <c r="G51" s="70">
        <v>46.820140000000002</v>
      </c>
      <c r="H51" s="70">
        <v>-92.03886</v>
      </c>
      <c r="I51" s="70">
        <v>46.820880000000002</v>
      </c>
      <c r="J51" s="70">
        <v>-92.038250000000005</v>
      </c>
    </row>
    <row r="52" spans="1:10" ht="12.75" customHeight="1" x14ac:dyDescent="0.2">
      <c r="A52" s="70" t="s">
        <v>233</v>
      </c>
      <c r="B52" s="70" t="s">
        <v>236</v>
      </c>
      <c r="C52" s="70" t="s">
        <v>237</v>
      </c>
      <c r="D52" s="70" t="s">
        <v>30</v>
      </c>
      <c r="E52" s="70">
        <v>3</v>
      </c>
      <c r="F52" s="70">
        <v>1519</v>
      </c>
      <c r="G52" s="70">
        <v>46.77796</v>
      </c>
      <c r="H52" s="70">
        <v>-92.104110000000006</v>
      </c>
      <c r="I52" s="70">
        <v>46.778350000000003</v>
      </c>
      <c r="J52" s="70">
        <v>-92.100049999999996</v>
      </c>
    </row>
    <row r="53" spans="1:10" ht="12.75" customHeight="1" x14ac:dyDescent="0.2">
      <c r="A53" s="70" t="s">
        <v>233</v>
      </c>
      <c r="B53" s="70" t="s">
        <v>238</v>
      </c>
      <c r="C53" s="70" t="s">
        <v>239</v>
      </c>
      <c r="D53" s="70" t="s">
        <v>30</v>
      </c>
      <c r="E53" s="70">
        <v>3</v>
      </c>
      <c r="F53" s="70">
        <v>2398</v>
      </c>
      <c r="G53" s="70">
        <v>46.752600000000001</v>
      </c>
      <c r="H53" s="70">
        <v>-92.104820000000004</v>
      </c>
      <c r="I53" s="70">
        <v>46.75123</v>
      </c>
      <c r="J53" s="70">
        <v>-92.100099999999998</v>
      </c>
    </row>
    <row r="54" spans="1:10" ht="12.75" customHeight="1" x14ac:dyDescent="0.2">
      <c r="A54" s="70" t="s">
        <v>233</v>
      </c>
      <c r="B54" s="70" t="s">
        <v>240</v>
      </c>
      <c r="C54" s="70" t="s">
        <v>241</v>
      </c>
      <c r="D54" s="70" t="s">
        <v>30</v>
      </c>
      <c r="E54" s="70">
        <v>2</v>
      </c>
      <c r="F54" s="70">
        <v>1002</v>
      </c>
      <c r="G54" s="70">
        <v>46.916119999999999</v>
      </c>
      <c r="H54" s="70">
        <v>-91.853449999999995</v>
      </c>
      <c r="I54" s="70">
        <v>46.918570000000003</v>
      </c>
      <c r="J54" s="70">
        <v>-91.851889999999997</v>
      </c>
    </row>
    <row r="55" spans="1:10" ht="12.75" customHeight="1" x14ac:dyDescent="0.2">
      <c r="A55" s="70" t="s">
        <v>233</v>
      </c>
      <c r="B55" s="70" t="s">
        <v>242</v>
      </c>
      <c r="C55" s="70" t="s">
        <v>243</v>
      </c>
      <c r="D55" s="70" t="s">
        <v>30</v>
      </c>
      <c r="E55" s="70">
        <v>2</v>
      </c>
      <c r="F55" s="70">
        <v>204</v>
      </c>
      <c r="G55" s="70">
        <v>46.653559999999999</v>
      </c>
      <c r="H55" s="70">
        <v>-92.226839999999996</v>
      </c>
      <c r="I55" s="70">
        <v>46.653489999999998</v>
      </c>
      <c r="J55" s="70">
        <v>-92.226150000000004</v>
      </c>
    </row>
    <row r="56" spans="1:10" ht="12.75" customHeight="1" x14ac:dyDescent="0.2">
      <c r="A56" s="70" t="s">
        <v>233</v>
      </c>
      <c r="B56" s="70" t="s">
        <v>244</v>
      </c>
      <c r="C56" s="70" t="s">
        <v>245</v>
      </c>
      <c r="D56" s="70" t="s">
        <v>30</v>
      </c>
      <c r="E56" s="70">
        <v>1</v>
      </c>
      <c r="F56" s="70">
        <v>4018</v>
      </c>
      <c r="G56" s="70">
        <v>46.837879999999998</v>
      </c>
      <c r="H56" s="70">
        <v>-92.001249999999999</v>
      </c>
      <c r="I56" s="70">
        <v>46.845309999999998</v>
      </c>
      <c r="J56" s="70">
        <v>-91.990319999999997</v>
      </c>
    </row>
    <row r="57" spans="1:10" ht="12.75" customHeight="1" x14ac:dyDescent="0.2">
      <c r="A57" s="70" t="s">
        <v>233</v>
      </c>
      <c r="B57" s="70" t="s">
        <v>246</v>
      </c>
      <c r="C57" s="70" t="s">
        <v>247</v>
      </c>
      <c r="D57" s="70" t="s">
        <v>30</v>
      </c>
      <c r="E57" s="70">
        <v>2</v>
      </c>
      <c r="F57" s="70">
        <v>515</v>
      </c>
      <c r="G57" s="70">
        <v>46.700659999999999</v>
      </c>
      <c r="H57" s="70">
        <v>-92.207419999999999</v>
      </c>
      <c r="I57" s="70">
        <v>46.70194</v>
      </c>
      <c r="J57" s="70">
        <v>-92.207620000000006</v>
      </c>
    </row>
    <row r="58" spans="1:10" ht="12.75" customHeight="1" x14ac:dyDescent="0.2">
      <c r="A58" s="70" t="s">
        <v>233</v>
      </c>
      <c r="B58" s="70" t="s">
        <v>248</v>
      </c>
      <c r="C58" s="70" t="s">
        <v>249</v>
      </c>
      <c r="D58" s="70" t="s">
        <v>30</v>
      </c>
      <c r="E58" s="70">
        <v>2</v>
      </c>
      <c r="F58" s="70">
        <v>1718</v>
      </c>
      <c r="G58" s="70">
        <v>46.898519999999998</v>
      </c>
      <c r="H58" s="70">
        <v>-91.893929999999997</v>
      </c>
      <c r="I58" s="70">
        <v>46.90155</v>
      </c>
      <c r="J58" s="70">
        <v>-91.888909999999996</v>
      </c>
    </row>
    <row r="59" spans="1:10" ht="12.75" customHeight="1" x14ac:dyDescent="0.2">
      <c r="A59" s="70" t="s">
        <v>233</v>
      </c>
      <c r="B59" s="70" t="s">
        <v>250</v>
      </c>
      <c r="C59" s="70" t="s">
        <v>251</v>
      </c>
      <c r="D59" s="70" t="s">
        <v>30</v>
      </c>
      <c r="E59" s="70">
        <v>3</v>
      </c>
      <c r="F59" s="70">
        <v>300</v>
      </c>
      <c r="G59" s="70">
        <v>46.813789999999997</v>
      </c>
      <c r="H59" s="70">
        <v>-92.052800000000005</v>
      </c>
      <c r="I59" s="70">
        <v>46.81418</v>
      </c>
      <c r="J59" s="70">
        <v>-92.051720000000003</v>
      </c>
    </row>
    <row r="60" spans="1:10" ht="12.75" customHeight="1" x14ac:dyDescent="0.2">
      <c r="A60" s="70" t="s">
        <v>233</v>
      </c>
      <c r="B60" s="70" t="s">
        <v>252</v>
      </c>
      <c r="C60" s="70" t="s">
        <v>253</v>
      </c>
      <c r="D60" s="70" t="s">
        <v>30</v>
      </c>
      <c r="E60" s="70">
        <v>3</v>
      </c>
      <c r="F60" s="70">
        <v>1758</v>
      </c>
      <c r="G60" s="70">
        <v>46.721080000000001</v>
      </c>
      <c r="H60" s="70">
        <v>-92.186229999999995</v>
      </c>
      <c r="I60" s="70">
        <v>46.72231</v>
      </c>
      <c r="J60" s="70">
        <v>-92.182730000000006</v>
      </c>
    </row>
    <row r="61" spans="1:10" ht="12.75" customHeight="1" x14ac:dyDescent="0.2">
      <c r="A61" s="70" t="s">
        <v>233</v>
      </c>
      <c r="B61" s="70" t="s">
        <v>254</v>
      </c>
      <c r="C61" s="70" t="s">
        <v>255</v>
      </c>
      <c r="D61" s="70" t="s">
        <v>30</v>
      </c>
      <c r="E61" s="70">
        <v>1</v>
      </c>
      <c r="F61" s="70">
        <v>5757</v>
      </c>
      <c r="G61" s="70">
        <v>46.780149999999999</v>
      </c>
      <c r="H61" s="70">
        <v>-92.091030000000003</v>
      </c>
      <c r="I61" s="70">
        <v>46.794020000000003</v>
      </c>
      <c r="J61" s="70">
        <v>-92.088139999999996</v>
      </c>
    </row>
    <row r="62" spans="1:10" ht="12.75" customHeight="1" x14ac:dyDescent="0.2">
      <c r="A62" s="70" t="s">
        <v>233</v>
      </c>
      <c r="B62" s="70" t="s">
        <v>256</v>
      </c>
      <c r="C62" s="70" t="s">
        <v>257</v>
      </c>
      <c r="D62" s="70" t="s">
        <v>30</v>
      </c>
      <c r="E62" s="70">
        <v>2</v>
      </c>
      <c r="F62" s="70">
        <v>3581</v>
      </c>
      <c r="G62" s="70">
        <v>46.797289999999997</v>
      </c>
      <c r="H62" s="70">
        <v>-92.078320000000005</v>
      </c>
      <c r="I62" s="70">
        <v>46.802160000000001</v>
      </c>
      <c r="J62" s="70">
        <v>-92.067660000000004</v>
      </c>
    </row>
    <row r="63" spans="1:10" ht="12.75" customHeight="1" x14ac:dyDescent="0.2">
      <c r="A63" s="70" t="s">
        <v>233</v>
      </c>
      <c r="B63" s="70" t="s">
        <v>258</v>
      </c>
      <c r="C63" s="70" t="s">
        <v>259</v>
      </c>
      <c r="D63" s="70" t="s">
        <v>30</v>
      </c>
      <c r="E63" s="70">
        <v>3</v>
      </c>
      <c r="F63" s="70">
        <v>2063</v>
      </c>
      <c r="G63" s="70">
        <v>46.805349999999997</v>
      </c>
      <c r="H63" s="70">
        <v>-92.061729999999997</v>
      </c>
      <c r="I63" s="70">
        <v>46.810459999999999</v>
      </c>
      <c r="J63" s="70">
        <v>-92.058660000000003</v>
      </c>
    </row>
    <row r="64" spans="1:10" ht="12.75" customHeight="1" x14ac:dyDescent="0.2">
      <c r="A64" s="70" t="s">
        <v>233</v>
      </c>
      <c r="B64" s="70" t="s">
        <v>260</v>
      </c>
      <c r="C64" s="70" t="s">
        <v>261</v>
      </c>
      <c r="D64" s="70" t="s">
        <v>30</v>
      </c>
      <c r="E64" s="70">
        <v>3</v>
      </c>
      <c r="F64" s="70">
        <v>4110</v>
      </c>
      <c r="G64" s="70">
        <v>46.85933</v>
      </c>
      <c r="H64" s="70">
        <v>-91.963629999999995</v>
      </c>
      <c r="I64" s="70">
        <v>46.867139999999999</v>
      </c>
      <c r="J64" s="70">
        <v>-91.952100000000002</v>
      </c>
    </row>
    <row r="65" spans="1:10" ht="12.75" customHeight="1" x14ac:dyDescent="0.2">
      <c r="A65" s="70" t="s">
        <v>233</v>
      </c>
      <c r="B65" s="70" t="s">
        <v>262</v>
      </c>
      <c r="C65" s="70" t="s">
        <v>263</v>
      </c>
      <c r="D65" s="70" t="s">
        <v>30</v>
      </c>
      <c r="E65" s="70">
        <v>2</v>
      </c>
      <c r="F65" s="70">
        <v>2872</v>
      </c>
      <c r="G65" s="70">
        <v>46.794060000000002</v>
      </c>
      <c r="H65" s="70">
        <v>-92.088139999999996</v>
      </c>
      <c r="I65" s="70">
        <v>46.797289999999997</v>
      </c>
      <c r="J65" s="70">
        <v>-92.078320000000005</v>
      </c>
    </row>
    <row r="66" spans="1:10" ht="12.75" customHeight="1" x14ac:dyDescent="0.2">
      <c r="A66" s="70" t="s">
        <v>233</v>
      </c>
      <c r="B66" s="70" t="s">
        <v>264</v>
      </c>
      <c r="C66" s="70" t="s">
        <v>265</v>
      </c>
      <c r="D66" s="70" t="s">
        <v>30</v>
      </c>
      <c r="E66" s="70">
        <v>2</v>
      </c>
      <c r="F66" s="70">
        <v>1049</v>
      </c>
      <c r="G66" s="70">
        <v>46.835720000000002</v>
      </c>
      <c r="H66" s="70">
        <v>-92.006829999999994</v>
      </c>
      <c r="I66" s="70">
        <v>46.83719</v>
      </c>
      <c r="J66" s="70">
        <v>-92.003649999999993</v>
      </c>
    </row>
    <row r="67" spans="1:10" ht="12.75" customHeight="1" x14ac:dyDescent="0.2">
      <c r="A67" s="70" t="s">
        <v>233</v>
      </c>
      <c r="B67" s="70" t="s">
        <v>266</v>
      </c>
      <c r="C67" s="70" t="s">
        <v>267</v>
      </c>
      <c r="D67" s="70" t="s">
        <v>30</v>
      </c>
      <c r="E67" s="70">
        <v>3</v>
      </c>
      <c r="F67" s="70">
        <v>2144</v>
      </c>
      <c r="G67" s="70">
        <v>46.880360000000003</v>
      </c>
      <c r="H67" s="70">
        <v>-91.922190000000001</v>
      </c>
      <c r="I67" s="70">
        <v>46.883369999999999</v>
      </c>
      <c r="J67" s="70">
        <v>-91.915009999999995</v>
      </c>
    </row>
    <row r="68" spans="1:10" ht="12.75" customHeight="1" x14ac:dyDescent="0.2">
      <c r="A68" s="70" t="s">
        <v>233</v>
      </c>
      <c r="B68" s="70" t="s">
        <v>268</v>
      </c>
      <c r="C68" s="70" t="s">
        <v>269</v>
      </c>
      <c r="D68" s="70" t="s">
        <v>30</v>
      </c>
      <c r="E68" s="70">
        <v>3</v>
      </c>
      <c r="F68" s="70">
        <v>4273</v>
      </c>
      <c r="G68" s="70">
        <v>46.717529999999996</v>
      </c>
      <c r="H68" s="70">
        <v>-92.037589999999994</v>
      </c>
      <c r="I68" s="70">
        <v>46.709269999999997</v>
      </c>
      <c r="J68" s="70">
        <v>-92.026409999999998</v>
      </c>
    </row>
    <row r="69" spans="1:10" ht="12.75" customHeight="1" x14ac:dyDescent="0.2">
      <c r="A69" s="70" t="s">
        <v>233</v>
      </c>
      <c r="B69" s="70" t="s">
        <v>270</v>
      </c>
      <c r="C69" s="70" t="s">
        <v>271</v>
      </c>
      <c r="D69" s="70" t="s">
        <v>30</v>
      </c>
      <c r="E69" s="70">
        <v>3</v>
      </c>
      <c r="F69" s="70">
        <v>1366</v>
      </c>
      <c r="G69" s="70">
        <v>46.689819999999997</v>
      </c>
      <c r="H69" s="70">
        <v>-92.204620000000006</v>
      </c>
      <c r="I69" s="70">
        <v>46.700499999999998</v>
      </c>
      <c r="J69" s="70">
        <v>-92.207440000000005</v>
      </c>
    </row>
    <row r="70" spans="1:10" ht="12.75" customHeight="1" x14ac:dyDescent="0.2">
      <c r="A70" s="70" t="s">
        <v>233</v>
      </c>
      <c r="B70" s="70" t="s">
        <v>272</v>
      </c>
      <c r="C70" s="70" t="s">
        <v>273</v>
      </c>
      <c r="D70" s="70" t="s">
        <v>30</v>
      </c>
      <c r="E70" s="70">
        <v>3</v>
      </c>
      <c r="F70" s="70">
        <v>6571</v>
      </c>
      <c r="G70" s="70">
        <v>46.845370000000003</v>
      </c>
      <c r="H70" s="70">
        <v>-91.99024</v>
      </c>
      <c r="I70" s="70">
        <v>46.856299999999997</v>
      </c>
      <c r="J70" s="70">
        <v>-91.970320000000001</v>
      </c>
    </row>
    <row r="71" spans="1:10" ht="12.75" customHeight="1" x14ac:dyDescent="0.2">
      <c r="A71" s="70" t="s">
        <v>233</v>
      </c>
      <c r="B71" s="70" t="s">
        <v>274</v>
      </c>
      <c r="C71" s="70" t="s">
        <v>275</v>
      </c>
      <c r="D71" s="70" t="s">
        <v>30</v>
      </c>
      <c r="E71" s="70">
        <v>3</v>
      </c>
      <c r="F71" s="70">
        <v>7024</v>
      </c>
      <c r="G71" s="70">
        <v>46.867220000000003</v>
      </c>
      <c r="H71" s="70">
        <v>-91.951920000000001</v>
      </c>
      <c r="I71" s="70">
        <v>46.877609999999997</v>
      </c>
      <c r="J71" s="70">
        <v>-91.929199999999994</v>
      </c>
    </row>
    <row r="72" spans="1:10" ht="12.75" customHeight="1" x14ac:dyDescent="0.2">
      <c r="A72" s="70" t="s">
        <v>233</v>
      </c>
      <c r="B72" s="70" t="s">
        <v>276</v>
      </c>
      <c r="C72" s="70" t="s">
        <v>277</v>
      </c>
      <c r="D72" s="70" t="s">
        <v>30</v>
      </c>
      <c r="E72" s="70">
        <v>1</v>
      </c>
      <c r="F72" s="70">
        <v>284</v>
      </c>
      <c r="G72" s="70">
        <v>46.762270000000001</v>
      </c>
      <c r="H72" s="70">
        <v>-92.085570000000004</v>
      </c>
      <c r="I72" s="70">
        <v>46.762749999999997</v>
      </c>
      <c r="J72" s="70">
        <v>-92.086259999999996</v>
      </c>
    </row>
    <row r="73" spans="1:10" ht="12.75" customHeight="1" x14ac:dyDescent="0.2">
      <c r="A73" s="70" t="s">
        <v>233</v>
      </c>
      <c r="B73" s="70" t="s">
        <v>278</v>
      </c>
      <c r="C73" s="70" t="s">
        <v>279</v>
      </c>
      <c r="D73" s="70" t="s">
        <v>30</v>
      </c>
      <c r="E73" s="70">
        <v>1</v>
      </c>
      <c r="F73" s="70">
        <v>15983</v>
      </c>
      <c r="G73" s="70">
        <v>46.710799999999999</v>
      </c>
      <c r="H73" s="70">
        <v>-92.019499999999994</v>
      </c>
      <c r="I73" s="70">
        <v>46.741880000000002</v>
      </c>
      <c r="J73" s="70">
        <v>-92.061099999999996</v>
      </c>
    </row>
    <row r="74" spans="1:10" ht="12.75" customHeight="1" x14ac:dyDescent="0.2">
      <c r="A74" s="70" t="s">
        <v>233</v>
      </c>
      <c r="B74" s="70" t="s">
        <v>280</v>
      </c>
      <c r="C74" s="70" t="s">
        <v>281</v>
      </c>
      <c r="D74" s="70" t="s">
        <v>30</v>
      </c>
      <c r="E74" s="70">
        <v>1</v>
      </c>
      <c r="F74" s="70">
        <v>5892</v>
      </c>
      <c r="G74" s="70">
        <v>46.764189999999999</v>
      </c>
      <c r="H74" s="70">
        <v>-92.081419999999994</v>
      </c>
      <c r="I74" s="70">
        <v>46.77872</v>
      </c>
      <c r="J74" s="70">
        <v>-92.09169</v>
      </c>
    </row>
    <row r="75" spans="1:10" ht="12.75" customHeight="1" x14ac:dyDescent="0.2">
      <c r="A75" s="70" t="s">
        <v>233</v>
      </c>
      <c r="B75" s="70" t="s">
        <v>282</v>
      </c>
      <c r="C75" s="70" t="s">
        <v>283</v>
      </c>
      <c r="D75" s="70" t="s">
        <v>30</v>
      </c>
      <c r="E75" s="70">
        <v>1</v>
      </c>
      <c r="F75" s="70">
        <v>9544</v>
      </c>
      <c r="G75" s="70">
        <v>46.742010000000001</v>
      </c>
      <c r="H75" s="70">
        <v>-92.061160000000001</v>
      </c>
      <c r="I75" s="70">
        <v>46.764099999999999</v>
      </c>
      <c r="J75" s="70">
        <v>-92.081299999999999</v>
      </c>
    </row>
    <row r="76" spans="1:10" ht="12.75" customHeight="1" x14ac:dyDescent="0.2">
      <c r="A76" s="70" t="s">
        <v>233</v>
      </c>
      <c r="B76" s="70" t="s">
        <v>284</v>
      </c>
      <c r="C76" s="70" t="s">
        <v>285</v>
      </c>
      <c r="D76" s="70" t="s">
        <v>30</v>
      </c>
      <c r="E76" s="70">
        <v>1</v>
      </c>
      <c r="F76" s="70">
        <v>886</v>
      </c>
      <c r="G76" s="70">
        <v>46.768610000000002</v>
      </c>
      <c r="H76" s="70">
        <v>-92.089640000000003</v>
      </c>
      <c r="I76" s="70">
        <v>46.770710000000001</v>
      </c>
      <c r="J76" s="70">
        <v>-92.090689999999995</v>
      </c>
    </row>
    <row r="77" spans="1:10" ht="12.75" customHeight="1" x14ac:dyDescent="0.2">
      <c r="A77" s="70" t="s">
        <v>233</v>
      </c>
      <c r="B77" s="70" t="s">
        <v>286</v>
      </c>
      <c r="C77" s="70" t="s">
        <v>287</v>
      </c>
      <c r="D77" s="70" t="s">
        <v>30</v>
      </c>
      <c r="E77" s="70">
        <v>1</v>
      </c>
      <c r="F77" s="70">
        <v>5996</v>
      </c>
      <c r="G77" s="70">
        <v>46.736409999999999</v>
      </c>
      <c r="H77" s="70">
        <v>-92.057649999999995</v>
      </c>
      <c r="I77" s="70">
        <v>46.727229999999999</v>
      </c>
      <c r="J77" s="70">
        <v>-92.047749999999994</v>
      </c>
    </row>
    <row r="78" spans="1:10" ht="12.75" customHeight="1" x14ac:dyDescent="0.2">
      <c r="A78" s="70" t="s">
        <v>233</v>
      </c>
      <c r="B78" s="70" t="s">
        <v>288</v>
      </c>
      <c r="C78" s="70" t="s">
        <v>289</v>
      </c>
      <c r="D78" s="70" t="s">
        <v>30</v>
      </c>
      <c r="E78" s="70">
        <v>3</v>
      </c>
      <c r="F78" s="70">
        <v>2492</v>
      </c>
      <c r="G78" s="70">
        <v>46.741019999999999</v>
      </c>
      <c r="H78" s="70">
        <v>-92.062569999999994</v>
      </c>
      <c r="I78" s="70">
        <v>46.736539999999998</v>
      </c>
      <c r="J78" s="70">
        <v>-92.05771</v>
      </c>
    </row>
    <row r="79" spans="1:10" ht="12.75" customHeight="1" x14ac:dyDescent="0.2">
      <c r="A79" s="70" t="s">
        <v>233</v>
      </c>
      <c r="B79" s="70" t="s">
        <v>290</v>
      </c>
      <c r="C79" s="70" t="s">
        <v>291</v>
      </c>
      <c r="D79" s="70" t="s">
        <v>30</v>
      </c>
      <c r="E79" s="70">
        <v>3</v>
      </c>
      <c r="F79" s="70">
        <v>1079</v>
      </c>
      <c r="G79" s="70">
        <v>46.702120000000001</v>
      </c>
      <c r="H79" s="70">
        <v>-92.207610000000003</v>
      </c>
      <c r="I79" s="70">
        <v>46.70476</v>
      </c>
      <c r="J79" s="70">
        <v>-92.206559999999996</v>
      </c>
    </row>
    <row r="80" spans="1:10" ht="12.75" customHeight="1" x14ac:dyDescent="0.2">
      <c r="A80" s="70" t="s">
        <v>233</v>
      </c>
      <c r="B80" s="70" t="s">
        <v>292</v>
      </c>
      <c r="C80" s="70" t="s">
        <v>293</v>
      </c>
      <c r="D80" s="70" t="s">
        <v>30</v>
      </c>
      <c r="E80" s="70">
        <v>2</v>
      </c>
      <c r="F80" s="70">
        <v>1914</v>
      </c>
      <c r="G80" s="70">
        <v>46.926229999999997</v>
      </c>
      <c r="H80" s="70">
        <v>-91.815340000000006</v>
      </c>
      <c r="I80" s="70">
        <v>46.930639999999997</v>
      </c>
      <c r="J80" s="70">
        <v>-91.811589999999995</v>
      </c>
    </row>
    <row r="81" spans="1:10" ht="12.75" customHeight="1" x14ac:dyDescent="0.2">
      <c r="A81" s="70" t="s">
        <v>233</v>
      </c>
      <c r="B81" s="70" t="s">
        <v>294</v>
      </c>
      <c r="C81" s="70" t="s">
        <v>295</v>
      </c>
      <c r="D81" s="70" t="s">
        <v>30</v>
      </c>
      <c r="E81" s="70">
        <v>3</v>
      </c>
      <c r="F81" s="70">
        <v>419</v>
      </c>
      <c r="G81" s="70">
        <v>46.927500000000002</v>
      </c>
      <c r="H81" s="70">
        <v>-91.827309999999997</v>
      </c>
      <c r="I81" s="70">
        <v>46.927250000000001</v>
      </c>
      <c r="J81" s="70">
        <v>-91.825940000000003</v>
      </c>
    </row>
    <row r="82" spans="1:10" ht="12.75" customHeight="1" x14ac:dyDescent="0.2">
      <c r="A82" s="70" t="s">
        <v>233</v>
      </c>
      <c r="B82" s="70" t="s">
        <v>296</v>
      </c>
      <c r="C82" s="70" t="s">
        <v>297</v>
      </c>
      <c r="D82" s="70" t="s">
        <v>30</v>
      </c>
      <c r="E82" s="70">
        <v>3</v>
      </c>
      <c r="F82" s="70">
        <v>1294</v>
      </c>
      <c r="G82" s="70">
        <v>46.721960000000003</v>
      </c>
      <c r="H82" s="70">
        <v>-92.176630000000003</v>
      </c>
      <c r="I82" s="70">
        <v>46.725320000000004</v>
      </c>
      <c r="J82" s="70">
        <v>-92.176490000000001</v>
      </c>
    </row>
    <row r="83" spans="1:10" ht="12.75" customHeight="1" x14ac:dyDescent="0.2">
      <c r="A83" s="70" t="s">
        <v>233</v>
      </c>
      <c r="B83" s="70" t="s">
        <v>298</v>
      </c>
      <c r="C83" s="70" t="s">
        <v>299</v>
      </c>
      <c r="D83" s="70" t="s">
        <v>30</v>
      </c>
      <c r="E83" s="70">
        <v>3</v>
      </c>
      <c r="F83" s="70">
        <v>1247</v>
      </c>
      <c r="G83" s="70">
        <v>46.723999999999997</v>
      </c>
      <c r="H83" s="70">
        <v>-92.181510000000003</v>
      </c>
      <c r="I83" s="70">
        <v>46.721710000000002</v>
      </c>
      <c r="J83" s="70">
        <v>-92.178020000000004</v>
      </c>
    </row>
    <row r="84" spans="1:10" ht="12.75" customHeight="1" x14ac:dyDescent="0.2">
      <c r="A84" s="71" t="s">
        <v>233</v>
      </c>
      <c r="B84" s="71" t="s">
        <v>300</v>
      </c>
      <c r="C84" s="71" t="s">
        <v>301</v>
      </c>
      <c r="D84" s="71" t="s">
        <v>30</v>
      </c>
      <c r="E84" s="71">
        <v>3</v>
      </c>
      <c r="F84" s="71">
        <v>4072</v>
      </c>
      <c r="G84" s="71">
        <v>46.7166</v>
      </c>
      <c r="H84" s="71">
        <v>-92.193989999999999</v>
      </c>
      <c r="I84" s="71">
        <v>46.7211</v>
      </c>
      <c r="J84" s="71">
        <v>-92.186279999999996</v>
      </c>
    </row>
    <row r="85" spans="1:10" ht="12.75" customHeight="1" x14ac:dyDescent="0.2">
      <c r="A85" s="32"/>
      <c r="B85" s="33">
        <f>COUNTA(B51:B84)</f>
        <v>34</v>
      </c>
      <c r="C85" s="32"/>
      <c r="D85" s="32"/>
      <c r="E85" s="75"/>
      <c r="F85" s="52">
        <f>SUM(F51:F84)</f>
        <v>105677</v>
      </c>
      <c r="G85" s="32"/>
      <c r="H85" s="32"/>
      <c r="I85" s="32"/>
      <c r="J85" s="32"/>
    </row>
    <row r="86" spans="1:10" ht="12.75" customHeight="1" x14ac:dyDescent="0.2">
      <c r="A86" s="32"/>
      <c r="B86" s="33"/>
      <c r="C86" s="32"/>
      <c r="D86" s="32"/>
      <c r="E86" s="75"/>
      <c r="F86" s="52"/>
      <c r="G86" s="32"/>
      <c r="H86" s="32"/>
      <c r="I86" s="32"/>
      <c r="J86" s="32"/>
    </row>
    <row r="87" spans="1:10" ht="12.75" customHeight="1" x14ac:dyDescent="0.2">
      <c r="A87" s="32"/>
      <c r="B87" s="33"/>
      <c r="C87" s="32"/>
      <c r="D87" s="32"/>
      <c r="E87" s="75"/>
      <c r="F87" s="52"/>
      <c r="G87" s="32"/>
      <c r="H87" s="32"/>
      <c r="I87" s="32"/>
      <c r="J87" s="32"/>
    </row>
    <row r="88" spans="1:10" ht="12.75" customHeight="1" x14ac:dyDescent="0.2">
      <c r="A88" s="32"/>
      <c r="C88" s="100" t="s">
        <v>95</v>
      </c>
      <c r="D88" s="101"/>
      <c r="E88" s="102"/>
      <c r="G88" s="32"/>
      <c r="H88" s="32"/>
      <c r="I88" s="32"/>
      <c r="J88" s="32"/>
    </row>
    <row r="89" spans="1:10" s="2" customFormat="1" ht="12.75" customHeight="1" x14ac:dyDescent="0.15">
      <c r="C89" s="96" t="s">
        <v>93</v>
      </c>
      <c r="D89" s="97">
        <f>SUM(B24+B49+B85)</f>
        <v>79</v>
      </c>
      <c r="E89" s="102"/>
      <c r="G89" s="53"/>
      <c r="H89" s="53"/>
      <c r="I89" s="53"/>
      <c r="J89" s="53"/>
    </row>
    <row r="90" spans="1:10" ht="12.75" customHeight="1" x14ac:dyDescent="0.2">
      <c r="A90" s="46"/>
      <c r="B90" s="46"/>
      <c r="C90" s="96" t="s">
        <v>94</v>
      </c>
      <c r="D90" s="98">
        <f>SUM(F24+F49+F85)</f>
        <v>304650</v>
      </c>
      <c r="E90" s="99" t="s">
        <v>302</v>
      </c>
      <c r="F90" s="88"/>
      <c r="G90" s="45"/>
      <c r="H90" s="45"/>
      <c r="I90" s="45"/>
      <c r="J90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Minnesota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7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85546875" style="5" customWidth="1"/>
    <col min="6" max="9" width="9.28515625" style="5" customWidth="1"/>
    <col min="10" max="10" width="9.140625" style="24"/>
    <col min="11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3" t="s">
        <v>322</v>
      </c>
      <c r="F1" s="3" t="s">
        <v>323</v>
      </c>
      <c r="G1" s="3" t="s">
        <v>324</v>
      </c>
      <c r="H1" s="3" t="s">
        <v>325</v>
      </c>
      <c r="I1" s="76" t="s">
        <v>303</v>
      </c>
    </row>
    <row r="2" spans="1:9" ht="12.75" customHeight="1" x14ac:dyDescent="0.2">
      <c r="A2" s="70" t="s">
        <v>142</v>
      </c>
      <c r="B2" s="134" t="s">
        <v>143</v>
      </c>
      <c r="C2" s="134" t="s">
        <v>144</v>
      </c>
      <c r="D2" s="70">
        <v>3</v>
      </c>
      <c r="E2" s="70"/>
      <c r="F2" s="134">
        <v>0</v>
      </c>
      <c r="G2" s="134">
        <v>0</v>
      </c>
      <c r="H2" s="70">
        <v>0</v>
      </c>
      <c r="I2" s="125"/>
    </row>
    <row r="3" spans="1:9" ht="12.75" customHeight="1" x14ac:dyDescent="0.2">
      <c r="A3" s="70" t="s">
        <v>142</v>
      </c>
      <c r="B3" s="134" t="s">
        <v>145</v>
      </c>
      <c r="C3" s="134" t="s">
        <v>146</v>
      </c>
      <c r="D3" s="70">
        <v>3</v>
      </c>
      <c r="E3" s="70"/>
      <c r="F3" s="134">
        <v>0</v>
      </c>
      <c r="G3" s="134">
        <v>0</v>
      </c>
      <c r="H3" s="70">
        <v>0</v>
      </c>
      <c r="I3" s="125"/>
    </row>
    <row r="4" spans="1:9" ht="12.75" customHeight="1" x14ac:dyDescent="0.2">
      <c r="A4" s="70" t="s">
        <v>142</v>
      </c>
      <c r="B4" s="134" t="s">
        <v>147</v>
      </c>
      <c r="C4" s="134" t="s">
        <v>148</v>
      </c>
      <c r="D4" s="70">
        <v>3</v>
      </c>
      <c r="E4" s="70"/>
      <c r="F4" s="134">
        <v>0</v>
      </c>
      <c r="G4" s="134">
        <v>0</v>
      </c>
      <c r="H4" s="70">
        <v>0</v>
      </c>
      <c r="I4" s="125"/>
    </row>
    <row r="5" spans="1:9" ht="12.75" customHeight="1" x14ac:dyDescent="0.2">
      <c r="A5" s="70" t="s">
        <v>142</v>
      </c>
      <c r="B5" s="70" t="s">
        <v>149</v>
      </c>
      <c r="C5" s="70" t="s">
        <v>150</v>
      </c>
      <c r="D5" s="70">
        <v>2</v>
      </c>
      <c r="E5" s="70" t="s">
        <v>29</v>
      </c>
      <c r="F5" s="70">
        <v>129</v>
      </c>
      <c r="G5" s="70">
        <v>1</v>
      </c>
      <c r="H5" s="70">
        <v>0</v>
      </c>
      <c r="I5" s="125">
        <v>162</v>
      </c>
    </row>
    <row r="6" spans="1:9" ht="12.75" customHeight="1" x14ac:dyDescent="0.2">
      <c r="A6" s="70" t="s">
        <v>142</v>
      </c>
      <c r="B6" s="134" t="s">
        <v>151</v>
      </c>
      <c r="C6" s="134" t="s">
        <v>152</v>
      </c>
      <c r="D6" s="70">
        <v>3</v>
      </c>
      <c r="E6" s="70"/>
      <c r="F6" s="134">
        <v>0</v>
      </c>
      <c r="G6" s="134">
        <v>0</v>
      </c>
      <c r="H6" s="70">
        <v>0</v>
      </c>
      <c r="I6" s="125"/>
    </row>
    <row r="7" spans="1:9" ht="12.75" customHeight="1" x14ac:dyDescent="0.2">
      <c r="A7" s="70" t="s">
        <v>142</v>
      </c>
      <c r="B7" s="134" t="s">
        <v>153</v>
      </c>
      <c r="C7" s="134" t="s">
        <v>154</v>
      </c>
      <c r="D7" s="70">
        <v>3</v>
      </c>
      <c r="E7" s="70"/>
      <c r="F7" s="134">
        <v>0</v>
      </c>
      <c r="G7" s="134">
        <v>0</v>
      </c>
      <c r="H7" s="70">
        <v>0</v>
      </c>
      <c r="I7" s="125"/>
    </row>
    <row r="8" spans="1:9" ht="12.75" customHeight="1" x14ac:dyDescent="0.2">
      <c r="A8" s="70" t="s">
        <v>142</v>
      </c>
      <c r="B8" s="70" t="s">
        <v>155</v>
      </c>
      <c r="C8" s="70" t="s">
        <v>156</v>
      </c>
      <c r="D8" s="70">
        <v>2</v>
      </c>
      <c r="E8" s="70" t="s">
        <v>29</v>
      </c>
      <c r="F8" s="70">
        <v>129</v>
      </c>
      <c r="G8" s="70">
        <v>1</v>
      </c>
      <c r="H8" s="70">
        <v>0</v>
      </c>
      <c r="I8" s="125">
        <v>11025</v>
      </c>
    </row>
    <row r="9" spans="1:9" ht="12.75" customHeight="1" x14ac:dyDescent="0.2">
      <c r="A9" s="70" t="s">
        <v>142</v>
      </c>
      <c r="B9" s="70" t="s">
        <v>157</v>
      </c>
      <c r="C9" s="70" t="s">
        <v>158</v>
      </c>
      <c r="D9" s="70">
        <v>2</v>
      </c>
      <c r="E9" s="70" t="s">
        <v>29</v>
      </c>
      <c r="F9" s="70">
        <v>129</v>
      </c>
      <c r="G9" s="70">
        <v>1</v>
      </c>
      <c r="H9" s="70">
        <v>0</v>
      </c>
      <c r="I9" s="125">
        <v>7568</v>
      </c>
    </row>
    <row r="10" spans="1:9" ht="12.75" customHeight="1" x14ac:dyDescent="0.2">
      <c r="A10" s="70" t="s">
        <v>142</v>
      </c>
      <c r="B10" s="70" t="s">
        <v>159</v>
      </c>
      <c r="C10" s="70" t="s">
        <v>160</v>
      </c>
      <c r="D10" s="70">
        <v>2</v>
      </c>
      <c r="E10" s="70" t="s">
        <v>29</v>
      </c>
      <c r="F10" s="70">
        <v>129</v>
      </c>
      <c r="G10" s="70">
        <v>1</v>
      </c>
      <c r="H10" s="70">
        <v>0</v>
      </c>
      <c r="I10" s="125">
        <v>3837</v>
      </c>
    </row>
    <row r="11" spans="1:9" ht="12.75" customHeight="1" x14ac:dyDescent="0.2">
      <c r="A11" s="70" t="s">
        <v>142</v>
      </c>
      <c r="B11" s="70" t="s">
        <v>161</v>
      </c>
      <c r="C11" s="70" t="s">
        <v>162</v>
      </c>
      <c r="D11" s="70">
        <v>2</v>
      </c>
      <c r="E11" s="70" t="s">
        <v>29</v>
      </c>
      <c r="F11" s="70">
        <v>129</v>
      </c>
      <c r="G11" s="70">
        <v>1</v>
      </c>
      <c r="H11" s="70">
        <v>0</v>
      </c>
      <c r="I11" s="125">
        <v>3140</v>
      </c>
    </row>
    <row r="12" spans="1:9" ht="12.75" customHeight="1" x14ac:dyDescent="0.2">
      <c r="A12" s="70" t="s">
        <v>142</v>
      </c>
      <c r="B12" s="134" t="s">
        <v>163</v>
      </c>
      <c r="C12" s="134" t="s">
        <v>164</v>
      </c>
      <c r="D12" s="70">
        <v>3</v>
      </c>
      <c r="E12" s="70"/>
      <c r="F12" s="134">
        <v>0</v>
      </c>
      <c r="G12" s="134">
        <v>0</v>
      </c>
      <c r="H12" s="70">
        <v>0</v>
      </c>
      <c r="I12" s="125"/>
    </row>
    <row r="13" spans="1:9" ht="12.75" customHeight="1" x14ac:dyDescent="0.2">
      <c r="A13" s="70" t="s">
        <v>142</v>
      </c>
      <c r="B13" s="134" t="s">
        <v>165</v>
      </c>
      <c r="C13" s="134" t="s">
        <v>166</v>
      </c>
      <c r="D13" s="70">
        <v>3</v>
      </c>
      <c r="E13" s="70"/>
      <c r="F13" s="134">
        <v>0</v>
      </c>
      <c r="G13" s="134">
        <v>0</v>
      </c>
      <c r="H13" s="70">
        <v>0</v>
      </c>
      <c r="I13" s="125"/>
    </row>
    <row r="14" spans="1:9" ht="12.75" customHeight="1" x14ac:dyDescent="0.2">
      <c r="A14" s="70" t="s">
        <v>142</v>
      </c>
      <c r="B14" s="134" t="s">
        <v>167</v>
      </c>
      <c r="C14" s="134" t="s">
        <v>168</v>
      </c>
      <c r="D14" s="70">
        <v>3</v>
      </c>
      <c r="E14" s="70"/>
      <c r="F14" s="134">
        <v>0</v>
      </c>
      <c r="G14" s="134">
        <v>0</v>
      </c>
      <c r="H14" s="70">
        <v>0</v>
      </c>
      <c r="I14" s="125"/>
    </row>
    <row r="15" spans="1:9" ht="12.75" customHeight="1" x14ac:dyDescent="0.2">
      <c r="A15" s="70" t="s">
        <v>142</v>
      </c>
      <c r="B15" s="70" t="s">
        <v>169</v>
      </c>
      <c r="C15" s="70" t="s">
        <v>170</v>
      </c>
      <c r="D15" s="70">
        <v>2</v>
      </c>
      <c r="E15" s="70" t="s">
        <v>29</v>
      </c>
      <c r="F15" s="70">
        <v>129</v>
      </c>
      <c r="G15" s="70">
        <v>1</v>
      </c>
      <c r="H15" s="70">
        <v>0</v>
      </c>
      <c r="I15" s="125">
        <v>17849</v>
      </c>
    </row>
    <row r="16" spans="1:9" ht="12.75" customHeight="1" x14ac:dyDescent="0.2">
      <c r="A16" s="70" t="s">
        <v>142</v>
      </c>
      <c r="B16" s="70" t="s">
        <v>171</v>
      </c>
      <c r="C16" s="70" t="s">
        <v>172</v>
      </c>
      <c r="D16" s="70">
        <v>2</v>
      </c>
      <c r="E16" s="70" t="s">
        <v>29</v>
      </c>
      <c r="F16" s="70">
        <v>129</v>
      </c>
      <c r="G16" s="70">
        <v>1</v>
      </c>
      <c r="H16" s="70">
        <v>0</v>
      </c>
      <c r="I16" s="125">
        <v>1020</v>
      </c>
    </row>
    <row r="17" spans="1:12" ht="12.75" customHeight="1" x14ac:dyDescent="0.2">
      <c r="A17" s="70" t="s">
        <v>142</v>
      </c>
      <c r="B17" s="70" t="s">
        <v>173</v>
      </c>
      <c r="C17" s="70" t="s">
        <v>174</v>
      </c>
      <c r="D17" s="70">
        <v>2</v>
      </c>
      <c r="E17" s="70" t="s">
        <v>29</v>
      </c>
      <c r="F17" s="70">
        <v>129</v>
      </c>
      <c r="G17" s="70">
        <v>1</v>
      </c>
      <c r="H17" s="70">
        <v>0</v>
      </c>
      <c r="I17" s="125">
        <v>7090</v>
      </c>
    </row>
    <row r="18" spans="1:12" ht="12.75" customHeight="1" x14ac:dyDescent="0.2">
      <c r="A18" s="70" t="s">
        <v>142</v>
      </c>
      <c r="B18" s="134" t="s">
        <v>175</v>
      </c>
      <c r="C18" s="134" t="s">
        <v>176</v>
      </c>
      <c r="D18" s="70">
        <v>3</v>
      </c>
      <c r="E18" s="70"/>
      <c r="F18" s="134">
        <v>0</v>
      </c>
      <c r="G18" s="134">
        <v>0</v>
      </c>
      <c r="H18" s="70">
        <v>0</v>
      </c>
      <c r="I18" s="125"/>
    </row>
    <row r="19" spans="1:12" ht="12.75" customHeight="1" x14ac:dyDescent="0.2">
      <c r="A19" s="70" t="s">
        <v>142</v>
      </c>
      <c r="B19" s="134" t="s">
        <v>177</v>
      </c>
      <c r="C19" s="134" t="s">
        <v>178</v>
      </c>
      <c r="D19" s="70">
        <v>3</v>
      </c>
      <c r="E19" s="70"/>
      <c r="F19" s="134">
        <v>0</v>
      </c>
      <c r="G19" s="134">
        <v>0</v>
      </c>
      <c r="H19" s="70">
        <v>0</v>
      </c>
      <c r="I19" s="125"/>
    </row>
    <row r="20" spans="1:12" ht="12.75" customHeight="1" x14ac:dyDescent="0.2">
      <c r="A20" s="70" t="s">
        <v>142</v>
      </c>
      <c r="B20" s="70" t="s">
        <v>179</v>
      </c>
      <c r="C20" s="70" t="s">
        <v>180</v>
      </c>
      <c r="D20" s="70">
        <v>2</v>
      </c>
      <c r="E20" s="70" t="s">
        <v>29</v>
      </c>
      <c r="F20" s="70">
        <v>129</v>
      </c>
      <c r="G20" s="70">
        <v>1</v>
      </c>
      <c r="H20" s="70">
        <v>0</v>
      </c>
      <c r="I20" s="125">
        <v>1193</v>
      </c>
    </row>
    <row r="21" spans="1:12" ht="12.75" customHeight="1" x14ac:dyDescent="0.2">
      <c r="A21" s="70" t="s">
        <v>142</v>
      </c>
      <c r="B21" s="70" t="s">
        <v>181</v>
      </c>
      <c r="C21" s="70" t="s">
        <v>182</v>
      </c>
      <c r="D21" s="70">
        <v>2</v>
      </c>
      <c r="E21" s="70" t="s">
        <v>29</v>
      </c>
      <c r="F21" s="70">
        <v>129</v>
      </c>
      <c r="G21" s="70">
        <v>1</v>
      </c>
      <c r="H21" s="70">
        <v>0</v>
      </c>
      <c r="I21" s="125">
        <v>3704</v>
      </c>
    </row>
    <row r="22" spans="1:12" ht="12.75" customHeight="1" x14ac:dyDescent="0.2">
      <c r="A22" s="70" t="s">
        <v>142</v>
      </c>
      <c r="B22" s="70" t="s">
        <v>183</v>
      </c>
      <c r="C22" s="70" t="s">
        <v>184</v>
      </c>
      <c r="D22" s="70">
        <v>2</v>
      </c>
      <c r="E22" s="70" t="s">
        <v>29</v>
      </c>
      <c r="F22" s="70">
        <v>129</v>
      </c>
      <c r="G22" s="70">
        <v>1</v>
      </c>
      <c r="H22" s="70">
        <v>0</v>
      </c>
      <c r="I22" s="125">
        <v>3793</v>
      </c>
    </row>
    <row r="23" spans="1:12" ht="12.75" customHeight="1" x14ac:dyDescent="0.2">
      <c r="A23" s="71" t="s">
        <v>142</v>
      </c>
      <c r="B23" s="135" t="s">
        <v>185</v>
      </c>
      <c r="C23" s="135" t="s">
        <v>186</v>
      </c>
      <c r="D23" s="71">
        <v>3</v>
      </c>
      <c r="E23" s="71"/>
      <c r="F23" s="135">
        <v>0</v>
      </c>
      <c r="G23" s="135">
        <v>0</v>
      </c>
      <c r="H23" s="71">
        <v>0</v>
      </c>
      <c r="I23" s="126"/>
    </row>
    <row r="24" spans="1:12" ht="12.75" customHeight="1" x14ac:dyDescent="0.2">
      <c r="A24" s="31"/>
      <c r="B24" s="60">
        <f>COUNTA(B2:B23)</f>
        <v>22</v>
      </c>
      <c r="C24" s="20"/>
      <c r="D24" s="75"/>
      <c r="E24" s="29">
        <f>COUNTIF(E2:E23, "Yes")</f>
        <v>11</v>
      </c>
      <c r="F24" s="20"/>
      <c r="G24" s="29"/>
      <c r="H24" s="29"/>
      <c r="I24" s="52">
        <f>SUM(I2:I23)</f>
        <v>60381</v>
      </c>
    </row>
    <row r="25" spans="1:12" ht="12.75" customHeight="1" x14ac:dyDescent="0.2">
      <c r="A25" s="31"/>
      <c r="B25" s="54"/>
      <c r="C25" s="31"/>
      <c r="D25" s="54"/>
      <c r="E25" s="54"/>
      <c r="F25" s="31"/>
      <c r="G25" s="31"/>
      <c r="H25" s="31"/>
      <c r="I25" s="127"/>
    </row>
    <row r="26" spans="1:12" ht="12.75" customHeight="1" x14ac:dyDescent="0.2">
      <c r="A26" s="70" t="s">
        <v>141</v>
      </c>
      <c r="B26" s="70" t="s">
        <v>187</v>
      </c>
      <c r="C26" s="70" t="s">
        <v>188</v>
      </c>
      <c r="D26" s="70">
        <v>2</v>
      </c>
      <c r="E26" s="70" t="s">
        <v>29</v>
      </c>
      <c r="F26" s="70">
        <v>129</v>
      </c>
      <c r="G26" s="136">
        <v>1</v>
      </c>
      <c r="H26" s="70">
        <v>0</v>
      </c>
      <c r="I26" s="125">
        <v>1754</v>
      </c>
    </row>
    <row r="27" spans="1:12" ht="12.75" customHeight="1" x14ac:dyDescent="0.2">
      <c r="A27" s="70" t="s">
        <v>141</v>
      </c>
      <c r="B27" s="134" t="s">
        <v>189</v>
      </c>
      <c r="C27" s="134" t="s">
        <v>190</v>
      </c>
      <c r="D27" s="70">
        <v>3</v>
      </c>
      <c r="E27" s="70"/>
      <c r="F27" s="134">
        <v>0</v>
      </c>
      <c r="G27" s="134">
        <v>0</v>
      </c>
      <c r="H27" s="70">
        <v>0</v>
      </c>
      <c r="I27" s="125"/>
      <c r="L27" s="137"/>
    </row>
    <row r="28" spans="1:12" ht="12.75" customHeight="1" x14ac:dyDescent="0.2">
      <c r="A28" s="70" t="s">
        <v>141</v>
      </c>
      <c r="B28" s="70" t="s">
        <v>191</v>
      </c>
      <c r="C28" s="70" t="s">
        <v>192</v>
      </c>
      <c r="D28" s="70">
        <v>2</v>
      </c>
      <c r="E28" s="70" t="s">
        <v>29</v>
      </c>
      <c r="F28" s="70">
        <v>129</v>
      </c>
      <c r="G28" s="136">
        <v>1</v>
      </c>
      <c r="H28" s="70">
        <v>0</v>
      </c>
      <c r="I28" s="125">
        <v>3014</v>
      </c>
    </row>
    <row r="29" spans="1:12" ht="12.75" customHeight="1" x14ac:dyDescent="0.2">
      <c r="A29" s="70" t="s">
        <v>141</v>
      </c>
      <c r="B29" s="70" t="s">
        <v>193</v>
      </c>
      <c r="C29" s="70" t="s">
        <v>194</v>
      </c>
      <c r="D29" s="70">
        <v>2</v>
      </c>
      <c r="E29" s="70" t="s">
        <v>29</v>
      </c>
      <c r="F29" s="70">
        <v>129</v>
      </c>
      <c r="G29" s="136">
        <v>1</v>
      </c>
      <c r="H29" s="70">
        <v>0</v>
      </c>
      <c r="I29" s="125">
        <v>2103</v>
      </c>
    </row>
    <row r="30" spans="1:12" ht="12.75" customHeight="1" x14ac:dyDescent="0.2">
      <c r="A30" s="70" t="s">
        <v>141</v>
      </c>
      <c r="B30" s="70" t="s">
        <v>195</v>
      </c>
      <c r="C30" s="70" t="s">
        <v>196</v>
      </c>
      <c r="D30" s="70">
        <v>2</v>
      </c>
      <c r="E30" s="70" t="s">
        <v>29</v>
      </c>
      <c r="F30" s="70">
        <v>129</v>
      </c>
      <c r="G30" s="136">
        <v>1</v>
      </c>
      <c r="H30" s="70">
        <v>0</v>
      </c>
      <c r="I30" s="125">
        <v>8484</v>
      </c>
    </row>
    <row r="31" spans="1:12" ht="12.75" customHeight="1" x14ac:dyDescent="0.2">
      <c r="A31" s="70" t="s">
        <v>141</v>
      </c>
      <c r="B31" s="70" t="s">
        <v>197</v>
      </c>
      <c r="C31" s="70" t="s">
        <v>198</v>
      </c>
      <c r="D31" s="70">
        <v>2</v>
      </c>
      <c r="E31" s="70" t="s">
        <v>29</v>
      </c>
      <c r="F31" s="70">
        <v>129</v>
      </c>
      <c r="G31" s="136">
        <v>1</v>
      </c>
      <c r="H31" s="70">
        <v>0</v>
      </c>
      <c r="I31" s="125">
        <v>3236</v>
      </c>
    </row>
    <row r="32" spans="1:12" ht="12.75" customHeight="1" x14ac:dyDescent="0.2">
      <c r="A32" s="70" t="s">
        <v>141</v>
      </c>
      <c r="B32" s="134" t="s">
        <v>199</v>
      </c>
      <c r="C32" s="134" t="s">
        <v>200</v>
      </c>
      <c r="D32" s="70">
        <v>3</v>
      </c>
      <c r="E32" s="70"/>
      <c r="F32" s="134">
        <v>0</v>
      </c>
      <c r="G32" s="134">
        <v>0</v>
      </c>
      <c r="H32" s="70">
        <v>0</v>
      </c>
      <c r="I32" s="125"/>
    </row>
    <row r="33" spans="1:9" ht="12.75" customHeight="1" x14ac:dyDescent="0.2">
      <c r="A33" s="70" t="s">
        <v>141</v>
      </c>
      <c r="B33" s="134" t="s">
        <v>201</v>
      </c>
      <c r="C33" s="134" t="s">
        <v>202</v>
      </c>
      <c r="D33" s="70">
        <v>3</v>
      </c>
      <c r="E33" s="70"/>
      <c r="F33" s="134">
        <v>0</v>
      </c>
      <c r="G33" s="134">
        <v>0</v>
      </c>
      <c r="H33" s="70">
        <v>0</v>
      </c>
      <c r="I33" s="125"/>
    </row>
    <row r="34" spans="1:9" ht="12.75" customHeight="1" x14ac:dyDescent="0.2">
      <c r="A34" s="70" t="s">
        <v>141</v>
      </c>
      <c r="B34" s="70" t="s">
        <v>203</v>
      </c>
      <c r="C34" s="70" t="s">
        <v>204</v>
      </c>
      <c r="D34" s="70">
        <v>2</v>
      </c>
      <c r="E34" s="70" t="s">
        <v>29</v>
      </c>
      <c r="F34" s="70">
        <v>129</v>
      </c>
      <c r="G34" s="136">
        <v>1</v>
      </c>
      <c r="H34" s="70">
        <v>0</v>
      </c>
      <c r="I34" s="125">
        <v>944</v>
      </c>
    </row>
    <row r="35" spans="1:9" ht="12.75" customHeight="1" x14ac:dyDescent="0.2">
      <c r="A35" s="70" t="s">
        <v>141</v>
      </c>
      <c r="B35" s="134" t="s">
        <v>205</v>
      </c>
      <c r="C35" s="134" t="s">
        <v>206</v>
      </c>
      <c r="D35" s="70">
        <v>3</v>
      </c>
      <c r="E35" s="70"/>
      <c r="F35" s="134">
        <v>0</v>
      </c>
      <c r="G35" s="134">
        <v>0</v>
      </c>
      <c r="H35" s="70">
        <v>0</v>
      </c>
      <c r="I35" s="125"/>
    </row>
    <row r="36" spans="1:9" ht="12.75" customHeight="1" x14ac:dyDescent="0.2">
      <c r="A36" s="70" t="s">
        <v>141</v>
      </c>
      <c r="B36" s="134" t="s">
        <v>207</v>
      </c>
      <c r="C36" s="134" t="s">
        <v>208</v>
      </c>
      <c r="D36" s="70">
        <v>3</v>
      </c>
      <c r="E36" s="70"/>
      <c r="F36" s="134">
        <v>0</v>
      </c>
      <c r="G36" s="134">
        <v>0</v>
      </c>
      <c r="H36" s="70">
        <v>0</v>
      </c>
      <c r="I36" s="125"/>
    </row>
    <row r="37" spans="1:9" ht="12.75" customHeight="1" x14ac:dyDescent="0.2">
      <c r="A37" s="70" t="s">
        <v>141</v>
      </c>
      <c r="B37" s="134" t="s">
        <v>209</v>
      </c>
      <c r="C37" s="134" t="s">
        <v>210</v>
      </c>
      <c r="D37" s="70">
        <v>3</v>
      </c>
      <c r="E37" s="70"/>
      <c r="F37" s="134">
        <v>0</v>
      </c>
      <c r="G37" s="134">
        <v>0</v>
      </c>
      <c r="H37" s="70">
        <v>0</v>
      </c>
      <c r="I37" s="125"/>
    </row>
    <row r="38" spans="1:9" ht="12.75" customHeight="1" x14ac:dyDescent="0.2">
      <c r="A38" s="70" t="s">
        <v>141</v>
      </c>
      <c r="B38" s="134" t="s">
        <v>211</v>
      </c>
      <c r="C38" s="134" t="s">
        <v>212</v>
      </c>
      <c r="D38" s="70">
        <v>3</v>
      </c>
      <c r="E38" s="70"/>
      <c r="F38" s="134">
        <v>0</v>
      </c>
      <c r="G38" s="134">
        <v>0</v>
      </c>
      <c r="H38" s="70">
        <v>0</v>
      </c>
      <c r="I38" s="125"/>
    </row>
    <row r="39" spans="1:9" ht="12.75" customHeight="1" x14ac:dyDescent="0.2">
      <c r="A39" s="70" t="s">
        <v>141</v>
      </c>
      <c r="B39" s="134" t="s">
        <v>213</v>
      </c>
      <c r="C39" s="134" t="s">
        <v>214</v>
      </c>
      <c r="D39" s="70">
        <v>3</v>
      </c>
      <c r="E39" s="70"/>
      <c r="F39" s="134">
        <v>0</v>
      </c>
      <c r="G39" s="134">
        <v>0</v>
      </c>
      <c r="H39" s="70">
        <v>0</v>
      </c>
      <c r="I39" s="125"/>
    </row>
    <row r="40" spans="1:9" ht="12.75" customHeight="1" x14ac:dyDescent="0.2">
      <c r="A40" s="70" t="s">
        <v>141</v>
      </c>
      <c r="B40" s="134" t="s">
        <v>215</v>
      </c>
      <c r="C40" s="134" t="s">
        <v>216</v>
      </c>
      <c r="D40" s="70">
        <v>3</v>
      </c>
      <c r="E40" s="70"/>
      <c r="F40" s="134">
        <v>0</v>
      </c>
      <c r="G40" s="134">
        <v>0</v>
      </c>
      <c r="H40" s="70">
        <v>0</v>
      </c>
      <c r="I40" s="125"/>
    </row>
    <row r="41" spans="1:9" ht="12.75" customHeight="1" x14ac:dyDescent="0.2">
      <c r="A41" s="70" t="s">
        <v>141</v>
      </c>
      <c r="B41" s="70" t="s">
        <v>217</v>
      </c>
      <c r="C41" s="70" t="s">
        <v>218</v>
      </c>
      <c r="D41" s="70">
        <v>2</v>
      </c>
      <c r="E41" s="70" t="s">
        <v>29</v>
      </c>
      <c r="F41" s="70">
        <v>129</v>
      </c>
      <c r="G41" s="136">
        <v>1</v>
      </c>
      <c r="H41" s="70">
        <v>0</v>
      </c>
      <c r="I41" s="125">
        <v>4348</v>
      </c>
    </row>
    <row r="42" spans="1:9" ht="12.75" customHeight="1" x14ac:dyDescent="0.2">
      <c r="A42" s="70" t="s">
        <v>141</v>
      </c>
      <c r="B42" s="70" t="s">
        <v>219</v>
      </c>
      <c r="C42" s="70" t="s">
        <v>220</v>
      </c>
      <c r="D42" s="70">
        <v>2</v>
      </c>
      <c r="E42" s="70" t="s">
        <v>29</v>
      </c>
      <c r="F42" s="70">
        <v>129</v>
      </c>
      <c r="G42" s="136">
        <v>1</v>
      </c>
      <c r="H42" s="70">
        <v>0</v>
      </c>
      <c r="I42" s="125">
        <v>2975</v>
      </c>
    </row>
    <row r="43" spans="1:9" ht="12.75" customHeight="1" x14ac:dyDescent="0.2">
      <c r="A43" s="70" t="s">
        <v>141</v>
      </c>
      <c r="B43" s="70" t="s">
        <v>221</v>
      </c>
      <c r="C43" s="70" t="s">
        <v>222</v>
      </c>
      <c r="D43" s="70">
        <v>2</v>
      </c>
      <c r="E43" s="70" t="s">
        <v>29</v>
      </c>
      <c r="F43" s="70">
        <v>129</v>
      </c>
      <c r="G43" s="136">
        <v>1</v>
      </c>
      <c r="H43" s="70">
        <v>0</v>
      </c>
      <c r="I43" s="125">
        <v>1644</v>
      </c>
    </row>
    <row r="44" spans="1:9" ht="12.75" customHeight="1" x14ac:dyDescent="0.2">
      <c r="A44" s="70" t="s">
        <v>141</v>
      </c>
      <c r="B44" s="134" t="s">
        <v>223</v>
      </c>
      <c r="C44" s="134" t="s">
        <v>224</v>
      </c>
      <c r="D44" s="70">
        <v>3</v>
      </c>
      <c r="E44" s="70"/>
      <c r="F44" s="134">
        <v>0</v>
      </c>
      <c r="G44" s="134">
        <v>0</v>
      </c>
      <c r="H44" s="70">
        <v>0</v>
      </c>
      <c r="I44" s="125"/>
    </row>
    <row r="45" spans="1:9" ht="12.75" customHeight="1" x14ac:dyDescent="0.2">
      <c r="A45" s="70" t="s">
        <v>141</v>
      </c>
      <c r="B45" s="134" t="s">
        <v>225</v>
      </c>
      <c r="C45" s="134" t="s">
        <v>226</v>
      </c>
      <c r="D45" s="70">
        <v>3</v>
      </c>
      <c r="E45" s="70"/>
      <c r="F45" s="134">
        <v>0</v>
      </c>
      <c r="G45" s="134">
        <v>0</v>
      </c>
      <c r="H45" s="70">
        <v>0</v>
      </c>
      <c r="I45" s="125"/>
    </row>
    <row r="46" spans="1:9" ht="12.75" customHeight="1" x14ac:dyDescent="0.2">
      <c r="A46" s="70" t="s">
        <v>141</v>
      </c>
      <c r="B46" s="70" t="s">
        <v>227</v>
      </c>
      <c r="C46" s="70" t="s">
        <v>228</v>
      </c>
      <c r="D46" s="70">
        <v>2</v>
      </c>
      <c r="E46" s="70" t="s">
        <v>29</v>
      </c>
      <c r="F46" s="70">
        <v>129</v>
      </c>
      <c r="G46" s="136">
        <v>1</v>
      </c>
      <c r="H46" s="70">
        <v>0</v>
      </c>
      <c r="I46" s="125">
        <v>3587</v>
      </c>
    </row>
    <row r="47" spans="1:9" ht="12.75" customHeight="1" x14ac:dyDescent="0.2">
      <c r="A47" s="70" t="s">
        <v>141</v>
      </c>
      <c r="B47" s="70" t="s">
        <v>229</v>
      </c>
      <c r="C47" s="70" t="s">
        <v>230</v>
      </c>
      <c r="D47" s="70">
        <v>2</v>
      </c>
      <c r="E47" s="70" t="s">
        <v>29</v>
      </c>
      <c r="F47" s="70">
        <v>129</v>
      </c>
      <c r="G47" s="136">
        <v>1</v>
      </c>
      <c r="H47" s="70">
        <v>0</v>
      </c>
      <c r="I47" s="125">
        <v>3420</v>
      </c>
    </row>
    <row r="48" spans="1:9" ht="12.75" customHeight="1" x14ac:dyDescent="0.2">
      <c r="A48" s="71" t="s">
        <v>141</v>
      </c>
      <c r="B48" s="135" t="s">
        <v>231</v>
      </c>
      <c r="C48" s="135" t="s">
        <v>232</v>
      </c>
      <c r="D48" s="71">
        <v>3</v>
      </c>
      <c r="E48" s="71"/>
      <c r="F48" s="135">
        <v>0</v>
      </c>
      <c r="G48" s="135">
        <v>0</v>
      </c>
      <c r="H48" s="71">
        <v>0</v>
      </c>
      <c r="I48" s="126"/>
    </row>
    <row r="49" spans="1:9" ht="12.75" customHeight="1" x14ac:dyDescent="0.2">
      <c r="A49" s="30"/>
      <c r="B49" s="29">
        <f>COUNTA(G26:G48)</f>
        <v>23</v>
      </c>
      <c r="C49" s="29"/>
      <c r="D49" s="75"/>
      <c r="E49" s="29">
        <f>COUNTIF(E26:E48, "Yes")</f>
        <v>11</v>
      </c>
      <c r="F49" s="30"/>
      <c r="G49" s="29"/>
      <c r="H49" s="29"/>
      <c r="I49" s="52">
        <f>SUM(I26:I48)</f>
        <v>35509</v>
      </c>
    </row>
    <row r="50" spans="1:9" ht="12.75" customHeight="1" x14ac:dyDescent="0.2">
      <c r="A50" s="31"/>
      <c r="B50" s="60"/>
      <c r="C50" s="31"/>
      <c r="D50" s="55"/>
      <c r="E50" s="55"/>
      <c r="F50" s="31"/>
      <c r="G50" s="31"/>
      <c r="H50" s="31"/>
      <c r="I50" s="127"/>
    </row>
    <row r="51" spans="1:9" ht="12.75" customHeight="1" x14ac:dyDescent="0.2">
      <c r="A51" s="70" t="s">
        <v>233</v>
      </c>
      <c r="B51" s="70" t="s">
        <v>234</v>
      </c>
      <c r="C51" s="70" t="s">
        <v>235</v>
      </c>
      <c r="D51" s="70">
        <v>2</v>
      </c>
      <c r="E51" s="70" t="s">
        <v>29</v>
      </c>
      <c r="F51" s="70">
        <v>129</v>
      </c>
      <c r="G51" s="70">
        <v>1</v>
      </c>
      <c r="H51" s="70">
        <v>0</v>
      </c>
      <c r="I51" s="125">
        <v>333</v>
      </c>
    </row>
    <row r="52" spans="1:9" ht="12.75" customHeight="1" x14ac:dyDescent="0.2">
      <c r="A52" s="70" t="s">
        <v>233</v>
      </c>
      <c r="B52" s="134" t="s">
        <v>236</v>
      </c>
      <c r="C52" s="134" t="s">
        <v>237</v>
      </c>
      <c r="D52" s="70">
        <v>3</v>
      </c>
      <c r="E52" s="70"/>
      <c r="F52" s="134">
        <v>0</v>
      </c>
      <c r="G52" s="134">
        <v>0</v>
      </c>
      <c r="H52" s="70">
        <v>0</v>
      </c>
      <c r="I52" s="125"/>
    </row>
    <row r="53" spans="1:9" ht="12.75" customHeight="1" x14ac:dyDescent="0.2">
      <c r="A53" s="70" t="s">
        <v>233</v>
      </c>
      <c r="B53" s="134" t="s">
        <v>238</v>
      </c>
      <c r="C53" s="134" t="s">
        <v>239</v>
      </c>
      <c r="D53" s="70">
        <v>3</v>
      </c>
      <c r="E53" s="70"/>
      <c r="F53" s="134">
        <v>0</v>
      </c>
      <c r="G53" s="134">
        <v>0</v>
      </c>
      <c r="H53" s="70">
        <v>0</v>
      </c>
      <c r="I53" s="125"/>
    </row>
    <row r="54" spans="1:9" ht="12.75" customHeight="1" x14ac:dyDescent="0.2">
      <c r="A54" s="70" t="s">
        <v>233</v>
      </c>
      <c r="B54" s="70" t="s">
        <v>240</v>
      </c>
      <c r="C54" s="70" t="s">
        <v>241</v>
      </c>
      <c r="D54" s="70">
        <v>2</v>
      </c>
      <c r="E54" s="70" t="s">
        <v>29</v>
      </c>
      <c r="F54" s="70">
        <v>129</v>
      </c>
      <c r="G54" s="70">
        <v>1</v>
      </c>
      <c r="H54" s="70">
        <v>0</v>
      </c>
      <c r="I54" s="125">
        <v>1002</v>
      </c>
    </row>
    <row r="55" spans="1:9" ht="12.75" customHeight="1" x14ac:dyDescent="0.2">
      <c r="A55" s="70" t="s">
        <v>233</v>
      </c>
      <c r="B55" s="70" t="s">
        <v>242</v>
      </c>
      <c r="C55" s="70" t="s">
        <v>243</v>
      </c>
      <c r="D55" s="70">
        <v>2</v>
      </c>
      <c r="E55" s="70" t="s">
        <v>29</v>
      </c>
      <c r="F55" s="70">
        <v>129</v>
      </c>
      <c r="G55" s="70">
        <v>1</v>
      </c>
      <c r="H55" s="70">
        <v>0</v>
      </c>
      <c r="I55" s="125">
        <v>204</v>
      </c>
    </row>
    <row r="56" spans="1:9" ht="12.75" customHeight="1" x14ac:dyDescent="0.2">
      <c r="A56" s="70" t="s">
        <v>233</v>
      </c>
      <c r="B56" s="70" t="s">
        <v>244</v>
      </c>
      <c r="C56" s="70" t="s">
        <v>245</v>
      </c>
      <c r="D56" s="70">
        <v>1</v>
      </c>
      <c r="E56" s="70" t="s">
        <v>29</v>
      </c>
      <c r="F56" s="70">
        <v>129</v>
      </c>
      <c r="G56" s="70">
        <v>2</v>
      </c>
      <c r="H56" s="70">
        <v>0</v>
      </c>
      <c r="I56" s="125">
        <v>4018</v>
      </c>
    </row>
    <row r="57" spans="1:9" ht="12.75" customHeight="1" x14ac:dyDescent="0.2">
      <c r="A57" s="70" t="s">
        <v>233</v>
      </c>
      <c r="B57" s="70" t="s">
        <v>246</v>
      </c>
      <c r="C57" s="70" t="s">
        <v>247</v>
      </c>
      <c r="D57" s="70">
        <v>2</v>
      </c>
      <c r="E57" s="70" t="s">
        <v>29</v>
      </c>
      <c r="F57" s="70">
        <v>129</v>
      </c>
      <c r="G57" s="70">
        <v>1</v>
      </c>
      <c r="H57" s="70">
        <v>0</v>
      </c>
      <c r="I57" s="125">
        <v>515</v>
      </c>
    </row>
    <row r="58" spans="1:9" ht="12.75" customHeight="1" x14ac:dyDescent="0.2">
      <c r="A58" s="70" t="s">
        <v>233</v>
      </c>
      <c r="B58" s="70" t="s">
        <v>248</v>
      </c>
      <c r="C58" s="70" t="s">
        <v>249</v>
      </c>
      <c r="D58" s="70">
        <v>2</v>
      </c>
      <c r="E58" s="70" t="s">
        <v>29</v>
      </c>
      <c r="F58" s="70">
        <v>129</v>
      </c>
      <c r="G58" s="70">
        <v>1</v>
      </c>
      <c r="H58" s="70">
        <v>0</v>
      </c>
      <c r="I58" s="125">
        <v>1718</v>
      </c>
    </row>
    <row r="59" spans="1:9" ht="12.75" customHeight="1" x14ac:dyDescent="0.2">
      <c r="A59" s="70" t="s">
        <v>233</v>
      </c>
      <c r="B59" s="134" t="s">
        <v>250</v>
      </c>
      <c r="C59" s="134" t="s">
        <v>251</v>
      </c>
      <c r="D59" s="70">
        <v>3</v>
      </c>
      <c r="E59" s="70"/>
      <c r="F59" s="134">
        <v>0</v>
      </c>
      <c r="G59" s="134">
        <v>0</v>
      </c>
      <c r="H59" s="70">
        <v>0</v>
      </c>
      <c r="I59" s="125"/>
    </row>
    <row r="60" spans="1:9" ht="12.75" customHeight="1" x14ac:dyDescent="0.2">
      <c r="A60" s="70" t="s">
        <v>233</v>
      </c>
      <c r="B60" s="134" t="s">
        <v>252</v>
      </c>
      <c r="C60" s="134" t="s">
        <v>253</v>
      </c>
      <c r="D60" s="70">
        <v>3</v>
      </c>
      <c r="E60" s="70"/>
      <c r="F60" s="134">
        <v>0</v>
      </c>
      <c r="G60" s="134">
        <v>0</v>
      </c>
      <c r="H60" s="70">
        <v>0</v>
      </c>
      <c r="I60" s="125"/>
    </row>
    <row r="61" spans="1:9" ht="12.75" customHeight="1" x14ac:dyDescent="0.2">
      <c r="A61" s="70" t="s">
        <v>233</v>
      </c>
      <c r="B61" s="70" t="s">
        <v>254</v>
      </c>
      <c r="C61" s="70" t="s">
        <v>255</v>
      </c>
      <c r="D61" s="70">
        <v>1</v>
      </c>
      <c r="E61" s="70" t="s">
        <v>29</v>
      </c>
      <c r="F61" s="70">
        <v>129</v>
      </c>
      <c r="G61" s="70">
        <v>2</v>
      </c>
      <c r="H61" s="70">
        <v>0</v>
      </c>
      <c r="I61" s="125">
        <v>5757</v>
      </c>
    </row>
    <row r="62" spans="1:9" ht="12.75" customHeight="1" x14ac:dyDescent="0.2">
      <c r="A62" s="70" t="s">
        <v>233</v>
      </c>
      <c r="B62" s="70" t="s">
        <v>256</v>
      </c>
      <c r="C62" s="70" t="s">
        <v>257</v>
      </c>
      <c r="D62" s="70">
        <v>2</v>
      </c>
      <c r="E62" s="70" t="s">
        <v>29</v>
      </c>
      <c r="F62" s="70">
        <v>129</v>
      </c>
      <c r="G62" s="70">
        <v>1</v>
      </c>
      <c r="H62" s="70">
        <v>0</v>
      </c>
      <c r="I62" s="125">
        <v>3581</v>
      </c>
    </row>
    <row r="63" spans="1:9" ht="12.75" customHeight="1" x14ac:dyDescent="0.2">
      <c r="A63" s="70" t="s">
        <v>233</v>
      </c>
      <c r="B63" s="134" t="s">
        <v>258</v>
      </c>
      <c r="C63" s="134" t="s">
        <v>259</v>
      </c>
      <c r="D63" s="70">
        <v>3</v>
      </c>
      <c r="E63" s="70"/>
      <c r="F63" s="134">
        <v>0</v>
      </c>
      <c r="G63" s="134">
        <v>0</v>
      </c>
      <c r="H63" s="70">
        <v>0</v>
      </c>
      <c r="I63" s="125"/>
    </row>
    <row r="64" spans="1:9" ht="12.75" customHeight="1" x14ac:dyDescent="0.2">
      <c r="A64" s="70" t="s">
        <v>233</v>
      </c>
      <c r="B64" s="134" t="s">
        <v>260</v>
      </c>
      <c r="C64" s="134" t="s">
        <v>261</v>
      </c>
      <c r="D64" s="70">
        <v>3</v>
      </c>
      <c r="E64" s="70"/>
      <c r="F64" s="134">
        <v>0</v>
      </c>
      <c r="G64" s="134">
        <v>0</v>
      </c>
      <c r="H64" s="70">
        <v>0</v>
      </c>
      <c r="I64" s="125"/>
    </row>
    <row r="65" spans="1:9" ht="12.75" customHeight="1" x14ac:dyDescent="0.2">
      <c r="A65" s="70" t="s">
        <v>233</v>
      </c>
      <c r="B65" s="70" t="s">
        <v>262</v>
      </c>
      <c r="C65" s="70" t="s">
        <v>263</v>
      </c>
      <c r="D65" s="70">
        <v>2</v>
      </c>
      <c r="E65" s="70" t="s">
        <v>29</v>
      </c>
      <c r="F65" s="70">
        <v>129</v>
      </c>
      <c r="G65" s="70">
        <v>1</v>
      </c>
      <c r="H65" s="70">
        <v>0</v>
      </c>
      <c r="I65" s="125">
        <v>2872</v>
      </c>
    </row>
    <row r="66" spans="1:9" ht="12.75" customHeight="1" x14ac:dyDescent="0.2">
      <c r="A66" s="70" t="s">
        <v>233</v>
      </c>
      <c r="B66" s="70" t="s">
        <v>264</v>
      </c>
      <c r="C66" s="70" t="s">
        <v>265</v>
      </c>
      <c r="D66" s="70">
        <v>2</v>
      </c>
      <c r="E66" s="70" t="s">
        <v>29</v>
      </c>
      <c r="F66" s="70">
        <v>129</v>
      </c>
      <c r="G66" s="70">
        <v>1</v>
      </c>
      <c r="H66" s="70">
        <v>0</v>
      </c>
      <c r="I66" s="125">
        <v>1049</v>
      </c>
    </row>
    <row r="67" spans="1:9" ht="12.75" customHeight="1" x14ac:dyDescent="0.2">
      <c r="A67" s="70" t="s">
        <v>233</v>
      </c>
      <c r="B67" s="134" t="s">
        <v>266</v>
      </c>
      <c r="C67" s="134" t="s">
        <v>267</v>
      </c>
      <c r="D67" s="70">
        <v>3</v>
      </c>
      <c r="E67" s="70"/>
      <c r="F67" s="134">
        <v>0</v>
      </c>
      <c r="G67" s="134">
        <v>0</v>
      </c>
      <c r="H67" s="70">
        <v>0</v>
      </c>
      <c r="I67" s="125"/>
    </row>
    <row r="68" spans="1:9" ht="12.75" customHeight="1" x14ac:dyDescent="0.2">
      <c r="A68" s="70" t="s">
        <v>233</v>
      </c>
      <c r="B68" s="134" t="s">
        <v>268</v>
      </c>
      <c r="C68" s="134" t="s">
        <v>269</v>
      </c>
      <c r="D68" s="70">
        <v>3</v>
      </c>
      <c r="E68" s="70"/>
      <c r="F68" s="134">
        <v>0</v>
      </c>
      <c r="G68" s="134">
        <v>0</v>
      </c>
      <c r="H68" s="70">
        <v>0</v>
      </c>
      <c r="I68" s="125"/>
    </row>
    <row r="69" spans="1:9" ht="12.75" customHeight="1" x14ac:dyDescent="0.2">
      <c r="A69" s="70" t="s">
        <v>233</v>
      </c>
      <c r="B69" s="134" t="s">
        <v>270</v>
      </c>
      <c r="C69" s="134" t="s">
        <v>271</v>
      </c>
      <c r="D69" s="70">
        <v>3</v>
      </c>
      <c r="E69" s="70"/>
      <c r="F69" s="134">
        <v>0</v>
      </c>
      <c r="G69" s="134">
        <v>0</v>
      </c>
      <c r="H69" s="70">
        <v>0</v>
      </c>
      <c r="I69" s="125"/>
    </row>
    <row r="70" spans="1:9" ht="12.75" customHeight="1" x14ac:dyDescent="0.2">
      <c r="A70" s="70" t="s">
        <v>233</v>
      </c>
      <c r="B70" s="134" t="s">
        <v>272</v>
      </c>
      <c r="C70" s="134" t="s">
        <v>273</v>
      </c>
      <c r="D70" s="70">
        <v>3</v>
      </c>
      <c r="E70" s="70"/>
      <c r="F70" s="134">
        <v>0</v>
      </c>
      <c r="G70" s="134">
        <v>0</v>
      </c>
      <c r="H70" s="70">
        <v>0</v>
      </c>
      <c r="I70" s="125"/>
    </row>
    <row r="71" spans="1:9" ht="12.75" customHeight="1" x14ac:dyDescent="0.2">
      <c r="A71" s="70" t="s">
        <v>233</v>
      </c>
      <c r="B71" s="134" t="s">
        <v>274</v>
      </c>
      <c r="C71" s="134" t="s">
        <v>275</v>
      </c>
      <c r="D71" s="70">
        <v>3</v>
      </c>
      <c r="E71" s="70"/>
      <c r="F71" s="134">
        <v>0</v>
      </c>
      <c r="G71" s="134">
        <v>0</v>
      </c>
      <c r="H71" s="70">
        <v>0</v>
      </c>
      <c r="I71" s="125"/>
    </row>
    <row r="72" spans="1:9" ht="12.75" customHeight="1" x14ac:dyDescent="0.2">
      <c r="A72" s="70" t="s">
        <v>233</v>
      </c>
      <c r="B72" s="70" t="s">
        <v>276</v>
      </c>
      <c r="C72" s="70" t="s">
        <v>277</v>
      </c>
      <c r="D72" s="70">
        <v>1</v>
      </c>
      <c r="E72" s="70" t="s">
        <v>29</v>
      </c>
      <c r="F72" s="70">
        <v>129</v>
      </c>
      <c r="G72" s="70">
        <v>2</v>
      </c>
      <c r="H72" s="70">
        <v>0</v>
      </c>
      <c r="I72" s="125">
        <v>284</v>
      </c>
    </row>
    <row r="73" spans="1:9" ht="12.75" customHeight="1" x14ac:dyDescent="0.2">
      <c r="A73" s="70" t="s">
        <v>233</v>
      </c>
      <c r="B73" s="70" t="s">
        <v>278</v>
      </c>
      <c r="C73" s="70" t="s">
        <v>279</v>
      </c>
      <c r="D73" s="70">
        <v>1</v>
      </c>
      <c r="E73" s="70" t="s">
        <v>29</v>
      </c>
      <c r="F73" s="70">
        <v>129</v>
      </c>
      <c r="G73" s="70">
        <v>2</v>
      </c>
      <c r="H73" s="70">
        <v>0</v>
      </c>
      <c r="I73" s="125">
        <v>15983</v>
      </c>
    </row>
    <row r="74" spans="1:9" ht="12.75" customHeight="1" x14ac:dyDescent="0.2">
      <c r="A74" s="70" t="s">
        <v>233</v>
      </c>
      <c r="B74" s="70" t="s">
        <v>280</v>
      </c>
      <c r="C74" s="70" t="s">
        <v>281</v>
      </c>
      <c r="D74" s="70">
        <v>1</v>
      </c>
      <c r="E74" s="70" t="s">
        <v>29</v>
      </c>
      <c r="F74" s="70">
        <v>129</v>
      </c>
      <c r="G74" s="70">
        <v>2</v>
      </c>
      <c r="H74" s="70">
        <v>0</v>
      </c>
      <c r="I74" s="125">
        <v>5892</v>
      </c>
    </row>
    <row r="75" spans="1:9" ht="12.75" customHeight="1" x14ac:dyDescent="0.2">
      <c r="A75" s="70" t="s">
        <v>233</v>
      </c>
      <c r="B75" s="70" t="s">
        <v>282</v>
      </c>
      <c r="C75" s="70" t="s">
        <v>283</v>
      </c>
      <c r="D75" s="70">
        <v>1</v>
      </c>
      <c r="E75" s="70" t="s">
        <v>29</v>
      </c>
      <c r="F75" s="70">
        <v>129</v>
      </c>
      <c r="G75" s="70">
        <v>2</v>
      </c>
      <c r="H75" s="70">
        <v>0</v>
      </c>
      <c r="I75" s="125">
        <v>9544</v>
      </c>
    </row>
    <row r="76" spans="1:9" ht="12.75" customHeight="1" x14ac:dyDescent="0.2">
      <c r="A76" s="70" t="s">
        <v>233</v>
      </c>
      <c r="B76" s="70" t="s">
        <v>284</v>
      </c>
      <c r="C76" s="70" t="s">
        <v>285</v>
      </c>
      <c r="D76" s="70">
        <v>1</v>
      </c>
      <c r="E76" s="70" t="s">
        <v>29</v>
      </c>
      <c r="F76" s="70">
        <v>129</v>
      </c>
      <c r="G76" s="70">
        <v>2</v>
      </c>
      <c r="H76" s="70">
        <v>0</v>
      </c>
      <c r="I76" s="125">
        <v>886</v>
      </c>
    </row>
    <row r="77" spans="1:9" ht="12.75" customHeight="1" x14ac:dyDescent="0.2">
      <c r="A77" s="70" t="s">
        <v>233</v>
      </c>
      <c r="B77" s="70" t="s">
        <v>286</v>
      </c>
      <c r="C77" s="70" t="s">
        <v>287</v>
      </c>
      <c r="D77" s="70">
        <v>1</v>
      </c>
      <c r="E77" s="70" t="s">
        <v>29</v>
      </c>
      <c r="F77" s="70">
        <v>129</v>
      </c>
      <c r="G77" s="70">
        <v>1</v>
      </c>
      <c r="H77" s="70">
        <v>0</v>
      </c>
      <c r="I77" s="125">
        <v>5996</v>
      </c>
    </row>
    <row r="78" spans="1:9" ht="12.75" customHeight="1" x14ac:dyDescent="0.2">
      <c r="A78" s="70" t="s">
        <v>233</v>
      </c>
      <c r="B78" s="134" t="s">
        <v>288</v>
      </c>
      <c r="C78" s="134" t="s">
        <v>289</v>
      </c>
      <c r="D78" s="70">
        <v>3</v>
      </c>
      <c r="E78" s="70"/>
      <c r="F78" s="134">
        <v>0</v>
      </c>
      <c r="G78" s="134">
        <v>0</v>
      </c>
      <c r="H78" s="70">
        <v>0</v>
      </c>
      <c r="I78" s="125"/>
    </row>
    <row r="79" spans="1:9" ht="12.75" customHeight="1" x14ac:dyDescent="0.2">
      <c r="A79" s="70" t="s">
        <v>233</v>
      </c>
      <c r="B79" s="134" t="s">
        <v>290</v>
      </c>
      <c r="C79" s="134" t="s">
        <v>291</v>
      </c>
      <c r="D79" s="70">
        <v>3</v>
      </c>
      <c r="E79" s="70"/>
      <c r="F79" s="134">
        <v>0</v>
      </c>
      <c r="G79" s="134">
        <v>0</v>
      </c>
      <c r="H79" s="70">
        <v>0</v>
      </c>
      <c r="I79" s="125"/>
    </row>
    <row r="80" spans="1:9" ht="12.75" customHeight="1" x14ac:dyDescent="0.2">
      <c r="A80" s="70" t="s">
        <v>233</v>
      </c>
      <c r="B80" s="70" t="s">
        <v>292</v>
      </c>
      <c r="C80" s="70" t="s">
        <v>293</v>
      </c>
      <c r="D80" s="70">
        <v>2</v>
      </c>
      <c r="E80" s="70" t="s">
        <v>29</v>
      </c>
      <c r="F80" s="70">
        <v>129</v>
      </c>
      <c r="G80" s="70">
        <v>1</v>
      </c>
      <c r="H80" s="70">
        <v>0</v>
      </c>
      <c r="I80" s="125">
        <v>1914</v>
      </c>
    </row>
    <row r="81" spans="1:10" ht="12.75" customHeight="1" x14ac:dyDescent="0.2">
      <c r="A81" s="70" t="s">
        <v>233</v>
      </c>
      <c r="B81" s="134" t="s">
        <v>294</v>
      </c>
      <c r="C81" s="134" t="s">
        <v>295</v>
      </c>
      <c r="D81" s="70">
        <v>3</v>
      </c>
      <c r="E81" s="70"/>
      <c r="F81" s="134">
        <v>0</v>
      </c>
      <c r="G81" s="134">
        <v>0</v>
      </c>
      <c r="H81" s="70">
        <v>0</v>
      </c>
      <c r="I81" s="125"/>
    </row>
    <row r="82" spans="1:10" ht="12.75" customHeight="1" x14ac:dyDescent="0.2">
      <c r="A82" s="70" t="s">
        <v>233</v>
      </c>
      <c r="B82" s="134" t="s">
        <v>296</v>
      </c>
      <c r="C82" s="134" t="s">
        <v>297</v>
      </c>
      <c r="D82" s="70">
        <v>3</v>
      </c>
      <c r="E82" s="70"/>
      <c r="F82" s="134">
        <v>0</v>
      </c>
      <c r="G82" s="134">
        <v>0</v>
      </c>
      <c r="H82" s="70">
        <v>0</v>
      </c>
      <c r="I82" s="125"/>
    </row>
    <row r="83" spans="1:10" ht="12.75" customHeight="1" x14ac:dyDescent="0.2">
      <c r="A83" s="70" t="s">
        <v>233</v>
      </c>
      <c r="B83" s="134" t="s">
        <v>298</v>
      </c>
      <c r="C83" s="134" t="s">
        <v>299</v>
      </c>
      <c r="D83" s="70">
        <v>3</v>
      </c>
      <c r="E83" s="70"/>
      <c r="F83" s="134">
        <v>0</v>
      </c>
      <c r="G83" s="134">
        <v>0</v>
      </c>
      <c r="H83" s="70">
        <v>0</v>
      </c>
      <c r="I83" s="125"/>
    </row>
    <row r="84" spans="1:10" ht="12.75" customHeight="1" x14ac:dyDescent="0.2">
      <c r="A84" s="71" t="s">
        <v>233</v>
      </c>
      <c r="B84" s="135" t="s">
        <v>300</v>
      </c>
      <c r="C84" s="135" t="s">
        <v>301</v>
      </c>
      <c r="D84" s="71">
        <v>3</v>
      </c>
      <c r="E84" s="71"/>
      <c r="F84" s="135">
        <v>0</v>
      </c>
      <c r="G84" s="135">
        <v>0</v>
      </c>
      <c r="H84" s="71">
        <v>0</v>
      </c>
      <c r="I84" s="126"/>
    </row>
    <row r="85" spans="1:10" x14ac:dyDescent="0.2">
      <c r="A85" s="30"/>
      <c r="B85" s="29">
        <f>COUNTA(B51:B84)</f>
        <v>34</v>
      </c>
      <c r="C85" s="29"/>
      <c r="D85" s="29"/>
      <c r="E85" s="29">
        <f>COUNTIF(E51:E84, "Yes")</f>
        <v>17</v>
      </c>
      <c r="F85" s="30"/>
      <c r="G85" s="29"/>
      <c r="H85" s="29"/>
      <c r="I85" s="52">
        <f>SUM(I51:I84)</f>
        <v>61548</v>
      </c>
    </row>
    <row r="86" spans="1:10" x14ac:dyDescent="0.2">
      <c r="A86" s="30"/>
      <c r="B86" s="29"/>
      <c r="C86" s="29"/>
      <c r="D86" s="29"/>
      <c r="E86" s="29"/>
      <c r="F86" s="30"/>
      <c r="G86" s="30"/>
      <c r="H86" s="29"/>
      <c r="I86" s="29"/>
      <c r="J86" s="52"/>
    </row>
    <row r="87" spans="1:10" x14ac:dyDescent="0.2">
      <c r="A87" s="30"/>
      <c r="B87" s="155"/>
      <c r="C87" s="156" t="s">
        <v>329</v>
      </c>
      <c r="D87" s="29"/>
      <c r="E87" s="29"/>
      <c r="F87" s="30"/>
      <c r="G87" s="30"/>
      <c r="H87" s="29"/>
      <c r="I87" s="29"/>
      <c r="J87" s="52"/>
    </row>
    <row r="88" spans="1:10" x14ac:dyDescent="0.2">
      <c r="A88" s="30"/>
      <c r="B88" s="154"/>
      <c r="C88" s="154"/>
      <c r="D88" s="29"/>
      <c r="E88" s="29"/>
      <c r="F88" s="30"/>
      <c r="G88" s="30"/>
      <c r="H88" s="29"/>
      <c r="I88" s="29"/>
      <c r="J88" s="52"/>
    </row>
    <row r="89" spans="1:10" x14ac:dyDescent="0.2">
      <c r="A89" s="67"/>
      <c r="B89" s="67"/>
      <c r="C89" s="94"/>
      <c r="D89" s="117" t="s">
        <v>97</v>
      </c>
      <c r="E89" s="117"/>
      <c r="F89" s="95"/>
      <c r="G89" s="95"/>
      <c r="H89" s="67"/>
      <c r="I89" s="67"/>
    </row>
    <row r="90" spans="1:10" x14ac:dyDescent="0.2">
      <c r="A90" s="67"/>
      <c r="B90" s="67"/>
      <c r="D90" s="108" t="s">
        <v>93</v>
      </c>
      <c r="E90" s="108"/>
      <c r="F90" s="97">
        <f>SUM(B24+B49+B85)</f>
        <v>79</v>
      </c>
      <c r="G90" s="95"/>
      <c r="H90" s="67"/>
      <c r="I90" s="67"/>
      <c r="J90" s="2"/>
    </row>
    <row r="91" spans="1:10" x14ac:dyDescent="0.2">
      <c r="D91" s="108" t="s">
        <v>96</v>
      </c>
      <c r="E91" s="108"/>
      <c r="F91" s="97">
        <f>SUM(E24+E49+E85)</f>
        <v>39</v>
      </c>
      <c r="G91" s="95"/>
      <c r="J91" s="88"/>
    </row>
    <row r="92" spans="1:10" x14ac:dyDescent="0.2">
      <c r="D92" s="108" t="s">
        <v>137</v>
      </c>
      <c r="E92" s="108"/>
      <c r="F92" s="123">
        <f>F91/F90</f>
        <v>0.49367088607594939</v>
      </c>
      <c r="G92" s="95"/>
    </row>
    <row r="93" spans="1:10" x14ac:dyDescent="0.2">
      <c r="D93" s="108" t="s">
        <v>327</v>
      </c>
      <c r="E93" s="108"/>
      <c r="F93" s="98">
        <f>SUM(I24+I49+I85)</f>
        <v>157438</v>
      </c>
      <c r="G93" s="99"/>
    </row>
    <row r="95" spans="1:10" x14ac:dyDescent="0.2">
      <c r="D95" s="117" t="s">
        <v>306</v>
      </c>
      <c r="E95" s="117"/>
      <c r="F95" s="143" t="s">
        <v>307</v>
      </c>
      <c r="G95" s="143" t="s">
        <v>102</v>
      </c>
    </row>
    <row r="96" spans="1:10" x14ac:dyDescent="0.2">
      <c r="D96" s="108" t="s">
        <v>308</v>
      </c>
      <c r="E96" s="108"/>
      <c r="F96" s="144">
        <f>COUNTIF(G2:G84, "0.25")</f>
        <v>0</v>
      </c>
      <c r="G96" s="145">
        <f>F96/F91</f>
        <v>0</v>
      </c>
    </row>
    <row r="97" spans="4:7" x14ac:dyDescent="0.2">
      <c r="D97" s="108" t="s">
        <v>309</v>
      </c>
      <c r="E97" s="108"/>
      <c r="F97" s="144">
        <f>COUNTIF(G2:G84, "0.5")</f>
        <v>0</v>
      </c>
      <c r="G97" s="145">
        <f>F97/F91</f>
        <v>0</v>
      </c>
    </row>
    <row r="98" spans="4:7" x14ac:dyDescent="0.2">
      <c r="D98" s="108" t="s">
        <v>310</v>
      </c>
      <c r="E98" s="108"/>
      <c r="F98" s="144">
        <f>COUNTIF(G2:G84, "1")</f>
        <v>32</v>
      </c>
      <c r="G98" s="145">
        <f>F98/F91</f>
        <v>0.82051282051282048</v>
      </c>
    </row>
    <row r="99" spans="4:7" x14ac:dyDescent="0.2">
      <c r="D99" s="108" t="s">
        <v>311</v>
      </c>
      <c r="E99" s="108"/>
      <c r="F99" s="144">
        <f>COUNTIF(G2:G84, "1.25")</f>
        <v>0</v>
      </c>
      <c r="G99" s="145">
        <f>F99/F91</f>
        <v>0</v>
      </c>
    </row>
    <row r="100" spans="4:7" x14ac:dyDescent="0.2">
      <c r="D100" s="108" t="s">
        <v>312</v>
      </c>
      <c r="E100" s="108"/>
      <c r="F100" s="144">
        <f>COUNTIF(G2:G84, "1.50")</f>
        <v>0</v>
      </c>
      <c r="G100" s="145">
        <f>F100/F91</f>
        <v>0</v>
      </c>
    </row>
    <row r="101" spans="4:7" x14ac:dyDescent="0.2">
      <c r="D101" s="108" t="s">
        <v>313</v>
      </c>
      <c r="E101" s="108"/>
      <c r="F101" s="144">
        <f>COUNTIF(G2:G84, "2")</f>
        <v>7</v>
      </c>
      <c r="G101" s="145">
        <f>F101/F91</f>
        <v>0.17948717948717949</v>
      </c>
    </row>
    <row r="102" spans="4:7" x14ac:dyDescent="0.2">
      <c r="D102" s="108" t="s">
        <v>314</v>
      </c>
      <c r="E102" s="108"/>
      <c r="F102" s="144">
        <f>COUNTIF(G2:G84, "2.5")</f>
        <v>0</v>
      </c>
      <c r="G102" s="145">
        <f>F102/F91</f>
        <v>0</v>
      </c>
    </row>
    <row r="103" spans="4:7" x14ac:dyDescent="0.2">
      <c r="D103" s="108" t="s">
        <v>315</v>
      </c>
      <c r="E103" s="108"/>
      <c r="F103" s="144">
        <f>COUNTIF(G2:G84, "3")</f>
        <v>0</v>
      </c>
      <c r="G103" s="145">
        <f>F103/F91</f>
        <v>0</v>
      </c>
    </row>
    <row r="104" spans="4:7" x14ac:dyDescent="0.2">
      <c r="D104" s="108" t="s">
        <v>316</v>
      </c>
      <c r="E104" s="108"/>
      <c r="F104" s="144">
        <f>COUNTIF(G2:G84, "4")</f>
        <v>0</v>
      </c>
      <c r="G104" s="145">
        <f>F104/F91</f>
        <v>0</v>
      </c>
    </row>
    <row r="105" spans="4:7" x14ac:dyDescent="0.2">
      <c r="D105" s="108" t="s">
        <v>317</v>
      </c>
      <c r="E105" s="108"/>
      <c r="F105" s="144">
        <f>COUNTIF(G2:G84, "5")</f>
        <v>0</v>
      </c>
      <c r="G105" s="145">
        <f>F105/F91</f>
        <v>0</v>
      </c>
    </row>
    <row r="106" spans="4:7" x14ac:dyDescent="0.2">
      <c r="D106" s="108" t="s">
        <v>318</v>
      </c>
      <c r="E106" s="108"/>
      <c r="F106" s="144">
        <f>COUNTIF(G2:G84, "7")</f>
        <v>0</v>
      </c>
      <c r="G106" s="145">
        <f>F106/F91</f>
        <v>0</v>
      </c>
    </row>
    <row r="107" spans="4:7" x14ac:dyDescent="0.2">
      <c r="D107" s="34"/>
      <c r="E107" s="34"/>
      <c r="G107" s="1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Minnesota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6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" customWidth="1"/>
    <col min="2" max="2" width="7.7109375" customWidth="1"/>
    <col min="3" max="3" width="24.140625" customWidth="1"/>
    <col min="4" max="4" width="7.710937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59"/>
      <c r="B1" s="160" t="s">
        <v>36</v>
      </c>
      <c r="C1" s="160"/>
      <c r="D1" s="141"/>
      <c r="E1" s="59"/>
      <c r="F1" s="59"/>
      <c r="G1" s="161" t="s">
        <v>138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34" s="24" customFormat="1" ht="39" customHeight="1" x14ac:dyDescent="0.15">
      <c r="A2" s="25" t="s">
        <v>12</v>
      </c>
      <c r="B2" s="25" t="s">
        <v>13</v>
      </c>
      <c r="C2" s="25" t="s">
        <v>64</v>
      </c>
      <c r="D2" s="3" t="s">
        <v>67</v>
      </c>
      <c r="E2" s="25" t="s">
        <v>72</v>
      </c>
      <c r="F2" s="25" t="s">
        <v>73</v>
      </c>
      <c r="G2" s="25" t="s">
        <v>74</v>
      </c>
      <c r="H2" s="25" t="s">
        <v>75</v>
      </c>
      <c r="I2" s="3" t="s">
        <v>76</v>
      </c>
      <c r="J2" s="25" t="s">
        <v>77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78</v>
      </c>
      <c r="P2" s="25" t="s">
        <v>79</v>
      </c>
      <c r="Q2" s="25" t="s">
        <v>80</v>
      </c>
      <c r="R2" s="25" t="s">
        <v>81</v>
      </c>
      <c r="S2" s="25" t="s">
        <v>82</v>
      </c>
    </row>
    <row r="3" spans="1:34" x14ac:dyDescent="0.2">
      <c r="A3" s="70" t="s">
        <v>142</v>
      </c>
      <c r="B3" s="70" t="s">
        <v>149</v>
      </c>
      <c r="C3" s="70" t="s">
        <v>150</v>
      </c>
      <c r="D3" s="70">
        <v>2</v>
      </c>
      <c r="E3" s="70" t="s">
        <v>29</v>
      </c>
      <c r="F3" s="70" t="s">
        <v>29</v>
      </c>
      <c r="G3" s="70" t="s">
        <v>29</v>
      </c>
      <c r="H3" s="70" t="s">
        <v>29</v>
      </c>
      <c r="I3" s="70"/>
      <c r="J3" s="70" t="s">
        <v>29</v>
      </c>
      <c r="K3" s="70"/>
      <c r="L3" s="70"/>
      <c r="M3" s="70"/>
      <c r="N3" s="70"/>
      <c r="O3" s="70"/>
      <c r="P3" s="70" t="s">
        <v>29</v>
      </c>
      <c r="Q3" s="70" t="s">
        <v>29</v>
      </c>
      <c r="R3" s="70"/>
      <c r="S3" s="70" t="s">
        <v>29</v>
      </c>
      <c r="T3" s="3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x14ac:dyDescent="0.2">
      <c r="A4" s="70" t="s">
        <v>142</v>
      </c>
      <c r="B4" s="70" t="s">
        <v>155</v>
      </c>
      <c r="C4" s="70" t="s">
        <v>156</v>
      </c>
      <c r="D4" s="70">
        <v>2</v>
      </c>
      <c r="E4" s="70" t="s">
        <v>29</v>
      </c>
      <c r="F4" s="70" t="s">
        <v>29</v>
      </c>
      <c r="G4" s="70" t="s">
        <v>29</v>
      </c>
      <c r="H4" s="70" t="s">
        <v>29</v>
      </c>
      <c r="I4" s="70"/>
      <c r="J4" s="70"/>
      <c r="K4" s="70"/>
      <c r="L4" s="70"/>
      <c r="M4" s="70"/>
      <c r="N4" s="70"/>
      <c r="O4" s="70"/>
      <c r="P4" s="70" t="s">
        <v>29</v>
      </c>
      <c r="Q4" s="70" t="s">
        <v>29</v>
      </c>
      <c r="R4" s="70"/>
      <c r="S4" s="70" t="s">
        <v>29</v>
      </c>
      <c r="T4" s="3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x14ac:dyDescent="0.2">
      <c r="A5" s="70" t="s">
        <v>142</v>
      </c>
      <c r="B5" s="70" t="s">
        <v>157</v>
      </c>
      <c r="C5" s="70" t="s">
        <v>158</v>
      </c>
      <c r="D5" s="70">
        <v>2</v>
      </c>
      <c r="E5" s="70" t="s">
        <v>29</v>
      </c>
      <c r="F5" s="70" t="s">
        <v>29</v>
      </c>
      <c r="G5" s="70" t="s">
        <v>29</v>
      </c>
      <c r="H5" s="70" t="s">
        <v>29</v>
      </c>
      <c r="I5" s="70"/>
      <c r="J5" s="70"/>
      <c r="K5" s="70"/>
      <c r="L5" s="70"/>
      <c r="M5" s="70"/>
      <c r="N5" s="70"/>
      <c r="O5" s="70"/>
      <c r="P5" s="70" t="s">
        <v>29</v>
      </c>
      <c r="Q5" s="70" t="s">
        <v>29</v>
      </c>
      <c r="R5" s="70"/>
      <c r="S5" s="70" t="s">
        <v>29</v>
      </c>
      <c r="T5" s="3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x14ac:dyDescent="0.2">
      <c r="A6" s="70" t="s">
        <v>142</v>
      </c>
      <c r="B6" s="70" t="s">
        <v>159</v>
      </c>
      <c r="C6" s="70" t="s">
        <v>160</v>
      </c>
      <c r="D6" s="70">
        <v>2</v>
      </c>
      <c r="E6" s="70" t="s">
        <v>29</v>
      </c>
      <c r="F6" s="70" t="s">
        <v>29</v>
      </c>
      <c r="G6" s="70" t="s">
        <v>29</v>
      </c>
      <c r="H6" s="70" t="s">
        <v>29</v>
      </c>
      <c r="I6" s="70"/>
      <c r="J6" s="70" t="s">
        <v>29</v>
      </c>
      <c r="K6" s="70"/>
      <c r="L6" s="70"/>
      <c r="M6" s="70"/>
      <c r="N6" s="70"/>
      <c r="O6" s="70"/>
      <c r="P6" s="70"/>
      <c r="Q6" s="70" t="s">
        <v>29</v>
      </c>
      <c r="R6" s="70"/>
      <c r="S6" s="70" t="s">
        <v>29</v>
      </c>
      <c r="T6" s="3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x14ac:dyDescent="0.2">
      <c r="A7" s="70" t="s">
        <v>142</v>
      </c>
      <c r="B7" s="70" t="s">
        <v>161</v>
      </c>
      <c r="C7" s="70" t="s">
        <v>162</v>
      </c>
      <c r="D7" s="70">
        <v>2</v>
      </c>
      <c r="E7" s="70" t="s">
        <v>29</v>
      </c>
      <c r="F7" s="70" t="s">
        <v>29</v>
      </c>
      <c r="G7" s="70" t="s">
        <v>29</v>
      </c>
      <c r="H7" s="70" t="s">
        <v>29</v>
      </c>
      <c r="I7" s="70"/>
      <c r="J7" s="70"/>
      <c r="K7" s="70"/>
      <c r="L7" s="70"/>
      <c r="M7" s="70"/>
      <c r="N7" s="70"/>
      <c r="O7" s="70"/>
      <c r="P7" s="70"/>
      <c r="Q7" s="70" t="s">
        <v>29</v>
      </c>
      <c r="R7" s="70"/>
      <c r="S7" s="70" t="s">
        <v>29</v>
      </c>
      <c r="T7" s="3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x14ac:dyDescent="0.2">
      <c r="A8" s="70" t="s">
        <v>142</v>
      </c>
      <c r="B8" s="70" t="s">
        <v>169</v>
      </c>
      <c r="C8" s="70" t="s">
        <v>170</v>
      </c>
      <c r="D8" s="70">
        <v>2</v>
      </c>
      <c r="E8" s="70" t="s">
        <v>29</v>
      </c>
      <c r="F8" s="70" t="s">
        <v>29</v>
      </c>
      <c r="G8" s="70" t="s">
        <v>29</v>
      </c>
      <c r="H8" s="70" t="s">
        <v>29</v>
      </c>
      <c r="I8" s="70"/>
      <c r="J8" s="70"/>
      <c r="K8" s="70"/>
      <c r="L8" s="70"/>
      <c r="M8" s="70"/>
      <c r="N8" s="70"/>
      <c r="O8" s="70"/>
      <c r="P8" s="70" t="s">
        <v>29</v>
      </c>
      <c r="Q8" s="70" t="s">
        <v>29</v>
      </c>
      <c r="R8" s="70"/>
      <c r="S8" s="70" t="s">
        <v>29</v>
      </c>
      <c r="T8" s="3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x14ac:dyDescent="0.2">
      <c r="A9" s="70" t="s">
        <v>142</v>
      </c>
      <c r="B9" s="70" t="s">
        <v>171</v>
      </c>
      <c r="C9" s="70" t="s">
        <v>172</v>
      </c>
      <c r="D9" s="70">
        <v>2</v>
      </c>
      <c r="E9" s="70" t="s">
        <v>29</v>
      </c>
      <c r="F9" s="70" t="s">
        <v>29</v>
      </c>
      <c r="G9" s="70" t="s">
        <v>29</v>
      </c>
      <c r="H9" s="70" t="s">
        <v>29</v>
      </c>
      <c r="I9" s="70"/>
      <c r="J9" s="70" t="s">
        <v>29</v>
      </c>
      <c r="K9" s="70"/>
      <c r="L9" s="70"/>
      <c r="M9" s="70"/>
      <c r="N9" s="70"/>
      <c r="O9" s="70"/>
      <c r="P9" s="70"/>
      <c r="Q9" s="70" t="s">
        <v>29</v>
      </c>
      <c r="R9" s="70"/>
      <c r="S9" s="70" t="s">
        <v>29</v>
      </c>
      <c r="T9" s="3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x14ac:dyDescent="0.2">
      <c r="A10" s="70" t="s">
        <v>142</v>
      </c>
      <c r="B10" s="70" t="s">
        <v>173</v>
      </c>
      <c r="C10" s="70" t="s">
        <v>174</v>
      </c>
      <c r="D10" s="70">
        <v>2</v>
      </c>
      <c r="E10" s="70" t="s">
        <v>29</v>
      </c>
      <c r="F10" s="70" t="s">
        <v>29</v>
      </c>
      <c r="G10" s="70" t="s">
        <v>29</v>
      </c>
      <c r="H10" s="70" t="s">
        <v>29</v>
      </c>
      <c r="I10" s="70"/>
      <c r="J10" s="70"/>
      <c r="K10" s="70"/>
      <c r="L10" s="70"/>
      <c r="M10" s="70"/>
      <c r="N10" s="70"/>
      <c r="O10" s="70"/>
      <c r="P10" s="70" t="s">
        <v>29</v>
      </c>
      <c r="Q10" s="70" t="s">
        <v>29</v>
      </c>
      <c r="R10" s="70"/>
      <c r="S10" s="70" t="s">
        <v>29</v>
      </c>
      <c r="T10" s="3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x14ac:dyDescent="0.2">
      <c r="A11" s="70" t="s">
        <v>142</v>
      </c>
      <c r="B11" s="70" t="s">
        <v>179</v>
      </c>
      <c r="C11" s="70" t="s">
        <v>180</v>
      </c>
      <c r="D11" s="70">
        <v>2</v>
      </c>
      <c r="E11" s="70" t="s">
        <v>29</v>
      </c>
      <c r="F11" s="70" t="s">
        <v>29</v>
      </c>
      <c r="G11" s="70" t="s">
        <v>29</v>
      </c>
      <c r="H11" s="70" t="s">
        <v>29</v>
      </c>
      <c r="I11" s="70"/>
      <c r="J11" s="70"/>
      <c r="K11" s="70"/>
      <c r="L11" s="70"/>
      <c r="M11" s="70"/>
      <c r="N11" s="70"/>
      <c r="O11" s="70"/>
      <c r="P11" s="70" t="s">
        <v>29</v>
      </c>
      <c r="Q11" s="70" t="s">
        <v>29</v>
      </c>
      <c r="R11" s="70"/>
      <c r="S11" s="70" t="s">
        <v>29</v>
      </c>
      <c r="T11" s="3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34" x14ac:dyDescent="0.2">
      <c r="A12" s="70" t="s">
        <v>142</v>
      </c>
      <c r="B12" s="70" t="s">
        <v>181</v>
      </c>
      <c r="C12" s="70" t="s">
        <v>182</v>
      </c>
      <c r="D12" s="70">
        <v>2</v>
      </c>
      <c r="E12" s="70" t="s">
        <v>29</v>
      </c>
      <c r="F12" s="70" t="s">
        <v>29</v>
      </c>
      <c r="G12" s="70" t="s">
        <v>29</v>
      </c>
      <c r="H12" s="70" t="s">
        <v>29</v>
      </c>
      <c r="I12" s="70"/>
      <c r="J12" s="70"/>
      <c r="K12" s="70"/>
      <c r="L12" s="70"/>
      <c r="M12" s="70"/>
      <c r="N12" s="70"/>
      <c r="O12" s="70"/>
      <c r="P12" s="70" t="s">
        <v>29</v>
      </c>
      <c r="Q12" s="70" t="s">
        <v>29</v>
      </c>
      <c r="R12" s="70"/>
      <c r="S12" s="70" t="s">
        <v>29</v>
      </c>
      <c r="T12" s="3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x14ac:dyDescent="0.2">
      <c r="A13" s="71" t="s">
        <v>142</v>
      </c>
      <c r="B13" s="71" t="s">
        <v>183</v>
      </c>
      <c r="C13" s="71" t="s">
        <v>184</v>
      </c>
      <c r="D13" s="71">
        <v>2</v>
      </c>
      <c r="E13" s="71" t="s">
        <v>29</v>
      </c>
      <c r="F13" s="71" t="s">
        <v>29</v>
      </c>
      <c r="G13" s="71" t="s">
        <v>29</v>
      </c>
      <c r="H13" s="71" t="s">
        <v>29</v>
      </c>
      <c r="I13" s="71"/>
      <c r="J13" s="71"/>
      <c r="K13" s="71"/>
      <c r="L13" s="71"/>
      <c r="M13" s="71"/>
      <c r="N13" s="71"/>
      <c r="O13" s="71"/>
      <c r="P13" s="71" t="s">
        <v>29</v>
      </c>
      <c r="Q13" s="71" t="s">
        <v>29</v>
      </c>
      <c r="R13" s="71"/>
      <c r="S13" s="71" t="s">
        <v>29</v>
      </c>
      <c r="T13" s="3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</row>
    <row r="14" spans="1:34" x14ac:dyDescent="0.2">
      <c r="A14" s="32"/>
      <c r="B14" s="33">
        <f>COUNTA(B3:B13)</f>
        <v>11</v>
      </c>
      <c r="C14" s="59"/>
      <c r="D14" s="140"/>
      <c r="E14" s="33">
        <f t="shared" ref="E14:S14" si="0">COUNTIF(E3:E13,"Yes")</f>
        <v>11</v>
      </c>
      <c r="F14" s="33">
        <f t="shared" si="0"/>
        <v>11</v>
      </c>
      <c r="G14" s="33">
        <f t="shared" si="0"/>
        <v>11</v>
      </c>
      <c r="H14" s="33">
        <f t="shared" si="0"/>
        <v>11</v>
      </c>
      <c r="I14" s="33">
        <f t="shared" si="0"/>
        <v>0</v>
      </c>
      <c r="J14" s="33">
        <f t="shared" si="0"/>
        <v>3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8</v>
      </c>
      <c r="Q14" s="33">
        <f t="shared" si="0"/>
        <v>11</v>
      </c>
      <c r="R14" s="33">
        <f t="shared" si="0"/>
        <v>0</v>
      </c>
      <c r="S14" s="33">
        <f t="shared" si="0"/>
        <v>11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x14ac:dyDescent="0.2">
      <c r="A16" s="70" t="s">
        <v>141</v>
      </c>
      <c r="B16" s="70" t="s">
        <v>187</v>
      </c>
      <c r="C16" s="70" t="s">
        <v>188</v>
      </c>
      <c r="D16" s="70">
        <v>2</v>
      </c>
      <c r="E16" s="70" t="s">
        <v>34</v>
      </c>
      <c r="F16" s="70" t="s">
        <v>100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x14ac:dyDescent="0.2">
      <c r="A17" s="70" t="s">
        <v>141</v>
      </c>
      <c r="B17" s="70" t="s">
        <v>191</v>
      </c>
      <c r="C17" s="70" t="s">
        <v>192</v>
      </c>
      <c r="D17" s="70">
        <v>2</v>
      </c>
      <c r="E17" s="70" t="s">
        <v>29</v>
      </c>
      <c r="F17" s="70" t="s">
        <v>29</v>
      </c>
      <c r="G17" s="70" t="s">
        <v>29</v>
      </c>
      <c r="H17" s="70" t="s">
        <v>29</v>
      </c>
      <c r="I17" s="70"/>
      <c r="J17" s="70"/>
      <c r="K17" s="70" t="s">
        <v>29</v>
      </c>
      <c r="L17" s="70"/>
      <c r="M17" s="70"/>
      <c r="N17" s="70"/>
      <c r="O17" s="70"/>
      <c r="P17" s="70" t="s">
        <v>29</v>
      </c>
      <c r="Q17" s="70" t="s">
        <v>29</v>
      </c>
      <c r="R17" s="70"/>
      <c r="S17" s="70" t="s">
        <v>29</v>
      </c>
    </row>
    <row r="18" spans="1:19" x14ac:dyDescent="0.2">
      <c r="A18" s="70" t="s">
        <v>141</v>
      </c>
      <c r="B18" s="70" t="s">
        <v>193</v>
      </c>
      <c r="C18" s="70" t="s">
        <v>194</v>
      </c>
      <c r="D18" s="70">
        <v>2</v>
      </c>
      <c r="E18" s="70" t="s">
        <v>29</v>
      </c>
      <c r="F18" s="70" t="s">
        <v>29</v>
      </c>
      <c r="G18" s="70" t="s">
        <v>29</v>
      </c>
      <c r="H18" s="70" t="s">
        <v>29</v>
      </c>
      <c r="I18" s="70"/>
      <c r="J18" s="70"/>
      <c r="K18" s="70"/>
      <c r="L18" s="70"/>
      <c r="M18" s="70"/>
      <c r="N18" s="70"/>
      <c r="O18" s="70"/>
      <c r="P18" s="70" t="s">
        <v>29</v>
      </c>
      <c r="Q18" s="70" t="s">
        <v>29</v>
      </c>
      <c r="R18" s="70"/>
      <c r="S18" s="70" t="s">
        <v>29</v>
      </c>
    </row>
    <row r="19" spans="1:19" x14ac:dyDescent="0.2">
      <c r="A19" s="70" t="s">
        <v>141</v>
      </c>
      <c r="B19" s="70" t="s">
        <v>195</v>
      </c>
      <c r="C19" s="70" t="s">
        <v>196</v>
      </c>
      <c r="D19" s="70">
        <v>2</v>
      </c>
      <c r="E19" s="70" t="s">
        <v>29</v>
      </c>
      <c r="F19" s="70" t="s">
        <v>29</v>
      </c>
      <c r="G19" s="70" t="s">
        <v>29</v>
      </c>
      <c r="H19" s="70" t="s">
        <v>29</v>
      </c>
      <c r="I19" s="70"/>
      <c r="J19" s="70"/>
      <c r="K19" s="70"/>
      <c r="L19" s="70"/>
      <c r="M19" s="70"/>
      <c r="N19" s="70"/>
      <c r="O19" s="70"/>
      <c r="P19" s="70" t="s">
        <v>29</v>
      </c>
      <c r="Q19" s="70" t="s">
        <v>29</v>
      </c>
      <c r="R19" s="70"/>
      <c r="S19" s="70" t="s">
        <v>29</v>
      </c>
    </row>
    <row r="20" spans="1:19" x14ac:dyDescent="0.2">
      <c r="A20" s="70" t="s">
        <v>141</v>
      </c>
      <c r="B20" s="70" t="s">
        <v>197</v>
      </c>
      <c r="C20" s="70" t="s">
        <v>198</v>
      </c>
      <c r="D20" s="70">
        <v>2</v>
      </c>
      <c r="E20" s="70" t="s">
        <v>29</v>
      </c>
      <c r="F20" s="70" t="s">
        <v>29</v>
      </c>
      <c r="G20" s="70" t="s">
        <v>29</v>
      </c>
      <c r="H20" s="70" t="s">
        <v>29</v>
      </c>
      <c r="I20" s="70" t="s">
        <v>29</v>
      </c>
      <c r="J20" s="70"/>
      <c r="K20" s="70" t="s">
        <v>29</v>
      </c>
      <c r="L20" s="70"/>
      <c r="M20" s="70"/>
      <c r="N20" s="70"/>
      <c r="O20" s="70"/>
      <c r="P20" s="70" t="s">
        <v>29</v>
      </c>
      <c r="Q20" s="70" t="s">
        <v>29</v>
      </c>
      <c r="R20" s="70"/>
      <c r="S20" s="70" t="s">
        <v>29</v>
      </c>
    </row>
    <row r="21" spans="1:19" x14ac:dyDescent="0.2">
      <c r="A21" s="70" t="s">
        <v>141</v>
      </c>
      <c r="B21" s="70" t="s">
        <v>203</v>
      </c>
      <c r="C21" s="70" t="s">
        <v>204</v>
      </c>
      <c r="D21" s="70">
        <v>2</v>
      </c>
      <c r="E21" s="70" t="s">
        <v>29</v>
      </c>
      <c r="F21" s="70" t="s">
        <v>29</v>
      </c>
      <c r="G21" s="70" t="s">
        <v>29</v>
      </c>
      <c r="H21" s="70" t="s">
        <v>29</v>
      </c>
      <c r="I21" s="70"/>
      <c r="J21" s="70" t="s">
        <v>29</v>
      </c>
      <c r="K21" s="70"/>
      <c r="L21" s="70"/>
      <c r="M21" s="70"/>
      <c r="N21" s="70"/>
      <c r="O21" s="70"/>
      <c r="P21" s="70" t="s">
        <v>29</v>
      </c>
      <c r="Q21" s="70" t="s">
        <v>29</v>
      </c>
      <c r="R21" s="70"/>
      <c r="S21" s="70" t="s">
        <v>29</v>
      </c>
    </row>
    <row r="22" spans="1:19" ht="18" x14ac:dyDescent="0.2">
      <c r="A22" s="70" t="s">
        <v>141</v>
      </c>
      <c r="B22" s="70" t="s">
        <v>217</v>
      </c>
      <c r="C22" s="70" t="s">
        <v>218</v>
      </c>
      <c r="D22" s="70">
        <v>2</v>
      </c>
      <c r="E22" s="70" t="s">
        <v>29</v>
      </c>
      <c r="F22" s="70" t="s">
        <v>29</v>
      </c>
      <c r="G22" s="70" t="s">
        <v>29</v>
      </c>
      <c r="H22" s="70" t="s">
        <v>29</v>
      </c>
      <c r="I22" s="70"/>
      <c r="J22" s="70"/>
      <c r="K22" s="70"/>
      <c r="L22" s="70"/>
      <c r="M22" s="70"/>
      <c r="N22" s="70"/>
      <c r="O22" s="70"/>
      <c r="P22" s="70" t="s">
        <v>29</v>
      </c>
      <c r="Q22" s="70" t="s">
        <v>29</v>
      </c>
      <c r="R22" s="70"/>
      <c r="S22" s="70" t="s">
        <v>29</v>
      </c>
    </row>
    <row r="23" spans="1:19" x14ac:dyDescent="0.2">
      <c r="A23" s="70" t="s">
        <v>141</v>
      </c>
      <c r="B23" s="70" t="s">
        <v>219</v>
      </c>
      <c r="C23" s="70" t="s">
        <v>220</v>
      </c>
      <c r="D23" s="70">
        <v>2</v>
      </c>
      <c r="E23" s="70" t="s">
        <v>29</v>
      </c>
      <c r="F23" s="70" t="s">
        <v>29</v>
      </c>
      <c r="G23" s="70" t="s">
        <v>29</v>
      </c>
      <c r="H23" s="70" t="s">
        <v>29</v>
      </c>
      <c r="I23" s="70"/>
      <c r="J23" s="70"/>
      <c r="K23" s="70"/>
      <c r="L23" s="70"/>
      <c r="M23" s="70"/>
      <c r="N23" s="70"/>
      <c r="O23" s="70"/>
      <c r="P23" s="70" t="s">
        <v>29</v>
      </c>
      <c r="Q23" s="70" t="s">
        <v>29</v>
      </c>
      <c r="R23" s="70"/>
      <c r="S23" s="70" t="s">
        <v>29</v>
      </c>
    </row>
    <row r="24" spans="1:19" x14ac:dyDescent="0.2">
      <c r="A24" s="70" t="s">
        <v>141</v>
      </c>
      <c r="B24" s="70" t="s">
        <v>221</v>
      </c>
      <c r="C24" s="70" t="s">
        <v>222</v>
      </c>
      <c r="D24" s="70">
        <v>2</v>
      </c>
      <c r="E24" s="70" t="s">
        <v>29</v>
      </c>
      <c r="F24" s="70" t="s">
        <v>29</v>
      </c>
      <c r="G24" s="70" t="s">
        <v>29</v>
      </c>
      <c r="H24" s="70" t="s">
        <v>29</v>
      </c>
      <c r="I24" s="70"/>
      <c r="J24" s="70"/>
      <c r="K24" s="70"/>
      <c r="L24" s="70"/>
      <c r="M24" s="70"/>
      <c r="N24" s="70"/>
      <c r="O24" s="70"/>
      <c r="P24" s="70" t="s">
        <v>29</v>
      </c>
      <c r="Q24" s="70" t="s">
        <v>29</v>
      </c>
      <c r="R24" s="70"/>
      <c r="S24" s="70" t="s">
        <v>29</v>
      </c>
    </row>
    <row r="25" spans="1:19" x14ac:dyDescent="0.2">
      <c r="A25" s="70" t="s">
        <v>141</v>
      </c>
      <c r="B25" s="70" t="s">
        <v>227</v>
      </c>
      <c r="C25" s="70" t="s">
        <v>228</v>
      </c>
      <c r="D25" s="70">
        <v>2</v>
      </c>
      <c r="E25" s="70" t="s">
        <v>29</v>
      </c>
      <c r="F25" s="70" t="s">
        <v>29</v>
      </c>
      <c r="G25" s="70" t="s">
        <v>29</v>
      </c>
      <c r="H25" s="70" t="s">
        <v>29</v>
      </c>
      <c r="I25" s="70"/>
      <c r="J25" s="70"/>
      <c r="K25" s="70"/>
      <c r="L25" s="70"/>
      <c r="M25" s="70"/>
      <c r="N25" s="70"/>
      <c r="O25" s="70"/>
      <c r="P25" s="70" t="s">
        <v>29</v>
      </c>
      <c r="Q25" s="70" t="s">
        <v>29</v>
      </c>
      <c r="R25" s="70"/>
      <c r="S25" s="70" t="s">
        <v>29</v>
      </c>
    </row>
    <row r="26" spans="1:19" x14ac:dyDescent="0.2">
      <c r="A26" s="71" t="s">
        <v>141</v>
      </c>
      <c r="B26" s="71" t="s">
        <v>229</v>
      </c>
      <c r="C26" s="71" t="s">
        <v>230</v>
      </c>
      <c r="D26" s="71">
        <v>2</v>
      </c>
      <c r="E26" s="71" t="s">
        <v>29</v>
      </c>
      <c r="F26" s="71" t="s">
        <v>29</v>
      </c>
      <c r="G26" s="71" t="s">
        <v>29</v>
      </c>
      <c r="H26" s="71" t="s">
        <v>29</v>
      </c>
      <c r="I26" s="71"/>
      <c r="J26" s="71"/>
      <c r="K26" s="71"/>
      <c r="L26" s="71"/>
      <c r="M26" s="71"/>
      <c r="N26" s="71"/>
      <c r="O26" s="71"/>
      <c r="P26" s="71" t="s">
        <v>29</v>
      </c>
      <c r="Q26" s="71" t="s">
        <v>29</v>
      </c>
      <c r="R26" s="71"/>
      <c r="S26" s="71" t="s">
        <v>29</v>
      </c>
    </row>
    <row r="27" spans="1:19" x14ac:dyDescent="0.2">
      <c r="A27" s="32"/>
      <c r="B27" s="33">
        <f>COUNTA(B16:B26)</f>
        <v>11</v>
      </c>
      <c r="C27" s="59"/>
      <c r="D27" s="140"/>
      <c r="E27" s="33">
        <f t="shared" ref="E27:S27" si="1">COUNTIF(E16:E26,"Yes")</f>
        <v>10</v>
      </c>
      <c r="F27" s="33">
        <f t="shared" si="1"/>
        <v>10</v>
      </c>
      <c r="G27" s="33">
        <f t="shared" si="1"/>
        <v>10</v>
      </c>
      <c r="H27" s="33">
        <f t="shared" si="1"/>
        <v>10</v>
      </c>
      <c r="I27" s="33">
        <f t="shared" si="1"/>
        <v>1</v>
      </c>
      <c r="J27" s="33">
        <f t="shared" si="1"/>
        <v>1</v>
      </c>
      <c r="K27" s="33">
        <f t="shared" si="1"/>
        <v>2</v>
      </c>
      <c r="L27" s="33">
        <f t="shared" si="1"/>
        <v>0</v>
      </c>
      <c r="M27" s="33">
        <f t="shared" si="1"/>
        <v>0</v>
      </c>
      <c r="N27" s="33">
        <f t="shared" si="1"/>
        <v>0</v>
      </c>
      <c r="O27" s="33">
        <f t="shared" si="1"/>
        <v>0</v>
      </c>
      <c r="P27" s="33">
        <f t="shared" si="1"/>
        <v>10</v>
      </c>
      <c r="Q27" s="33">
        <f t="shared" si="1"/>
        <v>10</v>
      </c>
      <c r="R27" s="33">
        <f t="shared" si="1"/>
        <v>0</v>
      </c>
      <c r="S27" s="33">
        <f t="shared" si="1"/>
        <v>10</v>
      </c>
    </row>
    <row r="28" spans="1:19" x14ac:dyDescent="0.2">
      <c r="A28" s="32"/>
      <c r="B28" s="4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2">
      <c r="A29" s="70" t="s">
        <v>233</v>
      </c>
      <c r="B29" s="70" t="s">
        <v>234</v>
      </c>
      <c r="C29" s="70" t="s">
        <v>235</v>
      </c>
      <c r="D29" s="70">
        <v>2</v>
      </c>
      <c r="E29" s="70" t="s">
        <v>29</v>
      </c>
      <c r="F29" s="70" t="s">
        <v>29</v>
      </c>
      <c r="G29" s="70" t="s">
        <v>29</v>
      </c>
      <c r="H29" s="70" t="s">
        <v>29</v>
      </c>
      <c r="I29" s="70"/>
      <c r="J29" s="70"/>
      <c r="K29" s="70"/>
      <c r="L29" s="70" t="s">
        <v>29</v>
      </c>
      <c r="M29" s="70" t="s">
        <v>29</v>
      </c>
      <c r="N29" s="70"/>
      <c r="O29" s="70" t="s">
        <v>29</v>
      </c>
      <c r="P29" s="70"/>
      <c r="Q29" s="70" t="s">
        <v>29</v>
      </c>
      <c r="R29" s="70"/>
      <c r="S29" s="70" t="s">
        <v>29</v>
      </c>
    </row>
    <row r="30" spans="1:19" x14ac:dyDescent="0.2">
      <c r="A30" s="70" t="s">
        <v>233</v>
      </c>
      <c r="B30" s="70" t="s">
        <v>240</v>
      </c>
      <c r="C30" s="70" t="s">
        <v>241</v>
      </c>
      <c r="D30" s="70">
        <v>2</v>
      </c>
      <c r="E30" s="70" t="s">
        <v>29</v>
      </c>
      <c r="F30" s="70" t="s">
        <v>29</v>
      </c>
      <c r="G30" s="70" t="s">
        <v>29</v>
      </c>
      <c r="H30" s="70" t="s">
        <v>29</v>
      </c>
      <c r="I30" s="70"/>
      <c r="J30" s="70"/>
      <c r="K30" s="70" t="s">
        <v>29</v>
      </c>
      <c r="L30" s="70"/>
      <c r="M30" s="70"/>
      <c r="N30" s="70"/>
      <c r="O30" s="70"/>
      <c r="P30" s="70" t="s">
        <v>29</v>
      </c>
      <c r="Q30" s="70" t="s">
        <v>29</v>
      </c>
      <c r="R30" s="70"/>
      <c r="S30" s="70" t="s">
        <v>29</v>
      </c>
    </row>
    <row r="31" spans="1:19" x14ac:dyDescent="0.2">
      <c r="A31" s="70" t="s">
        <v>233</v>
      </c>
      <c r="B31" s="70" t="s">
        <v>242</v>
      </c>
      <c r="C31" s="70" t="s">
        <v>243</v>
      </c>
      <c r="D31" s="70">
        <v>2</v>
      </c>
      <c r="E31" s="70" t="s">
        <v>29</v>
      </c>
      <c r="F31" s="70" t="s">
        <v>29</v>
      </c>
      <c r="G31" s="70" t="s">
        <v>29</v>
      </c>
      <c r="H31" s="70" t="s">
        <v>29</v>
      </c>
      <c r="I31" s="70" t="s">
        <v>29</v>
      </c>
      <c r="J31" s="70" t="s">
        <v>29</v>
      </c>
      <c r="K31" s="70" t="s">
        <v>29</v>
      </c>
      <c r="L31" s="70" t="s">
        <v>29</v>
      </c>
      <c r="M31" s="70" t="s">
        <v>29</v>
      </c>
      <c r="N31" s="70" t="s">
        <v>29</v>
      </c>
      <c r="O31" s="70" t="s">
        <v>29</v>
      </c>
      <c r="P31" s="70" t="s">
        <v>29</v>
      </c>
      <c r="Q31" s="70" t="s">
        <v>29</v>
      </c>
      <c r="R31" s="70"/>
      <c r="S31" s="70" t="s">
        <v>29</v>
      </c>
    </row>
    <row r="32" spans="1:19" x14ac:dyDescent="0.2">
      <c r="A32" s="70" t="s">
        <v>233</v>
      </c>
      <c r="B32" s="70" t="s">
        <v>244</v>
      </c>
      <c r="C32" s="70" t="s">
        <v>245</v>
      </c>
      <c r="D32" s="70">
        <v>1</v>
      </c>
      <c r="E32" s="70" t="s">
        <v>29</v>
      </c>
      <c r="F32" s="70" t="s">
        <v>29</v>
      </c>
      <c r="G32" s="70" t="s">
        <v>29</v>
      </c>
      <c r="H32" s="70" t="s">
        <v>29</v>
      </c>
      <c r="I32" s="70"/>
      <c r="J32" s="70"/>
      <c r="K32" s="70"/>
      <c r="L32" s="70"/>
      <c r="M32" s="70"/>
      <c r="N32" s="70"/>
      <c r="O32" s="70"/>
      <c r="P32" s="70"/>
      <c r="Q32" s="70" t="s">
        <v>29</v>
      </c>
      <c r="R32" s="70"/>
      <c r="S32" s="70" t="s">
        <v>29</v>
      </c>
    </row>
    <row r="33" spans="1:19" x14ac:dyDescent="0.2">
      <c r="A33" s="70" t="s">
        <v>233</v>
      </c>
      <c r="B33" s="70" t="s">
        <v>246</v>
      </c>
      <c r="C33" s="70" t="s">
        <v>247</v>
      </c>
      <c r="D33" s="70">
        <v>2</v>
      </c>
      <c r="E33" s="70" t="s">
        <v>29</v>
      </c>
      <c r="F33" s="70" t="s">
        <v>29</v>
      </c>
      <c r="G33" s="70" t="s">
        <v>29</v>
      </c>
      <c r="H33" s="70" t="s">
        <v>29</v>
      </c>
      <c r="I33" s="70" t="s">
        <v>29</v>
      </c>
      <c r="J33" s="70" t="s">
        <v>29</v>
      </c>
      <c r="K33" s="70" t="s">
        <v>29</v>
      </c>
      <c r="L33" s="70" t="s">
        <v>29</v>
      </c>
      <c r="M33" s="70" t="s">
        <v>29</v>
      </c>
      <c r="N33" s="70" t="s">
        <v>29</v>
      </c>
      <c r="O33" s="70" t="s">
        <v>29</v>
      </c>
      <c r="P33" s="70" t="s">
        <v>29</v>
      </c>
      <c r="Q33" s="70" t="s">
        <v>29</v>
      </c>
      <c r="R33" s="70"/>
      <c r="S33" s="70" t="s">
        <v>29</v>
      </c>
    </row>
    <row r="34" spans="1:19" x14ac:dyDescent="0.2">
      <c r="A34" s="70" t="s">
        <v>233</v>
      </c>
      <c r="B34" s="70" t="s">
        <v>248</v>
      </c>
      <c r="C34" s="70" t="s">
        <v>249</v>
      </c>
      <c r="D34" s="70">
        <v>2</v>
      </c>
      <c r="E34" s="70" t="s">
        <v>29</v>
      </c>
      <c r="F34" s="70" t="s">
        <v>29</v>
      </c>
      <c r="G34" s="70" t="s">
        <v>29</v>
      </c>
      <c r="H34" s="70" t="s">
        <v>29</v>
      </c>
      <c r="I34" s="70"/>
      <c r="J34" s="70"/>
      <c r="K34" s="70"/>
      <c r="L34" s="70"/>
      <c r="M34" s="70"/>
      <c r="N34" s="70"/>
      <c r="O34" s="70"/>
      <c r="P34" s="70" t="s">
        <v>29</v>
      </c>
      <c r="Q34" s="70" t="s">
        <v>29</v>
      </c>
      <c r="R34" s="70" t="s">
        <v>29</v>
      </c>
      <c r="S34" s="70" t="s">
        <v>29</v>
      </c>
    </row>
    <row r="35" spans="1:19" x14ac:dyDescent="0.2">
      <c r="A35" s="70" t="s">
        <v>233</v>
      </c>
      <c r="B35" s="70" t="s">
        <v>254</v>
      </c>
      <c r="C35" s="70" t="s">
        <v>255</v>
      </c>
      <c r="D35" s="70">
        <v>1</v>
      </c>
      <c r="E35" s="70" t="s">
        <v>29</v>
      </c>
      <c r="F35" s="70" t="s">
        <v>29</v>
      </c>
      <c r="G35" s="70" t="s">
        <v>29</v>
      </c>
      <c r="H35" s="70" t="s">
        <v>29</v>
      </c>
      <c r="I35" s="70"/>
      <c r="J35" s="70"/>
      <c r="K35" s="70"/>
      <c r="L35" s="70" t="s">
        <v>29</v>
      </c>
      <c r="M35" s="70" t="s">
        <v>29</v>
      </c>
      <c r="N35" s="70"/>
      <c r="O35" s="70" t="s">
        <v>29</v>
      </c>
      <c r="P35" s="70"/>
      <c r="Q35" s="70" t="s">
        <v>29</v>
      </c>
      <c r="R35" s="70"/>
      <c r="S35" s="70" t="s">
        <v>29</v>
      </c>
    </row>
    <row r="36" spans="1:19" ht="18" x14ac:dyDescent="0.2">
      <c r="A36" s="70" t="s">
        <v>233</v>
      </c>
      <c r="B36" s="70" t="s">
        <v>256</v>
      </c>
      <c r="C36" s="70" t="s">
        <v>257</v>
      </c>
      <c r="D36" s="70">
        <v>2</v>
      </c>
      <c r="E36" s="70" t="s">
        <v>29</v>
      </c>
      <c r="F36" s="70" t="s">
        <v>29</v>
      </c>
      <c r="G36" s="70" t="s">
        <v>29</v>
      </c>
      <c r="H36" s="70" t="s">
        <v>29</v>
      </c>
      <c r="I36" s="70"/>
      <c r="J36" s="70"/>
      <c r="K36" s="70"/>
      <c r="L36" s="70" t="s">
        <v>29</v>
      </c>
      <c r="M36" s="70" t="s">
        <v>29</v>
      </c>
      <c r="N36" s="70"/>
      <c r="O36" s="70" t="s">
        <v>29</v>
      </c>
      <c r="P36" s="70"/>
      <c r="Q36" s="70" t="s">
        <v>29</v>
      </c>
      <c r="R36" s="70"/>
      <c r="S36" s="70" t="s">
        <v>29</v>
      </c>
    </row>
    <row r="37" spans="1:19" x14ac:dyDescent="0.2">
      <c r="A37" s="70" t="s">
        <v>233</v>
      </c>
      <c r="B37" s="70" t="s">
        <v>262</v>
      </c>
      <c r="C37" s="70" t="s">
        <v>263</v>
      </c>
      <c r="D37" s="70">
        <v>2</v>
      </c>
      <c r="E37" s="70" t="s">
        <v>29</v>
      </c>
      <c r="F37" s="70" t="s">
        <v>29</v>
      </c>
      <c r="G37" s="70" t="s">
        <v>29</v>
      </c>
      <c r="H37" s="70" t="s">
        <v>29</v>
      </c>
      <c r="I37" s="70"/>
      <c r="J37" s="70"/>
      <c r="K37" s="70"/>
      <c r="L37" s="70" t="s">
        <v>29</v>
      </c>
      <c r="M37" s="70" t="s">
        <v>29</v>
      </c>
      <c r="N37" s="70"/>
      <c r="O37" s="70" t="s">
        <v>29</v>
      </c>
      <c r="P37" s="70"/>
      <c r="Q37" s="70" t="s">
        <v>29</v>
      </c>
      <c r="R37" s="70"/>
      <c r="S37" s="70" t="s">
        <v>29</v>
      </c>
    </row>
    <row r="38" spans="1:19" x14ac:dyDescent="0.2">
      <c r="A38" s="70" t="s">
        <v>233</v>
      </c>
      <c r="B38" s="70" t="s">
        <v>264</v>
      </c>
      <c r="C38" s="70" t="s">
        <v>265</v>
      </c>
      <c r="D38" s="70">
        <v>2</v>
      </c>
      <c r="E38" s="70" t="s">
        <v>29</v>
      </c>
      <c r="F38" s="70" t="s">
        <v>29</v>
      </c>
      <c r="G38" s="70" t="s">
        <v>29</v>
      </c>
      <c r="H38" s="70" t="s">
        <v>29</v>
      </c>
      <c r="I38" s="70"/>
      <c r="J38" s="70"/>
      <c r="K38" s="70" t="s">
        <v>29</v>
      </c>
      <c r="L38" s="70" t="s">
        <v>29</v>
      </c>
      <c r="M38" s="70" t="s">
        <v>29</v>
      </c>
      <c r="N38" s="70"/>
      <c r="O38" s="70" t="s">
        <v>29</v>
      </c>
      <c r="P38" s="70" t="s">
        <v>29</v>
      </c>
      <c r="Q38" s="70" t="s">
        <v>29</v>
      </c>
      <c r="R38" s="70"/>
      <c r="S38" s="70" t="s">
        <v>29</v>
      </c>
    </row>
    <row r="39" spans="1:19" ht="18" x14ac:dyDescent="0.2">
      <c r="A39" s="70" t="s">
        <v>233</v>
      </c>
      <c r="B39" s="70" t="s">
        <v>276</v>
      </c>
      <c r="C39" s="70" t="s">
        <v>277</v>
      </c>
      <c r="D39" s="70">
        <v>1</v>
      </c>
      <c r="E39" s="70" t="s">
        <v>29</v>
      </c>
      <c r="F39" s="70" t="s">
        <v>29</v>
      </c>
      <c r="G39" s="70" t="s">
        <v>29</v>
      </c>
      <c r="H39" s="70" t="s">
        <v>29</v>
      </c>
      <c r="I39" s="70" t="s">
        <v>29</v>
      </c>
      <c r="J39" s="70" t="s">
        <v>29</v>
      </c>
      <c r="K39" s="70" t="s">
        <v>29</v>
      </c>
      <c r="L39" s="70" t="s">
        <v>29</v>
      </c>
      <c r="M39" s="70" t="s">
        <v>29</v>
      </c>
      <c r="N39" s="70" t="s">
        <v>29</v>
      </c>
      <c r="O39" s="70" t="s">
        <v>29</v>
      </c>
      <c r="P39" s="70" t="s">
        <v>29</v>
      </c>
      <c r="Q39" s="70" t="s">
        <v>29</v>
      </c>
      <c r="R39" s="70"/>
      <c r="S39" s="70" t="s">
        <v>29</v>
      </c>
    </row>
    <row r="40" spans="1:19" x14ac:dyDescent="0.2">
      <c r="A40" s="70" t="s">
        <v>233</v>
      </c>
      <c r="B40" s="70" t="s">
        <v>278</v>
      </c>
      <c r="C40" s="70" t="s">
        <v>279</v>
      </c>
      <c r="D40" s="70">
        <v>1</v>
      </c>
      <c r="E40" s="70" t="s">
        <v>29</v>
      </c>
      <c r="F40" s="70" t="s">
        <v>29</v>
      </c>
      <c r="G40" s="70" t="s">
        <v>29</v>
      </c>
      <c r="H40" s="70" t="s">
        <v>29</v>
      </c>
      <c r="I40" s="70"/>
      <c r="J40" s="70"/>
      <c r="K40" s="70"/>
      <c r="L40" s="70"/>
      <c r="M40" s="70"/>
      <c r="N40" s="70"/>
      <c r="O40" s="70"/>
      <c r="P40" s="70"/>
      <c r="Q40" s="70" t="s">
        <v>29</v>
      </c>
      <c r="R40" s="70" t="s">
        <v>29</v>
      </c>
      <c r="S40" s="70" t="s">
        <v>29</v>
      </c>
    </row>
    <row r="41" spans="1:19" ht="18" x14ac:dyDescent="0.2">
      <c r="A41" s="70" t="s">
        <v>233</v>
      </c>
      <c r="B41" s="70" t="s">
        <v>280</v>
      </c>
      <c r="C41" s="70" t="s">
        <v>281</v>
      </c>
      <c r="D41" s="70">
        <v>1</v>
      </c>
      <c r="E41" s="70" t="s">
        <v>29</v>
      </c>
      <c r="F41" s="70" t="s">
        <v>29</v>
      </c>
      <c r="G41" s="70" t="s">
        <v>29</v>
      </c>
      <c r="H41" s="70" t="s">
        <v>29</v>
      </c>
      <c r="I41" s="70"/>
      <c r="J41" s="70"/>
      <c r="K41" s="70"/>
      <c r="L41" s="70"/>
      <c r="M41" s="70"/>
      <c r="N41" s="70"/>
      <c r="O41" s="70"/>
      <c r="P41" s="70"/>
      <c r="Q41" s="70" t="s">
        <v>29</v>
      </c>
      <c r="R41" s="70" t="s">
        <v>29</v>
      </c>
      <c r="S41" s="70" t="s">
        <v>29</v>
      </c>
    </row>
    <row r="42" spans="1:19" ht="18" x14ac:dyDescent="0.2">
      <c r="A42" s="70" t="s">
        <v>233</v>
      </c>
      <c r="B42" s="70" t="s">
        <v>282</v>
      </c>
      <c r="C42" s="70" t="s">
        <v>283</v>
      </c>
      <c r="D42" s="70">
        <v>1</v>
      </c>
      <c r="E42" s="70" t="s">
        <v>29</v>
      </c>
      <c r="F42" s="70" t="s">
        <v>29</v>
      </c>
      <c r="G42" s="70" t="s">
        <v>29</v>
      </c>
      <c r="H42" s="70" t="s">
        <v>29</v>
      </c>
      <c r="I42" s="70"/>
      <c r="J42" s="70"/>
      <c r="K42" s="70"/>
      <c r="L42" s="70"/>
      <c r="M42" s="70"/>
      <c r="N42" s="70"/>
      <c r="O42" s="70"/>
      <c r="P42" s="70"/>
      <c r="Q42" s="70" t="s">
        <v>29</v>
      </c>
      <c r="R42" s="70" t="s">
        <v>29</v>
      </c>
      <c r="S42" s="70" t="s">
        <v>29</v>
      </c>
    </row>
    <row r="43" spans="1:19" ht="18" x14ac:dyDescent="0.2">
      <c r="A43" s="70" t="s">
        <v>233</v>
      </c>
      <c r="B43" s="70" t="s">
        <v>284</v>
      </c>
      <c r="C43" s="70" t="s">
        <v>285</v>
      </c>
      <c r="D43" s="70">
        <v>1</v>
      </c>
      <c r="E43" s="70" t="s">
        <v>29</v>
      </c>
      <c r="F43" s="70" t="s">
        <v>29</v>
      </c>
      <c r="G43" s="70" t="s">
        <v>29</v>
      </c>
      <c r="H43" s="70" t="s">
        <v>29</v>
      </c>
      <c r="I43" s="70" t="s">
        <v>29</v>
      </c>
      <c r="J43" s="70" t="s">
        <v>29</v>
      </c>
      <c r="K43" s="70" t="s">
        <v>29</v>
      </c>
      <c r="L43" s="70" t="s">
        <v>29</v>
      </c>
      <c r="M43" s="70" t="s">
        <v>29</v>
      </c>
      <c r="N43" s="70" t="s">
        <v>29</v>
      </c>
      <c r="O43" s="70" t="s">
        <v>29</v>
      </c>
      <c r="P43" s="70" t="s">
        <v>29</v>
      </c>
      <c r="Q43" s="70" t="s">
        <v>29</v>
      </c>
      <c r="R43" s="70"/>
      <c r="S43" s="70" t="s">
        <v>29</v>
      </c>
    </row>
    <row r="44" spans="1:19" ht="18" x14ac:dyDescent="0.2">
      <c r="A44" s="70" t="s">
        <v>233</v>
      </c>
      <c r="B44" s="70" t="s">
        <v>286</v>
      </c>
      <c r="C44" s="70" t="s">
        <v>287</v>
      </c>
      <c r="D44" s="70">
        <v>1</v>
      </c>
      <c r="E44" s="70" t="s">
        <v>29</v>
      </c>
      <c r="F44" s="70" t="s">
        <v>29</v>
      </c>
      <c r="G44" s="70" t="s">
        <v>29</v>
      </c>
      <c r="H44" s="70" t="s">
        <v>29</v>
      </c>
      <c r="I44" s="70" t="s">
        <v>29</v>
      </c>
      <c r="J44" s="70" t="s">
        <v>29</v>
      </c>
      <c r="K44" s="70" t="s">
        <v>29</v>
      </c>
      <c r="L44" s="70" t="s">
        <v>29</v>
      </c>
      <c r="M44" s="70" t="s">
        <v>29</v>
      </c>
      <c r="N44" s="70" t="s">
        <v>29</v>
      </c>
      <c r="O44" s="70" t="s">
        <v>29</v>
      </c>
      <c r="P44" s="70" t="s">
        <v>29</v>
      </c>
      <c r="Q44" s="70" t="s">
        <v>29</v>
      </c>
      <c r="R44" s="70"/>
      <c r="S44" s="70" t="s">
        <v>29</v>
      </c>
    </row>
    <row r="45" spans="1:19" x14ac:dyDescent="0.2">
      <c r="A45" s="71" t="s">
        <v>233</v>
      </c>
      <c r="B45" s="71" t="s">
        <v>292</v>
      </c>
      <c r="C45" s="71" t="s">
        <v>293</v>
      </c>
      <c r="D45" s="71">
        <v>2</v>
      </c>
      <c r="E45" s="71" t="s">
        <v>29</v>
      </c>
      <c r="F45" s="71" t="s">
        <v>29</v>
      </c>
      <c r="G45" s="71" t="s">
        <v>29</v>
      </c>
      <c r="H45" s="71" t="s">
        <v>29</v>
      </c>
      <c r="I45" s="71"/>
      <c r="J45" s="71"/>
      <c r="K45" s="71"/>
      <c r="L45" s="71"/>
      <c r="M45" s="71"/>
      <c r="N45" s="71"/>
      <c r="O45" s="71"/>
      <c r="P45" s="71" t="s">
        <v>29</v>
      </c>
      <c r="Q45" s="71" t="s">
        <v>29</v>
      </c>
      <c r="R45" s="71"/>
      <c r="S45" s="71" t="s">
        <v>29</v>
      </c>
    </row>
    <row r="46" spans="1:19" x14ac:dyDescent="0.2">
      <c r="A46" s="32"/>
      <c r="B46" s="33">
        <f>COUNTA(B29:B45)</f>
        <v>17</v>
      </c>
      <c r="C46" s="59"/>
      <c r="D46" s="140"/>
      <c r="E46" s="33">
        <f t="shared" ref="E46:S46" si="2">COUNTIF(E29:E45,"Yes")</f>
        <v>17</v>
      </c>
      <c r="F46" s="33">
        <f t="shared" si="2"/>
        <v>17</v>
      </c>
      <c r="G46" s="33">
        <f t="shared" si="2"/>
        <v>17</v>
      </c>
      <c r="H46" s="33">
        <f t="shared" si="2"/>
        <v>17</v>
      </c>
      <c r="I46" s="33">
        <f t="shared" si="2"/>
        <v>5</v>
      </c>
      <c r="J46" s="33">
        <f t="shared" si="2"/>
        <v>5</v>
      </c>
      <c r="K46" s="33">
        <f t="shared" si="2"/>
        <v>7</v>
      </c>
      <c r="L46" s="33">
        <f t="shared" si="2"/>
        <v>10</v>
      </c>
      <c r="M46" s="33">
        <f t="shared" si="2"/>
        <v>10</v>
      </c>
      <c r="N46" s="33">
        <f t="shared" si="2"/>
        <v>5</v>
      </c>
      <c r="O46" s="33">
        <f t="shared" si="2"/>
        <v>10</v>
      </c>
      <c r="P46" s="33">
        <f t="shared" si="2"/>
        <v>9</v>
      </c>
      <c r="Q46" s="33">
        <f t="shared" si="2"/>
        <v>17</v>
      </c>
      <c r="R46" s="33">
        <f t="shared" si="2"/>
        <v>4</v>
      </c>
      <c r="S46" s="33">
        <f t="shared" si="2"/>
        <v>17</v>
      </c>
    </row>
    <row r="47" spans="1:19" x14ac:dyDescent="0.2">
      <c r="A47" s="46"/>
      <c r="B47" s="46"/>
      <c r="C47" s="89"/>
      <c r="D47" s="89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x14ac:dyDescent="0.2">
      <c r="A48" s="5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x14ac:dyDescent="0.2">
      <c r="A49" s="50"/>
      <c r="C49" s="103" t="s">
        <v>63</v>
      </c>
      <c r="D49" s="103"/>
      <c r="E49" s="104"/>
      <c r="F49" s="104"/>
      <c r="G49" s="104"/>
      <c r="H49" s="104"/>
      <c r="I49" s="104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x14ac:dyDescent="0.2">
      <c r="A50" s="50"/>
      <c r="B50" s="93"/>
      <c r="C50" s="105"/>
      <c r="D50" s="105"/>
      <c r="E50" s="106"/>
      <c r="F50" s="107"/>
      <c r="G50" s="108" t="s">
        <v>96</v>
      </c>
      <c r="H50" s="99">
        <f>SUM(B14+B27+B46)</f>
        <v>39</v>
      </c>
      <c r="I50" s="104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x14ac:dyDescent="0.2">
      <c r="B51" s="92"/>
      <c r="C51" s="105"/>
      <c r="D51" s="105"/>
      <c r="E51" s="106"/>
      <c r="F51" s="106"/>
      <c r="G51" s="109" t="s">
        <v>98</v>
      </c>
      <c r="H51" s="99">
        <f>SUM(E14+E27+E46)</f>
        <v>38</v>
      </c>
      <c r="I51" s="105"/>
    </row>
    <row r="52" spans="1:19" x14ac:dyDescent="0.2">
      <c r="B52" s="92"/>
      <c r="C52" s="105"/>
      <c r="D52" s="105"/>
      <c r="E52" s="106"/>
      <c r="F52" s="106"/>
      <c r="G52" s="109" t="s">
        <v>99</v>
      </c>
      <c r="H52" s="99">
        <f>SUM(F14+F27+F46)</f>
        <v>38</v>
      </c>
      <c r="I52" s="105"/>
    </row>
    <row r="53" spans="1:19" x14ac:dyDescent="0.2">
      <c r="B53" s="92"/>
      <c r="C53" s="105"/>
      <c r="D53" s="105"/>
      <c r="E53" s="105"/>
      <c r="F53" s="105"/>
      <c r="G53" s="105"/>
      <c r="H53" s="105"/>
      <c r="I53" s="105"/>
    </row>
    <row r="54" spans="1:19" x14ac:dyDescent="0.2">
      <c r="B54" s="92"/>
      <c r="C54" s="103" t="s">
        <v>101</v>
      </c>
      <c r="D54" s="103"/>
      <c r="E54" s="105"/>
      <c r="F54" s="105"/>
      <c r="G54" s="105"/>
      <c r="H54" s="110" t="s">
        <v>91</v>
      </c>
      <c r="I54" s="110" t="s">
        <v>102</v>
      </c>
    </row>
    <row r="55" spans="1:19" x14ac:dyDescent="0.2">
      <c r="B55" s="92"/>
      <c r="C55" s="105"/>
      <c r="D55" s="105"/>
      <c r="E55" s="105"/>
      <c r="F55" s="105"/>
      <c r="G55" s="111" t="s">
        <v>107</v>
      </c>
      <c r="H55" s="99">
        <f>SUM(G14+G27+G46)</f>
        <v>38</v>
      </c>
      <c r="I55" s="112">
        <f>H55/(H68)</f>
        <v>0.15702479338842976</v>
      </c>
    </row>
    <row r="56" spans="1:19" x14ac:dyDescent="0.2">
      <c r="B56" s="92"/>
      <c r="C56" s="105"/>
      <c r="D56" s="105"/>
      <c r="E56" s="105"/>
      <c r="F56" s="105"/>
      <c r="G56" s="111" t="s">
        <v>108</v>
      </c>
      <c r="H56" s="99">
        <f>SUM(H14+H27+H46)</f>
        <v>38</v>
      </c>
      <c r="I56" s="112">
        <f>H56/H68</f>
        <v>0.15702479338842976</v>
      </c>
    </row>
    <row r="57" spans="1:19" x14ac:dyDescent="0.2">
      <c r="B57" s="92"/>
      <c r="C57" s="105"/>
      <c r="D57" s="105"/>
      <c r="E57" s="105"/>
      <c r="F57" s="105"/>
      <c r="G57" s="111" t="s">
        <v>109</v>
      </c>
      <c r="H57" s="99">
        <f>SUM(I14+I27+I46)</f>
        <v>6</v>
      </c>
      <c r="I57" s="112">
        <f>H57/H68</f>
        <v>2.4793388429752067E-2</v>
      </c>
    </row>
    <row r="58" spans="1:19" x14ac:dyDescent="0.2">
      <c r="B58" s="92"/>
      <c r="C58" s="105"/>
      <c r="D58" s="105"/>
      <c r="E58" s="105"/>
      <c r="F58" s="105"/>
      <c r="G58" s="111" t="s">
        <v>110</v>
      </c>
      <c r="H58" s="99">
        <f>SUM(J14+J27+J46)</f>
        <v>9</v>
      </c>
      <c r="I58" s="112">
        <f>H58/H68</f>
        <v>3.71900826446281E-2</v>
      </c>
    </row>
    <row r="59" spans="1:19" x14ac:dyDescent="0.2">
      <c r="B59" s="92"/>
      <c r="C59" s="105"/>
      <c r="D59" s="105"/>
      <c r="E59" s="105"/>
      <c r="F59" s="105"/>
      <c r="G59" s="111" t="s">
        <v>111</v>
      </c>
      <c r="H59" s="99">
        <f>SUM(K14+K27+K46)</f>
        <v>9</v>
      </c>
      <c r="I59" s="112">
        <f>H59/H68</f>
        <v>3.71900826446281E-2</v>
      </c>
    </row>
    <row r="60" spans="1:19" x14ac:dyDescent="0.2">
      <c r="B60" s="92"/>
      <c r="C60" s="105"/>
      <c r="D60" s="105"/>
      <c r="E60" s="105"/>
      <c r="F60" s="105"/>
      <c r="G60" s="111" t="s">
        <v>112</v>
      </c>
      <c r="H60" s="99">
        <f>SUM(L14+L27+L46)</f>
        <v>10</v>
      </c>
      <c r="I60" s="112">
        <f>H60/H68</f>
        <v>4.1322314049586778E-2</v>
      </c>
    </row>
    <row r="61" spans="1:19" x14ac:dyDescent="0.2">
      <c r="B61" s="92"/>
      <c r="C61" s="105"/>
      <c r="D61" s="105"/>
      <c r="E61" s="105"/>
      <c r="F61" s="105"/>
      <c r="G61" s="111" t="s">
        <v>113</v>
      </c>
      <c r="H61" s="99">
        <f>SUM(M14+M27+M46)</f>
        <v>10</v>
      </c>
      <c r="I61" s="112">
        <f>H61/H68</f>
        <v>4.1322314049586778E-2</v>
      </c>
    </row>
    <row r="62" spans="1:19" x14ac:dyDescent="0.2">
      <c r="B62" s="92"/>
      <c r="C62" s="105"/>
      <c r="D62" s="105"/>
      <c r="E62" s="105"/>
      <c r="F62" s="105"/>
      <c r="G62" s="111" t="s">
        <v>114</v>
      </c>
      <c r="H62" s="99">
        <f>SUM(N14+N27+N46)</f>
        <v>5</v>
      </c>
      <c r="I62" s="112">
        <f>H62/H68</f>
        <v>2.0661157024793389E-2</v>
      </c>
    </row>
    <row r="63" spans="1:19" x14ac:dyDescent="0.2">
      <c r="B63" s="92"/>
      <c r="C63" s="105"/>
      <c r="D63" s="105"/>
      <c r="E63" s="105"/>
      <c r="F63" s="105"/>
      <c r="G63" s="111" t="s">
        <v>115</v>
      </c>
      <c r="H63" s="99">
        <f>SUM(O14+O27+O46)</f>
        <v>10</v>
      </c>
      <c r="I63" s="112">
        <f>H63/H68</f>
        <v>4.1322314049586778E-2</v>
      </c>
    </row>
    <row r="64" spans="1:19" x14ac:dyDescent="0.2">
      <c r="B64" s="92"/>
      <c r="C64" s="105"/>
      <c r="D64" s="105"/>
      <c r="E64" s="105"/>
      <c r="F64" s="105"/>
      <c r="G64" s="111" t="s">
        <v>116</v>
      </c>
      <c r="H64" s="99">
        <f>SUM(P14+P27+P46)</f>
        <v>27</v>
      </c>
      <c r="I64" s="112">
        <f>H64/H68</f>
        <v>0.1115702479338843</v>
      </c>
    </row>
    <row r="65" spans="2:9" x14ac:dyDescent="0.2">
      <c r="B65" s="92"/>
      <c r="C65" s="105"/>
      <c r="D65" s="105"/>
      <c r="E65" s="105"/>
      <c r="F65" s="105"/>
      <c r="G65" s="111" t="s">
        <v>117</v>
      </c>
      <c r="H65" s="99">
        <f>SUM(Q14+Q27+Q46)</f>
        <v>38</v>
      </c>
      <c r="I65" s="112">
        <f>H65/H68</f>
        <v>0.15702479338842976</v>
      </c>
    </row>
    <row r="66" spans="2:9" x14ac:dyDescent="0.2">
      <c r="B66" s="92"/>
      <c r="C66" s="105"/>
      <c r="D66" s="105"/>
      <c r="E66" s="105"/>
      <c r="F66" s="105"/>
      <c r="G66" s="111" t="s">
        <v>118</v>
      </c>
      <c r="H66" s="99">
        <f>SUM(R14+R27+R46)</f>
        <v>4</v>
      </c>
      <c r="I66" s="112">
        <f>H66/H68</f>
        <v>1.6528925619834711E-2</v>
      </c>
    </row>
    <row r="67" spans="2:9" x14ac:dyDescent="0.2">
      <c r="B67" s="92"/>
      <c r="C67" s="105"/>
      <c r="D67" s="105"/>
      <c r="E67" s="105"/>
      <c r="F67" s="105"/>
      <c r="G67" s="111" t="s">
        <v>119</v>
      </c>
      <c r="H67" s="120">
        <f>SUM(S14+S27+S46)</f>
        <v>38</v>
      </c>
      <c r="I67" s="113">
        <f>H67/H68</f>
        <v>0.15702479338842976</v>
      </c>
    </row>
    <row r="68" spans="2:9" x14ac:dyDescent="0.2">
      <c r="B68" s="92"/>
      <c r="C68" s="105"/>
      <c r="D68" s="105"/>
      <c r="E68" s="105"/>
      <c r="F68" s="105"/>
      <c r="G68" s="111"/>
      <c r="H68" s="119">
        <f>SUM(H55:H67)</f>
        <v>242</v>
      </c>
      <c r="I68" s="138">
        <f>SUM(I55:I67)</f>
        <v>0.99999999999999989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Minnesota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9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8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25" t="s">
        <v>83</v>
      </c>
      <c r="F1" s="26" t="s">
        <v>84</v>
      </c>
      <c r="G1" s="26" t="s">
        <v>85</v>
      </c>
      <c r="H1" s="27" t="s">
        <v>86</v>
      </c>
      <c r="I1" s="25" t="s">
        <v>87</v>
      </c>
      <c r="J1" s="25" t="s">
        <v>88</v>
      </c>
      <c r="K1" s="25" t="s">
        <v>89</v>
      </c>
    </row>
    <row r="2" spans="1:11" ht="12.75" customHeight="1" x14ac:dyDescent="0.15">
      <c r="A2" s="70" t="s">
        <v>142</v>
      </c>
      <c r="B2" s="70" t="s">
        <v>161</v>
      </c>
      <c r="C2" s="70" t="s">
        <v>162</v>
      </c>
      <c r="D2" s="70">
        <v>2</v>
      </c>
      <c r="E2" s="70" t="s">
        <v>32</v>
      </c>
      <c r="F2" s="72">
        <v>40764</v>
      </c>
      <c r="G2" s="72">
        <v>40766</v>
      </c>
      <c r="H2" s="70">
        <v>2</v>
      </c>
      <c r="I2" s="70" t="s">
        <v>31</v>
      </c>
      <c r="J2" s="70" t="s">
        <v>139</v>
      </c>
      <c r="K2" s="70" t="s">
        <v>23</v>
      </c>
    </row>
    <row r="3" spans="1:11" ht="12.75" customHeight="1" x14ac:dyDescent="0.15">
      <c r="A3" s="71" t="s">
        <v>142</v>
      </c>
      <c r="B3" s="71" t="s">
        <v>179</v>
      </c>
      <c r="C3" s="71" t="s">
        <v>180</v>
      </c>
      <c r="D3" s="71">
        <v>2</v>
      </c>
      <c r="E3" s="71" t="s">
        <v>32</v>
      </c>
      <c r="F3" s="147">
        <v>40764</v>
      </c>
      <c r="G3" s="147">
        <v>40766</v>
      </c>
      <c r="H3" s="71">
        <v>2</v>
      </c>
      <c r="I3" s="71" t="s">
        <v>31</v>
      </c>
      <c r="J3" s="71" t="s">
        <v>139</v>
      </c>
      <c r="K3" s="71" t="s">
        <v>23</v>
      </c>
    </row>
    <row r="4" spans="1:11" ht="12.75" customHeight="1" x14ac:dyDescent="0.15">
      <c r="A4" s="32"/>
      <c r="B4" s="61">
        <f>SUM(IF(FREQUENCY(MATCH(B2:B3,B2:B3,0),MATCH(B2:B3,B2:B3,0))&gt;0,1))</f>
        <v>2</v>
      </c>
      <c r="C4" s="61"/>
      <c r="D4" s="61"/>
      <c r="E4" s="29">
        <f>COUNTA(E2:E3)</f>
        <v>2</v>
      </c>
      <c r="F4" s="29"/>
      <c r="G4" s="29"/>
      <c r="H4" s="29">
        <f>SUM(H2:H3)</f>
        <v>4</v>
      </c>
      <c r="I4" s="32"/>
      <c r="J4" s="54"/>
      <c r="K4" s="54"/>
    </row>
    <row r="5" spans="1:11" ht="12.75" customHeight="1" x14ac:dyDescent="0.15">
      <c r="A5" s="32"/>
      <c r="B5" s="61"/>
      <c r="C5" s="61"/>
      <c r="D5" s="61"/>
      <c r="E5" s="29"/>
      <c r="F5" s="29"/>
      <c r="G5" s="29"/>
      <c r="H5" s="29"/>
      <c r="I5" s="32"/>
      <c r="J5" s="54"/>
      <c r="K5" s="54"/>
    </row>
    <row r="6" spans="1:11" ht="12.75" customHeight="1" x14ac:dyDescent="0.15">
      <c r="A6" s="70" t="s">
        <v>141</v>
      </c>
      <c r="B6" s="70" t="s">
        <v>227</v>
      </c>
      <c r="C6" s="70" t="s">
        <v>228</v>
      </c>
      <c r="D6" s="70">
        <v>2</v>
      </c>
      <c r="E6" s="70" t="s">
        <v>32</v>
      </c>
      <c r="F6" s="72">
        <v>40785</v>
      </c>
      <c r="G6" s="72">
        <v>40787</v>
      </c>
      <c r="H6" s="70">
        <v>3</v>
      </c>
      <c r="I6" s="70" t="s">
        <v>31</v>
      </c>
      <c r="J6" s="70" t="s">
        <v>139</v>
      </c>
      <c r="K6" s="70" t="s">
        <v>23</v>
      </c>
    </row>
    <row r="7" spans="1:11" ht="12.75" customHeight="1" x14ac:dyDescent="0.15">
      <c r="A7" s="71" t="s">
        <v>141</v>
      </c>
      <c r="B7" s="71" t="s">
        <v>229</v>
      </c>
      <c r="C7" s="71" t="s">
        <v>230</v>
      </c>
      <c r="D7" s="71">
        <v>2</v>
      </c>
      <c r="E7" s="71" t="s">
        <v>32</v>
      </c>
      <c r="F7" s="147">
        <v>40716</v>
      </c>
      <c r="G7" s="147">
        <v>40722</v>
      </c>
      <c r="H7" s="71">
        <v>6</v>
      </c>
      <c r="I7" s="71" t="s">
        <v>31</v>
      </c>
      <c r="J7" s="71" t="s">
        <v>139</v>
      </c>
      <c r="K7" s="71" t="s">
        <v>23</v>
      </c>
    </row>
    <row r="8" spans="1:11" ht="12.75" customHeight="1" x14ac:dyDescent="0.15">
      <c r="A8" s="32"/>
      <c r="B8" s="61">
        <f>SUM(IF(FREQUENCY(MATCH(B6:B7,B6:B7,0),MATCH(B6:B7,B6:B7,0))&gt;0,1))</f>
        <v>2</v>
      </c>
      <c r="C8" s="61"/>
      <c r="D8" s="61"/>
      <c r="E8" s="29">
        <f>COUNTA(E6:E7)</f>
        <v>2</v>
      </c>
      <c r="F8" s="29"/>
      <c r="G8" s="29"/>
      <c r="H8" s="29">
        <f>SUM(H6:H7)</f>
        <v>9</v>
      </c>
      <c r="I8" s="32"/>
      <c r="J8" s="54"/>
      <c r="K8" s="54"/>
    </row>
    <row r="9" spans="1:11" ht="12.75" customHeight="1" x14ac:dyDescent="0.15">
      <c r="A9" s="32"/>
      <c r="B9" s="61"/>
      <c r="C9" s="61"/>
      <c r="D9" s="61"/>
      <c r="E9" s="29"/>
      <c r="F9" s="29"/>
      <c r="G9" s="29"/>
      <c r="H9" s="29"/>
      <c r="I9" s="32"/>
      <c r="J9" s="54"/>
      <c r="K9" s="54"/>
    </row>
    <row r="10" spans="1:11" ht="12.75" customHeight="1" x14ac:dyDescent="0.15">
      <c r="A10" s="70" t="s">
        <v>233</v>
      </c>
      <c r="B10" s="70" t="s">
        <v>240</v>
      </c>
      <c r="C10" s="70" t="s">
        <v>241</v>
      </c>
      <c r="D10" s="70">
        <v>2</v>
      </c>
      <c r="E10" s="70" t="s">
        <v>32</v>
      </c>
      <c r="F10" s="72">
        <v>40716</v>
      </c>
      <c r="G10" s="72">
        <v>40718</v>
      </c>
      <c r="H10" s="70">
        <v>2</v>
      </c>
      <c r="I10" s="70" t="s">
        <v>31</v>
      </c>
      <c r="J10" s="70" t="s">
        <v>139</v>
      </c>
      <c r="K10" s="70" t="s">
        <v>23</v>
      </c>
    </row>
    <row r="11" spans="1:11" ht="12.75" customHeight="1" x14ac:dyDescent="0.15">
      <c r="A11" s="70" t="s">
        <v>233</v>
      </c>
      <c r="B11" s="70" t="s">
        <v>242</v>
      </c>
      <c r="C11" s="70" t="s">
        <v>243</v>
      </c>
      <c r="D11" s="70">
        <v>2</v>
      </c>
      <c r="E11" s="70" t="s">
        <v>32</v>
      </c>
      <c r="F11" s="72">
        <v>40758</v>
      </c>
      <c r="G11" s="72">
        <v>40771</v>
      </c>
      <c r="H11" s="70">
        <v>13</v>
      </c>
      <c r="I11" s="70" t="s">
        <v>31</v>
      </c>
      <c r="J11" s="70" t="s">
        <v>139</v>
      </c>
      <c r="K11" s="70" t="s">
        <v>23</v>
      </c>
    </row>
    <row r="12" spans="1:11" ht="12.75" customHeight="1" x14ac:dyDescent="0.15">
      <c r="A12" s="70" t="s">
        <v>233</v>
      </c>
      <c r="B12" s="70" t="s">
        <v>244</v>
      </c>
      <c r="C12" s="70" t="s">
        <v>245</v>
      </c>
      <c r="D12" s="70">
        <v>1</v>
      </c>
      <c r="E12" s="70" t="s">
        <v>32</v>
      </c>
      <c r="F12" s="72">
        <v>40717</v>
      </c>
      <c r="G12" s="72">
        <v>40722</v>
      </c>
      <c r="H12" s="70">
        <v>6</v>
      </c>
      <c r="I12" s="70" t="s">
        <v>31</v>
      </c>
      <c r="J12" s="70" t="s">
        <v>139</v>
      </c>
      <c r="K12" s="70" t="s">
        <v>23</v>
      </c>
    </row>
    <row r="13" spans="1:11" ht="12.75" customHeight="1" x14ac:dyDescent="0.15">
      <c r="A13" s="70" t="s">
        <v>233</v>
      </c>
      <c r="B13" s="70" t="s">
        <v>244</v>
      </c>
      <c r="C13" s="70" t="s">
        <v>245</v>
      </c>
      <c r="D13" s="70">
        <v>1</v>
      </c>
      <c r="E13" s="70" t="s">
        <v>32</v>
      </c>
      <c r="F13" s="72">
        <v>40758</v>
      </c>
      <c r="G13" s="72">
        <v>40759</v>
      </c>
      <c r="H13" s="70">
        <v>1</v>
      </c>
      <c r="I13" s="70" t="s">
        <v>31</v>
      </c>
      <c r="J13" s="70" t="s">
        <v>139</v>
      </c>
      <c r="K13" s="70" t="s">
        <v>23</v>
      </c>
    </row>
    <row r="14" spans="1:11" ht="12.75" customHeight="1" x14ac:dyDescent="0.15">
      <c r="A14" s="70" t="s">
        <v>233</v>
      </c>
      <c r="B14" s="70" t="s">
        <v>246</v>
      </c>
      <c r="C14" s="70" t="s">
        <v>247</v>
      </c>
      <c r="D14" s="70">
        <v>2</v>
      </c>
      <c r="E14" s="70" t="s">
        <v>32</v>
      </c>
      <c r="F14" s="72">
        <v>40716</v>
      </c>
      <c r="G14" s="72">
        <v>40724</v>
      </c>
      <c r="H14" s="70">
        <v>9</v>
      </c>
      <c r="I14" s="70" t="s">
        <v>31</v>
      </c>
      <c r="J14" s="70" t="s">
        <v>139</v>
      </c>
      <c r="K14" s="70" t="s">
        <v>23</v>
      </c>
    </row>
    <row r="15" spans="1:11" ht="12.75" customHeight="1" x14ac:dyDescent="0.15">
      <c r="A15" s="70" t="s">
        <v>233</v>
      </c>
      <c r="B15" s="70" t="s">
        <v>254</v>
      </c>
      <c r="C15" s="70" t="s">
        <v>255</v>
      </c>
      <c r="D15" s="70">
        <v>1</v>
      </c>
      <c r="E15" s="70" t="s">
        <v>32</v>
      </c>
      <c r="F15" s="72">
        <v>40708</v>
      </c>
      <c r="G15" s="72">
        <v>40710</v>
      </c>
      <c r="H15" s="70">
        <v>3</v>
      </c>
      <c r="I15" s="70" t="s">
        <v>31</v>
      </c>
      <c r="J15" s="70" t="s">
        <v>139</v>
      </c>
      <c r="K15" s="70" t="s">
        <v>23</v>
      </c>
    </row>
    <row r="16" spans="1:11" ht="12.75" customHeight="1" x14ac:dyDescent="0.15">
      <c r="A16" s="70" t="s">
        <v>233</v>
      </c>
      <c r="B16" s="70" t="s">
        <v>254</v>
      </c>
      <c r="C16" s="70" t="s">
        <v>255</v>
      </c>
      <c r="D16" s="70">
        <v>1</v>
      </c>
      <c r="E16" s="70" t="s">
        <v>32</v>
      </c>
      <c r="F16" s="72">
        <v>40716</v>
      </c>
      <c r="G16" s="72">
        <v>40718</v>
      </c>
      <c r="H16" s="70">
        <v>2</v>
      </c>
      <c r="I16" s="70" t="s">
        <v>31</v>
      </c>
      <c r="J16" s="70" t="s">
        <v>139</v>
      </c>
      <c r="K16" s="70" t="s">
        <v>23</v>
      </c>
    </row>
    <row r="17" spans="1:11" ht="12.75" customHeight="1" x14ac:dyDescent="0.15">
      <c r="A17" s="70" t="s">
        <v>233</v>
      </c>
      <c r="B17" s="70" t="s">
        <v>254</v>
      </c>
      <c r="C17" s="70" t="s">
        <v>255</v>
      </c>
      <c r="D17" s="70">
        <v>1</v>
      </c>
      <c r="E17" s="70" t="s">
        <v>32</v>
      </c>
      <c r="F17" s="72">
        <v>40752</v>
      </c>
      <c r="G17" s="72">
        <v>40753</v>
      </c>
      <c r="H17" s="70">
        <v>1</v>
      </c>
      <c r="I17" s="70" t="s">
        <v>31</v>
      </c>
      <c r="J17" s="70" t="s">
        <v>139</v>
      </c>
      <c r="K17" s="70" t="s">
        <v>23</v>
      </c>
    </row>
    <row r="18" spans="1:11" ht="12.75" customHeight="1" x14ac:dyDescent="0.15">
      <c r="A18" s="70" t="s">
        <v>233</v>
      </c>
      <c r="B18" s="70" t="s">
        <v>254</v>
      </c>
      <c r="C18" s="70" t="s">
        <v>255</v>
      </c>
      <c r="D18" s="70">
        <v>1</v>
      </c>
      <c r="E18" s="70" t="s">
        <v>32</v>
      </c>
      <c r="F18" s="72">
        <v>40771</v>
      </c>
      <c r="G18" s="72">
        <v>40772</v>
      </c>
      <c r="H18" s="70">
        <v>1</v>
      </c>
      <c r="I18" s="70" t="s">
        <v>31</v>
      </c>
      <c r="J18" s="70" t="s">
        <v>139</v>
      </c>
      <c r="K18" s="70" t="s">
        <v>23</v>
      </c>
    </row>
    <row r="19" spans="1:11" ht="12.75" customHeight="1" x14ac:dyDescent="0.15">
      <c r="A19" s="70" t="s">
        <v>233</v>
      </c>
      <c r="B19" s="70" t="s">
        <v>254</v>
      </c>
      <c r="C19" s="70" t="s">
        <v>255</v>
      </c>
      <c r="D19" s="70">
        <v>1</v>
      </c>
      <c r="E19" s="70" t="s">
        <v>32</v>
      </c>
      <c r="F19" s="72">
        <v>40787</v>
      </c>
      <c r="G19" s="72">
        <v>40788</v>
      </c>
      <c r="H19" s="70">
        <v>1</v>
      </c>
      <c r="I19" s="70" t="s">
        <v>31</v>
      </c>
      <c r="J19" s="70" t="s">
        <v>139</v>
      </c>
      <c r="K19" s="70" t="s">
        <v>23</v>
      </c>
    </row>
    <row r="20" spans="1:11" ht="12.75" customHeight="1" x14ac:dyDescent="0.15">
      <c r="A20" s="70" t="s">
        <v>233</v>
      </c>
      <c r="B20" s="70" t="s">
        <v>256</v>
      </c>
      <c r="C20" s="70" t="s">
        <v>257</v>
      </c>
      <c r="D20" s="70">
        <v>2</v>
      </c>
      <c r="E20" s="70" t="s">
        <v>32</v>
      </c>
      <c r="F20" s="72">
        <v>40722</v>
      </c>
      <c r="G20" s="72">
        <v>40724</v>
      </c>
      <c r="H20" s="70">
        <v>2</v>
      </c>
      <c r="I20" s="70" t="s">
        <v>31</v>
      </c>
      <c r="J20" s="70" t="s">
        <v>139</v>
      </c>
      <c r="K20" s="70" t="s">
        <v>23</v>
      </c>
    </row>
    <row r="21" spans="1:11" ht="12.75" customHeight="1" x14ac:dyDescent="0.15">
      <c r="A21" s="70" t="s">
        <v>233</v>
      </c>
      <c r="B21" s="70" t="s">
        <v>262</v>
      </c>
      <c r="C21" s="70" t="s">
        <v>263</v>
      </c>
      <c r="D21" s="70">
        <v>2</v>
      </c>
      <c r="E21" s="70" t="s">
        <v>32</v>
      </c>
      <c r="F21" s="72">
        <v>40785</v>
      </c>
      <c r="G21" s="72">
        <v>40786</v>
      </c>
      <c r="H21" s="70">
        <v>2</v>
      </c>
      <c r="I21" s="70" t="s">
        <v>31</v>
      </c>
      <c r="J21" s="70" t="s">
        <v>139</v>
      </c>
      <c r="K21" s="70" t="s">
        <v>23</v>
      </c>
    </row>
    <row r="22" spans="1:11" ht="12.75" customHeight="1" x14ac:dyDescent="0.15">
      <c r="A22" s="70" t="s">
        <v>233</v>
      </c>
      <c r="B22" s="70" t="s">
        <v>262</v>
      </c>
      <c r="C22" s="70" t="s">
        <v>263</v>
      </c>
      <c r="D22" s="70">
        <v>2</v>
      </c>
      <c r="E22" s="70" t="s">
        <v>32</v>
      </c>
      <c r="F22" s="72">
        <v>40806</v>
      </c>
      <c r="G22" s="72">
        <v>40807</v>
      </c>
      <c r="H22" s="70">
        <v>2</v>
      </c>
      <c r="I22" s="70" t="s">
        <v>31</v>
      </c>
      <c r="J22" s="70" t="s">
        <v>139</v>
      </c>
      <c r="K22" s="70" t="s">
        <v>23</v>
      </c>
    </row>
    <row r="23" spans="1:11" ht="12.75" customHeight="1" x14ac:dyDescent="0.15">
      <c r="A23" s="70" t="s">
        <v>233</v>
      </c>
      <c r="B23" s="70" t="s">
        <v>276</v>
      </c>
      <c r="C23" s="70" t="s">
        <v>277</v>
      </c>
      <c r="D23" s="70">
        <v>1</v>
      </c>
      <c r="E23" s="70" t="s">
        <v>32</v>
      </c>
      <c r="F23" s="72">
        <v>40695</v>
      </c>
      <c r="G23" s="72">
        <v>40696</v>
      </c>
      <c r="H23" s="70">
        <v>1</v>
      </c>
      <c r="I23" s="70" t="s">
        <v>31</v>
      </c>
      <c r="J23" s="70" t="s">
        <v>139</v>
      </c>
      <c r="K23" s="70" t="s">
        <v>23</v>
      </c>
    </row>
    <row r="24" spans="1:11" ht="12.75" customHeight="1" x14ac:dyDescent="0.15">
      <c r="A24" s="70" t="s">
        <v>233</v>
      </c>
      <c r="B24" s="70" t="s">
        <v>276</v>
      </c>
      <c r="C24" s="70" t="s">
        <v>277</v>
      </c>
      <c r="D24" s="70">
        <v>1</v>
      </c>
      <c r="E24" s="70" t="s">
        <v>32</v>
      </c>
      <c r="F24" s="72">
        <v>40703</v>
      </c>
      <c r="G24" s="72">
        <v>40707</v>
      </c>
      <c r="H24" s="70">
        <v>5</v>
      </c>
      <c r="I24" s="70" t="s">
        <v>31</v>
      </c>
      <c r="J24" s="70" t="s">
        <v>139</v>
      </c>
      <c r="K24" s="70" t="s">
        <v>23</v>
      </c>
    </row>
    <row r="25" spans="1:11" ht="12.75" customHeight="1" x14ac:dyDescent="0.15">
      <c r="A25" s="70" t="s">
        <v>233</v>
      </c>
      <c r="B25" s="70" t="s">
        <v>276</v>
      </c>
      <c r="C25" s="70" t="s">
        <v>277</v>
      </c>
      <c r="D25" s="70">
        <v>1</v>
      </c>
      <c r="E25" s="70" t="s">
        <v>32</v>
      </c>
      <c r="F25" s="72">
        <v>40708</v>
      </c>
      <c r="G25" s="72">
        <v>40710</v>
      </c>
      <c r="H25" s="70">
        <v>3</v>
      </c>
      <c r="I25" s="70" t="s">
        <v>31</v>
      </c>
      <c r="J25" s="70" t="s">
        <v>304</v>
      </c>
      <c r="K25" s="70" t="s">
        <v>23</v>
      </c>
    </row>
    <row r="26" spans="1:11" ht="12.75" customHeight="1" x14ac:dyDescent="0.15">
      <c r="A26" s="70" t="s">
        <v>233</v>
      </c>
      <c r="B26" s="70" t="s">
        <v>276</v>
      </c>
      <c r="C26" s="70" t="s">
        <v>277</v>
      </c>
      <c r="D26" s="70">
        <v>1</v>
      </c>
      <c r="E26" s="70" t="s">
        <v>32</v>
      </c>
      <c r="F26" s="72">
        <v>40716</v>
      </c>
      <c r="G26" s="72">
        <v>40724</v>
      </c>
      <c r="H26" s="70">
        <v>9</v>
      </c>
      <c r="I26" s="70" t="s">
        <v>31</v>
      </c>
      <c r="J26" s="70" t="s">
        <v>139</v>
      </c>
      <c r="K26" s="70" t="s">
        <v>23</v>
      </c>
    </row>
    <row r="27" spans="1:11" ht="12.75" customHeight="1" x14ac:dyDescent="0.15">
      <c r="A27" s="70" t="s">
        <v>233</v>
      </c>
      <c r="B27" s="70" t="s">
        <v>276</v>
      </c>
      <c r="C27" s="70" t="s">
        <v>277</v>
      </c>
      <c r="D27" s="70">
        <v>1</v>
      </c>
      <c r="E27" s="70" t="s">
        <v>32</v>
      </c>
      <c r="F27" s="72">
        <v>40750</v>
      </c>
      <c r="G27" s="72">
        <v>40816</v>
      </c>
      <c r="H27" s="70">
        <v>67</v>
      </c>
      <c r="I27" s="70" t="s">
        <v>31</v>
      </c>
      <c r="J27" s="70" t="s">
        <v>139</v>
      </c>
      <c r="K27" s="70" t="s">
        <v>23</v>
      </c>
    </row>
    <row r="28" spans="1:11" ht="12.75" customHeight="1" x14ac:dyDescent="0.15">
      <c r="A28" s="70" t="s">
        <v>233</v>
      </c>
      <c r="B28" s="70" t="s">
        <v>280</v>
      </c>
      <c r="C28" s="70" t="s">
        <v>281</v>
      </c>
      <c r="D28" s="70">
        <v>1</v>
      </c>
      <c r="E28" s="70" t="s">
        <v>32</v>
      </c>
      <c r="F28" s="72">
        <v>40799</v>
      </c>
      <c r="G28" s="72">
        <v>40800</v>
      </c>
      <c r="H28" s="70">
        <v>2</v>
      </c>
      <c r="I28" s="70" t="s">
        <v>31</v>
      </c>
      <c r="J28" s="70" t="s">
        <v>139</v>
      </c>
      <c r="K28" s="70" t="s">
        <v>23</v>
      </c>
    </row>
    <row r="29" spans="1:11" ht="12.75" customHeight="1" x14ac:dyDescent="0.15">
      <c r="A29" s="70" t="s">
        <v>233</v>
      </c>
      <c r="B29" s="70" t="s">
        <v>282</v>
      </c>
      <c r="C29" s="70" t="s">
        <v>283</v>
      </c>
      <c r="D29" s="70">
        <v>1</v>
      </c>
      <c r="E29" s="70" t="s">
        <v>32</v>
      </c>
      <c r="F29" s="72">
        <v>40757</v>
      </c>
      <c r="G29" s="72">
        <v>40758</v>
      </c>
      <c r="H29" s="70">
        <v>2</v>
      </c>
      <c r="I29" s="70" t="s">
        <v>31</v>
      </c>
      <c r="J29" s="70" t="s">
        <v>139</v>
      </c>
      <c r="K29" s="70" t="s">
        <v>23</v>
      </c>
    </row>
    <row r="30" spans="1:11" ht="12.75" customHeight="1" x14ac:dyDescent="0.15">
      <c r="A30" s="70" t="s">
        <v>233</v>
      </c>
      <c r="B30" s="70" t="s">
        <v>284</v>
      </c>
      <c r="C30" s="70" t="s">
        <v>285</v>
      </c>
      <c r="D30" s="70">
        <v>1</v>
      </c>
      <c r="E30" s="70" t="s">
        <v>32</v>
      </c>
      <c r="F30" s="72">
        <v>40722</v>
      </c>
      <c r="G30" s="72">
        <v>40724</v>
      </c>
      <c r="H30" s="70">
        <v>2</v>
      </c>
      <c r="I30" s="70" t="s">
        <v>31</v>
      </c>
      <c r="J30" s="70" t="s">
        <v>139</v>
      </c>
      <c r="K30" s="70" t="s">
        <v>23</v>
      </c>
    </row>
    <row r="31" spans="1:11" ht="12.75" customHeight="1" x14ac:dyDescent="0.15">
      <c r="A31" s="70" t="s">
        <v>233</v>
      </c>
      <c r="B31" s="70" t="s">
        <v>284</v>
      </c>
      <c r="C31" s="70" t="s">
        <v>285</v>
      </c>
      <c r="D31" s="70">
        <v>1</v>
      </c>
      <c r="E31" s="70" t="s">
        <v>32</v>
      </c>
      <c r="F31" s="72">
        <v>40750</v>
      </c>
      <c r="G31" s="72">
        <v>40751</v>
      </c>
      <c r="H31" s="70">
        <v>2</v>
      </c>
      <c r="I31" s="70" t="s">
        <v>31</v>
      </c>
      <c r="J31" s="70" t="s">
        <v>139</v>
      </c>
      <c r="K31" s="70" t="s">
        <v>23</v>
      </c>
    </row>
    <row r="32" spans="1:11" ht="12.75" customHeight="1" x14ac:dyDescent="0.15">
      <c r="A32" s="70" t="s">
        <v>233</v>
      </c>
      <c r="B32" s="70" t="s">
        <v>284</v>
      </c>
      <c r="C32" s="70" t="s">
        <v>285</v>
      </c>
      <c r="D32" s="70">
        <v>1</v>
      </c>
      <c r="E32" s="70" t="s">
        <v>32</v>
      </c>
      <c r="F32" s="72">
        <v>40771</v>
      </c>
      <c r="G32" s="72">
        <v>40802</v>
      </c>
      <c r="H32" s="70">
        <v>32</v>
      </c>
      <c r="I32" s="70" t="s">
        <v>31</v>
      </c>
      <c r="J32" s="70" t="s">
        <v>139</v>
      </c>
      <c r="K32" s="70" t="s">
        <v>23</v>
      </c>
    </row>
    <row r="33" spans="1:11" ht="12.75" customHeight="1" x14ac:dyDescent="0.15">
      <c r="A33" s="70" t="s">
        <v>233</v>
      </c>
      <c r="B33" s="70" t="s">
        <v>284</v>
      </c>
      <c r="C33" s="70" t="s">
        <v>285</v>
      </c>
      <c r="D33" s="70">
        <v>1</v>
      </c>
      <c r="E33" s="70" t="s">
        <v>32</v>
      </c>
      <c r="F33" s="72">
        <v>40808</v>
      </c>
      <c r="G33" s="72">
        <v>40809</v>
      </c>
      <c r="H33" s="70">
        <v>1</v>
      </c>
      <c r="I33" s="70" t="s">
        <v>31</v>
      </c>
      <c r="J33" s="70" t="s">
        <v>139</v>
      </c>
      <c r="K33" s="70" t="s">
        <v>23</v>
      </c>
    </row>
    <row r="34" spans="1:11" ht="12.75" customHeight="1" x14ac:dyDescent="0.15">
      <c r="A34" s="70" t="s">
        <v>233</v>
      </c>
      <c r="B34" s="70" t="s">
        <v>284</v>
      </c>
      <c r="C34" s="70" t="s">
        <v>285</v>
      </c>
      <c r="D34" s="70">
        <v>1</v>
      </c>
      <c r="E34" s="70" t="s">
        <v>32</v>
      </c>
      <c r="F34" s="72">
        <v>40815</v>
      </c>
      <c r="G34" s="72">
        <v>40816</v>
      </c>
      <c r="H34" s="70">
        <v>2</v>
      </c>
      <c r="I34" s="70" t="s">
        <v>31</v>
      </c>
      <c r="J34" s="70" t="s">
        <v>304</v>
      </c>
      <c r="K34" s="70" t="s">
        <v>23</v>
      </c>
    </row>
    <row r="35" spans="1:11" ht="12.75" customHeight="1" x14ac:dyDescent="0.15">
      <c r="A35" s="70" t="s">
        <v>233</v>
      </c>
      <c r="B35" s="70" t="s">
        <v>286</v>
      </c>
      <c r="C35" s="70" t="s">
        <v>287</v>
      </c>
      <c r="D35" s="70">
        <v>1</v>
      </c>
      <c r="E35" s="70" t="s">
        <v>32</v>
      </c>
      <c r="F35" s="72">
        <v>40757</v>
      </c>
      <c r="G35" s="72">
        <v>40758</v>
      </c>
      <c r="H35" s="70">
        <v>2</v>
      </c>
      <c r="I35" s="70" t="s">
        <v>31</v>
      </c>
      <c r="J35" s="70" t="s">
        <v>139</v>
      </c>
      <c r="K35" s="70" t="s">
        <v>23</v>
      </c>
    </row>
    <row r="36" spans="1:11" ht="12.75" customHeight="1" x14ac:dyDescent="0.15">
      <c r="A36" s="71" t="s">
        <v>233</v>
      </c>
      <c r="B36" s="71" t="s">
        <v>286</v>
      </c>
      <c r="C36" s="71" t="s">
        <v>287</v>
      </c>
      <c r="D36" s="71">
        <v>1</v>
      </c>
      <c r="E36" s="71" t="s">
        <v>32</v>
      </c>
      <c r="F36" s="147">
        <v>40780</v>
      </c>
      <c r="G36" s="147">
        <v>40781</v>
      </c>
      <c r="H36" s="71">
        <v>2</v>
      </c>
      <c r="I36" s="71" t="s">
        <v>31</v>
      </c>
      <c r="J36" s="71" t="s">
        <v>139</v>
      </c>
      <c r="K36" s="71" t="s">
        <v>23</v>
      </c>
    </row>
    <row r="37" spans="1:11" ht="12.75" customHeight="1" x14ac:dyDescent="0.15">
      <c r="A37" s="32"/>
      <c r="B37" s="61">
        <f>SUM(IF(FREQUENCY(MATCH(B10:B36,B10:B36,0),MATCH(B10:B36,B10:B36,0))&gt;0,1))</f>
        <v>12</v>
      </c>
      <c r="C37" s="61"/>
      <c r="D37" s="61"/>
      <c r="E37" s="29">
        <f>COUNTA(E10:E36)</f>
        <v>27</v>
      </c>
      <c r="F37" s="29"/>
      <c r="G37" s="29"/>
      <c r="H37" s="29">
        <f>SUM(H10:H36)</f>
        <v>177</v>
      </c>
      <c r="I37" s="32"/>
      <c r="J37" s="54"/>
      <c r="K37" s="54"/>
    </row>
    <row r="38" spans="1:11" ht="12.75" customHeight="1" x14ac:dyDescent="0.15">
      <c r="A38" s="32"/>
      <c r="B38" s="61"/>
      <c r="C38" s="61"/>
      <c r="D38" s="61"/>
      <c r="E38" s="29"/>
      <c r="F38" s="29"/>
      <c r="G38" s="29"/>
      <c r="H38" s="29"/>
      <c r="I38" s="32"/>
      <c r="J38" s="54"/>
      <c r="K38" s="54"/>
    </row>
    <row r="39" spans="1:11" ht="12.75" customHeight="1" x14ac:dyDescent="0.15">
      <c r="A39" s="32"/>
      <c r="B39" s="61"/>
      <c r="C39" s="33"/>
      <c r="D39" s="33"/>
      <c r="E39" s="29"/>
      <c r="F39" s="29"/>
      <c r="G39" s="29"/>
      <c r="H39" s="29"/>
      <c r="I39" s="32"/>
      <c r="J39" s="32"/>
      <c r="K39" s="32"/>
    </row>
    <row r="40" spans="1:11" ht="12.75" customHeight="1" x14ac:dyDescent="0.2">
      <c r="A40" s="32"/>
      <c r="D40" s="117" t="s">
        <v>328</v>
      </c>
      <c r="E40" s="114"/>
      <c r="F40" s="114"/>
      <c r="G40" s="29"/>
      <c r="H40" s="29"/>
      <c r="I40" s="32"/>
      <c r="J40" s="32"/>
      <c r="K40" s="32"/>
    </row>
    <row r="41" spans="1:11" ht="12.75" customHeight="1" x14ac:dyDescent="0.2">
      <c r="A41" s="32"/>
      <c r="C41" s="115"/>
      <c r="D41" s="116" t="s">
        <v>123</v>
      </c>
      <c r="E41" s="99">
        <f>B4+B8+B37</f>
        <v>16</v>
      </c>
      <c r="F41" s="114"/>
      <c r="G41" s="29"/>
      <c r="H41" s="29"/>
      <c r="I41" s="32"/>
      <c r="J41" s="32"/>
      <c r="K41" s="32"/>
    </row>
    <row r="42" spans="1:11" ht="12.75" customHeight="1" x14ac:dyDescent="0.2">
      <c r="A42" s="32"/>
      <c r="C42" s="115"/>
      <c r="D42" s="116" t="s">
        <v>124</v>
      </c>
      <c r="E42" s="99">
        <f>E4+E8+E37</f>
        <v>31</v>
      </c>
      <c r="F42" s="114"/>
      <c r="G42" s="29"/>
      <c r="H42" s="29"/>
      <c r="I42" s="32"/>
      <c r="J42" s="32"/>
      <c r="K42" s="32"/>
    </row>
    <row r="43" spans="1:11" ht="12.75" customHeight="1" x14ac:dyDescent="0.2">
      <c r="A43" s="32"/>
      <c r="C43" s="115"/>
      <c r="D43" s="116" t="s">
        <v>125</v>
      </c>
      <c r="E43" s="98">
        <f>H4+H8+H37</f>
        <v>190</v>
      </c>
      <c r="F43" s="114"/>
      <c r="G43" s="29"/>
      <c r="H43" s="29"/>
      <c r="I43" s="32"/>
      <c r="J43" s="32"/>
      <c r="K43" s="32"/>
    </row>
    <row r="44" spans="1:11" ht="12.75" customHeight="1" x14ac:dyDescent="0.2">
      <c r="A44" s="32"/>
      <c r="C44" s="115"/>
      <c r="D44" s="150"/>
      <c r="E44" s="114"/>
      <c r="F44" s="114"/>
      <c r="G44" s="29"/>
      <c r="H44" s="29"/>
      <c r="I44" s="32"/>
      <c r="J44" s="32"/>
      <c r="K44" s="32"/>
    </row>
    <row r="45" spans="1:11" ht="12.75" customHeight="1" x14ac:dyDescent="0.2">
      <c r="A45" s="32"/>
      <c r="C45" s="152"/>
      <c r="D45" s="117" t="s">
        <v>105</v>
      </c>
      <c r="E45" s="114"/>
      <c r="F45" s="114"/>
      <c r="G45" s="29"/>
      <c r="H45" s="29"/>
      <c r="I45" s="32"/>
      <c r="J45" s="32"/>
      <c r="K45" s="32"/>
    </row>
    <row r="46" spans="1:11" ht="12.75" customHeight="1" x14ac:dyDescent="0.2">
      <c r="A46" s="32"/>
      <c r="C46" s="115"/>
      <c r="D46" s="99"/>
      <c r="E46" s="110" t="s">
        <v>91</v>
      </c>
      <c r="F46" s="110" t="s">
        <v>92</v>
      </c>
      <c r="G46" s="29"/>
      <c r="H46" s="29"/>
      <c r="I46" s="32"/>
      <c r="J46" s="32"/>
      <c r="K46" s="32"/>
    </row>
    <row r="47" spans="1:11" ht="12.75" customHeight="1" x14ac:dyDescent="0.2">
      <c r="A47" s="84"/>
      <c r="C47" s="152"/>
      <c r="D47" s="118" t="s">
        <v>120</v>
      </c>
      <c r="E47" s="101"/>
      <c r="F47" s="101"/>
      <c r="G47" s="30"/>
      <c r="H47" s="85"/>
      <c r="I47" s="32"/>
      <c r="J47" s="32"/>
      <c r="K47" s="54"/>
    </row>
    <row r="48" spans="1:11" ht="12.75" customHeight="1" x14ac:dyDescent="0.2">
      <c r="A48" s="84"/>
      <c r="C48" s="152"/>
      <c r="D48" s="153" t="s">
        <v>90</v>
      </c>
      <c r="E48" s="120">
        <f>COUNTIF(I2:I36, "*ELEV_BACT*")</f>
        <v>31</v>
      </c>
      <c r="F48" s="113">
        <f>E48/E49</f>
        <v>1</v>
      </c>
      <c r="G48" s="30"/>
      <c r="H48" s="85"/>
      <c r="I48" s="32"/>
      <c r="J48" s="32"/>
      <c r="K48" s="54"/>
    </row>
    <row r="49" spans="2:12" ht="12.75" customHeight="1" x14ac:dyDescent="0.2">
      <c r="C49" s="152"/>
      <c r="D49" s="121"/>
      <c r="E49" s="122">
        <f>SUM(E48:E48)</f>
        <v>31</v>
      </c>
      <c r="F49" s="112">
        <f>SUM(F48:F48)</f>
        <v>1</v>
      </c>
      <c r="G49" s="32"/>
      <c r="I49" s="83"/>
      <c r="J49" s="32"/>
      <c r="K49" s="32"/>
    </row>
    <row r="50" spans="2:12" ht="12.75" customHeight="1" x14ac:dyDescent="0.2">
      <c r="C50" s="152"/>
      <c r="D50" s="118" t="s">
        <v>121</v>
      </c>
      <c r="E50" s="101"/>
      <c r="F50" s="119"/>
      <c r="H50" s="81"/>
      <c r="I50" s="82"/>
      <c r="J50" s="45"/>
      <c r="K50" s="90"/>
    </row>
    <row r="51" spans="2:12" ht="12.75" customHeight="1" x14ac:dyDescent="0.2">
      <c r="C51" s="152"/>
      <c r="D51" s="153" t="s">
        <v>140</v>
      </c>
      <c r="E51" s="99">
        <f>COUNTIF(J2:J36, "*ECOLI*")</f>
        <v>29</v>
      </c>
      <c r="F51" s="123">
        <f>E51/E53</f>
        <v>0.93548387096774188</v>
      </c>
      <c r="H51" s="81"/>
      <c r="I51" s="82"/>
      <c r="J51" s="45"/>
      <c r="K51" s="90"/>
    </row>
    <row r="52" spans="2:12" ht="12.75" customHeight="1" x14ac:dyDescent="0.2">
      <c r="C52" s="152"/>
      <c r="D52" s="153" t="s">
        <v>305</v>
      </c>
      <c r="E52" s="120">
        <f>COUNTIF(J2:J36, "*OTHER*")</f>
        <v>2</v>
      </c>
      <c r="F52" s="113">
        <f>E52/E53</f>
        <v>6.4516129032258063E-2</v>
      </c>
      <c r="H52" s="81"/>
      <c r="I52" s="82"/>
      <c r="J52" s="45"/>
      <c r="K52" s="90"/>
    </row>
    <row r="53" spans="2:12" ht="12.75" customHeight="1" x14ac:dyDescent="0.2">
      <c r="C53" s="152"/>
      <c r="D53" s="121"/>
      <c r="E53" s="122">
        <f>SUM(E51:E52)</f>
        <v>31</v>
      </c>
      <c r="F53" s="112">
        <f>SUM(F51:F52)</f>
        <v>1</v>
      </c>
      <c r="I53" s="83"/>
      <c r="J53" s="32"/>
      <c r="K53" s="45"/>
      <c r="L53" s="70"/>
    </row>
    <row r="54" spans="2:12" ht="12.75" customHeight="1" x14ac:dyDescent="0.2">
      <c r="C54" s="152"/>
      <c r="D54" s="118" t="s">
        <v>122</v>
      </c>
      <c r="E54" s="101"/>
      <c r="F54" s="119"/>
      <c r="I54" s="82"/>
      <c r="J54" s="45"/>
      <c r="K54" s="90"/>
      <c r="L54" s="70"/>
    </row>
    <row r="55" spans="2:12" ht="12.75" customHeight="1" x14ac:dyDescent="0.2">
      <c r="C55" s="152"/>
      <c r="D55" s="153" t="s">
        <v>106</v>
      </c>
      <c r="E55" s="120">
        <f>COUNTIF(K2:K36, "*UNKNOWN*")</f>
        <v>31</v>
      </c>
      <c r="F55" s="113">
        <f>E55/E56</f>
        <v>1</v>
      </c>
      <c r="I55" s="70"/>
      <c r="J55" s="45"/>
      <c r="K55" s="90"/>
    </row>
    <row r="56" spans="2:12" ht="12.75" customHeight="1" x14ac:dyDescent="0.2">
      <c r="B56" s="105"/>
      <c r="C56" s="105"/>
      <c r="D56" s="105"/>
      <c r="E56" s="122">
        <f>SUM(E55:E55)</f>
        <v>31</v>
      </c>
      <c r="F56" s="112">
        <f>SUM(F55:F55)</f>
        <v>1</v>
      </c>
      <c r="I56" s="70"/>
      <c r="J56" s="45"/>
      <c r="K56" s="90"/>
    </row>
    <row r="57" spans="2:12" ht="12.75" customHeight="1" x14ac:dyDescent="0.15">
      <c r="I57" s="70"/>
      <c r="J57" s="45"/>
      <c r="K57" s="90"/>
    </row>
    <row r="58" spans="2:12" ht="12.75" customHeight="1" x14ac:dyDescent="0.15">
      <c r="I58" s="70"/>
      <c r="J58" s="45"/>
      <c r="K58" s="90"/>
    </row>
    <row r="59" spans="2:12" ht="12" customHeight="1" x14ac:dyDescent="0.15">
      <c r="I59" s="24"/>
      <c r="J59" s="91"/>
      <c r="K59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Minnesota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7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5" t="s">
        <v>25</v>
      </c>
      <c r="C1" s="166"/>
      <c r="D1" s="166"/>
      <c r="E1" s="166"/>
      <c r="F1" s="166"/>
      <c r="G1" s="31"/>
      <c r="H1" s="163" t="s">
        <v>24</v>
      </c>
      <c r="I1" s="164"/>
      <c r="J1" s="164"/>
      <c r="K1" s="164"/>
      <c r="L1" s="164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67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0" t="s">
        <v>142</v>
      </c>
      <c r="B3" s="70" t="s">
        <v>161</v>
      </c>
      <c r="C3" s="70" t="s">
        <v>162</v>
      </c>
      <c r="D3" s="70">
        <v>2</v>
      </c>
      <c r="E3" s="128">
        <v>1</v>
      </c>
      <c r="F3" s="128">
        <v>2</v>
      </c>
      <c r="G3" s="128"/>
      <c r="H3" s="128"/>
      <c r="I3" s="128">
        <v>1</v>
      </c>
      <c r="J3" s="128"/>
      <c r="K3" s="128"/>
      <c r="L3" s="128"/>
    </row>
    <row r="4" spans="1:148" ht="12.75" customHeight="1" x14ac:dyDescent="0.2">
      <c r="A4" s="71" t="s">
        <v>142</v>
      </c>
      <c r="B4" s="71" t="s">
        <v>179</v>
      </c>
      <c r="C4" s="71" t="s">
        <v>180</v>
      </c>
      <c r="D4" s="71">
        <v>2</v>
      </c>
      <c r="E4" s="66">
        <v>1</v>
      </c>
      <c r="F4" s="66">
        <v>2</v>
      </c>
      <c r="G4" s="66"/>
      <c r="H4" s="66"/>
      <c r="I4" s="66">
        <v>1</v>
      </c>
      <c r="J4" s="66"/>
      <c r="K4" s="66"/>
      <c r="L4" s="66"/>
    </row>
    <row r="5" spans="1:148" ht="12.75" customHeight="1" x14ac:dyDescent="0.2">
      <c r="A5" s="32"/>
      <c r="B5" s="33">
        <f>COUNTA(B3:B4)</f>
        <v>2</v>
      </c>
      <c r="C5" s="33"/>
      <c r="D5" s="33"/>
      <c r="E5" s="29">
        <f>SUM(E3:E4)</f>
        <v>2</v>
      </c>
      <c r="F5" s="29">
        <f>SUM(F3:F4)</f>
        <v>4</v>
      </c>
      <c r="G5" s="35"/>
      <c r="H5" s="29">
        <f>SUM(H3:H4)</f>
        <v>0</v>
      </c>
      <c r="I5" s="29">
        <f>SUM(I3:I4)</f>
        <v>2</v>
      </c>
      <c r="J5" s="29">
        <f>SUM(J3:J4)</f>
        <v>0</v>
      </c>
      <c r="K5" s="29">
        <f>SUM(K3:K4)</f>
        <v>0</v>
      </c>
      <c r="L5" s="29">
        <f>SUM(L3:L4)</f>
        <v>0</v>
      </c>
    </row>
    <row r="6" spans="1:148" ht="12.75" customHeight="1" x14ac:dyDescent="0.2">
      <c r="A6" s="32"/>
      <c r="B6" s="32"/>
      <c r="C6" s="32"/>
      <c r="D6" s="32"/>
      <c r="E6" s="35"/>
      <c r="F6" s="35"/>
      <c r="G6" s="35"/>
      <c r="H6" s="35"/>
      <c r="I6" s="35"/>
      <c r="J6" s="35"/>
      <c r="K6" s="35"/>
      <c r="L6" s="35"/>
    </row>
    <row r="7" spans="1:148" ht="12.75" customHeight="1" x14ac:dyDescent="0.2">
      <c r="A7" s="70" t="s">
        <v>141</v>
      </c>
      <c r="B7" s="70" t="s">
        <v>227</v>
      </c>
      <c r="C7" s="70" t="s">
        <v>228</v>
      </c>
      <c r="D7" s="70">
        <v>2</v>
      </c>
      <c r="E7" s="142">
        <v>1</v>
      </c>
      <c r="F7" s="142">
        <v>3</v>
      </c>
      <c r="G7" s="142"/>
      <c r="H7" s="142"/>
      <c r="I7" s="142"/>
      <c r="J7" s="142">
        <v>1</v>
      </c>
      <c r="K7" s="142"/>
      <c r="L7" s="142"/>
    </row>
    <row r="8" spans="1:148" ht="12.75" customHeight="1" x14ac:dyDescent="0.2">
      <c r="A8" s="71" t="s">
        <v>141</v>
      </c>
      <c r="B8" s="71" t="s">
        <v>229</v>
      </c>
      <c r="C8" s="71" t="s">
        <v>230</v>
      </c>
      <c r="D8" s="71">
        <v>2</v>
      </c>
      <c r="E8" s="66">
        <v>1</v>
      </c>
      <c r="F8" s="66">
        <v>6</v>
      </c>
      <c r="G8" s="66"/>
      <c r="H8" s="66"/>
      <c r="I8" s="66"/>
      <c r="J8" s="66">
        <v>1</v>
      </c>
      <c r="K8" s="66"/>
      <c r="L8" s="66"/>
    </row>
    <row r="9" spans="1:148" ht="12.75" customHeight="1" x14ac:dyDescent="0.2">
      <c r="A9" s="32"/>
      <c r="B9" s="33">
        <f>COUNTA(B7:B8)</f>
        <v>2</v>
      </c>
      <c r="C9" s="33"/>
      <c r="D9" s="33"/>
      <c r="E9" s="29">
        <f>SUM(E7:E8)</f>
        <v>2</v>
      </c>
      <c r="F9" s="29">
        <f>SUM(F7:F8)</f>
        <v>9</v>
      </c>
      <c r="G9" s="35"/>
      <c r="H9" s="29">
        <f>SUM(H7:H8)</f>
        <v>0</v>
      </c>
      <c r="I9" s="29">
        <f>SUM(I7:I8)</f>
        <v>0</v>
      </c>
      <c r="J9" s="29">
        <f>SUM(J7:J8)</f>
        <v>2</v>
      </c>
      <c r="K9" s="29">
        <f>SUM(K7:K8)</f>
        <v>0</v>
      </c>
      <c r="L9" s="29">
        <f>SUM(L7:L8)</f>
        <v>0</v>
      </c>
    </row>
    <row r="10" spans="1:148" ht="12.75" customHeight="1" x14ac:dyDescent="0.2">
      <c r="A10" s="32"/>
      <c r="B10" s="32"/>
      <c r="C10" s="32"/>
      <c r="D10" s="32"/>
      <c r="E10" s="35"/>
      <c r="F10" s="35"/>
      <c r="G10" s="35"/>
      <c r="H10" s="35"/>
      <c r="I10" s="35"/>
      <c r="J10" s="35"/>
      <c r="K10" s="35"/>
      <c r="L10" s="35"/>
    </row>
    <row r="11" spans="1:148" ht="12.75" customHeight="1" x14ac:dyDescent="0.2">
      <c r="A11" s="70" t="s">
        <v>233</v>
      </c>
      <c r="B11" s="70" t="s">
        <v>240</v>
      </c>
      <c r="C11" s="70" t="s">
        <v>241</v>
      </c>
      <c r="D11" s="70">
        <v>2</v>
      </c>
      <c r="E11" s="146">
        <v>1</v>
      </c>
      <c r="F11" s="146">
        <v>2</v>
      </c>
      <c r="G11" s="146"/>
      <c r="H11" s="146"/>
      <c r="I11" s="146">
        <v>1</v>
      </c>
      <c r="J11" s="142"/>
      <c r="K11" s="142"/>
      <c r="L11" s="142"/>
    </row>
    <row r="12" spans="1:148" ht="12.75" customHeight="1" x14ac:dyDescent="0.2">
      <c r="A12" s="70" t="s">
        <v>233</v>
      </c>
      <c r="B12" s="70" t="s">
        <v>242</v>
      </c>
      <c r="C12" s="70" t="s">
        <v>243</v>
      </c>
      <c r="D12" s="70">
        <v>2</v>
      </c>
      <c r="E12" s="146">
        <v>1</v>
      </c>
      <c r="F12" s="146">
        <v>13</v>
      </c>
      <c r="G12" s="146"/>
      <c r="H12" s="146"/>
      <c r="I12" s="146"/>
      <c r="J12" s="146"/>
      <c r="K12" s="146">
        <v>1</v>
      </c>
      <c r="L12" s="146"/>
    </row>
    <row r="13" spans="1:148" ht="12.75" customHeight="1" x14ac:dyDescent="0.2">
      <c r="A13" s="70" t="s">
        <v>233</v>
      </c>
      <c r="B13" s="70" t="s">
        <v>244</v>
      </c>
      <c r="C13" s="70" t="s">
        <v>245</v>
      </c>
      <c r="D13" s="70">
        <v>1</v>
      </c>
      <c r="E13" s="146">
        <v>2</v>
      </c>
      <c r="F13" s="146">
        <v>7</v>
      </c>
      <c r="G13" s="146"/>
      <c r="H13" s="146">
        <v>1</v>
      </c>
      <c r="I13" s="146"/>
      <c r="J13" s="146">
        <v>1</v>
      </c>
      <c r="K13" s="146"/>
      <c r="L13" s="146"/>
    </row>
    <row r="14" spans="1:148" ht="12.75" customHeight="1" x14ac:dyDescent="0.2">
      <c r="A14" s="70" t="s">
        <v>233</v>
      </c>
      <c r="B14" s="70" t="s">
        <v>246</v>
      </c>
      <c r="C14" s="70" t="s">
        <v>247</v>
      </c>
      <c r="D14" s="70">
        <v>2</v>
      </c>
      <c r="E14" s="146">
        <v>1</v>
      </c>
      <c r="F14" s="146">
        <v>9</v>
      </c>
      <c r="G14" s="146"/>
      <c r="H14" s="146"/>
      <c r="I14" s="146"/>
      <c r="J14" s="146"/>
      <c r="K14" s="146">
        <v>1</v>
      </c>
      <c r="L14" s="146"/>
    </row>
    <row r="15" spans="1:148" ht="12.75" customHeight="1" x14ac:dyDescent="0.2">
      <c r="A15" s="70" t="s">
        <v>233</v>
      </c>
      <c r="B15" s="70" t="s">
        <v>254</v>
      </c>
      <c r="C15" s="70" t="s">
        <v>255</v>
      </c>
      <c r="D15" s="70">
        <v>1</v>
      </c>
      <c r="E15" s="146">
        <v>5</v>
      </c>
      <c r="F15" s="146">
        <v>8</v>
      </c>
      <c r="G15" s="146"/>
      <c r="H15" s="146">
        <v>3</v>
      </c>
      <c r="I15" s="146">
        <v>1</v>
      </c>
      <c r="J15" s="146">
        <v>1</v>
      </c>
      <c r="K15" s="146"/>
      <c r="L15" s="146"/>
    </row>
    <row r="16" spans="1:148" ht="12.75" customHeight="1" x14ac:dyDescent="0.2">
      <c r="A16" s="70" t="s">
        <v>233</v>
      </c>
      <c r="B16" s="70" t="s">
        <v>256</v>
      </c>
      <c r="C16" s="70" t="s">
        <v>257</v>
      </c>
      <c r="D16" s="70">
        <v>2</v>
      </c>
      <c r="E16" s="146">
        <v>1</v>
      </c>
      <c r="F16" s="146">
        <v>2</v>
      </c>
      <c r="G16" s="146"/>
      <c r="H16" s="146"/>
      <c r="I16" s="146">
        <v>1</v>
      </c>
      <c r="J16" s="146"/>
      <c r="K16" s="146"/>
      <c r="L16" s="146"/>
    </row>
    <row r="17" spans="1:12" ht="12.75" customHeight="1" x14ac:dyDescent="0.2">
      <c r="A17" s="70" t="s">
        <v>233</v>
      </c>
      <c r="B17" s="70" t="s">
        <v>262</v>
      </c>
      <c r="C17" s="70" t="s">
        <v>263</v>
      </c>
      <c r="D17" s="70">
        <v>2</v>
      </c>
      <c r="E17" s="146">
        <v>2</v>
      </c>
      <c r="F17" s="146">
        <v>4</v>
      </c>
      <c r="G17" s="146"/>
      <c r="H17" s="146"/>
      <c r="I17" s="146">
        <v>2</v>
      </c>
      <c r="J17" s="146"/>
      <c r="K17" s="146"/>
      <c r="L17" s="146"/>
    </row>
    <row r="18" spans="1:12" ht="12.75" customHeight="1" x14ac:dyDescent="0.2">
      <c r="A18" s="70" t="s">
        <v>233</v>
      </c>
      <c r="B18" s="70" t="s">
        <v>276</v>
      </c>
      <c r="C18" s="70" t="s">
        <v>277</v>
      </c>
      <c r="D18" s="70">
        <v>1</v>
      </c>
      <c r="E18" s="146">
        <v>5</v>
      </c>
      <c r="F18" s="146">
        <v>85</v>
      </c>
      <c r="G18" s="146"/>
      <c r="H18" s="146">
        <v>1</v>
      </c>
      <c r="I18" s="146"/>
      <c r="J18" s="146">
        <v>2</v>
      </c>
      <c r="K18" s="146">
        <v>1</v>
      </c>
      <c r="L18" s="146">
        <v>1</v>
      </c>
    </row>
    <row r="19" spans="1:12" ht="12.75" customHeight="1" x14ac:dyDescent="0.2">
      <c r="A19" s="70" t="s">
        <v>233</v>
      </c>
      <c r="B19" s="70" t="s">
        <v>280</v>
      </c>
      <c r="C19" s="70" t="s">
        <v>281</v>
      </c>
      <c r="D19" s="70">
        <v>1</v>
      </c>
      <c r="E19" s="146">
        <v>1</v>
      </c>
      <c r="F19" s="146">
        <v>2</v>
      </c>
      <c r="G19" s="146"/>
      <c r="H19" s="146"/>
      <c r="I19" s="146">
        <v>1</v>
      </c>
      <c r="J19" s="146"/>
      <c r="K19" s="146"/>
      <c r="L19" s="146"/>
    </row>
    <row r="20" spans="1:12" ht="12.75" customHeight="1" x14ac:dyDescent="0.2">
      <c r="A20" s="70" t="s">
        <v>233</v>
      </c>
      <c r="B20" s="70" t="s">
        <v>282</v>
      </c>
      <c r="C20" s="70" t="s">
        <v>283</v>
      </c>
      <c r="D20" s="70">
        <v>1</v>
      </c>
      <c r="E20" s="146">
        <v>1</v>
      </c>
      <c r="F20" s="146">
        <v>2</v>
      </c>
      <c r="G20" s="146"/>
      <c r="H20" s="146"/>
      <c r="I20" s="146">
        <v>1</v>
      </c>
      <c r="J20" s="146"/>
      <c r="K20" s="146"/>
      <c r="L20" s="146"/>
    </row>
    <row r="21" spans="1:12" ht="12.75" customHeight="1" x14ac:dyDescent="0.2">
      <c r="A21" s="70" t="s">
        <v>233</v>
      </c>
      <c r="B21" s="70" t="s">
        <v>284</v>
      </c>
      <c r="C21" s="70" t="s">
        <v>285</v>
      </c>
      <c r="D21" s="70">
        <v>1</v>
      </c>
      <c r="E21" s="142">
        <v>5</v>
      </c>
      <c r="F21" s="142">
        <v>39</v>
      </c>
      <c r="G21" s="142"/>
      <c r="H21" s="142">
        <v>1</v>
      </c>
      <c r="I21" s="142">
        <v>3</v>
      </c>
      <c r="J21" s="142"/>
      <c r="K21" s="142"/>
      <c r="L21" s="142">
        <v>1</v>
      </c>
    </row>
    <row r="22" spans="1:12" ht="12.75" customHeight="1" x14ac:dyDescent="0.2">
      <c r="A22" s="71" t="s">
        <v>233</v>
      </c>
      <c r="B22" s="71" t="s">
        <v>286</v>
      </c>
      <c r="C22" s="71" t="s">
        <v>287</v>
      </c>
      <c r="D22" s="71">
        <v>1</v>
      </c>
      <c r="E22" s="66">
        <v>2</v>
      </c>
      <c r="F22" s="66">
        <v>4</v>
      </c>
      <c r="G22" s="66"/>
      <c r="H22" s="66"/>
      <c r="I22" s="66">
        <v>2</v>
      </c>
      <c r="J22" s="66"/>
      <c r="K22" s="66"/>
      <c r="L22" s="66"/>
    </row>
    <row r="23" spans="1:12" ht="12.75" customHeight="1" x14ac:dyDescent="0.2">
      <c r="A23" s="32"/>
      <c r="B23" s="33">
        <f>COUNTA(B11:B22)</f>
        <v>12</v>
      </c>
      <c r="C23" s="33"/>
      <c r="D23" s="33"/>
      <c r="E23" s="29">
        <f>SUM(E11:E22)</f>
        <v>27</v>
      </c>
      <c r="F23" s="29">
        <f>SUM(F11:F22)</f>
        <v>177</v>
      </c>
      <c r="G23" s="35"/>
      <c r="H23" s="29">
        <f>SUM(H11:H22)</f>
        <v>6</v>
      </c>
      <c r="I23" s="29">
        <f>SUM(I11:I22)</f>
        <v>12</v>
      </c>
      <c r="J23" s="29">
        <f>SUM(J11:J22)</f>
        <v>4</v>
      </c>
      <c r="K23" s="29">
        <f>SUM(K11:K22)</f>
        <v>3</v>
      </c>
      <c r="L23" s="29">
        <f>SUM(L11:L22)</f>
        <v>2</v>
      </c>
    </row>
    <row r="24" spans="1:12" ht="12.75" customHeight="1" x14ac:dyDescent="0.2">
      <c r="A24" s="32"/>
      <c r="B24" s="32"/>
      <c r="C24" s="32"/>
      <c r="D24" s="32"/>
      <c r="E24" s="35"/>
      <c r="F24" s="35"/>
      <c r="G24" s="35"/>
      <c r="H24" s="35"/>
      <c r="I24" s="35"/>
      <c r="J24" s="35"/>
      <c r="K24" s="35"/>
      <c r="L24" s="35"/>
    </row>
    <row r="25" spans="1:12" ht="12.75" customHeight="1" x14ac:dyDescent="0.2">
      <c r="A25" s="32"/>
      <c r="B25" s="33"/>
      <c r="C25" s="33"/>
      <c r="D25" s="33"/>
      <c r="E25" s="29"/>
      <c r="F25" s="29"/>
      <c r="G25" s="35"/>
      <c r="H25" s="29"/>
      <c r="I25" s="29"/>
      <c r="J25" s="29"/>
      <c r="K25" s="29"/>
      <c r="L25" s="29"/>
    </row>
    <row r="26" spans="1:12" ht="12.75" customHeight="1" x14ac:dyDescent="0.2">
      <c r="C26" s="5"/>
      <c r="D26" s="117" t="s">
        <v>319</v>
      </c>
      <c r="E26" s="114"/>
    </row>
    <row r="27" spans="1:12" ht="12.75" customHeight="1" x14ac:dyDescent="0.2">
      <c r="B27" s="115"/>
      <c r="C27" s="5"/>
      <c r="D27" s="116" t="s">
        <v>123</v>
      </c>
      <c r="E27" s="99">
        <f>B5+B9+B23</f>
        <v>16</v>
      </c>
    </row>
    <row r="28" spans="1:12" ht="12.75" customHeight="1" x14ac:dyDescent="0.2">
      <c r="B28" s="115"/>
      <c r="C28" s="5"/>
      <c r="D28" s="116" t="s">
        <v>103</v>
      </c>
      <c r="E28" s="99">
        <f>E5+E9+E23</f>
        <v>31</v>
      </c>
    </row>
    <row r="29" spans="1:12" ht="12.75" customHeight="1" x14ac:dyDescent="0.2">
      <c r="B29" s="115"/>
      <c r="C29" s="5"/>
      <c r="D29" s="116" t="s">
        <v>104</v>
      </c>
      <c r="E29" s="98">
        <f>F5+F9+F23</f>
        <v>190</v>
      </c>
    </row>
    <row r="30" spans="1:12" ht="12.75" customHeight="1" x14ac:dyDescent="0.2"/>
    <row r="31" spans="1:12" ht="12.75" customHeight="1" x14ac:dyDescent="0.2">
      <c r="C31" s="5"/>
      <c r="D31" s="103"/>
      <c r="E31" s="105"/>
      <c r="F31" s="117" t="s">
        <v>131</v>
      </c>
      <c r="G31" s="105"/>
      <c r="H31" s="110" t="s">
        <v>91</v>
      </c>
      <c r="I31" s="110" t="s">
        <v>102</v>
      </c>
    </row>
    <row r="32" spans="1:12" ht="12.75" customHeight="1" x14ac:dyDescent="0.2">
      <c r="C32" s="121"/>
      <c r="D32" s="121"/>
      <c r="E32" s="121"/>
      <c r="F32" s="108" t="s">
        <v>126</v>
      </c>
      <c r="H32" s="99">
        <f>H5+H9+H23</f>
        <v>6</v>
      </c>
      <c r="I32" s="112">
        <f>H32/(H37)</f>
        <v>0.19354838709677419</v>
      </c>
    </row>
    <row r="33" spans="3:9" ht="12.75" customHeight="1" x14ac:dyDescent="0.2">
      <c r="C33" s="121"/>
      <c r="D33" s="121"/>
      <c r="E33" s="121"/>
      <c r="F33" s="108" t="s">
        <v>127</v>
      </c>
      <c r="H33" s="99">
        <f>I5+I9+I23</f>
        <v>14</v>
      </c>
      <c r="I33" s="112">
        <f>H33/H37</f>
        <v>0.45161290322580644</v>
      </c>
    </row>
    <row r="34" spans="3:9" ht="12.75" customHeight="1" x14ac:dyDescent="0.2">
      <c r="C34" s="121"/>
      <c r="D34" s="121"/>
      <c r="E34" s="121"/>
      <c r="F34" s="108" t="s">
        <v>128</v>
      </c>
      <c r="H34" s="99">
        <f>J5+J9+J23</f>
        <v>6</v>
      </c>
      <c r="I34" s="112">
        <f>H34/H37</f>
        <v>0.19354838709677419</v>
      </c>
    </row>
    <row r="35" spans="3:9" ht="12.75" customHeight="1" x14ac:dyDescent="0.2">
      <c r="C35" s="121"/>
      <c r="D35" s="121"/>
      <c r="E35" s="121"/>
      <c r="F35" s="108" t="s">
        <v>129</v>
      </c>
      <c r="H35" s="99">
        <f>K5+K9+K23</f>
        <v>3</v>
      </c>
      <c r="I35" s="112">
        <f>H35/H37</f>
        <v>9.6774193548387094E-2</v>
      </c>
    </row>
    <row r="36" spans="3:9" ht="12.75" customHeight="1" x14ac:dyDescent="0.2">
      <c r="C36" s="121"/>
      <c r="D36" s="121"/>
      <c r="E36" s="121"/>
      <c r="F36" s="108" t="s">
        <v>130</v>
      </c>
      <c r="H36" s="120">
        <f>L5+L9+L23</f>
        <v>2</v>
      </c>
      <c r="I36" s="113">
        <f>H36/H37</f>
        <v>6.4516129032258063E-2</v>
      </c>
    </row>
    <row r="37" spans="3:9" ht="12.75" customHeight="1" x14ac:dyDescent="0.2">
      <c r="C37" s="121"/>
      <c r="D37" s="121"/>
      <c r="E37" s="121"/>
      <c r="F37" s="121"/>
      <c r="G37" s="108"/>
      <c r="H37" s="119">
        <f>SUM(H32:H36)</f>
        <v>31</v>
      </c>
      <c r="I37" s="112">
        <f>SUM(I32:I36)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Minnesota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6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68" t="s">
        <v>26</v>
      </c>
      <c r="C1" s="168"/>
      <c r="D1" s="68"/>
      <c r="E1" s="69"/>
      <c r="F1" s="68"/>
      <c r="G1" s="167" t="s">
        <v>28</v>
      </c>
      <c r="H1" s="167"/>
      <c r="I1" s="167"/>
      <c r="J1" s="68"/>
      <c r="K1" s="168" t="s">
        <v>33</v>
      </c>
      <c r="L1" s="168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67</v>
      </c>
      <c r="E2" s="15" t="s">
        <v>27</v>
      </c>
      <c r="F2" s="3"/>
      <c r="G2" s="3" t="s">
        <v>320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70" t="s">
        <v>142</v>
      </c>
      <c r="B3" s="70" t="s">
        <v>149</v>
      </c>
      <c r="C3" s="70" t="s">
        <v>150</v>
      </c>
      <c r="D3" s="70">
        <v>2</v>
      </c>
      <c r="E3" s="70">
        <v>129</v>
      </c>
      <c r="F3" s="5"/>
      <c r="G3" s="13"/>
      <c r="H3" s="139"/>
      <c r="I3" s="38">
        <f t="shared" ref="I3:I11" si="0">H3/E3</f>
        <v>0</v>
      </c>
      <c r="J3" s="62"/>
      <c r="K3" s="39">
        <f t="shared" ref="K3:K11" si="1">E3-H3</f>
        <v>129</v>
      </c>
      <c r="L3" s="38">
        <f t="shared" ref="L3:L11" si="2">K3/E3</f>
        <v>1</v>
      </c>
    </row>
    <row r="4" spans="1:12" x14ac:dyDescent="0.2">
      <c r="A4" s="70" t="s">
        <v>142</v>
      </c>
      <c r="B4" s="70" t="s">
        <v>155</v>
      </c>
      <c r="C4" s="70" t="s">
        <v>156</v>
      </c>
      <c r="D4" s="70">
        <v>2</v>
      </c>
      <c r="E4" s="70">
        <v>129</v>
      </c>
      <c r="F4" s="5"/>
      <c r="G4" s="13"/>
      <c r="H4" s="139"/>
      <c r="I4" s="38">
        <f t="shared" si="0"/>
        <v>0</v>
      </c>
      <c r="J4" s="62"/>
      <c r="K4" s="39">
        <f t="shared" si="1"/>
        <v>129</v>
      </c>
      <c r="L4" s="38">
        <f t="shared" si="2"/>
        <v>1</v>
      </c>
    </row>
    <row r="5" spans="1:12" x14ac:dyDescent="0.2">
      <c r="A5" s="70" t="s">
        <v>142</v>
      </c>
      <c r="B5" s="70" t="s">
        <v>157</v>
      </c>
      <c r="C5" s="70" t="s">
        <v>158</v>
      </c>
      <c r="D5" s="70">
        <v>2</v>
      </c>
      <c r="E5" s="70">
        <v>129</v>
      </c>
      <c r="F5" s="5"/>
      <c r="G5" s="13"/>
      <c r="H5" s="139"/>
      <c r="I5" s="38">
        <f t="shared" si="0"/>
        <v>0</v>
      </c>
      <c r="J5" s="62"/>
      <c r="K5" s="39">
        <f t="shared" si="1"/>
        <v>129</v>
      </c>
      <c r="L5" s="38">
        <f t="shared" si="2"/>
        <v>1</v>
      </c>
    </row>
    <row r="6" spans="1:12" x14ac:dyDescent="0.2">
      <c r="A6" s="70" t="s">
        <v>142</v>
      </c>
      <c r="B6" s="70" t="s">
        <v>159</v>
      </c>
      <c r="C6" s="70" t="s">
        <v>160</v>
      </c>
      <c r="D6" s="70">
        <v>2</v>
      </c>
      <c r="E6" s="70">
        <v>129</v>
      </c>
      <c r="F6" s="5"/>
      <c r="G6" s="13"/>
      <c r="H6" s="139"/>
      <c r="I6" s="38">
        <f t="shared" si="0"/>
        <v>0</v>
      </c>
      <c r="J6" s="62"/>
      <c r="K6" s="39">
        <f t="shared" si="1"/>
        <v>129</v>
      </c>
      <c r="L6" s="38">
        <f t="shared" si="2"/>
        <v>1</v>
      </c>
    </row>
    <row r="7" spans="1:12" x14ac:dyDescent="0.2">
      <c r="A7" s="70" t="s">
        <v>142</v>
      </c>
      <c r="B7" s="70" t="s">
        <v>161</v>
      </c>
      <c r="C7" s="70" t="s">
        <v>162</v>
      </c>
      <c r="D7" s="70">
        <v>2</v>
      </c>
      <c r="E7" s="70">
        <v>129</v>
      </c>
      <c r="F7" s="5"/>
      <c r="G7" s="13" t="s">
        <v>29</v>
      </c>
      <c r="H7" s="139">
        <v>2</v>
      </c>
      <c r="I7" s="38">
        <f t="shared" si="0"/>
        <v>1.5503875968992248E-2</v>
      </c>
      <c r="J7" s="62"/>
      <c r="K7" s="39">
        <f t="shared" si="1"/>
        <v>127</v>
      </c>
      <c r="L7" s="38">
        <f t="shared" si="2"/>
        <v>0.98449612403100772</v>
      </c>
    </row>
    <row r="8" spans="1:12" x14ac:dyDescent="0.2">
      <c r="A8" s="70" t="s">
        <v>142</v>
      </c>
      <c r="B8" s="70" t="s">
        <v>169</v>
      </c>
      <c r="C8" s="70" t="s">
        <v>170</v>
      </c>
      <c r="D8" s="70">
        <v>2</v>
      </c>
      <c r="E8" s="70">
        <v>129</v>
      </c>
      <c r="F8" s="5"/>
      <c r="G8" s="13"/>
      <c r="H8" s="139"/>
      <c r="I8" s="38">
        <f t="shared" si="0"/>
        <v>0</v>
      </c>
      <c r="J8" s="62"/>
      <c r="K8" s="39">
        <f t="shared" si="1"/>
        <v>129</v>
      </c>
      <c r="L8" s="38">
        <f t="shared" si="2"/>
        <v>1</v>
      </c>
    </row>
    <row r="9" spans="1:12" x14ac:dyDescent="0.2">
      <c r="A9" s="70" t="s">
        <v>142</v>
      </c>
      <c r="B9" s="70" t="s">
        <v>171</v>
      </c>
      <c r="C9" s="70" t="s">
        <v>172</v>
      </c>
      <c r="D9" s="70">
        <v>2</v>
      </c>
      <c r="E9" s="70">
        <v>129</v>
      </c>
      <c r="F9" s="5"/>
      <c r="G9" s="13"/>
      <c r="H9" s="139"/>
      <c r="I9" s="38">
        <f t="shared" si="0"/>
        <v>0</v>
      </c>
      <c r="J9" s="62"/>
      <c r="K9" s="39">
        <f t="shared" si="1"/>
        <v>129</v>
      </c>
      <c r="L9" s="38">
        <f t="shared" si="2"/>
        <v>1</v>
      </c>
    </row>
    <row r="10" spans="1:12" x14ac:dyDescent="0.2">
      <c r="A10" s="70" t="s">
        <v>142</v>
      </c>
      <c r="B10" s="70" t="s">
        <v>173</v>
      </c>
      <c r="C10" s="70" t="s">
        <v>174</v>
      </c>
      <c r="D10" s="70">
        <v>2</v>
      </c>
      <c r="E10" s="70">
        <v>129</v>
      </c>
      <c r="F10" s="5"/>
      <c r="G10" s="13"/>
      <c r="H10" s="139"/>
      <c r="I10" s="38">
        <f t="shared" si="0"/>
        <v>0</v>
      </c>
      <c r="J10" s="62"/>
      <c r="K10" s="39">
        <f t="shared" si="1"/>
        <v>129</v>
      </c>
      <c r="L10" s="38">
        <f t="shared" si="2"/>
        <v>1</v>
      </c>
    </row>
    <row r="11" spans="1:12" x14ac:dyDescent="0.2">
      <c r="A11" s="70" t="s">
        <v>142</v>
      </c>
      <c r="B11" s="70" t="s">
        <v>179</v>
      </c>
      <c r="C11" s="70" t="s">
        <v>180</v>
      </c>
      <c r="D11" s="70">
        <v>2</v>
      </c>
      <c r="E11" s="70">
        <v>129</v>
      </c>
      <c r="F11" s="5"/>
      <c r="G11" s="13" t="s">
        <v>29</v>
      </c>
      <c r="H11" s="139">
        <v>2</v>
      </c>
      <c r="I11" s="38">
        <f t="shared" si="0"/>
        <v>1.5503875968992248E-2</v>
      </c>
      <c r="J11" s="62"/>
      <c r="K11" s="39">
        <f t="shared" si="1"/>
        <v>127</v>
      </c>
      <c r="L11" s="38">
        <f t="shared" si="2"/>
        <v>0.98449612403100772</v>
      </c>
    </row>
    <row r="12" spans="1:12" x14ac:dyDescent="0.2">
      <c r="A12" s="70" t="s">
        <v>142</v>
      </c>
      <c r="B12" s="70" t="s">
        <v>181</v>
      </c>
      <c r="C12" s="70" t="s">
        <v>182</v>
      </c>
      <c r="D12" s="70">
        <v>2</v>
      </c>
      <c r="E12" s="70">
        <v>129</v>
      </c>
      <c r="F12" s="5"/>
      <c r="G12" s="13"/>
      <c r="H12" s="129"/>
      <c r="I12" s="38">
        <f t="shared" ref="I12:I13" si="3">H12/E12</f>
        <v>0</v>
      </c>
      <c r="J12" s="62"/>
      <c r="K12" s="39">
        <f t="shared" ref="K12:K13" si="4">E12-H12</f>
        <v>129</v>
      </c>
      <c r="L12" s="38">
        <f t="shared" ref="L12:L13" si="5">K12/E12</f>
        <v>1</v>
      </c>
    </row>
    <row r="13" spans="1:12" x14ac:dyDescent="0.2">
      <c r="A13" s="71" t="s">
        <v>142</v>
      </c>
      <c r="B13" s="71" t="s">
        <v>183</v>
      </c>
      <c r="C13" s="71" t="s">
        <v>184</v>
      </c>
      <c r="D13" s="71">
        <v>2</v>
      </c>
      <c r="E13" s="71">
        <v>129</v>
      </c>
      <c r="F13" s="63"/>
      <c r="G13" s="65"/>
      <c r="H13" s="66"/>
      <c r="I13" s="40">
        <f t="shared" si="3"/>
        <v>0</v>
      </c>
      <c r="J13" s="64"/>
      <c r="K13" s="41">
        <f t="shared" si="4"/>
        <v>129</v>
      </c>
      <c r="L13" s="40">
        <f t="shared" si="5"/>
        <v>1</v>
      </c>
    </row>
    <row r="14" spans="1:12" x14ac:dyDescent="0.2">
      <c r="A14" s="32"/>
      <c r="B14" s="33">
        <f>COUNTA(B3:B13)</f>
        <v>11</v>
      </c>
      <c r="C14" s="32"/>
      <c r="D14" s="148"/>
      <c r="E14" s="36">
        <f>SUM(E3:E13)</f>
        <v>1419</v>
      </c>
      <c r="F14" s="42"/>
      <c r="G14" s="33">
        <f>COUNTA(G3:G13)</f>
        <v>2</v>
      </c>
      <c r="H14" s="36">
        <f>SUM(H3:H13)</f>
        <v>4</v>
      </c>
      <c r="I14" s="43">
        <f>H14/E14</f>
        <v>2.8188865398167725E-3</v>
      </c>
      <c r="J14" s="44"/>
      <c r="K14" s="36">
        <f>SUM(K3:K13)</f>
        <v>1415</v>
      </c>
      <c r="L14" s="43">
        <f>K14/E14</f>
        <v>0.99718111346018323</v>
      </c>
    </row>
    <row r="15" spans="1:12" ht="8.25" customHeight="1" x14ac:dyDescent="0.2">
      <c r="A15" s="32"/>
      <c r="B15" s="33"/>
      <c r="C15" s="32"/>
      <c r="D15" s="32"/>
      <c r="E15" s="36"/>
      <c r="F15" s="42"/>
      <c r="G15" s="33"/>
      <c r="H15" s="36"/>
      <c r="I15" s="43"/>
      <c r="J15" s="44"/>
      <c r="K15" s="36"/>
      <c r="L15" s="43"/>
    </row>
    <row r="16" spans="1:12" x14ac:dyDescent="0.2">
      <c r="A16" s="70" t="s">
        <v>141</v>
      </c>
      <c r="B16" s="70" t="s">
        <v>187</v>
      </c>
      <c r="C16" s="70" t="s">
        <v>188</v>
      </c>
      <c r="D16" s="70">
        <v>2</v>
      </c>
      <c r="E16" s="70">
        <v>129</v>
      </c>
      <c r="F16" s="5"/>
      <c r="G16" s="13"/>
      <c r="H16" s="129"/>
      <c r="I16" s="38">
        <f t="shared" ref="I16:I26" si="6">H16/E16</f>
        <v>0</v>
      </c>
      <c r="J16" s="62"/>
      <c r="K16" s="39">
        <f t="shared" ref="K16:K26" si="7">E16-H16</f>
        <v>129</v>
      </c>
      <c r="L16" s="38">
        <f t="shared" ref="L16:L26" si="8">K16/E16</f>
        <v>1</v>
      </c>
    </row>
    <row r="17" spans="1:12" x14ac:dyDescent="0.2">
      <c r="A17" s="70" t="s">
        <v>141</v>
      </c>
      <c r="B17" s="70" t="s">
        <v>191</v>
      </c>
      <c r="C17" s="70" t="s">
        <v>192</v>
      </c>
      <c r="D17" s="70">
        <v>2</v>
      </c>
      <c r="E17" s="70">
        <v>129</v>
      </c>
      <c r="F17" s="5"/>
      <c r="G17" s="13"/>
      <c r="H17" s="129"/>
      <c r="I17" s="38">
        <f t="shared" ref="I17:I21" si="9">H17/E17</f>
        <v>0</v>
      </c>
      <c r="J17" s="62"/>
      <c r="K17" s="39">
        <f t="shared" ref="K17:K21" si="10">E17-H17</f>
        <v>129</v>
      </c>
      <c r="L17" s="38">
        <f t="shared" ref="L17:L21" si="11">K17/E17</f>
        <v>1</v>
      </c>
    </row>
    <row r="18" spans="1:12" x14ac:dyDescent="0.2">
      <c r="A18" s="70" t="s">
        <v>141</v>
      </c>
      <c r="B18" s="70" t="s">
        <v>193</v>
      </c>
      <c r="C18" s="70" t="s">
        <v>194</v>
      </c>
      <c r="D18" s="70">
        <v>2</v>
      </c>
      <c r="E18" s="70">
        <v>129</v>
      </c>
      <c r="F18" s="5"/>
      <c r="G18" s="13"/>
      <c r="H18" s="129"/>
      <c r="I18" s="38">
        <f t="shared" si="9"/>
        <v>0</v>
      </c>
      <c r="J18" s="62"/>
      <c r="K18" s="39">
        <f t="shared" si="10"/>
        <v>129</v>
      </c>
      <c r="L18" s="38">
        <f t="shared" si="11"/>
        <v>1</v>
      </c>
    </row>
    <row r="19" spans="1:12" x14ac:dyDescent="0.2">
      <c r="A19" s="70" t="s">
        <v>141</v>
      </c>
      <c r="B19" s="70" t="s">
        <v>195</v>
      </c>
      <c r="C19" s="70" t="s">
        <v>196</v>
      </c>
      <c r="D19" s="70">
        <v>2</v>
      </c>
      <c r="E19" s="70">
        <v>129</v>
      </c>
      <c r="F19" s="5"/>
      <c r="G19" s="13"/>
      <c r="H19" s="129"/>
      <c r="I19" s="38">
        <f t="shared" si="9"/>
        <v>0</v>
      </c>
      <c r="J19" s="62"/>
      <c r="K19" s="39">
        <f t="shared" si="10"/>
        <v>129</v>
      </c>
      <c r="L19" s="38">
        <f t="shared" si="11"/>
        <v>1</v>
      </c>
    </row>
    <row r="20" spans="1:12" x14ac:dyDescent="0.2">
      <c r="A20" s="70" t="s">
        <v>141</v>
      </c>
      <c r="B20" s="70" t="s">
        <v>197</v>
      </c>
      <c r="C20" s="70" t="s">
        <v>198</v>
      </c>
      <c r="D20" s="70">
        <v>2</v>
      </c>
      <c r="E20" s="70">
        <v>129</v>
      </c>
      <c r="F20" s="5"/>
      <c r="G20" s="13"/>
      <c r="H20" s="129"/>
      <c r="I20" s="38">
        <f t="shared" si="9"/>
        <v>0</v>
      </c>
      <c r="J20" s="62"/>
      <c r="K20" s="39">
        <f t="shared" si="10"/>
        <v>129</v>
      </c>
      <c r="L20" s="38">
        <f t="shared" si="11"/>
        <v>1</v>
      </c>
    </row>
    <row r="21" spans="1:12" x14ac:dyDescent="0.2">
      <c r="A21" s="70" t="s">
        <v>141</v>
      </c>
      <c r="B21" s="70" t="s">
        <v>203</v>
      </c>
      <c r="C21" s="70" t="s">
        <v>204</v>
      </c>
      <c r="D21" s="70">
        <v>2</v>
      </c>
      <c r="E21" s="70">
        <v>129</v>
      </c>
      <c r="F21" s="5"/>
      <c r="G21" s="13"/>
      <c r="H21" s="129"/>
      <c r="I21" s="38">
        <f t="shared" si="9"/>
        <v>0</v>
      </c>
      <c r="J21" s="62"/>
      <c r="K21" s="39">
        <f t="shared" si="10"/>
        <v>129</v>
      </c>
      <c r="L21" s="38">
        <f t="shared" si="11"/>
        <v>1</v>
      </c>
    </row>
    <row r="22" spans="1:12" x14ac:dyDescent="0.2">
      <c r="A22" s="70" t="s">
        <v>141</v>
      </c>
      <c r="B22" s="70" t="s">
        <v>217</v>
      </c>
      <c r="C22" s="70" t="s">
        <v>218</v>
      </c>
      <c r="D22" s="70">
        <v>2</v>
      </c>
      <c r="E22" s="70">
        <v>129</v>
      </c>
      <c r="F22" s="5"/>
      <c r="G22" s="13"/>
      <c r="H22" s="139"/>
      <c r="I22" s="38">
        <f t="shared" si="6"/>
        <v>0</v>
      </c>
      <c r="J22" s="62"/>
      <c r="K22" s="39">
        <f t="shared" si="7"/>
        <v>129</v>
      </c>
      <c r="L22" s="38">
        <f t="shared" si="8"/>
        <v>1</v>
      </c>
    </row>
    <row r="23" spans="1:12" x14ac:dyDescent="0.2">
      <c r="A23" s="70" t="s">
        <v>141</v>
      </c>
      <c r="B23" s="70" t="s">
        <v>219</v>
      </c>
      <c r="C23" s="70" t="s">
        <v>220</v>
      </c>
      <c r="D23" s="70">
        <v>2</v>
      </c>
      <c r="E23" s="70">
        <v>129</v>
      </c>
      <c r="F23" s="5"/>
      <c r="G23" s="13"/>
      <c r="H23" s="139"/>
      <c r="I23" s="38">
        <f t="shared" si="6"/>
        <v>0</v>
      </c>
      <c r="J23" s="62"/>
      <c r="K23" s="39">
        <f t="shared" si="7"/>
        <v>129</v>
      </c>
      <c r="L23" s="38">
        <f t="shared" si="8"/>
        <v>1</v>
      </c>
    </row>
    <row r="24" spans="1:12" x14ac:dyDescent="0.2">
      <c r="A24" s="70" t="s">
        <v>141</v>
      </c>
      <c r="B24" s="70" t="s">
        <v>221</v>
      </c>
      <c r="C24" s="70" t="s">
        <v>222</v>
      </c>
      <c r="D24" s="70">
        <v>2</v>
      </c>
      <c r="E24" s="70">
        <v>129</v>
      </c>
      <c r="F24" s="5"/>
      <c r="G24" s="13"/>
      <c r="H24" s="129"/>
      <c r="I24" s="38">
        <f t="shared" si="6"/>
        <v>0</v>
      </c>
      <c r="J24" s="62"/>
      <c r="K24" s="39">
        <f t="shared" si="7"/>
        <v>129</v>
      </c>
      <c r="L24" s="38">
        <f t="shared" si="8"/>
        <v>1</v>
      </c>
    </row>
    <row r="25" spans="1:12" x14ac:dyDescent="0.2">
      <c r="A25" s="70" t="s">
        <v>141</v>
      </c>
      <c r="B25" s="70" t="s">
        <v>227</v>
      </c>
      <c r="C25" s="70" t="s">
        <v>228</v>
      </c>
      <c r="D25" s="70">
        <v>2</v>
      </c>
      <c r="E25" s="70">
        <v>129</v>
      </c>
      <c r="F25" s="5"/>
      <c r="G25" s="13" t="s">
        <v>29</v>
      </c>
      <c r="H25" s="129">
        <v>3</v>
      </c>
      <c r="I25" s="38">
        <f t="shared" si="6"/>
        <v>2.3255813953488372E-2</v>
      </c>
      <c r="J25" s="62"/>
      <c r="K25" s="39">
        <f t="shared" si="7"/>
        <v>126</v>
      </c>
      <c r="L25" s="38">
        <f t="shared" si="8"/>
        <v>0.97674418604651159</v>
      </c>
    </row>
    <row r="26" spans="1:12" x14ac:dyDescent="0.2">
      <c r="A26" s="71" t="s">
        <v>141</v>
      </c>
      <c r="B26" s="71" t="s">
        <v>229</v>
      </c>
      <c r="C26" s="71" t="s">
        <v>230</v>
      </c>
      <c r="D26" s="71">
        <v>2</v>
      </c>
      <c r="E26" s="71">
        <v>129</v>
      </c>
      <c r="F26" s="63"/>
      <c r="G26" s="65" t="s">
        <v>29</v>
      </c>
      <c r="H26" s="66">
        <v>6</v>
      </c>
      <c r="I26" s="40">
        <f t="shared" si="6"/>
        <v>4.6511627906976744E-2</v>
      </c>
      <c r="J26" s="64"/>
      <c r="K26" s="41">
        <f t="shared" si="7"/>
        <v>123</v>
      </c>
      <c r="L26" s="40">
        <f t="shared" si="8"/>
        <v>0.95348837209302328</v>
      </c>
    </row>
    <row r="27" spans="1:12" x14ac:dyDescent="0.2">
      <c r="A27" s="32"/>
      <c r="B27" s="33">
        <f>COUNTA(B16:B26)</f>
        <v>11</v>
      </c>
      <c r="C27" s="32"/>
      <c r="D27" s="148"/>
      <c r="E27" s="36">
        <f>SUM(E16:E26)</f>
        <v>1419</v>
      </c>
      <c r="F27" s="42"/>
      <c r="G27" s="33">
        <f>COUNTA(G16:G26)</f>
        <v>2</v>
      </c>
      <c r="H27" s="36">
        <f>SUM(H16:H26)</f>
        <v>9</v>
      </c>
      <c r="I27" s="43">
        <f>H27/E27</f>
        <v>6.3424947145877377E-3</v>
      </c>
      <c r="J27" s="44"/>
      <c r="K27" s="52">
        <f>E27-H27</f>
        <v>1410</v>
      </c>
      <c r="L27" s="43">
        <f>K27/E27</f>
        <v>0.9936575052854123</v>
      </c>
    </row>
    <row r="28" spans="1:12" ht="8.25" customHeight="1" x14ac:dyDescent="0.2">
      <c r="A28" s="32"/>
      <c r="B28" s="32"/>
      <c r="C28" s="32"/>
      <c r="D28" s="32"/>
      <c r="H28" s="37"/>
      <c r="I28" s="37"/>
      <c r="J28" s="37"/>
      <c r="K28" s="37"/>
      <c r="L28" s="37"/>
    </row>
    <row r="29" spans="1:12" x14ac:dyDescent="0.2">
      <c r="A29" s="70" t="s">
        <v>233</v>
      </c>
      <c r="B29" s="70" t="s">
        <v>234</v>
      </c>
      <c r="C29" s="70" t="s">
        <v>235</v>
      </c>
      <c r="D29" s="70">
        <v>2</v>
      </c>
      <c r="E29" s="70">
        <v>129</v>
      </c>
      <c r="F29" s="5"/>
      <c r="G29" s="13"/>
      <c r="H29" s="129"/>
      <c r="I29" s="38">
        <f t="shared" ref="I29" si="12">H29/E29</f>
        <v>0</v>
      </c>
      <c r="J29" s="62"/>
      <c r="K29" s="39">
        <f t="shared" ref="K29" si="13">E29-H29</f>
        <v>129</v>
      </c>
      <c r="L29" s="38">
        <f t="shared" ref="L29" si="14">K29/E29</f>
        <v>1</v>
      </c>
    </row>
    <row r="30" spans="1:12" x14ac:dyDescent="0.2">
      <c r="A30" s="70" t="s">
        <v>233</v>
      </c>
      <c r="B30" s="70" t="s">
        <v>240</v>
      </c>
      <c r="C30" s="70" t="s">
        <v>241</v>
      </c>
      <c r="D30" s="70">
        <v>2</v>
      </c>
      <c r="E30" s="70">
        <v>129</v>
      </c>
      <c r="F30" s="5"/>
      <c r="G30" s="13" t="s">
        <v>29</v>
      </c>
      <c r="H30" s="149">
        <v>2</v>
      </c>
      <c r="I30" s="38">
        <f t="shared" ref="I30:I45" si="15">H30/E30</f>
        <v>1.5503875968992248E-2</v>
      </c>
      <c r="J30" s="62"/>
      <c r="K30" s="39">
        <f t="shared" ref="K30:K45" si="16">E30-H30</f>
        <v>127</v>
      </c>
      <c r="L30" s="38">
        <f t="shared" ref="L30:L45" si="17">K30/E30</f>
        <v>0.98449612403100772</v>
      </c>
    </row>
    <row r="31" spans="1:12" x14ac:dyDescent="0.2">
      <c r="A31" s="70" t="s">
        <v>233</v>
      </c>
      <c r="B31" s="70" t="s">
        <v>242</v>
      </c>
      <c r="C31" s="70" t="s">
        <v>243</v>
      </c>
      <c r="D31" s="70">
        <v>2</v>
      </c>
      <c r="E31" s="70">
        <v>129</v>
      </c>
      <c r="F31" s="5"/>
      <c r="G31" s="13" t="s">
        <v>29</v>
      </c>
      <c r="H31" s="149">
        <v>13</v>
      </c>
      <c r="I31" s="38">
        <f t="shared" si="15"/>
        <v>0.10077519379844961</v>
      </c>
      <c r="J31" s="62"/>
      <c r="K31" s="39">
        <f t="shared" si="16"/>
        <v>116</v>
      </c>
      <c r="L31" s="38">
        <f t="shared" si="17"/>
        <v>0.89922480620155043</v>
      </c>
    </row>
    <row r="32" spans="1:12" x14ac:dyDescent="0.2">
      <c r="A32" s="70" t="s">
        <v>233</v>
      </c>
      <c r="B32" s="70" t="s">
        <v>244</v>
      </c>
      <c r="C32" s="70" t="s">
        <v>245</v>
      </c>
      <c r="D32" s="70">
        <v>1</v>
      </c>
      <c r="E32" s="70">
        <v>129</v>
      </c>
      <c r="F32" s="5"/>
      <c r="G32" s="13" t="s">
        <v>29</v>
      </c>
      <c r="H32" s="149">
        <v>7</v>
      </c>
      <c r="I32" s="38">
        <f t="shared" si="15"/>
        <v>5.4263565891472867E-2</v>
      </c>
      <c r="J32" s="62"/>
      <c r="K32" s="39">
        <f t="shared" si="16"/>
        <v>122</v>
      </c>
      <c r="L32" s="38">
        <f t="shared" si="17"/>
        <v>0.94573643410852715</v>
      </c>
    </row>
    <row r="33" spans="1:12" x14ac:dyDescent="0.2">
      <c r="A33" s="70" t="s">
        <v>233</v>
      </c>
      <c r="B33" s="70" t="s">
        <v>246</v>
      </c>
      <c r="C33" s="70" t="s">
        <v>247</v>
      </c>
      <c r="D33" s="70">
        <v>2</v>
      </c>
      <c r="E33" s="70">
        <v>129</v>
      </c>
      <c r="F33" s="5"/>
      <c r="G33" s="13" t="s">
        <v>29</v>
      </c>
      <c r="H33" s="149">
        <v>9</v>
      </c>
      <c r="I33" s="38">
        <f t="shared" si="15"/>
        <v>6.9767441860465115E-2</v>
      </c>
      <c r="J33" s="62"/>
      <c r="K33" s="39">
        <f t="shared" si="16"/>
        <v>120</v>
      </c>
      <c r="L33" s="38">
        <f t="shared" si="17"/>
        <v>0.93023255813953487</v>
      </c>
    </row>
    <row r="34" spans="1:12" x14ac:dyDescent="0.2">
      <c r="A34" s="70" t="s">
        <v>233</v>
      </c>
      <c r="B34" s="70" t="s">
        <v>248</v>
      </c>
      <c r="C34" s="70" t="s">
        <v>249</v>
      </c>
      <c r="D34" s="70">
        <v>2</v>
      </c>
      <c r="E34" s="70">
        <v>129</v>
      </c>
      <c r="F34" s="5"/>
      <c r="G34" s="13"/>
      <c r="H34" s="129"/>
      <c r="I34" s="38">
        <f t="shared" si="15"/>
        <v>0</v>
      </c>
      <c r="J34" s="62"/>
      <c r="K34" s="39">
        <f t="shared" si="16"/>
        <v>129</v>
      </c>
      <c r="L34" s="38">
        <f t="shared" si="17"/>
        <v>1</v>
      </c>
    </row>
    <row r="35" spans="1:12" x14ac:dyDescent="0.2">
      <c r="A35" s="70" t="s">
        <v>233</v>
      </c>
      <c r="B35" s="70" t="s">
        <v>254</v>
      </c>
      <c r="C35" s="70" t="s">
        <v>255</v>
      </c>
      <c r="D35" s="70">
        <v>1</v>
      </c>
      <c r="E35" s="70">
        <v>129</v>
      </c>
      <c r="F35" s="5"/>
      <c r="G35" s="13" t="s">
        <v>29</v>
      </c>
      <c r="H35" s="149">
        <v>8</v>
      </c>
      <c r="I35" s="38">
        <f t="shared" si="15"/>
        <v>6.2015503875968991E-2</v>
      </c>
      <c r="J35" s="62"/>
      <c r="K35" s="39">
        <f t="shared" si="16"/>
        <v>121</v>
      </c>
      <c r="L35" s="38">
        <f t="shared" si="17"/>
        <v>0.93798449612403101</v>
      </c>
    </row>
    <row r="36" spans="1:12" x14ac:dyDescent="0.2">
      <c r="A36" s="70" t="s">
        <v>233</v>
      </c>
      <c r="B36" s="70" t="s">
        <v>256</v>
      </c>
      <c r="C36" s="70" t="s">
        <v>257</v>
      </c>
      <c r="D36" s="70">
        <v>2</v>
      </c>
      <c r="E36" s="70">
        <v>129</v>
      </c>
      <c r="F36" s="5"/>
      <c r="G36" s="13" t="s">
        <v>29</v>
      </c>
      <c r="H36" s="149">
        <v>2</v>
      </c>
      <c r="I36" s="38">
        <f t="shared" si="15"/>
        <v>1.5503875968992248E-2</v>
      </c>
      <c r="J36" s="62"/>
      <c r="K36" s="39">
        <f t="shared" si="16"/>
        <v>127</v>
      </c>
      <c r="L36" s="38">
        <f t="shared" si="17"/>
        <v>0.98449612403100772</v>
      </c>
    </row>
    <row r="37" spans="1:12" x14ac:dyDescent="0.2">
      <c r="A37" s="70" t="s">
        <v>233</v>
      </c>
      <c r="B37" s="70" t="s">
        <v>262</v>
      </c>
      <c r="C37" s="70" t="s">
        <v>263</v>
      </c>
      <c r="D37" s="70">
        <v>2</v>
      </c>
      <c r="E37" s="70">
        <v>129</v>
      </c>
      <c r="F37" s="5"/>
      <c r="G37" s="13" t="s">
        <v>29</v>
      </c>
      <c r="H37" s="149">
        <v>4</v>
      </c>
      <c r="I37" s="38">
        <f t="shared" si="15"/>
        <v>3.1007751937984496E-2</v>
      </c>
      <c r="J37" s="62"/>
      <c r="K37" s="39">
        <f t="shared" si="16"/>
        <v>125</v>
      </c>
      <c r="L37" s="38">
        <f t="shared" si="17"/>
        <v>0.96899224806201545</v>
      </c>
    </row>
    <row r="38" spans="1:12" x14ac:dyDescent="0.2">
      <c r="A38" s="70" t="s">
        <v>233</v>
      </c>
      <c r="B38" s="70" t="s">
        <v>264</v>
      </c>
      <c r="C38" s="70" t="s">
        <v>265</v>
      </c>
      <c r="D38" s="70">
        <v>2</v>
      </c>
      <c r="E38" s="70">
        <v>129</v>
      </c>
      <c r="F38" s="5"/>
      <c r="G38" s="13"/>
      <c r="H38" s="129"/>
      <c r="I38" s="38">
        <f t="shared" si="15"/>
        <v>0</v>
      </c>
      <c r="J38" s="62"/>
      <c r="K38" s="39">
        <f t="shared" si="16"/>
        <v>129</v>
      </c>
      <c r="L38" s="38">
        <f t="shared" si="17"/>
        <v>1</v>
      </c>
    </row>
    <row r="39" spans="1:12" x14ac:dyDescent="0.2">
      <c r="A39" s="70" t="s">
        <v>233</v>
      </c>
      <c r="B39" s="70" t="s">
        <v>276</v>
      </c>
      <c r="C39" s="70" t="s">
        <v>277</v>
      </c>
      <c r="D39" s="70">
        <v>1</v>
      </c>
      <c r="E39" s="70">
        <v>129</v>
      </c>
      <c r="F39" s="5"/>
      <c r="G39" s="13" t="s">
        <v>29</v>
      </c>
      <c r="H39" s="149">
        <v>85</v>
      </c>
      <c r="I39" s="38">
        <f t="shared" si="15"/>
        <v>0.65891472868217049</v>
      </c>
      <c r="J39" s="62"/>
      <c r="K39" s="39">
        <f t="shared" si="16"/>
        <v>44</v>
      </c>
      <c r="L39" s="38">
        <f t="shared" si="17"/>
        <v>0.34108527131782945</v>
      </c>
    </row>
    <row r="40" spans="1:12" x14ac:dyDescent="0.2">
      <c r="A40" s="70" t="s">
        <v>233</v>
      </c>
      <c r="B40" s="70" t="s">
        <v>278</v>
      </c>
      <c r="C40" s="70" t="s">
        <v>279</v>
      </c>
      <c r="D40" s="70">
        <v>1</v>
      </c>
      <c r="E40" s="70">
        <v>129</v>
      </c>
      <c r="F40" s="5"/>
      <c r="G40" s="13"/>
      <c r="H40" s="139"/>
      <c r="I40" s="38">
        <f t="shared" si="15"/>
        <v>0</v>
      </c>
      <c r="J40" s="62"/>
      <c r="K40" s="39">
        <f t="shared" si="16"/>
        <v>129</v>
      </c>
      <c r="L40" s="38">
        <f t="shared" si="17"/>
        <v>1</v>
      </c>
    </row>
    <row r="41" spans="1:12" x14ac:dyDescent="0.2">
      <c r="A41" s="70" t="s">
        <v>233</v>
      </c>
      <c r="B41" s="70" t="s">
        <v>280</v>
      </c>
      <c r="C41" s="70" t="s">
        <v>281</v>
      </c>
      <c r="D41" s="70">
        <v>1</v>
      </c>
      <c r="E41" s="70">
        <v>129</v>
      </c>
      <c r="F41" s="5"/>
      <c r="G41" s="13" t="s">
        <v>29</v>
      </c>
      <c r="H41" s="149">
        <v>2</v>
      </c>
      <c r="I41" s="38">
        <f t="shared" si="15"/>
        <v>1.5503875968992248E-2</v>
      </c>
      <c r="J41" s="62"/>
      <c r="K41" s="39">
        <f t="shared" si="16"/>
        <v>127</v>
      </c>
      <c r="L41" s="38">
        <f t="shared" si="17"/>
        <v>0.98449612403100772</v>
      </c>
    </row>
    <row r="42" spans="1:12" x14ac:dyDescent="0.2">
      <c r="A42" s="70" t="s">
        <v>233</v>
      </c>
      <c r="B42" s="70" t="s">
        <v>282</v>
      </c>
      <c r="C42" s="70" t="s">
        <v>283</v>
      </c>
      <c r="D42" s="70">
        <v>1</v>
      </c>
      <c r="E42" s="70">
        <v>129</v>
      </c>
      <c r="F42" s="5"/>
      <c r="G42" s="13" t="s">
        <v>29</v>
      </c>
      <c r="H42" s="149">
        <v>2</v>
      </c>
      <c r="I42" s="38">
        <f t="shared" si="15"/>
        <v>1.5503875968992248E-2</v>
      </c>
      <c r="J42" s="62"/>
      <c r="K42" s="39">
        <f t="shared" si="16"/>
        <v>127</v>
      </c>
      <c r="L42" s="38">
        <f t="shared" si="17"/>
        <v>0.98449612403100772</v>
      </c>
    </row>
    <row r="43" spans="1:12" x14ac:dyDescent="0.2">
      <c r="A43" s="70" t="s">
        <v>233</v>
      </c>
      <c r="B43" s="70" t="s">
        <v>284</v>
      </c>
      <c r="C43" s="70" t="s">
        <v>285</v>
      </c>
      <c r="D43" s="70">
        <v>1</v>
      </c>
      <c r="E43" s="70">
        <v>129</v>
      </c>
      <c r="F43" s="5"/>
      <c r="G43" s="13" t="s">
        <v>29</v>
      </c>
      <c r="H43" s="149">
        <v>39</v>
      </c>
      <c r="I43" s="38">
        <f t="shared" si="15"/>
        <v>0.30232558139534882</v>
      </c>
      <c r="J43" s="62"/>
      <c r="K43" s="39">
        <f t="shared" si="16"/>
        <v>90</v>
      </c>
      <c r="L43" s="38">
        <f t="shared" si="17"/>
        <v>0.69767441860465118</v>
      </c>
    </row>
    <row r="44" spans="1:12" x14ac:dyDescent="0.2">
      <c r="A44" s="70" t="s">
        <v>233</v>
      </c>
      <c r="B44" s="70" t="s">
        <v>286</v>
      </c>
      <c r="C44" s="70" t="s">
        <v>287</v>
      </c>
      <c r="D44" s="70">
        <v>1</v>
      </c>
      <c r="E44" s="70">
        <v>129</v>
      </c>
      <c r="F44" s="5"/>
      <c r="G44" s="13" t="s">
        <v>29</v>
      </c>
      <c r="H44" s="55">
        <v>4</v>
      </c>
      <c r="I44" s="38">
        <f t="shared" si="15"/>
        <v>3.1007751937984496E-2</v>
      </c>
      <c r="J44" s="62"/>
      <c r="K44" s="39">
        <f t="shared" si="16"/>
        <v>125</v>
      </c>
      <c r="L44" s="38">
        <f t="shared" si="17"/>
        <v>0.96899224806201545</v>
      </c>
    </row>
    <row r="45" spans="1:12" x14ac:dyDescent="0.2">
      <c r="A45" s="71" t="s">
        <v>233</v>
      </c>
      <c r="B45" s="71" t="s">
        <v>292</v>
      </c>
      <c r="C45" s="71" t="s">
        <v>293</v>
      </c>
      <c r="D45" s="71">
        <v>2</v>
      </c>
      <c r="E45" s="71">
        <v>129</v>
      </c>
      <c r="F45" s="63"/>
      <c r="G45" s="65"/>
      <c r="H45" s="66"/>
      <c r="I45" s="40">
        <f t="shared" si="15"/>
        <v>0</v>
      </c>
      <c r="J45" s="64"/>
      <c r="K45" s="41">
        <f t="shared" si="16"/>
        <v>129</v>
      </c>
      <c r="L45" s="40">
        <f t="shared" si="17"/>
        <v>1</v>
      </c>
    </row>
    <row r="46" spans="1:12" x14ac:dyDescent="0.2">
      <c r="A46" s="32"/>
      <c r="B46" s="33">
        <f>COUNTA(B29:B45)</f>
        <v>17</v>
      </c>
      <c r="C46" s="32"/>
      <c r="E46" s="36">
        <f>SUM(E29:E45)</f>
        <v>2193</v>
      </c>
      <c r="F46" s="42"/>
      <c r="G46" s="33">
        <f>COUNTA(G29:G45)</f>
        <v>12</v>
      </c>
      <c r="H46" s="36">
        <f>SUM(H29:H45)</f>
        <v>177</v>
      </c>
      <c r="I46" s="43">
        <f>H46/E46</f>
        <v>8.0711354309165526E-2</v>
      </c>
      <c r="J46" s="44"/>
      <c r="K46" s="52">
        <f>E46-H46</f>
        <v>2016</v>
      </c>
      <c r="L46" s="43">
        <f>K46/E46</f>
        <v>0.91928864569083446</v>
      </c>
    </row>
    <row r="47" spans="1:12" ht="12.75" customHeight="1" x14ac:dyDescent="0.2">
      <c r="A47" s="32"/>
      <c r="B47" s="33"/>
      <c r="C47" s="32"/>
      <c r="E47" s="36"/>
      <c r="F47" s="42"/>
      <c r="G47" s="33"/>
      <c r="H47" s="36"/>
      <c r="I47" s="43"/>
      <c r="J47" s="124"/>
      <c r="K47" s="52"/>
      <c r="L47" s="43"/>
    </row>
    <row r="48" spans="1:12" x14ac:dyDescent="0.2">
      <c r="A48" s="32"/>
      <c r="B48" s="33"/>
      <c r="C48" s="32"/>
      <c r="E48" s="36"/>
      <c r="F48" s="42"/>
      <c r="G48" s="33"/>
      <c r="H48" s="36"/>
      <c r="I48" s="43"/>
      <c r="J48" s="74"/>
      <c r="K48" s="52"/>
      <c r="L48" s="43"/>
    </row>
    <row r="49" spans="2:8" x14ac:dyDescent="0.2">
      <c r="C49" s="150"/>
      <c r="D49" s="117" t="s">
        <v>321</v>
      </c>
      <c r="G49" s="37"/>
      <c r="H49" s="37"/>
    </row>
    <row r="50" spans="2:8" x14ac:dyDescent="0.2">
      <c r="B50" s="100"/>
      <c r="D50" s="116" t="s">
        <v>96</v>
      </c>
      <c r="E50" s="99">
        <f>SUM(B14+B27+B46)</f>
        <v>39</v>
      </c>
      <c r="G50" s="37"/>
      <c r="H50" s="37"/>
    </row>
    <row r="51" spans="2:8" x14ac:dyDescent="0.2">
      <c r="B51" s="100"/>
      <c r="D51" s="116" t="s">
        <v>132</v>
      </c>
      <c r="E51" s="98">
        <f>SUM(E14+E27+E46)</f>
        <v>5031</v>
      </c>
      <c r="G51" s="37"/>
      <c r="H51" s="37"/>
    </row>
    <row r="52" spans="2:8" x14ac:dyDescent="0.2">
      <c r="B52" s="115"/>
      <c r="D52" s="116" t="s">
        <v>123</v>
      </c>
      <c r="E52" s="99">
        <f>SUM(G14+G27+G46)</f>
        <v>16</v>
      </c>
      <c r="G52" s="37"/>
      <c r="H52" s="37"/>
    </row>
    <row r="53" spans="2:8" x14ac:dyDescent="0.2">
      <c r="B53" s="115"/>
      <c r="D53" s="116" t="s">
        <v>133</v>
      </c>
      <c r="E53" s="98">
        <f>SUM(H14+H27+H46)</f>
        <v>190</v>
      </c>
      <c r="G53" s="37"/>
      <c r="H53" s="37"/>
    </row>
    <row r="54" spans="2:8" x14ac:dyDescent="0.2">
      <c r="B54" s="115"/>
      <c r="D54" s="116" t="s">
        <v>134</v>
      </c>
      <c r="E54" s="123">
        <f>E53/E51</f>
        <v>3.7765851719340091E-2</v>
      </c>
      <c r="G54" s="37"/>
      <c r="H54" s="37"/>
    </row>
    <row r="55" spans="2:8" x14ac:dyDescent="0.2">
      <c r="D55" s="116" t="s">
        <v>135</v>
      </c>
      <c r="E55" s="98">
        <f>SUM(K14+K27+K46)</f>
        <v>4841</v>
      </c>
      <c r="G55" s="37"/>
      <c r="H55" s="37"/>
    </row>
    <row r="56" spans="2:8" x14ac:dyDescent="0.2">
      <c r="D56" s="116" t="s">
        <v>136</v>
      </c>
      <c r="E56" s="123">
        <f>E55/E51</f>
        <v>0.9622341482806599</v>
      </c>
      <c r="G56" s="37"/>
      <c r="H56" s="37"/>
    </row>
    <row r="57" spans="2:8" x14ac:dyDescent="0.2">
      <c r="G57" s="37"/>
      <c r="H57" s="37"/>
    </row>
    <row r="58" spans="2:8" x14ac:dyDescent="0.2">
      <c r="G58" s="37"/>
      <c r="H58" s="37"/>
    </row>
    <row r="59" spans="2:8" x14ac:dyDescent="0.2">
      <c r="G59" s="37"/>
      <c r="H59" s="37"/>
    </row>
    <row r="60" spans="2:8" x14ac:dyDescent="0.2">
      <c r="G60" s="37"/>
      <c r="H60" s="37"/>
    </row>
    <row r="61" spans="2:8" x14ac:dyDescent="0.2">
      <c r="G61" s="37"/>
      <c r="H61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Minnesota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2012-09-13T18:20:31Z</cp:lastPrinted>
  <dcterms:created xsi:type="dcterms:W3CDTF">2006-12-12T20:37:17Z</dcterms:created>
  <dcterms:modified xsi:type="dcterms:W3CDTF">2012-09-13T18:21:18Z</dcterms:modified>
</cp:coreProperties>
</file>