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540" windowWidth="19215" windowHeight="4710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  <sheet name="Tier 1 Stats" sheetId="12" r:id="rId8"/>
  </sheets>
  <definedNames>
    <definedName name="_xlnm.Print_Area" localSheetId="4">'2010 Actions'!$A$1:$J$34</definedName>
    <definedName name="_xlnm.Print_Area" localSheetId="5">'Action Durations'!$A$1:$K$24</definedName>
    <definedName name="_xlnm.Print_Area" localSheetId="1">Attributes!$A$1:$J$90</definedName>
    <definedName name="_xlnm.Print_Area" localSheetId="6">'Beach Days'!$A$1:$L$56</definedName>
    <definedName name="_xlnm.Print_Area" localSheetId="2">Monitoring!$A$1:$J$92</definedName>
    <definedName name="_xlnm.Print_Area" localSheetId="3">'Pollution Sources'!$A$1:$R$68</definedName>
    <definedName name="_xlnm.Print_Area" localSheetId="0">Summary!$A$1:$W$20</definedName>
    <definedName name="_xlnm.Print_Area" localSheetId="7">'Tier 1 Stats'!$A$1:$L$21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  <definedName name="_xlnm.Print_Titles" localSheetId="7">'Tier 1 Stats'!$1:$1</definedName>
  </definedNames>
  <calcPr calcId="125725"/>
</workbook>
</file>

<file path=xl/calcChain.xml><?xml version="1.0" encoding="utf-8"?>
<calcChain xmlns="http://schemas.openxmlformats.org/spreadsheetml/2006/main">
  <c r="D18" i="4"/>
  <c r="D17"/>
  <c r="D16"/>
  <c r="S5" i="8"/>
  <c r="R5"/>
  <c r="Q5"/>
  <c r="P5"/>
  <c r="O5"/>
  <c r="N5"/>
  <c r="J5"/>
  <c r="E20" i="12" l="1"/>
  <c r="E19"/>
  <c r="E18"/>
  <c r="E16"/>
  <c r="E15"/>
  <c r="E14"/>
  <c r="L6"/>
  <c r="L5"/>
  <c r="L4"/>
  <c r="K44" i="7"/>
  <c r="L44" s="1"/>
  <c r="I44"/>
  <c r="K43"/>
  <c r="L43" s="1"/>
  <c r="I43"/>
  <c r="K42"/>
  <c r="L42" s="1"/>
  <c r="I42"/>
  <c r="K41"/>
  <c r="L41" s="1"/>
  <c r="I41"/>
  <c r="K40"/>
  <c r="L40" s="1"/>
  <c r="I40"/>
  <c r="K39"/>
  <c r="L39" s="1"/>
  <c r="I39"/>
  <c r="K23"/>
  <c r="L23" s="1"/>
  <c r="I23"/>
  <c r="K22"/>
  <c r="L22" s="1"/>
  <c r="I22"/>
  <c r="K11"/>
  <c r="L11" s="1"/>
  <c r="I11"/>
  <c r="K10"/>
  <c r="L10" s="1"/>
  <c r="I10"/>
  <c r="K9"/>
  <c r="L9" s="1"/>
  <c r="I9"/>
  <c r="K8"/>
  <c r="L8" s="1"/>
  <c r="I8"/>
  <c r="K7"/>
  <c r="L7" s="1"/>
  <c r="I7"/>
  <c r="K6"/>
  <c r="L6" s="1"/>
  <c r="I6"/>
  <c r="K5"/>
  <c r="L5" s="1"/>
  <c r="I5"/>
  <c r="K4"/>
  <c r="L4" s="1"/>
  <c r="I4"/>
  <c r="K3"/>
  <c r="L3" s="1"/>
  <c r="I3"/>
  <c r="G23" i="9"/>
  <c r="G22"/>
  <c r="G21"/>
  <c r="G20"/>
  <c r="G19"/>
  <c r="D16"/>
  <c r="D15"/>
  <c r="D14"/>
  <c r="D33" i="4"/>
  <c r="D32"/>
  <c r="D29"/>
  <c r="D28"/>
  <c r="D27"/>
  <c r="D30" s="1"/>
  <c r="D24"/>
  <c r="D23"/>
  <c r="E23" l="1"/>
  <c r="E28"/>
  <c r="D25"/>
  <c r="E27"/>
  <c r="D34"/>
  <c r="E32" s="1"/>
  <c r="J85" i="10"/>
  <c r="J49"/>
  <c r="J24"/>
  <c r="B85" i="2"/>
  <c r="F85"/>
  <c r="K45" i="7"/>
  <c r="L45" s="1"/>
  <c r="I45"/>
  <c r="K38"/>
  <c r="L38" s="1"/>
  <c r="I38"/>
  <c r="K37"/>
  <c r="L37" s="1"/>
  <c r="I37"/>
  <c r="K36"/>
  <c r="L36" s="1"/>
  <c r="I36"/>
  <c r="K35"/>
  <c r="L35" s="1"/>
  <c r="I35"/>
  <c r="K34"/>
  <c r="L34" s="1"/>
  <c r="I34"/>
  <c r="K33"/>
  <c r="L33" s="1"/>
  <c r="I33"/>
  <c r="K32"/>
  <c r="L32" s="1"/>
  <c r="I32"/>
  <c r="K31"/>
  <c r="L31" s="1"/>
  <c r="I31"/>
  <c r="K30"/>
  <c r="L30" s="1"/>
  <c r="I30"/>
  <c r="K21"/>
  <c r="L21" s="1"/>
  <c r="I21"/>
  <c r="K20"/>
  <c r="L20" s="1"/>
  <c r="I20"/>
  <c r="K19"/>
  <c r="L19" s="1"/>
  <c r="I19"/>
  <c r="K18"/>
  <c r="L18" s="1"/>
  <c r="I18"/>
  <c r="K17"/>
  <c r="L17" s="1"/>
  <c r="I17"/>
  <c r="D92" i="10" l="1"/>
  <c r="K29" i="7"/>
  <c r="L29" s="1"/>
  <c r="I29"/>
  <c r="K26"/>
  <c r="L26" s="1"/>
  <c r="I26"/>
  <c r="K25"/>
  <c r="L25" s="1"/>
  <c r="I25"/>
  <c r="K24"/>
  <c r="L24" s="1"/>
  <c r="I24"/>
  <c r="K16"/>
  <c r="L16" s="1"/>
  <c r="I16"/>
  <c r="K13"/>
  <c r="L13" s="1"/>
  <c r="I13"/>
  <c r="K12"/>
  <c r="L12" s="1"/>
  <c r="I12"/>
  <c r="F5" i="8" l="1"/>
  <c r="F4"/>
  <c r="D53" i="7"/>
  <c r="E9" i="12" l="1"/>
  <c r="G9"/>
  <c r="L8"/>
  <c r="L7"/>
  <c r="L3"/>
  <c r="L2"/>
  <c r="K9"/>
  <c r="J9"/>
  <c r="I9"/>
  <c r="D9"/>
  <c r="B9"/>
  <c r="F3" i="8"/>
  <c r="F49" i="2"/>
  <c r="F24"/>
  <c r="G12" i="4"/>
  <c r="D12"/>
  <c r="B12"/>
  <c r="B46" i="11"/>
  <c r="D46"/>
  <c r="E46"/>
  <c r="F46"/>
  <c r="G46"/>
  <c r="H46"/>
  <c r="I46"/>
  <c r="J46"/>
  <c r="K46"/>
  <c r="L46"/>
  <c r="M46"/>
  <c r="N46"/>
  <c r="O46"/>
  <c r="P46"/>
  <c r="Q46"/>
  <c r="R46"/>
  <c r="F49" i="10"/>
  <c r="F24"/>
  <c r="F85"/>
  <c r="D5" i="8" s="1"/>
  <c r="E14" i="7"/>
  <c r="E27"/>
  <c r="U4" i="8" s="1"/>
  <c r="E27" i="11"/>
  <c r="E14"/>
  <c r="R14"/>
  <c r="R27"/>
  <c r="Q14"/>
  <c r="Q27"/>
  <c r="D14"/>
  <c r="D27"/>
  <c r="P14"/>
  <c r="P27"/>
  <c r="O14"/>
  <c r="O27"/>
  <c r="N14"/>
  <c r="N27"/>
  <c r="M14"/>
  <c r="M27"/>
  <c r="L14"/>
  <c r="L27"/>
  <c r="K14"/>
  <c r="K27"/>
  <c r="J14"/>
  <c r="J27"/>
  <c r="I14"/>
  <c r="I27"/>
  <c r="H14"/>
  <c r="H27"/>
  <c r="G14"/>
  <c r="G27"/>
  <c r="F14"/>
  <c r="F27"/>
  <c r="B14"/>
  <c r="B27"/>
  <c r="H14" i="7"/>
  <c r="H27"/>
  <c r="V4" i="8" s="1"/>
  <c r="H46" i="7"/>
  <c r="E46"/>
  <c r="G14"/>
  <c r="G27"/>
  <c r="G46"/>
  <c r="B14"/>
  <c r="B27"/>
  <c r="B46"/>
  <c r="B10" i="9"/>
  <c r="B85" i="10"/>
  <c r="C5" i="8" s="1"/>
  <c r="B49" i="10"/>
  <c r="K10" i="9"/>
  <c r="J10"/>
  <c r="I10"/>
  <c r="H10"/>
  <c r="G10"/>
  <c r="D10"/>
  <c r="B24" i="10"/>
  <c r="E10" i="9"/>
  <c r="B24" i="2"/>
  <c r="B49"/>
  <c r="E50" i="7" l="1"/>
  <c r="G55" i="11"/>
  <c r="G57"/>
  <c r="G59"/>
  <c r="G61"/>
  <c r="G63"/>
  <c r="G65"/>
  <c r="G66"/>
  <c r="E52" i="7"/>
  <c r="V5" i="8"/>
  <c r="E53" i="7"/>
  <c r="E51"/>
  <c r="G52" i="11"/>
  <c r="G50"/>
  <c r="G56"/>
  <c r="G58"/>
  <c r="G60"/>
  <c r="G62"/>
  <c r="G64"/>
  <c r="G51"/>
  <c r="G67"/>
  <c r="D89" i="2"/>
  <c r="D4" i="8"/>
  <c r="D90" i="10"/>
  <c r="C4" i="8"/>
  <c r="D89" i="10"/>
  <c r="D90" i="2"/>
  <c r="G5" i="8"/>
  <c r="G6" s="1"/>
  <c r="W4"/>
  <c r="D54" i="7"/>
  <c r="U5" i="8"/>
  <c r="V3"/>
  <c r="V6" s="1"/>
  <c r="U3"/>
  <c r="U6" s="1"/>
  <c r="I14" i="7"/>
  <c r="E24" i="4"/>
  <c r="E25" s="1"/>
  <c r="E29"/>
  <c r="E30" s="1"/>
  <c r="E5" i="8"/>
  <c r="L5"/>
  <c r="K5"/>
  <c r="C3"/>
  <c r="K46" i="7"/>
  <c r="L46" s="1"/>
  <c r="I27"/>
  <c r="F9" i="12"/>
  <c r="H5" i="8" s="1"/>
  <c r="S6"/>
  <c r="O6"/>
  <c r="P6"/>
  <c r="E33" i="4"/>
  <c r="E34" s="1"/>
  <c r="L9" i="12"/>
  <c r="F6" i="8"/>
  <c r="I46" i="7"/>
  <c r="Q6" i="8"/>
  <c r="K14" i="7"/>
  <c r="D3" i="8"/>
  <c r="R6"/>
  <c r="K27" i="7"/>
  <c r="L27" s="1"/>
  <c r="W5" i="8" l="1"/>
  <c r="E4"/>
  <c r="E55" i="7"/>
  <c r="K4" i="8"/>
  <c r="L4"/>
  <c r="E3"/>
  <c r="D91" i="10"/>
  <c r="E21" i="12"/>
  <c r="E17"/>
  <c r="H6" i="8" s="1"/>
  <c r="W3"/>
  <c r="N6"/>
  <c r="C6"/>
  <c r="E54" i="7"/>
  <c r="L14"/>
  <c r="G68" i="11"/>
  <c r="H56" s="1"/>
  <c r="G24" i="9"/>
  <c r="H23" s="1"/>
  <c r="W6" i="8"/>
  <c r="D6"/>
  <c r="J6"/>
  <c r="L3"/>
  <c r="K3"/>
  <c r="E56" i="7" l="1"/>
  <c r="H67" i="11"/>
  <c r="H64"/>
  <c r="H62"/>
  <c r="H61"/>
  <c r="H59"/>
  <c r="H66"/>
  <c r="H57"/>
  <c r="H65"/>
  <c r="H55"/>
  <c r="H63"/>
  <c r="H60"/>
  <c r="H58"/>
  <c r="E6" i="8"/>
  <c r="H20" i="9"/>
  <c r="H22"/>
  <c r="H21"/>
  <c r="H19"/>
  <c r="L6" i="8"/>
  <c r="K6"/>
  <c r="H68" i="11" l="1"/>
  <c r="H24" i="9"/>
</calcChain>
</file>

<file path=xl/sharedStrings.xml><?xml version="1.0" encoding="utf-8"?>
<sst xmlns="http://schemas.openxmlformats.org/spreadsheetml/2006/main" count="1700" uniqueCount="343">
  <si>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</si>
  <si>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</si>
  <si>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</si>
  <si>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</si>
  <si>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</si>
  <si>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</si>
  <si>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</si>
  <si>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</si>
  <si>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</si>
  <si>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</si>
  <si>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</si>
  <si>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</si>
  <si>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 xml:space="preserve">COUNTY </t>
  </si>
  <si>
    <t xml:space="preserve">BEACH ID </t>
  </si>
  <si>
    <t xml:space="preserve">BEACH NAME 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</si>
  <si>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</si>
  <si>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</si>
  <si>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</si>
  <si>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</si>
  <si>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</si>
  <si>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</si>
  <si>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</si>
  <si>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</si>
  <si>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</si>
  <si>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</si>
  <si>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</si>
  <si>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</si>
  <si>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</si>
  <si>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</si>
  <si>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</si>
  <si>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</si>
  <si>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</si>
  <si>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</si>
  <si>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</si>
  <si>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</si>
  <si>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Contamination Advisory</t>
  </si>
  <si>
    <t>Not Under an Action</t>
  </si>
  <si>
    <t>No</t>
  </si>
  <si>
    <t>BEACH Act Beaches</t>
  </si>
  <si>
    <t>MONITORED BEACHES</t>
  </si>
  <si>
    <t>Beach action in 2010?</t>
  </si>
  <si>
    <t>Actions During Swim Season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</si>
  <si>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</si>
  <si>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</si>
  <si>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</si>
  <si>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</si>
  <si>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</si>
  <si>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</si>
  <si>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</si>
  <si>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</si>
  <si>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</si>
  <si>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</si>
  <si>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</si>
  <si>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</si>
  <si>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</si>
  <si>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</si>
  <si>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</si>
  <si>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</si>
  <si>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</si>
  <si>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</si>
  <si>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</si>
  <si>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</si>
  <si>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</si>
  <si>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</si>
  <si>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</si>
  <si>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</si>
  <si>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</si>
  <si>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</si>
  <si>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</si>
  <si>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Tier Rank </t>
  </si>
  <si>
    <t>Swim season monitor frequency</t>
  </si>
  <si>
    <t>Swim season monitor frequency units</t>
  </si>
  <si>
    <t>Is beach monitored?</t>
  </si>
  <si>
    <t>POLLUTION SOURCES SUMMARY</t>
  </si>
  <si>
    <t>2010 ACTIONS SUMMARY</t>
  </si>
  <si>
    <t>TIER 1 BEACH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</si>
  <si>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</si>
  <si>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</si>
  <si>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</si>
  <si>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</si>
  <si>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</si>
  <si>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</si>
  <si>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</si>
  <si>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</si>
  <si>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</si>
  <si>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</si>
  <si>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</si>
  <si>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</si>
  <si>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</si>
  <si>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</si>
  <si>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</si>
  <si>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</si>
  <si>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</si>
  <si>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</si>
  <si>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</si>
  <si>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</si>
  <si>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</si>
  <si>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</si>
  <si>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</si>
  <si>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</si>
  <si>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</si>
  <si>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</si>
  <si>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</si>
  <si>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</si>
  <si>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</si>
  <si>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</si>
  <si>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</si>
  <si>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</si>
  <si>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</si>
  <si>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</si>
  <si>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</si>
  <si>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</si>
  <si>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</si>
  <si>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</si>
  <si>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</si>
  <si>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</si>
  <si>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</si>
  <si>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</si>
  <si>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</si>
  <si>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</si>
  <si>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</si>
  <si>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</si>
  <si>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</si>
  <si>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</si>
  <si>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</si>
  <si>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</si>
  <si>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</si>
  <si>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</si>
  <si>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</si>
  <si>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</si>
  <si>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</si>
  <si>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</si>
  <si>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</si>
  <si>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</si>
  <si>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</si>
  <si>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</si>
  <si>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</si>
  <si>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</si>
  <si>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</si>
  <si>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</si>
  <si>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</si>
  <si>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</si>
  <si>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</si>
  <si>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</si>
  <si>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</si>
  <si>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</si>
  <si>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</si>
  <si>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</si>
  <si>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</si>
  <si>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</si>
  <si>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</si>
  <si>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</si>
  <si>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</si>
  <si>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</si>
  <si>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</si>
  <si>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</si>
  <si>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No. of Tier 1 beaches:</t>
  </si>
  <si>
    <t>Total length of Tier 1 beaches:</t>
  </si>
  <si>
    <t>Percent of Tier 1 beaches monitored:</t>
  </si>
  <si>
    <t>Percent of BEACH Act beaches monitored:</t>
  </si>
  <si>
    <t>No.  of Tier 1 beaches monitored:</t>
  </si>
  <si>
    <t>No. of Tier 1 beach days:</t>
  </si>
  <si>
    <t>No. of Tier 1 beaches with actions:</t>
  </si>
  <si>
    <t>No. of days under a Tier 1 beach action:</t>
  </si>
  <si>
    <t>Percent of Tier 1 beach days under an action:</t>
  </si>
  <si>
    <t>POSSIBLE POLLUTION SOURCES</t>
  </si>
  <si>
    <t>PER_WEEK</t>
  </si>
  <si>
    <t>ECOLI</t>
  </si>
  <si>
    <t>ECOLI:</t>
  </si>
  <si>
    <t>LAKE</t>
  </si>
  <si>
    <t>DAYS</t>
  </si>
  <si>
    <t>Total length of monitored beaches (M)</t>
  </si>
  <si>
    <t>COOK</t>
  </si>
  <si>
    <t>MN689449</t>
  </si>
  <si>
    <t>Butterwort Cliffs Beach</t>
  </si>
  <si>
    <t>MN870284</t>
  </si>
  <si>
    <t>Cascade State Park Campground Beach</t>
  </si>
  <si>
    <t>MN503571</t>
  </si>
  <si>
    <t>Cascade State Park West Beach</t>
  </si>
  <si>
    <t>MN439126</t>
  </si>
  <si>
    <t>Chicago Bay Boat Launch Beach</t>
  </si>
  <si>
    <t>MN689602</t>
  </si>
  <si>
    <t>Coville Creek Beach</t>
  </si>
  <si>
    <t>MN447052</t>
  </si>
  <si>
    <t>Croftville Beach</t>
  </si>
  <si>
    <t>MN804694</t>
  </si>
  <si>
    <t>Cutface Creek Wayside Rest Beach</t>
  </si>
  <si>
    <t>MN933096</t>
  </si>
  <si>
    <t>Durfee Creek Area Beach</t>
  </si>
  <si>
    <t>MN225526</t>
  </si>
  <si>
    <t>Grand Marais Campground Beach</t>
  </si>
  <si>
    <t>MN344366</t>
  </si>
  <si>
    <t>Grand Marais Downtown Beach</t>
  </si>
  <si>
    <t>MN779934</t>
  </si>
  <si>
    <t>Horseshoe Bay Boat Launch Beach</t>
  </si>
  <si>
    <t>MN707089</t>
  </si>
  <si>
    <t>Judge C.R. Magney State Park East Beach</t>
  </si>
  <si>
    <t>MN103172</t>
  </si>
  <si>
    <t>Judge C.R. Magney State Park West Beach</t>
  </si>
  <si>
    <t>MN150766</t>
  </si>
  <si>
    <t>Kadunce Creek Beach</t>
  </si>
  <si>
    <t>MN890106</t>
  </si>
  <si>
    <t>Old Shore Road Beach Area</t>
  </si>
  <si>
    <t>MN944718</t>
  </si>
  <si>
    <t>Paradise Beach</t>
  </si>
  <si>
    <t>MN128244</t>
  </si>
  <si>
    <t>Ray Berglund Wayside Rest Beach</t>
  </si>
  <si>
    <t>MN840885</t>
  </si>
  <si>
    <t>Red Cliff Beach</t>
  </si>
  <si>
    <t>MN590913</t>
  </si>
  <si>
    <t>Schroeder Town Park Beach</t>
  </si>
  <si>
    <t>MN301415</t>
  </si>
  <si>
    <t>Sugarloaf Cove Beach</t>
  </si>
  <si>
    <t>MN926506</t>
  </si>
  <si>
    <t>Temperance River State Park Beach</t>
  </si>
  <si>
    <t>MN970177</t>
  </si>
  <si>
    <t>Temperance River State Park East Beach</t>
  </si>
  <si>
    <t>MN407103</t>
  </si>
  <si>
    <t>Agate Bay Beach</t>
  </si>
  <si>
    <t>MN927832</t>
  </si>
  <si>
    <t>Blueberry Hill Beach</t>
  </si>
  <si>
    <t>MN603895</t>
  </si>
  <si>
    <t>Burlington Bay Beach</t>
  </si>
  <si>
    <t>MN327487</t>
  </si>
  <si>
    <t>Flood Bay Beach</t>
  </si>
  <si>
    <t>MN395249</t>
  </si>
  <si>
    <t>Gooseberry Falls State Park Beach</t>
  </si>
  <si>
    <t>MN409498</t>
  </si>
  <si>
    <t>Knife River Marina Beach</t>
  </si>
  <si>
    <t>MN735919</t>
  </si>
  <si>
    <t>Manitou River Beach</t>
  </si>
  <si>
    <t>MN836337</t>
  </si>
  <si>
    <t>Palisade Beach</t>
  </si>
  <si>
    <t>MN159760</t>
  </si>
  <si>
    <t>Silver Bay Marina Beach</t>
  </si>
  <si>
    <t>MN595397</t>
  </si>
  <si>
    <t>Silver Cliff Beach</t>
  </si>
  <si>
    <t>MN643227</t>
  </si>
  <si>
    <t>Silver Creek Beach</t>
  </si>
  <si>
    <t>MN508391</t>
  </si>
  <si>
    <t>Split Rock Lighthouse State Park / Corundum Point Beach</t>
  </si>
  <si>
    <t>MN492975</t>
  </si>
  <si>
    <t>Split Rock Lighthouse State Park / Crazy Bay Beach</t>
  </si>
  <si>
    <t>MN683484</t>
  </si>
  <si>
    <t>Split Rock Lighthouse State Park / Gold Rock Point Beach</t>
  </si>
  <si>
    <t>MN633882</t>
  </si>
  <si>
    <t>Split Rock Lighthouse State Park / Split Rock Point Beach</t>
  </si>
  <si>
    <t>MN178531</t>
  </si>
  <si>
    <t>Split Rock Lighthouse State Park Beach</t>
  </si>
  <si>
    <t>MN143299</t>
  </si>
  <si>
    <t>Split Rock River Beach</t>
  </si>
  <si>
    <t>MN459713</t>
  </si>
  <si>
    <t>Stewart River Beach</t>
  </si>
  <si>
    <t>MN625462</t>
  </si>
  <si>
    <t>Tettegouche State Park / Baptism River Beach</t>
  </si>
  <si>
    <t>MN661643</t>
  </si>
  <si>
    <t>Tettegouche State Park / Crystal Bay Beach</t>
  </si>
  <si>
    <t>MN545770</t>
  </si>
  <si>
    <t>Tettegouche State Park Beach</t>
  </si>
  <si>
    <t>MN503625</t>
  </si>
  <si>
    <t>Twin Points Public Access Beach</t>
  </si>
  <si>
    <t>MN205888</t>
  </si>
  <si>
    <t>Two Harbors City Park Beach</t>
  </si>
  <si>
    <t>ST LOUIS</t>
  </si>
  <si>
    <t>MN570174</t>
  </si>
  <si>
    <t>42nd Avenue East Beach</t>
  </si>
  <si>
    <t>MN616231</t>
  </si>
  <si>
    <t>Bayfront Park Beach</t>
  </si>
  <si>
    <t>MN307508</t>
  </si>
  <si>
    <t>Blatnik Fishing Pier Beach</t>
  </si>
  <si>
    <t>MN891405</t>
  </si>
  <si>
    <t>Bluebird Landing Beach</t>
  </si>
  <si>
    <t>MN718175</t>
  </si>
  <si>
    <t>Boy Scout Landing Beach</t>
  </si>
  <si>
    <t>MN918956</t>
  </si>
  <si>
    <t>Brighton Beach</t>
  </si>
  <si>
    <t>MN201863</t>
  </si>
  <si>
    <t>Clyde Avenue Boat Landing Beach</t>
  </si>
  <si>
    <t>MN372694</t>
  </si>
  <si>
    <t>French River Beach</t>
  </si>
  <si>
    <t>MN493002</t>
  </si>
  <si>
    <t>Glensheen Cemetary Beach</t>
  </si>
  <si>
    <t>MN791328</t>
  </si>
  <si>
    <t>Indian Point Campground Beach</t>
  </si>
  <si>
    <t>MN114134</t>
  </si>
  <si>
    <t>Lakewalk Beach</t>
  </si>
  <si>
    <t>MN452693</t>
  </si>
  <si>
    <t>Lakewalk East / 16th Avenue East Beach</t>
  </si>
  <si>
    <t>MN530434</t>
  </si>
  <si>
    <t>Lakewalk East / 26th Avenue East Beach</t>
  </si>
  <si>
    <t>MN314613</t>
  </si>
  <si>
    <t>Lakewood Pump Station Beach</t>
  </si>
  <si>
    <t>MN761071</t>
  </si>
  <si>
    <t>Leif Erikson Park Beach</t>
  </si>
  <si>
    <t>MN713581</t>
  </si>
  <si>
    <t>Lester River Beach</t>
  </si>
  <si>
    <t>MN179927</t>
  </si>
  <si>
    <t>McQuade Road Safe Harbor Beach</t>
  </si>
  <si>
    <t>MN956135</t>
  </si>
  <si>
    <t>Minnesota Point Harbor Beach</t>
  </si>
  <si>
    <t>MN209496</t>
  </si>
  <si>
    <t>Morgan Park Beach</t>
  </si>
  <si>
    <t>MN957934</t>
  </si>
  <si>
    <t>North Shore Drive Wayside Rest / 72nd Avenue East Beach</t>
  </si>
  <si>
    <t>MN196533</t>
  </si>
  <si>
    <t>North Shore Drive Wayside Rest / Cant Road Beach</t>
  </si>
  <si>
    <t>MN801949</t>
  </si>
  <si>
    <t>Park Point 20th Street / Hearding Island Canal Beach</t>
  </si>
  <si>
    <t>MN346355</t>
  </si>
  <si>
    <t>Park Point Beach House</t>
  </si>
  <si>
    <t>MN802797</t>
  </si>
  <si>
    <t>Park Point Franklin Park / 13th Street South Beach</t>
  </si>
  <si>
    <t>MN218493</t>
  </si>
  <si>
    <t>Park Point Lafayette Community Club Beach</t>
  </si>
  <si>
    <t>MN524952</t>
  </si>
  <si>
    <t>Park Point New Duluth Boat Club / 14th Street Beach</t>
  </si>
  <si>
    <t>MN324141</t>
  </si>
  <si>
    <t>Park Point Sky Harbor Parking Lot Beach</t>
  </si>
  <si>
    <t>MN591851</t>
  </si>
  <si>
    <t>Park Point Southworth Marsh Beach</t>
  </si>
  <si>
    <t>MN816652</t>
  </si>
  <si>
    <t>Smithville Park Beach</t>
  </si>
  <si>
    <t>MN966726</t>
  </si>
  <si>
    <t>Stony Point Beach</t>
  </si>
  <si>
    <t>MN415778</t>
  </si>
  <si>
    <t>Stony Point Wayside Rest Beach</t>
  </si>
  <si>
    <t>MN798843</t>
  </si>
  <si>
    <t>Waterfront Trail / Interlake Beach</t>
  </si>
  <si>
    <t>MN366747</t>
  </si>
  <si>
    <t>Waterfront Trail / Radio Towers Beach</t>
  </si>
  <si>
    <t>MN177489</t>
  </si>
  <si>
    <t>Waterfront Trail / Riverside Beach</t>
  </si>
  <si>
    <t>Feet</t>
  </si>
  <si>
    <t>Beach length (FT)</t>
  </si>
  <si>
    <t>MONTHS</t>
  </si>
  <si>
    <t>OTHER</t>
  </si>
  <si>
    <t>OTHER:</t>
  </si>
  <si>
    <t>ENTERO:</t>
  </si>
  <si>
    <t>STORM:</t>
  </si>
  <si>
    <t>Beach Length (FT)</t>
  </si>
  <si>
    <t>---</t>
  </si>
  <si>
    <t>Action start date</t>
  </si>
  <si>
    <t xml:space="preserve">Action end date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</si>
</sst>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/d/yy\ h:mm\ AM/PM;@"/>
  </numFmts>
  <fonts count="22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Fill="1"/>
    <xf numFmtId="164" fontId="17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0"/>
  <sheetViews>
    <sheetView tabSelected="1" workbookViewId="0">
      <selection activeCell="E30" sqref="E30"/>
    </sheetView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154" t="s">
        <v>38</v>
      </c>
      <c r="D1" s="156"/>
      <c r="E1" s="156"/>
      <c r="F1" s="155"/>
      <c r="G1" s="155"/>
      <c r="H1" s="58"/>
      <c r="I1" s="74"/>
      <c r="J1" s="154" t="s">
        <v>41</v>
      </c>
      <c r="K1" s="154"/>
      <c r="L1" s="154"/>
      <c r="M1" s="58"/>
      <c r="N1" s="154" t="s">
        <v>45</v>
      </c>
      <c r="O1" s="155"/>
      <c r="P1" s="155"/>
      <c r="Q1" s="155"/>
      <c r="R1" s="155"/>
      <c r="S1" s="155"/>
      <c r="T1" s="58"/>
      <c r="U1" s="154" t="s">
        <v>44</v>
      </c>
      <c r="V1" s="155"/>
      <c r="W1" s="155"/>
    </row>
    <row r="2" spans="1:23" ht="88.5" customHeight="1">
      <c r="A2" s="4" t="s">
        <v>15</v>
      </c>
      <c r="B2" s="4"/>
      <c r="C2" s="3" t="s">
        <v>42</v>
      </c>
      <c r="D2" s="3" t="s">
        <v>47</v>
      </c>
      <c r="E2" s="3" t="s">
        <v>48</v>
      </c>
      <c r="F2" s="3" t="s">
        <v>171</v>
      </c>
      <c r="G2" s="3" t="s">
        <v>43</v>
      </c>
      <c r="H2" s="3" t="s">
        <v>57</v>
      </c>
      <c r="I2" s="3"/>
      <c r="J2" s="3" t="s">
        <v>0</v>
      </c>
      <c r="K2" s="3" t="s">
        <v>1</v>
      </c>
      <c r="L2" s="3" t="s">
        <v>2</v>
      </c>
      <c r="M2" s="3"/>
      <c r="N2" s="14" t="s">
        <v>46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18</v>
      </c>
    </row>
    <row r="3" spans="1:23">
      <c r="A3" s="70" t="s">
        <v>172</v>
      </c>
      <c r="B3" s="16"/>
      <c r="C3" s="32">
        <f>Monitoring!$B$24</f>
        <v>22</v>
      </c>
      <c r="D3" s="30">
        <f>Monitoring!$F$24</f>
        <v>11</v>
      </c>
      <c r="E3" s="48">
        <f>D3/C3</f>
        <v>0.5</v>
      </c>
      <c r="F3" s="78">
        <f>Monitoring!$J$24</f>
        <v>60381</v>
      </c>
      <c r="G3" s="13">
        <v>0</v>
      </c>
      <c r="H3" s="153" t="s">
        <v>340</v>
      </c>
      <c r="I3" s="13"/>
      <c r="J3" s="47">
        <v>0</v>
      </c>
      <c r="K3" s="47">
        <f>D3-J3</f>
        <v>11</v>
      </c>
      <c r="L3" s="48">
        <f>J3/D3</f>
        <v>0</v>
      </c>
      <c r="M3" s="13"/>
      <c r="N3" s="58">
        <v>0</v>
      </c>
      <c r="O3" s="153" t="s">
        <v>340</v>
      </c>
      <c r="P3" s="153" t="s">
        <v>340</v>
      </c>
      <c r="Q3" s="153" t="s">
        <v>340</v>
      </c>
      <c r="R3" s="153" t="s">
        <v>340</v>
      </c>
      <c r="S3" s="153" t="s">
        <v>340</v>
      </c>
      <c r="T3" s="13"/>
      <c r="U3" s="49">
        <f>'Beach Days'!E14</f>
        <v>1276</v>
      </c>
      <c r="V3" s="49">
        <f>'Beach Days'!H14</f>
        <v>0</v>
      </c>
      <c r="W3" s="38">
        <f>V3/U3</f>
        <v>0</v>
      </c>
    </row>
    <row r="4" spans="1:23">
      <c r="A4" s="70" t="s">
        <v>169</v>
      </c>
      <c r="B4" s="16"/>
      <c r="C4" s="54">
        <f>Monitoring!$B$49</f>
        <v>23</v>
      </c>
      <c r="D4" s="30">
        <f>Monitoring!$F$49</f>
        <v>11</v>
      </c>
      <c r="E4" s="48">
        <f>D4/C4</f>
        <v>0.47826086956521741</v>
      </c>
      <c r="F4" s="78">
        <f>Monitoring!$J$49</f>
        <v>35509</v>
      </c>
      <c r="G4" s="13">
        <v>0</v>
      </c>
      <c r="H4" s="153" t="s">
        <v>340</v>
      </c>
      <c r="I4" s="13"/>
      <c r="J4" s="47">
        <v>0</v>
      </c>
      <c r="K4" s="47">
        <f>D4-J4</f>
        <v>11</v>
      </c>
      <c r="L4" s="48">
        <f>J4/D4</f>
        <v>0</v>
      </c>
      <c r="M4" s="13"/>
      <c r="N4" s="131">
        <v>0</v>
      </c>
      <c r="O4" s="153" t="s">
        <v>340</v>
      </c>
      <c r="P4" s="153" t="s">
        <v>340</v>
      </c>
      <c r="Q4" s="153" t="s">
        <v>340</v>
      </c>
      <c r="R4" s="153" t="s">
        <v>340</v>
      </c>
      <c r="S4" s="153" t="s">
        <v>340</v>
      </c>
      <c r="T4" s="13"/>
      <c r="U4" s="49">
        <f>'Beach Days'!E27</f>
        <v>1276</v>
      </c>
      <c r="V4" s="49">
        <f>'Beach Days'!H27</f>
        <v>0</v>
      </c>
      <c r="W4" s="38">
        <f>V4/U4</f>
        <v>0</v>
      </c>
    </row>
    <row r="5" spans="1:23">
      <c r="A5" s="70" t="s">
        <v>263</v>
      </c>
      <c r="B5" s="16"/>
      <c r="C5" s="143">
        <f>Monitoring!$B$85</f>
        <v>34</v>
      </c>
      <c r="D5" s="144">
        <f>Monitoring!$F$85</f>
        <v>17</v>
      </c>
      <c r="E5" s="40">
        <f>D5/C5</f>
        <v>0.5</v>
      </c>
      <c r="F5" s="145">
        <f>Monitoring!$J$85</f>
        <v>61548</v>
      </c>
      <c r="G5" s="65">
        <f>'Tier 1 Stats'!B9</f>
        <v>7</v>
      </c>
      <c r="H5" s="40">
        <f>'Tier 1 Stats'!F9</f>
        <v>1</v>
      </c>
      <c r="I5" s="65"/>
      <c r="J5" s="146">
        <f>'2010 Actions'!$B$12</f>
        <v>7</v>
      </c>
      <c r="K5" s="146">
        <f>D5-J5</f>
        <v>10</v>
      </c>
      <c r="L5" s="40">
        <f>J5/D5</f>
        <v>0.41176470588235292</v>
      </c>
      <c r="M5" s="65"/>
      <c r="N5" s="66">
        <f>'Action Durations'!D10</f>
        <v>10</v>
      </c>
      <c r="O5" s="146">
        <f>'Action Durations'!G10</f>
        <v>1</v>
      </c>
      <c r="P5" s="146">
        <f>'Action Durations'!H10</f>
        <v>2</v>
      </c>
      <c r="Q5" s="146">
        <f>'Action Durations'!I10</f>
        <v>5</v>
      </c>
      <c r="R5" s="146">
        <f>'Action Durations'!J10</f>
        <v>2</v>
      </c>
      <c r="S5" s="146">
        <f>'Action Durations'!K10</f>
        <v>0</v>
      </c>
      <c r="T5" s="65"/>
      <c r="U5" s="41">
        <f>'Beach Days'!E46</f>
        <v>1972</v>
      </c>
      <c r="V5" s="41">
        <f>'Beach Days'!H46</f>
        <v>48</v>
      </c>
      <c r="W5" s="40">
        <f>V5/U5</f>
        <v>2.434077079107505E-2</v>
      </c>
    </row>
    <row r="6" spans="1:23">
      <c r="C6" s="12">
        <f>SUM(C3:C5)</f>
        <v>79</v>
      </c>
      <c r="D6" s="12">
        <f>SUM(D3:D5)</f>
        <v>39</v>
      </c>
      <c r="E6" s="18">
        <f>D6/C6</f>
        <v>0.49367088607594939</v>
      </c>
      <c r="F6" s="10">
        <f>SUM(F3:F5)</f>
        <v>157438</v>
      </c>
      <c r="G6" s="10">
        <f>SUM(G4:G5)</f>
        <v>7</v>
      </c>
      <c r="H6" s="18">
        <f>'Tier 1 Stats'!E17</f>
        <v>1</v>
      </c>
      <c r="I6" s="12"/>
      <c r="J6" s="12">
        <f>SUM(J3:J5)</f>
        <v>7</v>
      </c>
      <c r="K6" s="17">
        <f>D6-J6</f>
        <v>32</v>
      </c>
      <c r="L6" s="18">
        <f>J6/D6</f>
        <v>0.17948717948717949</v>
      </c>
      <c r="M6" s="12"/>
      <c r="N6" s="12">
        <f t="shared" ref="N6:S6" si="0">SUM(N3:N5)</f>
        <v>10</v>
      </c>
      <c r="O6" s="12">
        <f t="shared" si="0"/>
        <v>1</v>
      </c>
      <c r="P6" s="12">
        <f t="shared" si="0"/>
        <v>2</v>
      </c>
      <c r="Q6" s="12">
        <f t="shared" si="0"/>
        <v>5</v>
      </c>
      <c r="R6" s="12">
        <f t="shared" si="0"/>
        <v>2</v>
      </c>
      <c r="S6" s="12">
        <f t="shared" si="0"/>
        <v>0</v>
      </c>
      <c r="T6" s="12"/>
      <c r="U6" s="10">
        <f>SUM(U3:U5)</f>
        <v>4524</v>
      </c>
      <c r="V6" s="10">
        <f>SUM(V3:V5)</f>
        <v>48</v>
      </c>
      <c r="W6" s="51">
        <f>V6/U6</f>
        <v>1.0610079575596816E-2</v>
      </c>
    </row>
    <row r="7" spans="1:23">
      <c r="C7" s="12"/>
      <c r="D7" s="12"/>
      <c r="E7" s="18"/>
      <c r="F7" s="10"/>
      <c r="G7" s="10"/>
      <c r="H7" s="83"/>
      <c r="I7" s="12"/>
      <c r="J7" s="12"/>
      <c r="K7" s="17"/>
      <c r="L7" s="18"/>
      <c r="M7" s="12"/>
      <c r="N7" s="12"/>
      <c r="O7" s="12"/>
      <c r="P7" s="12"/>
      <c r="Q7" s="12"/>
      <c r="R7" s="12"/>
      <c r="S7" s="12"/>
      <c r="T7" s="12"/>
      <c r="U7" s="10"/>
      <c r="V7" s="10"/>
      <c r="W7" s="51"/>
    </row>
    <row r="8" spans="1:23">
      <c r="V8" s="19"/>
    </row>
    <row r="9" spans="1:23">
      <c r="A9" s="81" t="s">
        <v>52</v>
      </c>
      <c r="V9" s="19"/>
    </row>
    <row r="10" spans="1:23">
      <c r="C10" s="89" t="s">
        <v>49</v>
      </c>
      <c r="D10" s="80" t="s">
        <v>61</v>
      </c>
    </row>
    <row r="11" spans="1:23">
      <c r="C11" s="89"/>
      <c r="D11" s="80" t="s">
        <v>62</v>
      </c>
    </row>
    <row r="12" spans="1:23">
      <c r="C12" s="89" t="s">
        <v>53</v>
      </c>
      <c r="D12" s="79" t="s">
        <v>60</v>
      </c>
    </row>
    <row r="13" spans="1:23">
      <c r="C13" s="89" t="s">
        <v>50</v>
      </c>
      <c r="D13" s="80" t="s">
        <v>63</v>
      </c>
    </row>
    <row r="14" spans="1:23">
      <c r="C14" s="89"/>
      <c r="D14" s="80" t="s">
        <v>64</v>
      </c>
    </row>
    <row r="15" spans="1:23">
      <c r="C15" s="89" t="s">
        <v>51</v>
      </c>
      <c r="D15" s="79" t="s">
        <v>65</v>
      </c>
    </row>
    <row r="16" spans="1:23">
      <c r="C16" s="89"/>
      <c r="D16" s="79" t="s">
        <v>66</v>
      </c>
    </row>
    <row r="17" spans="3:4">
      <c r="C17" s="89" t="s">
        <v>55</v>
      </c>
      <c r="D17" s="79" t="s">
        <v>67</v>
      </c>
    </row>
    <row r="18" spans="3:4">
      <c r="C18" s="90"/>
      <c r="D18" s="79" t="s">
        <v>68</v>
      </c>
    </row>
    <row r="19" spans="3:4">
      <c r="C19" s="89" t="s">
        <v>54</v>
      </c>
      <c r="D19" s="79" t="s">
        <v>58</v>
      </c>
    </row>
    <row r="20" spans="3:4">
      <c r="C20" s="89" t="s">
        <v>56</v>
      </c>
      <c r="D20" s="79" t="s">
        <v>59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Minnesota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90"/>
  <sheetViews>
    <sheetView zoomScaleNormal="100"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3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>
      <c r="A1" s="25" t="s">
        <v>15</v>
      </c>
      <c r="B1" s="25" t="s">
        <v>16</v>
      </c>
      <c r="C1" s="25" t="s">
        <v>83</v>
      </c>
      <c r="D1" s="25" t="s">
        <v>84</v>
      </c>
      <c r="E1" s="3" t="s">
        <v>85</v>
      </c>
      <c r="F1" s="77" t="s">
        <v>333</v>
      </c>
      <c r="G1" s="25" t="s">
        <v>86</v>
      </c>
      <c r="H1" s="25" t="s">
        <v>87</v>
      </c>
      <c r="I1" s="25" t="s">
        <v>88</v>
      </c>
      <c r="J1" s="25" t="s">
        <v>89</v>
      </c>
    </row>
    <row r="2" spans="1:10" ht="12.75" customHeight="1">
      <c r="A2" s="70" t="s">
        <v>172</v>
      </c>
      <c r="B2" s="70" t="s">
        <v>173</v>
      </c>
      <c r="C2" s="70" t="s">
        <v>174</v>
      </c>
      <c r="D2" s="70" t="s">
        <v>33</v>
      </c>
      <c r="E2" s="70">
        <v>3</v>
      </c>
      <c r="F2" s="138">
        <v>7029</v>
      </c>
      <c r="G2" s="70">
        <v>47.715980000000002</v>
      </c>
      <c r="H2" s="70">
        <v>-90.486519999999999</v>
      </c>
      <c r="I2" s="70">
        <v>47.720590000000001</v>
      </c>
      <c r="J2" s="70">
        <v>-90.463200000000001</v>
      </c>
    </row>
    <row r="3" spans="1:10" ht="12.75" customHeight="1">
      <c r="A3" s="70" t="s">
        <v>172</v>
      </c>
      <c r="B3" s="70" t="s">
        <v>175</v>
      </c>
      <c r="C3" s="70" t="s">
        <v>176</v>
      </c>
      <c r="D3" s="70" t="s">
        <v>33</v>
      </c>
      <c r="E3" s="70">
        <v>3</v>
      </c>
      <c r="F3" s="138">
        <v>10358</v>
      </c>
      <c r="G3" s="70">
        <v>47.705640000000002</v>
      </c>
      <c r="H3" s="70">
        <v>-90.529179999999997</v>
      </c>
      <c r="I3" s="70">
        <v>47.714219999999997</v>
      </c>
      <c r="J3" s="70">
        <v>-90.489519999999999</v>
      </c>
    </row>
    <row r="4" spans="1:10" ht="12.75" customHeight="1">
      <c r="A4" s="70" t="s">
        <v>172</v>
      </c>
      <c r="B4" s="70" t="s">
        <v>177</v>
      </c>
      <c r="C4" s="70" t="s">
        <v>178</v>
      </c>
      <c r="D4" s="70" t="s">
        <v>33</v>
      </c>
      <c r="E4" s="70">
        <v>3</v>
      </c>
      <c r="F4" s="138">
        <v>1975</v>
      </c>
      <c r="G4" s="70">
        <v>47.701790000000003</v>
      </c>
      <c r="H4" s="70">
        <v>-90.538399999999996</v>
      </c>
      <c r="I4" s="70">
        <v>47.704810000000002</v>
      </c>
      <c r="J4" s="70">
        <v>-90.531930000000003</v>
      </c>
    </row>
    <row r="5" spans="1:10" ht="12.75" customHeight="1">
      <c r="A5" s="70" t="s">
        <v>172</v>
      </c>
      <c r="B5" s="70" t="s">
        <v>179</v>
      </c>
      <c r="C5" s="70" t="s">
        <v>180</v>
      </c>
      <c r="D5" s="70" t="s">
        <v>33</v>
      </c>
      <c r="E5" s="70">
        <v>2</v>
      </c>
      <c r="F5" s="138">
        <v>162</v>
      </c>
      <c r="G5" s="70">
        <v>47.838880000000003</v>
      </c>
      <c r="H5" s="70">
        <v>-89.970070000000007</v>
      </c>
      <c r="I5" s="70">
        <v>47.838920000000002</v>
      </c>
      <c r="J5" s="70">
        <v>-89.969539999999995</v>
      </c>
    </row>
    <row r="6" spans="1:10" ht="12.75" customHeight="1">
      <c r="A6" s="70" t="s">
        <v>172</v>
      </c>
      <c r="B6" s="70" t="s">
        <v>181</v>
      </c>
      <c r="C6" s="70" t="s">
        <v>182</v>
      </c>
      <c r="D6" s="70" t="s">
        <v>33</v>
      </c>
      <c r="E6" s="70">
        <v>3</v>
      </c>
      <c r="F6" s="138">
        <v>10826</v>
      </c>
      <c r="G6" s="70">
        <v>47.794890000000002</v>
      </c>
      <c r="H6" s="70">
        <v>-90.118009999999998</v>
      </c>
      <c r="I6" s="70">
        <v>47.802340000000001</v>
      </c>
      <c r="J6" s="70">
        <v>-90.080370000000002</v>
      </c>
    </row>
    <row r="7" spans="1:10" ht="12.75" customHeight="1">
      <c r="A7" s="70" t="s">
        <v>172</v>
      </c>
      <c r="B7" s="70" t="s">
        <v>183</v>
      </c>
      <c r="C7" s="70" t="s">
        <v>184</v>
      </c>
      <c r="D7" s="70" t="s">
        <v>33</v>
      </c>
      <c r="E7" s="70">
        <v>3</v>
      </c>
      <c r="F7" s="138">
        <v>6259</v>
      </c>
      <c r="G7" s="70">
        <v>47.769880000000001</v>
      </c>
      <c r="H7" s="70">
        <v>-90.259389999999996</v>
      </c>
      <c r="I7" s="70">
        <v>47.775269999999999</v>
      </c>
      <c r="J7" s="70">
        <v>-90.235460000000003</v>
      </c>
    </row>
    <row r="8" spans="1:10" ht="12.75" customHeight="1">
      <c r="A8" s="70" t="s">
        <v>172</v>
      </c>
      <c r="B8" s="70" t="s">
        <v>185</v>
      </c>
      <c r="C8" s="70" t="s">
        <v>186</v>
      </c>
      <c r="D8" s="70" t="s">
        <v>33</v>
      </c>
      <c r="E8" s="70">
        <v>2</v>
      </c>
      <c r="F8" s="138">
        <v>11025</v>
      </c>
      <c r="G8" s="70">
        <v>47.729939999999999</v>
      </c>
      <c r="H8" s="70">
        <v>-90.440420000000003</v>
      </c>
      <c r="I8" s="70">
        <v>47.731090000000002</v>
      </c>
      <c r="J8" s="70">
        <v>-90.438820000000007</v>
      </c>
    </row>
    <row r="9" spans="1:10" ht="12.75" customHeight="1">
      <c r="A9" s="70" t="s">
        <v>172</v>
      </c>
      <c r="B9" s="70" t="s">
        <v>187</v>
      </c>
      <c r="C9" s="70" t="s">
        <v>188</v>
      </c>
      <c r="D9" s="70" t="s">
        <v>33</v>
      </c>
      <c r="E9" s="70">
        <v>2</v>
      </c>
      <c r="F9" s="138">
        <v>7568</v>
      </c>
      <c r="G9" s="70">
        <v>47.77637</v>
      </c>
      <c r="H9" s="70">
        <v>-90.228179999999995</v>
      </c>
      <c r="I9" s="70">
        <v>47.77655</v>
      </c>
      <c r="J9" s="70">
        <v>-90.225290000000001</v>
      </c>
    </row>
    <row r="10" spans="1:10" ht="12.75" customHeight="1">
      <c r="A10" s="70" t="s">
        <v>172</v>
      </c>
      <c r="B10" s="70" t="s">
        <v>189</v>
      </c>
      <c r="C10" s="70" t="s">
        <v>190</v>
      </c>
      <c r="D10" s="70" t="s">
        <v>33</v>
      </c>
      <c r="E10" s="70">
        <v>2</v>
      </c>
      <c r="F10" s="138">
        <v>3837</v>
      </c>
      <c r="G10" s="70">
        <v>47.745559999999998</v>
      </c>
      <c r="H10" s="70">
        <v>-90.343059999999994</v>
      </c>
      <c r="I10" s="70">
        <v>47.746169999999999</v>
      </c>
      <c r="J10" s="70">
        <v>-90.343580000000003</v>
      </c>
    </row>
    <row r="11" spans="1:10" ht="12.75" customHeight="1">
      <c r="A11" s="70" t="s">
        <v>172</v>
      </c>
      <c r="B11" s="70" t="s">
        <v>191</v>
      </c>
      <c r="C11" s="70" t="s">
        <v>192</v>
      </c>
      <c r="D11" s="70" t="s">
        <v>33</v>
      </c>
      <c r="E11" s="70">
        <v>2</v>
      </c>
      <c r="F11" s="138">
        <v>3140</v>
      </c>
      <c r="G11" s="70">
        <v>47.747720000000001</v>
      </c>
      <c r="H11" s="70">
        <v>-90.342309999999998</v>
      </c>
      <c r="I11" s="70">
        <v>47.745759999999997</v>
      </c>
      <c r="J11" s="70">
        <v>-90.333470000000005</v>
      </c>
    </row>
    <row r="12" spans="1:10" ht="12.75" customHeight="1">
      <c r="A12" s="70" t="s">
        <v>172</v>
      </c>
      <c r="B12" s="70" t="s">
        <v>193</v>
      </c>
      <c r="C12" s="70" t="s">
        <v>194</v>
      </c>
      <c r="D12" s="70" t="s">
        <v>33</v>
      </c>
      <c r="E12" s="70">
        <v>3</v>
      </c>
      <c r="F12" s="138">
        <v>283</v>
      </c>
      <c r="G12" s="70">
        <v>47.850619999999999</v>
      </c>
      <c r="H12" s="70">
        <v>-89.93723</v>
      </c>
      <c r="I12" s="70">
        <v>47.850920000000002</v>
      </c>
      <c r="J12" s="70">
        <v>-89.936120000000003</v>
      </c>
    </row>
    <row r="13" spans="1:10" ht="12.75" customHeight="1">
      <c r="A13" s="70" t="s">
        <v>172</v>
      </c>
      <c r="B13" s="70" t="s">
        <v>195</v>
      </c>
      <c r="C13" s="70" t="s">
        <v>196</v>
      </c>
      <c r="D13" s="70" t="s">
        <v>33</v>
      </c>
      <c r="E13" s="70">
        <v>3</v>
      </c>
      <c r="F13" s="138">
        <v>2206</v>
      </c>
      <c r="G13" s="70">
        <v>47.816519999999997</v>
      </c>
      <c r="H13" s="70">
        <v>-90.047600000000003</v>
      </c>
      <c r="I13" s="70">
        <v>47.81729</v>
      </c>
      <c r="J13" s="70">
        <v>-90.039919999999995</v>
      </c>
    </row>
    <row r="14" spans="1:10" ht="12.75" customHeight="1">
      <c r="A14" s="70" t="s">
        <v>172</v>
      </c>
      <c r="B14" s="70" t="s">
        <v>197</v>
      </c>
      <c r="C14" s="70" t="s">
        <v>198</v>
      </c>
      <c r="D14" s="70" t="s">
        <v>33</v>
      </c>
      <c r="E14" s="70">
        <v>3</v>
      </c>
      <c r="F14" s="138">
        <v>2596</v>
      </c>
      <c r="G14" s="70">
        <v>47.81241</v>
      </c>
      <c r="H14" s="70">
        <v>-90.061059999999998</v>
      </c>
      <c r="I14" s="70">
        <v>47.813960000000002</v>
      </c>
      <c r="J14" s="70">
        <v>-90.051699999999997</v>
      </c>
    </row>
    <row r="15" spans="1:10" ht="12.75" customHeight="1">
      <c r="A15" s="70" t="s">
        <v>172</v>
      </c>
      <c r="B15" s="70" t="s">
        <v>199</v>
      </c>
      <c r="C15" s="70" t="s">
        <v>200</v>
      </c>
      <c r="D15" s="70" t="s">
        <v>33</v>
      </c>
      <c r="E15" s="70">
        <v>2</v>
      </c>
      <c r="F15" s="138">
        <v>17849</v>
      </c>
      <c r="G15" s="70">
        <v>47.793410000000002</v>
      </c>
      <c r="H15" s="70">
        <v>-90.154499999999999</v>
      </c>
      <c r="I15" s="70">
        <v>47.794049999999999</v>
      </c>
      <c r="J15" s="70">
        <v>-90.151889999999995</v>
      </c>
    </row>
    <row r="16" spans="1:10" ht="12.75" customHeight="1">
      <c r="A16" s="70" t="s">
        <v>172</v>
      </c>
      <c r="B16" s="70" t="s">
        <v>201</v>
      </c>
      <c r="C16" s="70" t="s">
        <v>202</v>
      </c>
      <c r="D16" s="70" t="s">
        <v>33</v>
      </c>
      <c r="E16" s="70">
        <v>2</v>
      </c>
      <c r="F16" s="138">
        <v>1020</v>
      </c>
      <c r="G16" s="70">
        <v>47.756430000000002</v>
      </c>
      <c r="H16" s="70">
        <v>-90.314340000000001</v>
      </c>
      <c r="I16" s="70">
        <v>47.756990000000002</v>
      </c>
      <c r="J16" s="70">
        <v>-90.311120000000003</v>
      </c>
    </row>
    <row r="17" spans="1:10" ht="12.75" customHeight="1">
      <c r="A17" s="70" t="s">
        <v>172</v>
      </c>
      <c r="B17" s="70" t="s">
        <v>203</v>
      </c>
      <c r="C17" s="70" t="s">
        <v>204</v>
      </c>
      <c r="D17" s="70" t="s">
        <v>33</v>
      </c>
      <c r="E17" s="70">
        <v>2</v>
      </c>
      <c r="F17" s="138">
        <v>7090</v>
      </c>
      <c r="G17" s="70">
        <v>47.809780000000003</v>
      </c>
      <c r="H17" s="70">
        <v>-90.074619999999996</v>
      </c>
      <c r="I17" s="70">
        <v>47.811599999999999</v>
      </c>
      <c r="J17" s="70">
        <v>-90.069649999999996</v>
      </c>
    </row>
    <row r="18" spans="1:10" ht="12.75" customHeight="1">
      <c r="A18" s="70" t="s">
        <v>172</v>
      </c>
      <c r="B18" s="70" t="s">
        <v>205</v>
      </c>
      <c r="C18" s="70" t="s">
        <v>206</v>
      </c>
      <c r="D18" s="70" t="s">
        <v>33</v>
      </c>
      <c r="E18" s="70">
        <v>3</v>
      </c>
      <c r="F18" s="138">
        <v>1337</v>
      </c>
      <c r="G18" s="70">
        <v>47.60765</v>
      </c>
      <c r="H18" s="70">
        <v>-90.772279999999995</v>
      </c>
      <c r="I18" s="70">
        <v>47.609020000000001</v>
      </c>
      <c r="J18" s="70">
        <v>-90.767359999999996</v>
      </c>
    </row>
    <row r="19" spans="1:10" ht="12.75" customHeight="1">
      <c r="A19" s="70" t="s">
        <v>172</v>
      </c>
      <c r="B19" s="70" t="s">
        <v>207</v>
      </c>
      <c r="C19" s="70" t="s">
        <v>208</v>
      </c>
      <c r="D19" s="70" t="s">
        <v>33</v>
      </c>
      <c r="E19" s="70">
        <v>3</v>
      </c>
      <c r="F19" s="138">
        <v>6677</v>
      </c>
      <c r="G19" s="70">
        <v>47.775680000000001</v>
      </c>
      <c r="H19" s="70">
        <v>-90.204710000000006</v>
      </c>
      <c r="I19" s="70">
        <v>47.781939999999999</v>
      </c>
      <c r="J19" s="70">
        <v>-90.18468</v>
      </c>
    </row>
    <row r="20" spans="1:10" ht="12.75" customHeight="1">
      <c r="A20" s="70" t="s">
        <v>172</v>
      </c>
      <c r="B20" s="70" t="s">
        <v>209</v>
      </c>
      <c r="C20" s="70" t="s">
        <v>210</v>
      </c>
      <c r="D20" s="70" t="s">
        <v>33</v>
      </c>
      <c r="E20" s="70">
        <v>2</v>
      </c>
      <c r="F20" s="138">
        <v>1193</v>
      </c>
      <c r="G20" s="70">
        <v>47.543680000000002</v>
      </c>
      <c r="H20" s="70">
        <v>-90.891080000000002</v>
      </c>
      <c r="I20" s="70">
        <v>47.544690000000003</v>
      </c>
      <c r="J20" s="70">
        <v>-90.890069999999994</v>
      </c>
    </row>
    <row r="21" spans="1:10" ht="12.75" customHeight="1">
      <c r="A21" s="70" t="s">
        <v>172</v>
      </c>
      <c r="B21" s="70" t="s">
        <v>211</v>
      </c>
      <c r="C21" s="70" t="s">
        <v>212</v>
      </c>
      <c r="D21" s="70" t="s">
        <v>33</v>
      </c>
      <c r="E21" s="70">
        <v>2</v>
      </c>
      <c r="F21" s="138">
        <v>3704</v>
      </c>
      <c r="G21" s="70">
        <v>47.485990000000001</v>
      </c>
      <c r="H21" s="70">
        <v>-90.982349999999997</v>
      </c>
      <c r="I21" s="70">
        <v>47.48733</v>
      </c>
      <c r="J21" s="70">
        <v>-90.983580000000003</v>
      </c>
    </row>
    <row r="22" spans="1:10" ht="12.75" customHeight="1">
      <c r="A22" s="70" t="s">
        <v>172</v>
      </c>
      <c r="B22" s="70" t="s">
        <v>213</v>
      </c>
      <c r="C22" s="70" t="s">
        <v>214</v>
      </c>
      <c r="D22" s="70" t="s">
        <v>33</v>
      </c>
      <c r="E22" s="70">
        <v>2</v>
      </c>
      <c r="F22" s="138">
        <v>3793</v>
      </c>
      <c r="G22" s="70">
        <v>47.552149999999997</v>
      </c>
      <c r="H22" s="70">
        <v>-90.874110000000002</v>
      </c>
      <c r="I22" s="70">
        <v>47.553100000000001</v>
      </c>
      <c r="J22" s="70">
        <v>-90.873289999999997</v>
      </c>
    </row>
    <row r="23" spans="1:10" ht="12.75" customHeight="1">
      <c r="A23" s="71" t="s">
        <v>172</v>
      </c>
      <c r="B23" s="71" t="s">
        <v>215</v>
      </c>
      <c r="C23" s="71" t="s">
        <v>216</v>
      </c>
      <c r="D23" s="71" t="s">
        <v>33</v>
      </c>
      <c r="E23" s="71">
        <v>3</v>
      </c>
      <c r="F23" s="139">
        <v>4302</v>
      </c>
      <c r="G23" s="71">
        <v>47.554729999999999</v>
      </c>
      <c r="H23" s="71">
        <v>-90.867990000000006</v>
      </c>
      <c r="I23" s="71">
        <v>47.562170000000002</v>
      </c>
      <c r="J23" s="71">
        <v>-90.857659999999996</v>
      </c>
    </row>
    <row r="24" spans="1:10" ht="12.75" customHeight="1">
      <c r="A24" s="32"/>
      <c r="B24" s="33">
        <f>COUNTA(B2:B23)</f>
        <v>22</v>
      </c>
      <c r="C24" s="32"/>
      <c r="D24" s="32"/>
      <c r="E24" s="76"/>
      <c r="F24" s="52">
        <f>SUM(F2:F23)</f>
        <v>114229</v>
      </c>
      <c r="G24" s="32"/>
      <c r="H24" s="32"/>
      <c r="I24" s="32"/>
      <c r="J24" s="32"/>
    </row>
    <row r="25" spans="1:10" ht="12.75" customHeight="1">
      <c r="A25" s="32"/>
      <c r="B25" s="32"/>
      <c r="C25" s="32"/>
      <c r="D25" s="32"/>
      <c r="E25" s="54"/>
      <c r="F25" s="140"/>
      <c r="G25" s="32"/>
      <c r="H25" s="32"/>
      <c r="I25" s="32"/>
      <c r="J25" s="32"/>
    </row>
    <row r="26" spans="1:10" ht="12.75" customHeight="1">
      <c r="A26" s="70" t="s">
        <v>169</v>
      </c>
      <c r="B26" s="70" t="s">
        <v>217</v>
      </c>
      <c r="C26" s="70" t="s">
        <v>218</v>
      </c>
      <c r="D26" s="70" t="s">
        <v>33</v>
      </c>
      <c r="E26" s="70">
        <v>2</v>
      </c>
      <c r="F26" s="138">
        <v>1754</v>
      </c>
      <c r="G26" s="70">
        <v>47.016359999999999</v>
      </c>
      <c r="H26" s="70">
        <v>-91.668750000000003</v>
      </c>
      <c r="I26" s="70">
        <v>47.013599999999997</v>
      </c>
      <c r="J26" s="70">
        <v>-91.665400000000005</v>
      </c>
    </row>
    <row r="27" spans="1:10" ht="12.75" customHeight="1">
      <c r="A27" s="70" t="s">
        <v>169</v>
      </c>
      <c r="B27" s="70" t="s">
        <v>219</v>
      </c>
      <c r="C27" s="70" t="s">
        <v>220</v>
      </c>
      <c r="D27" s="70" t="s">
        <v>33</v>
      </c>
      <c r="E27" s="70">
        <v>3</v>
      </c>
      <c r="F27" s="138">
        <v>1797</v>
      </c>
      <c r="G27" s="70">
        <v>47.15625</v>
      </c>
      <c r="H27" s="70">
        <v>-91.4392</v>
      </c>
      <c r="I27" s="70">
        <v>47.159619999999997</v>
      </c>
      <c r="J27" s="70">
        <v>-91.436629999999994</v>
      </c>
    </row>
    <row r="28" spans="1:10" ht="12.75" customHeight="1">
      <c r="A28" s="70" t="s">
        <v>169</v>
      </c>
      <c r="B28" s="70" t="s">
        <v>221</v>
      </c>
      <c r="C28" s="70" t="s">
        <v>222</v>
      </c>
      <c r="D28" s="70" t="s">
        <v>33</v>
      </c>
      <c r="E28" s="70">
        <v>2</v>
      </c>
      <c r="F28" s="138">
        <v>3014</v>
      </c>
      <c r="G28" s="70">
        <v>47.024189999999997</v>
      </c>
      <c r="H28" s="70">
        <v>-91.661280000000005</v>
      </c>
      <c r="I28" s="70">
        <v>47.027099999999997</v>
      </c>
      <c r="J28" s="70">
        <v>-91.659080000000003</v>
      </c>
    </row>
    <row r="29" spans="1:10" ht="12.75" customHeight="1">
      <c r="A29" s="70" t="s">
        <v>169</v>
      </c>
      <c r="B29" s="70" t="s">
        <v>223</v>
      </c>
      <c r="C29" s="70" t="s">
        <v>224</v>
      </c>
      <c r="D29" s="70" t="s">
        <v>33</v>
      </c>
      <c r="E29" s="70">
        <v>2</v>
      </c>
      <c r="F29" s="138">
        <v>2103</v>
      </c>
      <c r="G29" s="70">
        <v>47.036450000000002</v>
      </c>
      <c r="H29" s="70">
        <v>-91.642660000000006</v>
      </c>
      <c r="I29" s="70">
        <v>47.039499999999997</v>
      </c>
      <c r="J29" s="70">
        <v>-91.641069999999999</v>
      </c>
    </row>
    <row r="30" spans="1:10" ht="12.75" customHeight="1">
      <c r="A30" s="70" t="s">
        <v>169</v>
      </c>
      <c r="B30" s="70" t="s">
        <v>225</v>
      </c>
      <c r="C30" s="70" t="s">
        <v>226</v>
      </c>
      <c r="D30" s="70" t="s">
        <v>33</v>
      </c>
      <c r="E30" s="70">
        <v>2</v>
      </c>
      <c r="F30" s="138">
        <v>8484</v>
      </c>
      <c r="G30" s="70">
        <v>47.142209999999999</v>
      </c>
      <c r="H30" s="70">
        <v>-91.456659999999999</v>
      </c>
      <c r="I30" s="70">
        <v>47.143239999999999</v>
      </c>
      <c r="J30" s="70">
        <v>-91.456630000000004</v>
      </c>
    </row>
    <row r="31" spans="1:10" ht="12.75" customHeight="1">
      <c r="A31" s="70" t="s">
        <v>169</v>
      </c>
      <c r="B31" s="70" t="s">
        <v>227</v>
      </c>
      <c r="C31" s="70" t="s">
        <v>228</v>
      </c>
      <c r="D31" s="70" t="s">
        <v>33</v>
      </c>
      <c r="E31" s="70">
        <v>2</v>
      </c>
      <c r="F31" s="138">
        <v>3236</v>
      </c>
      <c r="G31" s="70">
        <v>46.94444</v>
      </c>
      <c r="H31" s="70">
        <v>-91.779769999999999</v>
      </c>
      <c r="I31" s="70">
        <v>46.947180000000003</v>
      </c>
      <c r="J31" s="70">
        <v>-91.780389999999997</v>
      </c>
    </row>
    <row r="32" spans="1:10" ht="12.75" customHeight="1">
      <c r="A32" s="70" t="s">
        <v>169</v>
      </c>
      <c r="B32" s="70" t="s">
        <v>229</v>
      </c>
      <c r="C32" s="70" t="s">
        <v>230</v>
      </c>
      <c r="D32" s="70" t="s">
        <v>33</v>
      </c>
      <c r="E32" s="70">
        <v>3</v>
      </c>
      <c r="F32" s="138">
        <v>580</v>
      </c>
      <c r="G32" s="70">
        <v>47.443199999999997</v>
      </c>
      <c r="H32" s="70">
        <v>-91.061710000000005</v>
      </c>
      <c r="I32" s="70">
        <v>47.443899999999999</v>
      </c>
      <c r="J32" s="70">
        <v>-91.059970000000007</v>
      </c>
    </row>
    <row r="33" spans="1:10" ht="12.75" customHeight="1">
      <c r="A33" s="70" t="s">
        <v>169</v>
      </c>
      <c r="B33" s="70" t="s">
        <v>231</v>
      </c>
      <c r="C33" s="70" t="s">
        <v>232</v>
      </c>
      <c r="D33" s="70" t="s">
        <v>33</v>
      </c>
      <c r="E33" s="70">
        <v>3</v>
      </c>
      <c r="F33" s="138">
        <v>7798</v>
      </c>
      <c r="G33" s="70">
        <v>47.317909999999998</v>
      </c>
      <c r="H33" s="70">
        <v>-91.21857</v>
      </c>
      <c r="I33" s="70">
        <v>47.330129999999997</v>
      </c>
      <c r="J33" s="70">
        <v>-91.206100000000006</v>
      </c>
    </row>
    <row r="34" spans="1:10" ht="12.75" customHeight="1">
      <c r="A34" s="70" t="s">
        <v>169</v>
      </c>
      <c r="B34" s="70" t="s">
        <v>233</v>
      </c>
      <c r="C34" s="70" t="s">
        <v>234</v>
      </c>
      <c r="D34" s="70" t="s">
        <v>33</v>
      </c>
      <c r="E34" s="70">
        <v>2</v>
      </c>
      <c r="F34" s="138">
        <v>944</v>
      </c>
      <c r="G34" s="70">
        <v>47.270989999999998</v>
      </c>
      <c r="H34" s="70">
        <v>-91.27655</v>
      </c>
      <c r="I34" s="70">
        <v>47.271749999999997</v>
      </c>
      <c r="J34" s="70">
        <v>-91.276250000000005</v>
      </c>
    </row>
    <row r="35" spans="1:10" ht="12.75" customHeight="1">
      <c r="A35" s="70" t="s">
        <v>169</v>
      </c>
      <c r="B35" s="70" t="s">
        <v>235</v>
      </c>
      <c r="C35" s="70" t="s">
        <v>236</v>
      </c>
      <c r="D35" s="70" t="s">
        <v>33</v>
      </c>
      <c r="E35" s="70">
        <v>3</v>
      </c>
      <c r="F35" s="138">
        <v>1981</v>
      </c>
      <c r="G35" s="70">
        <v>47.065669999999997</v>
      </c>
      <c r="H35" s="70">
        <v>-91.594520000000003</v>
      </c>
      <c r="I35" s="70">
        <v>47.070279999999997</v>
      </c>
      <c r="J35" s="70">
        <v>-91.590909999999994</v>
      </c>
    </row>
    <row r="36" spans="1:10" ht="12.75" customHeight="1">
      <c r="A36" s="70" t="s">
        <v>169</v>
      </c>
      <c r="B36" s="70" t="s">
        <v>237</v>
      </c>
      <c r="C36" s="70" t="s">
        <v>238</v>
      </c>
      <c r="D36" s="70" t="s">
        <v>33</v>
      </c>
      <c r="E36" s="70">
        <v>3</v>
      </c>
      <c r="F36" s="138">
        <v>1590</v>
      </c>
      <c r="G36" s="70">
        <v>47.061720000000001</v>
      </c>
      <c r="H36" s="70">
        <v>-91.608789999999999</v>
      </c>
      <c r="I36" s="70">
        <v>47.063859999999998</v>
      </c>
      <c r="J36" s="70">
        <v>-91.603499999999997</v>
      </c>
    </row>
    <row r="37" spans="1:10" ht="18" customHeight="1">
      <c r="A37" s="70" t="s">
        <v>169</v>
      </c>
      <c r="B37" s="70" t="s">
        <v>239</v>
      </c>
      <c r="C37" s="70" t="s">
        <v>240</v>
      </c>
      <c r="D37" s="70" t="s">
        <v>33</v>
      </c>
      <c r="E37" s="70">
        <v>3</v>
      </c>
      <c r="F37" s="138">
        <v>5609</v>
      </c>
      <c r="G37" s="70">
        <v>47.188429999999997</v>
      </c>
      <c r="H37" s="70">
        <v>-91.383330000000001</v>
      </c>
      <c r="I37" s="70">
        <v>47.195920000000001</v>
      </c>
      <c r="J37" s="70">
        <v>-91.374960000000002</v>
      </c>
    </row>
    <row r="38" spans="1:10" ht="18" customHeight="1">
      <c r="A38" s="70" t="s">
        <v>169</v>
      </c>
      <c r="B38" s="70" t="s">
        <v>241</v>
      </c>
      <c r="C38" s="70" t="s">
        <v>242</v>
      </c>
      <c r="D38" s="70" t="s">
        <v>33</v>
      </c>
      <c r="E38" s="70">
        <v>3</v>
      </c>
      <c r="F38" s="138">
        <v>5314</v>
      </c>
      <c r="G38" s="70">
        <v>47.184019999999997</v>
      </c>
      <c r="H38" s="70">
        <v>-91.398489999999995</v>
      </c>
      <c r="I38" s="70">
        <v>47.188330000000001</v>
      </c>
      <c r="J38" s="70">
        <v>-91.383240000000001</v>
      </c>
    </row>
    <row r="39" spans="1:10" ht="18" customHeight="1">
      <c r="A39" s="70" t="s">
        <v>169</v>
      </c>
      <c r="B39" s="70" t="s">
        <v>243</v>
      </c>
      <c r="C39" s="70" t="s">
        <v>244</v>
      </c>
      <c r="D39" s="70" t="s">
        <v>33</v>
      </c>
      <c r="E39" s="70">
        <v>3</v>
      </c>
      <c r="F39" s="138">
        <v>8135</v>
      </c>
      <c r="G39" s="70">
        <v>47.199809999999999</v>
      </c>
      <c r="H39" s="70">
        <v>-91.367180000000005</v>
      </c>
      <c r="I39" s="70">
        <v>47.213149999999999</v>
      </c>
      <c r="J39" s="70">
        <v>-91.353890000000007</v>
      </c>
    </row>
    <row r="40" spans="1:10" ht="18" customHeight="1">
      <c r="A40" s="70" t="s">
        <v>169</v>
      </c>
      <c r="B40" s="70" t="s">
        <v>245</v>
      </c>
      <c r="C40" s="70" t="s">
        <v>246</v>
      </c>
      <c r="D40" s="70" t="s">
        <v>33</v>
      </c>
      <c r="E40" s="70">
        <v>3</v>
      </c>
      <c r="F40" s="138">
        <v>2529</v>
      </c>
      <c r="G40" s="70">
        <v>47.181280000000001</v>
      </c>
      <c r="H40" s="70">
        <v>-91.404319999999998</v>
      </c>
      <c r="I40" s="70">
        <v>47.183999999999997</v>
      </c>
      <c r="J40" s="70">
        <v>-91.398340000000005</v>
      </c>
    </row>
    <row r="41" spans="1:10" ht="12.75" customHeight="1">
      <c r="A41" s="70" t="s">
        <v>169</v>
      </c>
      <c r="B41" s="70" t="s">
        <v>247</v>
      </c>
      <c r="C41" s="70" t="s">
        <v>248</v>
      </c>
      <c r="D41" s="70" t="s">
        <v>33</v>
      </c>
      <c r="E41" s="70">
        <v>2</v>
      </c>
      <c r="F41" s="138">
        <v>4348</v>
      </c>
      <c r="G41" s="70">
        <v>47.195880000000002</v>
      </c>
      <c r="H41" s="70">
        <v>-91.377560000000003</v>
      </c>
      <c r="I41" s="70">
        <v>47.197989999999997</v>
      </c>
      <c r="J41" s="70">
        <v>-91.37473</v>
      </c>
    </row>
    <row r="42" spans="1:10" ht="12.75" customHeight="1">
      <c r="A42" s="70" t="s">
        <v>169</v>
      </c>
      <c r="B42" s="70" t="s">
        <v>249</v>
      </c>
      <c r="C42" s="70" t="s">
        <v>250</v>
      </c>
      <c r="D42" s="70" t="s">
        <v>33</v>
      </c>
      <c r="E42" s="70">
        <v>2</v>
      </c>
      <c r="F42" s="138">
        <v>2975</v>
      </c>
      <c r="G42" s="70">
        <v>47.18112</v>
      </c>
      <c r="H42" s="70">
        <v>-91.409080000000003</v>
      </c>
      <c r="I42" s="70">
        <v>47.18244</v>
      </c>
      <c r="J42" s="70">
        <v>-91.40719</v>
      </c>
    </row>
    <row r="43" spans="1:10" ht="12.75" customHeight="1">
      <c r="A43" s="70" t="s">
        <v>169</v>
      </c>
      <c r="B43" s="70" t="s">
        <v>251</v>
      </c>
      <c r="C43" s="70" t="s">
        <v>252</v>
      </c>
      <c r="D43" s="70" t="s">
        <v>33</v>
      </c>
      <c r="E43" s="70">
        <v>2</v>
      </c>
      <c r="F43" s="138">
        <v>1644</v>
      </c>
      <c r="G43" s="70">
        <v>47.046979999999998</v>
      </c>
      <c r="H43" s="70">
        <v>-91.631050000000002</v>
      </c>
      <c r="I43" s="70">
        <v>47.047600000000003</v>
      </c>
      <c r="J43" s="70">
        <v>-91.630610000000004</v>
      </c>
    </row>
    <row r="44" spans="1:10" ht="12.75" customHeight="1">
      <c r="A44" s="70" t="s">
        <v>169</v>
      </c>
      <c r="B44" s="70" t="s">
        <v>253</v>
      </c>
      <c r="C44" s="70" t="s">
        <v>254</v>
      </c>
      <c r="D44" s="70" t="s">
        <v>33</v>
      </c>
      <c r="E44" s="70">
        <v>3</v>
      </c>
      <c r="F44" s="138">
        <v>4800</v>
      </c>
      <c r="G44" s="70">
        <v>47.330869999999997</v>
      </c>
      <c r="H44" s="70">
        <v>-91.204070000000002</v>
      </c>
      <c r="I44" s="70">
        <v>47.337159999999997</v>
      </c>
      <c r="J44" s="70">
        <v>-91.192530000000005</v>
      </c>
    </row>
    <row r="45" spans="1:10" ht="12.75" customHeight="1">
      <c r="A45" s="70" t="s">
        <v>169</v>
      </c>
      <c r="B45" s="70" t="s">
        <v>255</v>
      </c>
      <c r="C45" s="70" t="s">
        <v>256</v>
      </c>
      <c r="D45" s="70" t="s">
        <v>33</v>
      </c>
      <c r="E45" s="70">
        <v>3</v>
      </c>
      <c r="F45" s="138">
        <v>7147</v>
      </c>
      <c r="G45" s="70">
        <v>47.339750000000002</v>
      </c>
      <c r="H45" s="70">
        <v>-91.184359999999998</v>
      </c>
      <c r="I45" s="70">
        <v>47.350659999999998</v>
      </c>
      <c r="J45" s="70">
        <v>-91.180040000000005</v>
      </c>
    </row>
    <row r="46" spans="1:10" ht="12.75" customHeight="1">
      <c r="A46" s="70" t="s">
        <v>169</v>
      </c>
      <c r="B46" s="70" t="s">
        <v>257</v>
      </c>
      <c r="C46" s="70" t="s">
        <v>258</v>
      </c>
      <c r="D46" s="70" t="s">
        <v>33</v>
      </c>
      <c r="E46" s="70">
        <v>2</v>
      </c>
      <c r="F46" s="138">
        <v>3587</v>
      </c>
      <c r="G46" s="70">
        <v>47.337800000000001</v>
      </c>
      <c r="H46" s="70">
        <v>-91.193200000000004</v>
      </c>
      <c r="I46" s="70">
        <v>47.338560000000001</v>
      </c>
      <c r="J46" s="70">
        <v>-91.192520000000002</v>
      </c>
    </row>
    <row r="47" spans="1:10" ht="12.75" customHeight="1">
      <c r="A47" s="70" t="s">
        <v>169</v>
      </c>
      <c r="B47" s="70" t="s">
        <v>259</v>
      </c>
      <c r="C47" s="70" t="s">
        <v>260</v>
      </c>
      <c r="D47" s="70" t="s">
        <v>33</v>
      </c>
      <c r="E47" s="70">
        <v>2</v>
      </c>
      <c r="F47" s="138">
        <v>3420</v>
      </c>
      <c r="G47" s="70">
        <v>47.165460000000003</v>
      </c>
      <c r="H47" s="70">
        <v>-91.426310000000001</v>
      </c>
      <c r="I47" s="70">
        <v>47.165439999999997</v>
      </c>
      <c r="J47" s="70">
        <v>-91.424959999999999</v>
      </c>
    </row>
    <row r="48" spans="1:10" ht="12.75" customHeight="1">
      <c r="A48" s="71" t="s">
        <v>169</v>
      </c>
      <c r="B48" s="71" t="s">
        <v>261</v>
      </c>
      <c r="C48" s="71" t="s">
        <v>262</v>
      </c>
      <c r="D48" s="71" t="s">
        <v>33</v>
      </c>
      <c r="E48" s="71">
        <v>3</v>
      </c>
      <c r="F48" s="139">
        <v>1955</v>
      </c>
      <c r="G48" s="71">
        <v>47.018830000000001</v>
      </c>
      <c r="H48" s="71">
        <v>-91.659719999999993</v>
      </c>
      <c r="I48" s="71">
        <v>47.023719999999997</v>
      </c>
      <c r="J48" s="71">
        <v>-91.659800000000004</v>
      </c>
    </row>
    <row r="49" spans="1:10" ht="12.75" customHeight="1">
      <c r="A49" s="32"/>
      <c r="B49" s="33">
        <f>COUNTA(B26:B48)</f>
        <v>23</v>
      </c>
      <c r="C49" s="32"/>
      <c r="D49" s="45"/>
      <c r="E49" s="76"/>
      <c r="F49" s="52">
        <f>SUM(F26:F48)</f>
        <v>84744</v>
      </c>
      <c r="G49" s="45"/>
      <c r="H49" s="45"/>
      <c r="I49" s="45"/>
      <c r="J49" s="45"/>
    </row>
    <row r="50" spans="1:10" ht="12.75" customHeight="1">
      <c r="A50" s="32"/>
      <c r="B50" s="33"/>
      <c r="C50" s="32"/>
      <c r="D50" s="45"/>
      <c r="E50" s="55"/>
      <c r="F50" s="140"/>
      <c r="G50" s="45"/>
      <c r="H50" s="45"/>
      <c r="I50" s="45"/>
      <c r="J50" s="45"/>
    </row>
    <row r="51" spans="1:10" ht="12.75" customHeight="1">
      <c r="A51" s="70" t="s">
        <v>263</v>
      </c>
      <c r="B51" s="70" t="s">
        <v>264</v>
      </c>
      <c r="C51" s="70" t="s">
        <v>265</v>
      </c>
      <c r="D51" s="70" t="s">
        <v>33</v>
      </c>
      <c r="E51" s="70">
        <v>2</v>
      </c>
      <c r="F51" s="138">
        <v>333</v>
      </c>
      <c r="G51" s="70">
        <v>46.820149999999998</v>
      </c>
      <c r="H51" s="70">
        <v>-92.038939999999997</v>
      </c>
      <c r="I51" s="70">
        <v>46.821100000000001</v>
      </c>
      <c r="J51" s="70">
        <v>-92.037909999999997</v>
      </c>
    </row>
    <row r="52" spans="1:10" ht="12.75" customHeight="1">
      <c r="A52" s="70" t="s">
        <v>263</v>
      </c>
      <c r="B52" s="70" t="s">
        <v>266</v>
      </c>
      <c r="C52" s="70" t="s">
        <v>267</v>
      </c>
      <c r="D52" s="70" t="s">
        <v>33</v>
      </c>
      <c r="E52" s="70">
        <v>3</v>
      </c>
      <c r="F52" s="138">
        <v>1519</v>
      </c>
      <c r="G52" s="70">
        <v>46.77796</v>
      </c>
      <c r="H52" s="70">
        <v>-92.104110000000006</v>
      </c>
      <c r="I52" s="70">
        <v>46.778350000000003</v>
      </c>
      <c r="J52" s="70">
        <v>-92.100049999999996</v>
      </c>
    </row>
    <row r="53" spans="1:10" ht="12.75" customHeight="1">
      <c r="A53" s="70" t="s">
        <v>263</v>
      </c>
      <c r="B53" s="70" t="s">
        <v>268</v>
      </c>
      <c r="C53" s="70" t="s">
        <v>269</v>
      </c>
      <c r="D53" s="70" t="s">
        <v>33</v>
      </c>
      <c r="E53" s="70">
        <v>3</v>
      </c>
      <c r="F53" s="138">
        <v>2398</v>
      </c>
      <c r="G53" s="70">
        <v>46.752600000000001</v>
      </c>
      <c r="H53" s="70">
        <v>-92.104820000000004</v>
      </c>
      <c r="I53" s="70">
        <v>46.75123</v>
      </c>
      <c r="J53" s="70">
        <v>-92.100099999999998</v>
      </c>
    </row>
    <row r="54" spans="1:10" ht="12.75" customHeight="1">
      <c r="A54" s="70" t="s">
        <v>263</v>
      </c>
      <c r="B54" s="70" t="s">
        <v>270</v>
      </c>
      <c r="C54" s="70" t="s">
        <v>271</v>
      </c>
      <c r="D54" s="70" t="s">
        <v>33</v>
      </c>
      <c r="E54" s="70">
        <v>2</v>
      </c>
      <c r="F54" s="138">
        <v>1002</v>
      </c>
      <c r="G54" s="70">
        <v>46.916800000000002</v>
      </c>
      <c r="H54" s="70">
        <v>-91.853030000000004</v>
      </c>
      <c r="I54" s="70">
        <v>46.918219999999998</v>
      </c>
      <c r="J54" s="70">
        <v>-91.852069999999998</v>
      </c>
    </row>
    <row r="55" spans="1:10" ht="12.75" customHeight="1">
      <c r="A55" s="70" t="s">
        <v>263</v>
      </c>
      <c r="B55" s="70" t="s">
        <v>272</v>
      </c>
      <c r="C55" s="70" t="s">
        <v>273</v>
      </c>
      <c r="D55" s="70" t="s">
        <v>33</v>
      </c>
      <c r="E55" s="70">
        <v>2</v>
      </c>
      <c r="F55" s="138">
        <v>204</v>
      </c>
      <c r="G55" s="70">
        <v>46.65343</v>
      </c>
      <c r="H55" s="70">
        <v>-92.226479999999995</v>
      </c>
      <c r="I55" s="70">
        <v>46.653489999999998</v>
      </c>
      <c r="J55" s="70">
        <v>-92.226640000000003</v>
      </c>
    </row>
    <row r="56" spans="1:10" ht="12.75" customHeight="1">
      <c r="A56" s="70" t="s">
        <v>263</v>
      </c>
      <c r="B56" s="70" t="s">
        <v>274</v>
      </c>
      <c r="C56" s="70" t="s">
        <v>275</v>
      </c>
      <c r="D56" s="70" t="s">
        <v>33</v>
      </c>
      <c r="E56" s="70">
        <v>1</v>
      </c>
      <c r="F56" s="138">
        <v>4018</v>
      </c>
      <c r="G56" s="70">
        <v>46.842889999999997</v>
      </c>
      <c r="H56" s="70">
        <v>-91.992559999999997</v>
      </c>
      <c r="I56" s="70">
        <v>46.844160000000002</v>
      </c>
      <c r="J56" s="70">
        <v>-91.991569999999996</v>
      </c>
    </row>
    <row r="57" spans="1:10" ht="12.75" customHeight="1">
      <c r="A57" s="70" t="s">
        <v>263</v>
      </c>
      <c r="B57" s="70" t="s">
        <v>276</v>
      </c>
      <c r="C57" s="70" t="s">
        <v>277</v>
      </c>
      <c r="D57" s="70" t="s">
        <v>33</v>
      </c>
      <c r="E57" s="70">
        <v>2</v>
      </c>
      <c r="F57" s="138">
        <v>515</v>
      </c>
      <c r="G57" s="70">
        <v>46.700690000000002</v>
      </c>
      <c r="H57" s="70">
        <v>-92.207369999999997</v>
      </c>
      <c r="I57" s="70">
        <v>46.700789999999998</v>
      </c>
      <c r="J57" s="70">
        <v>-92.207260000000005</v>
      </c>
    </row>
    <row r="58" spans="1:10" ht="12.75" customHeight="1">
      <c r="A58" s="70" t="s">
        <v>263</v>
      </c>
      <c r="B58" s="70" t="s">
        <v>278</v>
      </c>
      <c r="C58" s="70" t="s">
        <v>279</v>
      </c>
      <c r="D58" s="70" t="s">
        <v>33</v>
      </c>
      <c r="E58" s="70">
        <v>2</v>
      </c>
      <c r="F58" s="138">
        <v>1718</v>
      </c>
      <c r="G58" s="70">
        <v>46.899320000000003</v>
      </c>
      <c r="H58" s="70">
        <v>-91.892290000000003</v>
      </c>
      <c r="I58" s="70">
        <v>46.90025</v>
      </c>
      <c r="J58" s="70">
        <v>-91.891210000000001</v>
      </c>
    </row>
    <row r="59" spans="1:10" ht="12.75" customHeight="1">
      <c r="A59" s="70" t="s">
        <v>263</v>
      </c>
      <c r="B59" s="70" t="s">
        <v>280</v>
      </c>
      <c r="C59" s="70" t="s">
        <v>281</v>
      </c>
      <c r="D59" s="70" t="s">
        <v>33</v>
      </c>
      <c r="E59" s="70">
        <v>3</v>
      </c>
      <c r="F59" s="138">
        <v>300</v>
      </c>
      <c r="G59" s="70">
        <v>46.813789999999997</v>
      </c>
      <c r="H59" s="70">
        <v>-92.052800000000005</v>
      </c>
      <c r="I59" s="70">
        <v>46.81418</v>
      </c>
      <c r="J59" s="70">
        <v>-92.051720000000003</v>
      </c>
    </row>
    <row r="60" spans="1:10" ht="12.75" customHeight="1">
      <c r="A60" s="70" t="s">
        <v>263</v>
      </c>
      <c r="B60" s="70" t="s">
        <v>282</v>
      </c>
      <c r="C60" s="70" t="s">
        <v>283</v>
      </c>
      <c r="D60" s="70" t="s">
        <v>33</v>
      </c>
      <c r="E60" s="70">
        <v>3</v>
      </c>
      <c r="F60" s="138">
        <v>1758</v>
      </c>
      <c r="G60" s="70">
        <v>46.721080000000001</v>
      </c>
      <c r="H60" s="70">
        <v>-92.186229999999995</v>
      </c>
      <c r="I60" s="70">
        <v>46.72231</v>
      </c>
      <c r="J60" s="70">
        <v>-92.182730000000006</v>
      </c>
    </row>
    <row r="61" spans="1:10" ht="12.75" customHeight="1">
      <c r="A61" s="70" t="s">
        <v>263</v>
      </c>
      <c r="B61" s="70" t="s">
        <v>284</v>
      </c>
      <c r="C61" s="70" t="s">
        <v>285</v>
      </c>
      <c r="D61" s="70" t="s">
        <v>33</v>
      </c>
      <c r="E61" s="70">
        <v>1</v>
      </c>
      <c r="F61" s="138">
        <v>5757</v>
      </c>
      <c r="G61" s="70">
        <v>46.785870000000003</v>
      </c>
      <c r="H61" s="70">
        <v>-92.093350000000001</v>
      </c>
      <c r="I61" s="70">
        <v>46.788049999999998</v>
      </c>
      <c r="J61" s="70">
        <v>-92.094160000000002</v>
      </c>
    </row>
    <row r="62" spans="1:10" ht="12.75" customHeight="1">
      <c r="A62" s="70" t="s">
        <v>263</v>
      </c>
      <c r="B62" s="70" t="s">
        <v>286</v>
      </c>
      <c r="C62" s="70" t="s">
        <v>287</v>
      </c>
      <c r="D62" s="70" t="s">
        <v>33</v>
      </c>
      <c r="E62" s="70">
        <v>2</v>
      </c>
      <c r="F62" s="138">
        <v>3581</v>
      </c>
      <c r="G62" s="70">
        <v>46.798499999999997</v>
      </c>
      <c r="H62" s="70">
        <v>-92.076700000000002</v>
      </c>
      <c r="I62" s="70">
        <v>46.800600000000003</v>
      </c>
      <c r="J62" s="70">
        <v>-92.071399999999997</v>
      </c>
    </row>
    <row r="63" spans="1:10" ht="12.75" customHeight="1">
      <c r="A63" s="70" t="s">
        <v>263</v>
      </c>
      <c r="B63" s="70" t="s">
        <v>288</v>
      </c>
      <c r="C63" s="70" t="s">
        <v>289</v>
      </c>
      <c r="D63" s="70" t="s">
        <v>33</v>
      </c>
      <c r="E63" s="70">
        <v>3</v>
      </c>
      <c r="F63" s="138">
        <v>2063</v>
      </c>
      <c r="G63" s="70">
        <v>46.805349999999997</v>
      </c>
      <c r="H63" s="70">
        <v>-92.061729999999997</v>
      </c>
      <c r="I63" s="70">
        <v>46.810459999999999</v>
      </c>
      <c r="J63" s="70">
        <v>-92.058660000000003</v>
      </c>
    </row>
    <row r="64" spans="1:10" ht="12.75" customHeight="1">
      <c r="A64" s="70" t="s">
        <v>263</v>
      </c>
      <c r="B64" s="70" t="s">
        <v>290</v>
      </c>
      <c r="C64" s="70" t="s">
        <v>291</v>
      </c>
      <c r="D64" s="70" t="s">
        <v>33</v>
      </c>
      <c r="E64" s="70">
        <v>3</v>
      </c>
      <c r="F64" s="138">
        <v>4110</v>
      </c>
      <c r="G64" s="70">
        <v>46.85933</v>
      </c>
      <c r="H64" s="70">
        <v>-91.963629999999995</v>
      </c>
      <c r="I64" s="70">
        <v>46.867139999999999</v>
      </c>
      <c r="J64" s="70">
        <v>-91.952100000000002</v>
      </c>
    </row>
    <row r="65" spans="1:10" ht="12.75" customHeight="1">
      <c r="A65" s="70" t="s">
        <v>263</v>
      </c>
      <c r="B65" s="70" t="s">
        <v>292</v>
      </c>
      <c r="C65" s="70" t="s">
        <v>293</v>
      </c>
      <c r="D65" s="70" t="s">
        <v>33</v>
      </c>
      <c r="E65" s="70">
        <v>2</v>
      </c>
      <c r="F65" s="138">
        <v>2872</v>
      </c>
      <c r="G65" s="70">
        <v>46.795789999999997</v>
      </c>
      <c r="H65" s="70">
        <v>-92.082629999999995</v>
      </c>
      <c r="I65" s="70">
        <v>46.797280000000001</v>
      </c>
      <c r="J65" s="70">
        <v>-92.081010000000006</v>
      </c>
    </row>
    <row r="66" spans="1:10" ht="12.75" customHeight="1">
      <c r="A66" s="70" t="s">
        <v>263</v>
      </c>
      <c r="B66" s="70" t="s">
        <v>294</v>
      </c>
      <c r="C66" s="70" t="s">
        <v>295</v>
      </c>
      <c r="D66" s="70" t="s">
        <v>33</v>
      </c>
      <c r="E66" s="70">
        <v>2</v>
      </c>
      <c r="F66" s="138">
        <v>1049</v>
      </c>
      <c r="G66" s="70">
        <v>46.836669999999998</v>
      </c>
      <c r="H66" s="70">
        <v>-92.004840000000002</v>
      </c>
      <c r="I66" s="70">
        <v>46.837209999999999</v>
      </c>
      <c r="J66" s="70">
        <v>-92.003720000000001</v>
      </c>
    </row>
    <row r="67" spans="1:10" ht="12.75" customHeight="1">
      <c r="A67" s="70" t="s">
        <v>263</v>
      </c>
      <c r="B67" s="70" t="s">
        <v>296</v>
      </c>
      <c r="C67" s="70" t="s">
        <v>297</v>
      </c>
      <c r="D67" s="70" t="s">
        <v>33</v>
      </c>
      <c r="E67" s="70">
        <v>3</v>
      </c>
      <c r="F67" s="138">
        <v>2144</v>
      </c>
      <c r="G67" s="70">
        <v>46.880360000000003</v>
      </c>
      <c r="H67" s="70">
        <v>-91.922190000000001</v>
      </c>
      <c r="I67" s="70">
        <v>46.883369999999999</v>
      </c>
      <c r="J67" s="70">
        <v>-91.915009999999995</v>
      </c>
    </row>
    <row r="68" spans="1:10" ht="12.75" customHeight="1">
      <c r="A68" s="70" t="s">
        <v>263</v>
      </c>
      <c r="B68" s="70" t="s">
        <v>298</v>
      </c>
      <c r="C68" s="70" t="s">
        <v>299</v>
      </c>
      <c r="D68" s="70" t="s">
        <v>33</v>
      </c>
      <c r="E68" s="70">
        <v>3</v>
      </c>
      <c r="F68" s="138">
        <v>4273</v>
      </c>
      <c r="G68" s="70">
        <v>46.717529999999996</v>
      </c>
      <c r="H68" s="70">
        <v>-92.037589999999994</v>
      </c>
      <c r="I68" s="70">
        <v>46.709269999999997</v>
      </c>
      <c r="J68" s="70">
        <v>-92.026409999999998</v>
      </c>
    </row>
    <row r="69" spans="1:10" ht="12.75" customHeight="1">
      <c r="A69" s="70" t="s">
        <v>263</v>
      </c>
      <c r="B69" s="70" t="s">
        <v>300</v>
      </c>
      <c r="C69" s="70" t="s">
        <v>301</v>
      </c>
      <c r="D69" s="70" t="s">
        <v>33</v>
      </c>
      <c r="E69" s="70">
        <v>3</v>
      </c>
      <c r="F69" s="138">
        <v>1366</v>
      </c>
      <c r="G69" s="70">
        <v>46.689819999999997</v>
      </c>
      <c r="H69" s="70">
        <v>-92.204620000000006</v>
      </c>
      <c r="I69" s="70">
        <v>46.700499999999998</v>
      </c>
      <c r="J69" s="70">
        <v>-92.207440000000005</v>
      </c>
    </row>
    <row r="70" spans="1:10" ht="12.75" customHeight="1">
      <c r="A70" s="70" t="s">
        <v>263</v>
      </c>
      <c r="B70" s="70" t="s">
        <v>302</v>
      </c>
      <c r="C70" s="70" t="s">
        <v>303</v>
      </c>
      <c r="D70" s="70" t="s">
        <v>33</v>
      </c>
      <c r="E70" s="70">
        <v>3</v>
      </c>
      <c r="F70" s="138">
        <v>6571</v>
      </c>
      <c r="G70" s="70">
        <v>46.845370000000003</v>
      </c>
      <c r="H70" s="70">
        <v>-91.99024</v>
      </c>
      <c r="I70" s="70">
        <v>46.856299999999997</v>
      </c>
      <c r="J70" s="70">
        <v>-91.970320000000001</v>
      </c>
    </row>
    <row r="71" spans="1:10" ht="12.75" customHeight="1">
      <c r="A71" s="70" t="s">
        <v>263</v>
      </c>
      <c r="B71" s="70" t="s">
        <v>304</v>
      </c>
      <c r="C71" s="70" t="s">
        <v>305</v>
      </c>
      <c r="D71" s="70" t="s">
        <v>33</v>
      </c>
      <c r="E71" s="70">
        <v>3</v>
      </c>
      <c r="F71" s="138">
        <v>7024</v>
      </c>
      <c r="G71" s="70">
        <v>46.867220000000003</v>
      </c>
      <c r="H71" s="70">
        <v>-91.951920000000001</v>
      </c>
      <c r="I71" s="70">
        <v>46.877609999999997</v>
      </c>
      <c r="J71" s="70">
        <v>-91.929199999999994</v>
      </c>
    </row>
    <row r="72" spans="1:10" ht="12.75" customHeight="1">
      <c r="A72" s="70" t="s">
        <v>263</v>
      </c>
      <c r="B72" s="70" t="s">
        <v>306</v>
      </c>
      <c r="C72" s="70" t="s">
        <v>307</v>
      </c>
      <c r="D72" s="70" t="s">
        <v>33</v>
      </c>
      <c r="E72" s="70">
        <v>1</v>
      </c>
      <c r="F72" s="138">
        <v>284</v>
      </c>
      <c r="G72" s="70">
        <v>46.762270000000001</v>
      </c>
      <c r="H72" s="70">
        <v>-92.085570000000004</v>
      </c>
      <c r="I72" s="70">
        <v>46.762749999999997</v>
      </c>
      <c r="J72" s="70">
        <v>-92.086259999999996</v>
      </c>
    </row>
    <row r="73" spans="1:10" ht="12.75" customHeight="1">
      <c r="A73" s="70" t="s">
        <v>263</v>
      </c>
      <c r="B73" s="70" t="s">
        <v>308</v>
      </c>
      <c r="C73" s="70" t="s">
        <v>309</v>
      </c>
      <c r="D73" s="70" t="s">
        <v>33</v>
      </c>
      <c r="E73" s="70">
        <v>1</v>
      </c>
      <c r="F73" s="138">
        <v>15983</v>
      </c>
      <c r="G73" s="70">
        <v>46.728929999999998</v>
      </c>
      <c r="H73" s="70">
        <v>-92.047520000000006</v>
      </c>
      <c r="I73" s="70">
        <v>46.733339999999998</v>
      </c>
      <c r="J73" s="70">
        <v>-92.052220000000005</v>
      </c>
    </row>
    <row r="74" spans="1:10" ht="12.75" customHeight="1">
      <c r="A74" s="70" t="s">
        <v>263</v>
      </c>
      <c r="B74" s="70" t="s">
        <v>310</v>
      </c>
      <c r="C74" s="70" t="s">
        <v>311</v>
      </c>
      <c r="D74" s="70" t="s">
        <v>33</v>
      </c>
      <c r="E74" s="70">
        <v>1</v>
      </c>
      <c r="F74" s="138">
        <v>5892</v>
      </c>
      <c r="G74" s="70">
        <v>46.771030000000003</v>
      </c>
      <c r="H74" s="70">
        <v>-92.086529999999996</v>
      </c>
      <c r="I74" s="70">
        <v>46.772860000000001</v>
      </c>
      <c r="J74" s="70">
        <v>-92.087819999999994</v>
      </c>
    </row>
    <row r="75" spans="1:10" ht="12.75" customHeight="1">
      <c r="A75" s="70" t="s">
        <v>263</v>
      </c>
      <c r="B75" s="70" t="s">
        <v>312</v>
      </c>
      <c r="C75" s="70" t="s">
        <v>313</v>
      </c>
      <c r="D75" s="70" t="s">
        <v>33</v>
      </c>
      <c r="E75" s="70">
        <v>1</v>
      </c>
      <c r="F75" s="138">
        <v>9544</v>
      </c>
      <c r="G75" s="70">
        <v>46.751939999999998</v>
      </c>
      <c r="H75" s="70">
        <v>-92.070679999999996</v>
      </c>
      <c r="I75" s="70">
        <v>46.752989999999997</v>
      </c>
      <c r="J75" s="70">
        <v>-92.071650000000005</v>
      </c>
    </row>
    <row r="76" spans="1:10" ht="12.75" customHeight="1">
      <c r="A76" s="70" t="s">
        <v>263</v>
      </c>
      <c r="B76" s="70" t="s">
        <v>314</v>
      </c>
      <c r="C76" s="70" t="s">
        <v>315</v>
      </c>
      <c r="D76" s="70" t="s">
        <v>33</v>
      </c>
      <c r="E76" s="70">
        <v>1</v>
      </c>
      <c r="F76" s="138">
        <v>886</v>
      </c>
      <c r="G76" s="70">
        <v>46.768610000000002</v>
      </c>
      <c r="H76" s="70">
        <v>-92.089560000000006</v>
      </c>
      <c r="I76" s="70">
        <v>46.769419999999997</v>
      </c>
      <c r="J76" s="70">
        <v>-92.090109999999996</v>
      </c>
    </row>
    <row r="77" spans="1:10" ht="12.75" customHeight="1">
      <c r="A77" s="70" t="s">
        <v>263</v>
      </c>
      <c r="B77" s="70" t="s">
        <v>316</v>
      </c>
      <c r="C77" s="70" t="s">
        <v>317</v>
      </c>
      <c r="D77" s="70" t="s">
        <v>33</v>
      </c>
      <c r="E77" s="70">
        <v>2</v>
      </c>
      <c r="F77" s="138">
        <v>5996</v>
      </c>
      <c r="G77" s="70">
        <v>46.728000000000002</v>
      </c>
      <c r="H77" s="70">
        <v>-92.048249999999996</v>
      </c>
      <c r="I77" s="70">
        <v>46.72842</v>
      </c>
      <c r="J77" s="70">
        <v>-92.052580000000006</v>
      </c>
    </row>
    <row r="78" spans="1:10" ht="12.75" customHeight="1">
      <c r="A78" s="70" t="s">
        <v>263</v>
      </c>
      <c r="B78" s="70" t="s">
        <v>318</v>
      </c>
      <c r="C78" s="70" t="s">
        <v>319</v>
      </c>
      <c r="D78" s="70" t="s">
        <v>33</v>
      </c>
      <c r="E78" s="70">
        <v>3</v>
      </c>
      <c r="F78" s="138">
        <v>2492</v>
      </c>
      <c r="G78" s="70">
        <v>46.741019999999999</v>
      </c>
      <c r="H78" s="70">
        <v>-92.062569999999994</v>
      </c>
      <c r="I78" s="70">
        <v>46.736539999999998</v>
      </c>
      <c r="J78" s="70">
        <v>-92.05771</v>
      </c>
    </row>
    <row r="79" spans="1:10" ht="12.75" customHeight="1">
      <c r="A79" s="70" t="s">
        <v>263</v>
      </c>
      <c r="B79" s="70" t="s">
        <v>320</v>
      </c>
      <c r="C79" s="70" t="s">
        <v>321</v>
      </c>
      <c r="D79" s="70" t="s">
        <v>33</v>
      </c>
      <c r="E79" s="70">
        <v>3</v>
      </c>
      <c r="F79" s="138">
        <v>1079</v>
      </c>
      <c r="G79" s="70">
        <v>46.702120000000001</v>
      </c>
      <c r="H79" s="70">
        <v>-92.207610000000003</v>
      </c>
      <c r="I79" s="70">
        <v>46.70476</v>
      </c>
      <c r="J79" s="70">
        <v>-92.206559999999996</v>
      </c>
    </row>
    <row r="80" spans="1:10" ht="12.75" customHeight="1">
      <c r="A80" s="70" t="s">
        <v>263</v>
      </c>
      <c r="B80" s="70" t="s">
        <v>322</v>
      </c>
      <c r="C80" s="70" t="s">
        <v>323</v>
      </c>
      <c r="D80" s="70" t="s">
        <v>33</v>
      </c>
      <c r="E80" s="70">
        <v>2</v>
      </c>
      <c r="F80" s="138">
        <v>1914</v>
      </c>
      <c r="G80" s="70">
        <v>46.927770000000002</v>
      </c>
      <c r="H80" s="70">
        <v>-91.813490000000002</v>
      </c>
      <c r="I80" s="70">
        <v>46.929099999999998</v>
      </c>
      <c r="J80" s="70">
        <v>-91.812610000000006</v>
      </c>
    </row>
    <row r="81" spans="1:10" ht="12.75" customHeight="1">
      <c r="A81" s="70" t="s">
        <v>263</v>
      </c>
      <c r="B81" s="70" t="s">
        <v>324</v>
      </c>
      <c r="C81" s="70" t="s">
        <v>325</v>
      </c>
      <c r="D81" s="70" t="s">
        <v>33</v>
      </c>
      <c r="E81" s="70">
        <v>3</v>
      </c>
      <c r="F81" s="138">
        <v>419</v>
      </c>
      <c r="G81" s="70">
        <v>46.927500000000002</v>
      </c>
      <c r="H81" s="70">
        <v>-91.827309999999997</v>
      </c>
      <c r="I81" s="70">
        <v>46.927250000000001</v>
      </c>
      <c r="J81" s="70">
        <v>-91.825940000000003</v>
      </c>
    </row>
    <row r="82" spans="1:10" ht="12.75" customHeight="1">
      <c r="A82" s="70" t="s">
        <v>263</v>
      </c>
      <c r="B82" s="70" t="s">
        <v>326</v>
      </c>
      <c r="C82" s="70" t="s">
        <v>327</v>
      </c>
      <c r="D82" s="70" t="s">
        <v>33</v>
      </c>
      <c r="E82" s="70">
        <v>3</v>
      </c>
      <c r="F82" s="138">
        <v>1294</v>
      </c>
      <c r="G82" s="70">
        <v>46.721960000000003</v>
      </c>
      <c r="H82" s="70">
        <v>-92.176630000000003</v>
      </c>
      <c r="I82" s="70">
        <v>46.725320000000004</v>
      </c>
      <c r="J82" s="70">
        <v>-92.176490000000001</v>
      </c>
    </row>
    <row r="83" spans="1:10" ht="12.75" customHeight="1">
      <c r="A83" s="70" t="s">
        <v>263</v>
      </c>
      <c r="B83" s="70" t="s">
        <v>328</v>
      </c>
      <c r="C83" s="70" t="s">
        <v>329</v>
      </c>
      <c r="D83" s="70" t="s">
        <v>33</v>
      </c>
      <c r="E83" s="70">
        <v>3</v>
      </c>
      <c r="F83" s="138">
        <v>1247</v>
      </c>
      <c r="G83" s="70">
        <v>46.723999999999997</v>
      </c>
      <c r="H83" s="70">
        <v>-92.181510000000003</v>
      </c>
      <c r="I83" s="70">
        <v>46.721710000000002</v>
      </c>
      <c r="J83" s="70">
        <v>-92.178020000000004</v>
      </c>
    </row>
    <row r="84" spans="1:10" ht="12.75" customHeight="1">
      <c r="A84" s="71" t="s">
        <v>263</v>
      </c>
      <c r="B84" s="71" t="s">
        <v>330</v>
      </c>
      <c r="C84" s="71" t="s">
        <v>331</v>
      </c>
      <c r="D84" s="71" t="s">
        <v>33</v>
      </c>
      <c r="E84" s="71">
        <v>3</v>
      </c>
      <c r="F84" s="139">
        <v>4072</v>
      </c>
      <c r="G84" s="71">
        <v>46.7166</v>
      </c>
      <c r="H84" s="71">
        <v>-92.193989999999999</v>
      </c>
      <c r="I84" s="71">
        <v>46.7211</v>
      </c>
      <c r="J84" s="71">
        <v>-92.186279999999996</v>
      </c>
    </row>
    <row r="85" spans="1:10" ht="12.75" customHeight="1">
      <c r="A85" s="32"/>
      <c r="B85" s="33">
        <f>COUNTA(B51:B84)</f>
        <v>34</v>
      </c>
      <c r="C85" s="32"/>
      <c r="D85" s="32"/>
      <c r="E85" s="76"/>
      <c r="F85" s="52">
        <f>SUM(F51:F84)</f>
        <v>105677</v>
      </c>
      <c r="G85" s="32"/>
      <c r="H85" s="32"/>
      <c r="I85" s="32"/>
      <c r="J85" s="32"/>
    </row>
    <row r="86" spans="1:10" ht="12.75" customHeight="1">
      <c r="A86" s="32"/>
      <c r="B86" s="33"/>
      <c r="C86" s="32"/>
      <c r="D86" s="32"/>
      <c r="E86" s="76"/>
      <c r="F86" s="52"/>
      <c r="G86" s="32"/>
      <c r="H86" s="32"/>
      <c r="I86" s="32"/>
      <c r="J86" s="32"/>
    </row>
    <row r="87" spans="1:10" ht="12.75" customHeight="1">
      <c r="A87" s="32"/>
      <c r="B87" s="33"/>
      <c r="C87" s="32"/>
      <c r="D87" s="32"/>
      <c r="E87" s="76"/>
      <c r="F87" s="52"/>
      <c r="G87" s="32"/>
      <c r="H87" s="32"/>
      <c r="I87" s="32"/>
      <c r="J87" s="32"/>
    </row>
    <row r="88" spans="1:10" ht="12.75" customHeight="1">
      <c r="A88" s="32"/>
      <c r="C88" s="103" t="s">
        <v>111</v>
      </c>
      <c r="D88" s="104"/>
      <c r="E88" s="105"/>
      <c r="G88" s="32"/>
      <c r="H88" s="32"/>
      <c r="I88" s="32"/>
      <c r="J88" s="32"/>
    </row>
    <row r="89" spans="1:10" s="2" customFormat="1" ht="12.75" customHeight="1">
      <c r="C89" s="99" t="s">
        <v>109</v>
      </c>
      <c r="D89" s="100">
        <f>SUM(B24+B49+B85)</f>
        <v>79</v>
      </c>
      <c r="E89" s="105"/>
      <c r="G89" s="53"/>
      <c r="H89" s="53"/>
      <c r="I89" s="53"/>
      <c r="J89" s="53"/>
    </row>
    <row r="90" spans="1:10" ht="12.75" customHeight="1">
      <c r="A90" s="46"/>
      <c r="B90" s="46"/>
      <c r="C90" s="99" t="s">
        <v>110</v>
      </c>
      <c r="D90" s="101">
        <f>SUM(F24+F49+F85)</f>
        <v>304650</v>
      </c>
      <c r="E90" s="102" t="s">
        <v>332</v>
      </c>
      <c r="F90" s="91"/>
      <c r="G90" s="45"/>
      <c r="H90" s="45"/>
      <c r="I90" s="45"/>
      <c r="J90" s="45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Minnesota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92"/>
  <sheetViews>
    <sheetView zoomScaleNormal="100" workbookViewId="0">
      <selection activeCell="L27" sqref="L27"/>
    </sheetView>
  </sheetViews>
  <sheetFormatPr defaultRowHeight="12.75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24"/>
    <col min="11" max="16384" width="9.140625" style="5"/>
  </cols>
  <sheetData>
    <row r="1" spans="1:10" s="2" customFormat="1" ht="40.5" customHeight="1">
      <c r="A1" s="25" t="s">
        <v>15</v>
      </c>
      <c r="B1" s="25" t="s">
        <v>16</v>
      </c>
      <c r="C1" s="25" t="s">
        <v>76</v>
      </c>
      <c r="D1" s="3" t="s">
        <v>77</v>
      </c>
      <c r="E1" s="3" t="s">
        <v>78</v>
      </c>
      <c r="F1" s="3" t="s">
        <v>79</v>
      </c>
      <c r="G1" s="3" t="s">
        <v>80</v>
      </c>
      <c r="H1" s="3" t="s">
        <v>81</v>
      </c>
      <c r="I1" s="3" t="s">
        <v>82</v>
      </c>
      <c r="J1" s="77" t="s">
        <v>333</v>
      </c>
    </row>
    <row r="2" spans="1:10" ht="12.75" customHeight="1">
      <c r="A2" s="70" t="s">
        <v>172</v>
      </c>
      <c r="B2" s="147" t="s">
        <v>173</v>
      </c>
      <c r="C2" s="147" t="s">
        <v>174</v>
      </c>
      <c r="D2" s="147">
        <v>0</v>
      </c>
      <c r="E2" s="147" t="s">
        <v>334</v>
      </c>
      <c r="F2" s="147">
        <v>0</v>
      </c>
      <c r="G2" s="147" t="s">
        <v>166</v>
      </c>
      <c r="H2" s="70">
        <v>0</v>
      </c>
      <c r="I2" s="70" t="s">
        <v>166</v>
      </c>
      <c r="J2" s="138"/>
    </row>
    <row r="3" spans="1:10" ht="12.75" customHeight="1">
      <c r="A3" s="70" t="s">
        <v>172</v>
      </c>
      <c r="B3" s="147" t="s">
        <v>175</v>
      </c>
      <c r="C3" s="147" t="s">
        <v>176</v>
      </c>
      <c r="D3" s="147">
        <v>0</v>
      </c>
      <c r="E3" s="147" t="s">
        <v>334</v>
      </c>
      <c r="F3" s="147">
        <v>0</v>
      </c>
      <c r="G3" s="147" t="s">
        <v>166</v>
      </c>
      <c r="H3" s="70">
        <v>0</v>
      </c>
      <c r="I3" s="70" t="s">
        <v>166</v>
      </c>
      <c r="J3" s="138"/>
    </row>
    <row r="4" spans="1:10" ht="12.75" customHeight="1">
      <c r="A4" s="70" t="s">
        <v>172</v>
      </c>
      <c r="B4" s="147" t="s">
        <v>177</v>
      </c>
      <c r="C4" s="147" t="s">
        <v>178</v>
      </c>
      <c r="D4" s="147">
        <v>0</v>
      </c>
      <c r="E4" s="147" t="s">
        <v>334</v>
      </c>
      <c r="F4" s="147">
        <v>0</v>
      </c>
      <c r="G4" s="147" t="s">
        <v>166</v>
      </c>
      <c r="H4" s="70">
        <v>0</v>
      </c>
      <c r="I4" s="70" t="s">
        <v>166</v>
      </c>
      <c r="J4" s="138"/>
    </row>
    <row r="5" spans="1:10" ht="12.75" customHeight="1">
      <c r="A5" s="70" t="s">
        <v>172</v>
      </c>
      <c r="B5" s="70" t="s">
        <v>179</v>
      </c>
      <c r="C5" s="70" t="s">
        <v>180</v>
      </c>
      <c r="D5" s="70">
        <v>116</v>
      </c>
      <c r="E5" s="70" t="s">
        <v>170</v>
      </c>
      <c r="F5" s="70">
        <v>1</v>
      </c>
      <c r="G5" s="70" t="s">
        <v>166</v>
      </c>
      <c r="H5" s="70">
        <v>0</v>
      </c>
      <c r="I5" s="70" t="s">
        <v>166</v>
      </c>
      <c r="J5" s="138">
        <v>162</v>
      </c>
    </row>
    <row r="6" spans="1:10" ht="12.75" customHeight="1">
      <c r="A6" s="70" t="s">
        <v>172</v>
      </c>
      <c r="B6" s="147" t="s">
        <v>181</v>
      </c>
      <c r="C6" s="147" t="s">
        <v>182</v>
      </c>
      <c r="D6" s="147">
        <v>0</v>
      </c>
      <c r="E6" s="147" t="s">
        <v>334</v>
      </c>
      <c r="F6" s="147">
        <v>0</v>
      </c>
      <c r="G6" s="147" t="s">
        <v>166</v>
      </c>
      <c r="H6" s="70">
        <v>0</v>
      </c>
      <c r="I6" s="70" t="s">
        <v>166</v>
      </c>
      <c r="J6" s="138"/>
    </row>
    <row r="7" spans="1:10" ht="12.75" customHeight="1">
      <c r="A7" s="70" t="s">
        <v>172</v>
      </c>
      <c r="B7" s="147" t="s">
        <v>183</v>
      </c>
      <c r="C7" s="147" t="s">
        <v>184</v>
      </c>
      <c r="D7" s="147">
        <v>0</v>
      </c>
      <c r="E7" s="147" t="s">
        <v>334</v>
      </c>
      <c r="F7" s="147">
        <v>0</v>
      </c>
      <c r="G7" s="147" t="s">
        <v>166</v>
      </c>
      <c r="H7" s="70">
        <v>0</v>
      </c>
      <c r="I7" s="70" t="s">
        <v>166</v>
      </c>
      <c r="J7" s="138"/>
    </row>
    <row r="8" spans="1:10" ht="12.75" customHeight="1">
      <c r="A8" s="70" t="s">
        <v>172</v>
      </c>
      <c r="B8" s="70" t="s">
        <v>185</v>
      </c>
      <c r="C8" s="70" t="s">
        <v>186</v>
      </c>
      <c r="D8" s="70">
        <v>116</v>
      </c>
      <c r="E8" s="70" t="s">
        <v>170</v>
      </c>
      <c r="F8" s="70">
        <v>1</v>
      </c>
      <c r="G8" s="70" t="s">
        <v>166</v>
      </c>
      <c r="H8" s="70">
        <v>0</v>
      </c>
      <c r="I8" s="70" t="s">
        <v>166</v>
      </c>
      <c r="J8" s="138">
        <v>11025</v>
      </c>
    </row>
    <row r="9" spans="1:10" ht="12.75" customHeight="1">
      <c r="A9" s="70" t="s">
        <v>172</v>
      </c>
      <c r="B9" s="70" t="s">
        <v>187</v>
      </c>
      <c r="C9" s="70" t="s">
        <v>188</v>
      </c>
      <c r="D9" s="70">
        <v>116</v>
      </c>
      <c r="E9" s="70" t="s">
        <v>170</v>
      </c>
      <c r="F9" s="70">
        <v>1</v>
      </c>
      <c r="G9" s="70" t="s">
        <v>166</v>
      </c>
      <c r="H9" s="70">
        <v>0</v>
      </c>
      <c r="I9" s="70" t="s">
        <v>166</v>
      </c>
      <c r="J9" s="138">
        <v>7568</v>
      </c>
    </row>
    <row r="10" spans="1:10" ht="12.75" customHeight="1">
      <c r="A10" s="70" t="s">
        <v>172</v>
      </c>
      <c r="B10" s="70" t="s">
        <v>189</v>
      </c>
      <c r="C10" s="70" t="s">
        <v>190</v>
      </c>
      <c r="D10" s="70">
        <v>116</v>
      </c>
      <c r="E10" s="70" t="s">
        <v>170</v>
      </c>
      <c r="F10" s="70">
        <v>1</v>
      </c>
      <c r="G10" s="70" t="s">
        <v>166</v>
      </c>
      <c r="H10" s="70">
        <v>0</v>
      </c>
      <c r="I10" s="70" t="s">
        <v>166</v>
      </c>
      <c r="J10" s="138">
        <v>3837</v>
      </c>
    </row>
    <row r="11" spans="1:10" ht="12.75" customHeight="1">
      <c r="A11" s="70" t="s">
        <v>172</v>
      </c>
      <c r="B11" s="70" t="s">
        <v>191</v>
      </c>
      <c r="C11" s="70" t="s">
        <v>192</v>
      </c>
      <c r="D11" s="70">
        <v>116</v>
      </c>
      <c r="E11" s="70" t="s">
        <v>170</v>
      </c>
      <c r="F11" s="70">
        <v>1</v>
      </c>
      <c r="G11" s="70" t="s">
        <v>166</v>
      </c>
      <c r="H11" s="70">
        <v>0</v>
      </c>
      <c r="I11" s="70" t="s">
        <v>166</v>
      </c>
      <c r="J11" s="138">
        <v>3140</v>
      </c>
    </row>
    <row r="12" spans="1:10" ht="12.75" customHeight="1">
      <c r="A12" s="70" t="s">
        <v>172</v>
      </c>
      <c r="B12" s="147" t="s">
        <v>193</v>
      </c>
      <c r="C12" s="147" t="s">
        <v>194</v>
      </c>
      <c r="D12" s="147">
        <v>0</v>
      </c>
      <c r="E12" s="147" t="s">
        <v>334</v>
      </c>
      <c r="F12" s="147">
        <v>0</v>
      </c>
      <c r="G12" s="147" t="s">
        <v>166</v>
      </c>
      <c r="H12" s="70">
        <v>0</v>
      </c>
      <c r="I12" s="70" t="s">
        <v>166</v>
      </c>
      <c r="J12" s="138"/>
    </row>
    <row r="13" spans="1:10" ht="12.75" customHeight="1">
      <c r="A13" s="70" t="s">
        <v>172</v>
      </c>
      <c r="B13" s="147" t="s">
        <v>195</v>
      </c>
      <c r="C13" s="147" t="s">
        <v>196</v>
      </c>
      <c r="D13" s="147">
        <v>0</v>
      </c>
      <c r="E13" s="147" t="s">
        <v>334</v>
      </c>
      <c r="F13" s="147">
        <v>0</v>
      </c>
      <c r="G13" s="147" t="s">
        <v>166</v>
      </c>
      <c r="H13" s="70">
        <v>0</v>
      </c>
      <c r="I13" s="70" t="s">
        <v>166</v>
      </c>
      <c r="J13" s="138"/>
    </row>
    <row r="14" spans="1:10" ht="12.75" customHeight="1">
      <c r="A14" s="70" t="s">
        <v>172</v>
      </c>
      <c r="B14" s="147" t="s">
        <v>197</v>
      </c>
      <c r="C14" s="147" t="s">
        <v>198</v>
      </c>
      <c r="D14" s="147">
        <v>0</v>
      </c>
      <c r="E14" s="147" t="s">
        <v>334</v>
      </c>
      <c r="F14" s="147">
        <v>0</v>
      </c>
      <c r="G14" s="147" t="s">
        <v>166</v>
      </c>
      <c r="H14" s="70">
        <v>0</v>
      </c>
      <c r="I14" s="70" t="s">
        <v>166</v>
      </c>
      <c r="J14" s="138"/>
    </row>
    <row r="15" spans="1:10" ht="12.75" customHeight="1">
      <c r="A15" s="70" t="s">
        <v>172</v>
      </c>
      <c r="B15" s="70" t="s">
        <v>199</v>
      </c>
      <c r="C15" s="70" t="s">
        <v>200</v>
      </c>
      <c r="D15" s="70">
        <v>116</v>
      </c>
      <c r="E15" s="70" t="s">
        <v>170</v>
      </c>
      <c r="F15" s="70">
        <v>1</v>
      </c>
      <c r="G15" s="70" t="s">
        <v>166</v>
      </c>
      <c r="H15" s="70">
        <v>0</v>
      </c>
      <c r="I15" s="70" t="s">
        <v>166</v>
      </c>
      <c r="J15" s="138">
        <v>17849</v>
      </c>
    </row>
    <row r="16" spans="1:10" ht="12.75" customHeight="1">
      <c r="A16" s="70" t="s">
        <v>172</v>
      </c>
      <c r="B16" s="70" t="s">
        <v>201</v>
      </c>
      <c r="C16" s="70" t="s">
        <v>202</v>
      </c>
      <c r="D16" s="70">
        <v>116</v>
      </c>
      <c r="E16" s="70" t="s">
        <v>170</v>
      </c>
      <c r="F16" s="70">
        <v>1</v>
      </c>
      <c r="G16" s="70" t="s">
        <v>166</v>
      </c>
      <c r="H16" s="70">
        <v>0</v>
      </c>
      <c r="I16" s="70" t="s">
        <v>166</v>
      </c>
      <c r="J16" s="138">
        <v>1020</v>
      </c>
    </row>
    <row r="17" spans="1:12" ht="12.75" customHeight="1">
      <c r="A17" s="70" t="s">
        <v>172</v>
      </c>
      <c r="B17" s="70" t="s">
        <v>203</v>
      </c>
      <c r="C17" s="70" t="s">
        <v>204</v>
      </c>
      <c r="D17" s="70">
        <v>116</v>
      </c>
      <c r="E17" s="70" t="s">
        <v>170</v>
      </c>
      <c r="F17" s="70">
        <v>1</v>
      </c>
      <c r="G17" s="70" t="s">
        <v>166</v>
      </c>
      <c r="H17" s="70">
        <v>0</v>
      </c>
      <c r="I17" s="70" t="s">
        <v>166</v>
      </c>
      <c r="J17" s="138">
        <v>7090</v>
      </c>
    </row>
    <row r="18" spans="1:12" ht="12.75" customHeight="1">
      <c r="A18" s="70" t="s">
        <v>172</v>
      </c>
      <c r="B18" s="147" t="s">
        <v>205</v>
      </c>
      <c r="C18" s="147" t="s">
        <v>206</v>
      </c>
      <c r="D18" s="147">
        <v>0</v>
      </c>
      <c r="E18" s="147" t="s">
        <v>334</v>
      </c>
      <c r="F18" s="147">
        <v>0</v>
      </c>
      <c r="G18" s="147" t="s">
        <v>166</v>
      </c>
      <c r="H18" s="70">
        <v>0</v>
      </c>
      <c r="I18" s="70" t="s">
        <v>166</v>
      </c>
      <c r="J18" s="138"/>
    </row>
    <row r="19" spans="1:12" ht="12.75" customHeight="1">
      <c r="A19" s="70" t="s">
        <v>172</v>
      </c>
      <c r="B19" s="147" t="s">
        <v>207</v>
      </c>
      <c r="C19" s="147" t="s">
        <v>208</v>
      </c>
      <c r="D19" s="147">
        <v>0</v>
      </c>
      <c r="E19" s="147" t="s">
        <v>334</v>
      </c>
      <c r="F19" s="147">
        <v>0</v>
      </c>
      <c r="G19" s="147" t="s">
        <v>166</v>
      </c>
      <c r="H19" s="70">
        <v>0</v>
      </c>
      <c r="I19" s="70" t="s">
        <v>166</v>
      </c>
      <c r="J19" s="138"/>
    </row>
    <row r="20" spans="1:12" ht="12.75" customHeight="1">
      <c r="A20" s="70" t="s">
        <v>172</v>
      </c>
      <c r="B20" s="70" t="s">
        <v>209</v>
      </c>
      <c r="C20" s="70" t="s">
        <v>210</v>
      </c>
      <c r="D20" s="70">
        <v>116</v>
      </c>
      <c r="E20" s="70" t="s">
        <v>170</v>
      </c>
      <c r="F20" s="70">
        <v>1</v>
      </c>
      <c r="G20" s="70" t="s">
        <v>166</v>
      </c>
      <c r="H20" s="70">
        <v>0</v>
      </c>
      <c r="I20" s="70" t="s">
        <v>166</v>
      </c>
      <c r="J20" s="138">
        <v>1193</v>
      </c>
    </row>
    <row r="21" spans="1:12" ht="12.75" customHeight="1">
      <c r="A21" s="70" t="s">
        <v>172</v>
      </c>
      <c r="B21" s="70" t="s">
        <v>211</v>
      </c>
      <c r="C21" s="70" t="s">
        <v>212</v>
      </c>
      <c r="D21" s="70">
        <v>116</v>
      </c>
      <c r="E21" s="70" t="s">
        <v>170</v>
      </c>
      <c r="F21" s="70">
        <v>1</v>
      </c>
      <c r="G21" s="70" t="s">
        <v>166</v>
      </c>
      <c r="H21" s="70">
        <v>0</v>
      </c>
      <c r="I21" s="70" t="s">
        <v>166</v>
      </c>
      <c r="J21" s="138">
        <v>3704</v>
      </c>
    </row>
    <row r="22" spans="1:12" ht="12.75" customHeight="1">
      <c r="A22" s="70" t="s">
        <v>172</v>
      </c>
      <c r="B22" s="70" t="s">
        <v>213</v>
      </c>
      <c r="C22" s="70" t="s">
        <v>214</v>
      </c>
      <c r="D22" s="70">
        <v>116</v>
      </c>
      <c r="E22" s="70" t="s">
        <v>170</v>
      </c>
      <c r="F22" s="70">
        <v>1</v>
      </c>
      <c r="G22" s="70" t="s">
        <v>166</v>
      </c>
      <c r="H22" s="70">
        <v>0</v>
      </c>
      <c r="I22" s="70" t="s">
        <v>166</v>
      </c>
      <c r="J22" s="138">
        <v>3793</v>
      </c>
    </row>
    <row r="23" spans="1:12" ht="12.75" customHeight="1">
      <c r="A23" s="71" t="s">
        <v>172</v>
      </c>
      <c r="B23" s="148" t="s">
        <v>215</v>
      </c>
      <c r="C23" s="148" t="s">
        <v>216</v>
      </c>
      <c r="D23" s="148">
        <v>0</v>
      </c>
      <c r="E23" s="148" t="s">
        <v>334</v>
      </c>
      <c r="F23" s="148">
        <v>0</v>
      </c>
      <c r="G23" s="148" t="s">
        <v>166</v>
      </c>
      <c r="H23" s="71">
        <v>0</v>
      </c>
      <c r="I23" s="71" t="s">
        <v>166</v>
      </c>
      <c r="J23" s="139"/>
    </row>
    <row r="24" spans="1:12" ht="12.75" customHeight="1">
      <c r="A24" s="31"/>
      <c r="B24" s="60">
        <f>COUNTA(B2:B23)</f>
        <v>22</v>
      </c>
      <c r="C24" s="20"/>
      <c r="D24" s="20"/>
      <c r="E24" s="20"/>
      <c r="F24" s="29">
        <f>COUNTIF(F2:F23, "&gt;0")</f>
        <v>11</v>
      </c>
      <c r="G24" s="20"/>
      <c r="H24" s="29"/>
      <c r="I24" s="31"/>
      <c r="J24" s="52">
        <f>SUM(J2:J23)</f>
        <v>60381</v>
      </c>
    </row>
    <row r="25" spans="1:12" ht="12.75" customHeight="1">
      <c r="A25" s="31"/>
      <c r="B25" s="54"/>
      <c r="C25" s="31"/>
      <c r="D25" s="31"/>
      <c r="E25" s="31"/>
      <c r="F25" s="31"/>
      <c r="G25" s="31"/>
      <c r="H25" s="31"/>
      <c r="I25" s="31"/>
      <c r="J25" s="140"/>
    </row>
    <row r="26" spans="1:12" ht="12.75" customHeight="1">
      <c r="A26" s="70" t="s">
        <v>169</v>
      </c>
      <c r="B26" s="70" t="s">
        <v>217</v>
      </c>
      <c r="C26" s="70" t="s">
        <v>218</v>
      </c>
      <c r="D26" s="70">
        <v>116</v>
      </c>
      <c r="E26" s="70" t="s">
        <v>170</v>
      </c>
      <c r="F26" s="149">
        <v>1</v>
      </c>
      <c r="G26" s="149" t="s">
        <v>166</v>
      </c>
      <c r="H26" s="70">
        <v>0</v>
      </c>
      <c r="I26" s="70" t="s">
        <v>166</v>
      </c>
      <c r="J26" s="138">
        <v>1754</v>
      </c>
    </row>
    <row r="27" spans="1:12" ht="12.75" customHeight="1">
      <c r="A27" s="70" t="s">
        <v>169</v>
      </c>
      <c r="B27" s="147" t="s">
        <v>219</v>
      </c>
      <c r="C27" s="147" t="s">
        <v>220</v>
      </c>
      <c r="D27" s="147">
        <v>0</v>
      </c>
      <c r="E27" s="147" t="s">
        <v>334</v>
      </c>
      <c r="F27" s="147">
        <v>0</v>
      </c>
      <c r="G27" s="147" t="s">
        <v>166</v>
      </c>
      <c r="H27" s="70">
        <v>0</v>
      </c>
      <c r="I27" s="70" t="s">
        <v>166</v>
      </c>
      <c r="J27" s="138"/>
      <c r="L27" s="150"/>
    </row>
    <row r="28" spans="1:12" ht="12.75" customHeight="1">
      <c r="A28" s="70" t="s">
        <v>169</v>
      </c>
      <c r="B28" s="70" t="s">
        <v>221</v>
      </c>
      <c r="C28" s="70" t="s">
        <v>222</v>
      </c>
      <c r="D28" s="70">
        <v>116</v>
      </c>
      <c r="E28" s="70" t="s">
        <v>170</v>
      </c>
      <c r="F28" s="149">
        <v>1</v>
      </c>
      <c r="G28" s="149" t="s">
        <v>166</v>
      </c>
      <c r="H28" s="70">
        <v>0</v>
      </c>
      <c r="I28" s="70" t="s">
        <v>166</v>
      </c>
      <c r="J28" s="138">
        <v>3014</v>
      </c>
    </row>
    <row r="29" spans="1:12" ht="12.75" customHeight="1">
      <c r="A29" s="70" t="s">
        <v>169</v>
      </c>
      <c r="B29" s="70" t="s">
        <v>223</v>
      </c>
      <c r="C29" s="70" t="s">
        <v>224</v>
      </c>
      <c r="D29" s="70">
        <v>116</v>
      </c>
      <c r="E29" s="70" t="s">
        <v>170</v>
      </c>
      <c r="F29" s="149">
        <v>1</v>
      </c>
      <c r="G29" s="149" t="s">
        <v>166</v>
      </c>
      <c r="H29" s="70">
        <v>0</v>
      </c>
      <c r="I29" s="70" t="s">
        <v>166</v>
      </c>
      <c r="J29" s="138">
        <v>2103</v>
      </c>
    </row>
    <row r="30" spans="1:12" ht="12.75" customHeight="1">
      <c r="A30" s="70" t="s">
        <v>169</v>
      </c>
      <c r="B30" s="70" t="s">
        <v>225</v>
      </c>
      <c r="C30" s="70" t="s">
        <v>226</v>
      </c>
      <c r="D30" s="70">
        <v>116</v>
      </c>
      <c r="E30" s="70" t="s">
        <v>170</v>
      </c>
      <c r="F30" s="149">
        <v>1</v>
      </c>
      <c r="G30" s="149" t="s">
        <v>166</v>
      </c>
      <c r="H30" s="70">
        <v>0</v>
      </c>
      <c r="I30" s="70" t="s">
        <v>166</v>
      </c>
      <c r="J30" s="138">
        <v>8484</v>
      </c>
    </row>
    <row r="31" spans="1:12" ht="12.75" customHeight="1">
      <c r="A31" s="70" t="s">
        <v>169</v>
      </c>
      <c r="B31" s="70" t="s">
        <v>227</v>
      </c>
      <c r="C31" s="70" t="s">
        <v>228</v>
      </c>
      <c r="D31" s="70">
        <v>116</v>
      </c>
      <c r="E31" s="70" t="s">
        <v>170</v>
      </c>
      <c r="F31" s="149">
        <v>1</v>
      </c>
      <c r="G31" s="149" t="s">
        <v>166</v>
      </c>
      <c r="H31" s="70">
        <v>0</v>
      </c>
      <c r="I31" s="70" t="s">
        <v>166</v>
      </c>
      <c r="J31" s="138">
        <v>3236</v>
      </c>
    </row>
    <row r="32" spans="1:12" ht="12.75" customHeight="1">
      <c r="A32" s="70" t="s">
        <v>169</v>
      </c>
      <c r="B32" s="147" t="s">
        <v>229</v>
      </c>
      <c r="C32" s="147" t="s">
        <v>230</v>
      </c>
      <c r="D32" s="147">
        <v>0</v>
      </c>
      <c r="E32" s="147" t="s">
        <v>334</v>
      </c>
      <c r="F32" s="147">
        <v>0</v>
      </c>
      <c r="G32" s="147" t="s">
        <v>166</v>
      </c>
      <c r="H32" s="70">
        <v>0</v>
      </c>
      <c r="I32" s="70" t="s">
        <v>166</v>
      </c>
      <c r="J32" s="138"/>
    </row>
    <row r="33" spans="1:10" ht="12.75" customHeight="1">
      <c r="A33" s="70" t="s">
        <v>169</v>
      </c>
      <c r="B33" s="147" t="s">
        <v>231</v>
      </c>
      <c r="C33" s="147" t="s">
        <v>232</v>
      </c>
      <c r="D33" s="147">
        <v>0</v>
      </c>
      <c r="E33" s="147" t="s">
        <v>334</v>
      </c>
      <c r="F33" s="147">
        <v>0</v>
      </c>
      <c r="G33" s="147" t="s">
        <v>166</v>
      </c>
      <c r="H33" s="70">
        <v>0</v>
      </c>
      <c r="I33" s="70" t="s">
        <v>166</v>
      </c>
      <c r="J33" s="138"/>
    </row>
    <row r="34" spans="1:10" ht="12.75" customHeight="1">
      <c r="A34" s="70" t="s">
        <v>169</v>
      </c>
      <c r="B34" s="70" t="s">
        <v>233</v>
      </c>
      <c r="C34" s="70" t="s">
        <v>234</v>
      </c>
      <c r="D34" s="70">
        <v>116</v>
      </c>
      <c r="E34" s="70" t="s">
        <v>170</v>
      </c>
      <c r="F34" s="149">
        <v>1</v>
      </c>
      <c r="G34" s="149" t="s">
        <v>166</v>
      </c>
      <c r="H34" s="70">
        <v>0</v>
      </c>
      <c r="I34" s="70" t="s">
        <v>166</v>
      </c>
      <c r="J34" s="138">
        <v>944</v>
      </c>
    </row>
    <row r="35" spans="1:10" ht="12.75" customHeight="1">
      <c r="A35" s="70" t="s">
        <v>169</v>
      </c>
      <c r="B35" s="147" t="s">
        <v>235</v>
      </c>
      <c r="C35" s="147" t="s">
        <v>236</v>
      </c>
      <c r="D35" s="147">
        <v>0</v>
      </c>
      <c r="E35" s="147" t="s">
        <v>334</v>
      </c>
      <c r="F35" s="147">
        <v>0</v>
      </c>
      <c r="G35" s="147" t="s">
        <v>166</v>
      </c>
      <c r="H35" s="70">
        <v>0</v>
      </c>
      <c r="I35" s="70" t="s">
        <v>166</v>
      </c>
      <c r="J35" s="138"/>
    </row>
    <row r="36" spans="1:10" ht="12.75" customHeight="1">
      <c r="A36" s="70" t="s">
        <v>169</v>
      </c>
      <c r="B36" s="147" t="s">
        <v>237</v>
      </c>
      <c r="C36" s="147" t="s">
        <v>238</v>
      </c>
      <c r="D36" s="147">
        <v>0</v>
      </c>
      <c r="E36" s="147" t="s">
        <v>334</v>
      </c>
      <c r="F36" s="147">
        <v>0</v>
      </c>
      <c r="G36" s="147" t="s">
        <v>166</v>
      </c>
      <c r="H36" s="70">
        <v>0</v>
      </c>
      <c r="I36" s="70" t="s">
        <v>166</v>
      </c>
      <c r="J36" s="138"/>
    </row>
    <row r="37" spans="1:10" ht="12.75" customHeight="1">
      <c r="A37" s="70" t="s">
        <v>169</v>
      </c>
      <c r="B37" s="147" t="s">
        <v>239</v>
      </c>
      <c r="C37" s="147" t="s">
        <v>240</v>
      </c>
      <c r="D37" s="147">
        <v>0</v>
      </c>
      <c r="E37" s="147" t="s">
        <v>334</v>
      </c>
      <c r="F37" s="147">
        <v>0</v>
      </c>
      <c r="G37" s="147" t="s">
        <v>166</v>
      </c>
      <c r="H37" s="70">
        <v>0</v>
      </c>
      <c r="I37" s="70" t="s">
        <v>166</v>
      </c>
      <c r="J37" s="138"/>
    </row>
    <row r="38" spans="1:10" ht="12.75" customHeight="1">
      <c r="A38" s="70" t="s">
        <v>169</v>
      </c>
      <c r="B38" s="147" t="s">
        <v>241</v>
      </c>
      <c r="C38" s="147" t="s">
        <v>242</v>
      </c>
      <c r="D38" s="147">
        <v>0</v>
      </c>
      <c r="E38" s="147" t="s">
        <v>334</v>
      </c>
      <c r="F38" s="147">
        <v>0</v>
      </c>
      <c r="G38" s="147" t="s">
        <v>166</v>
      </c>
      <c r="H38" s="70">
        <v>0</v>
      </c>
      <c r="I38" s="70" t="s">
        <v>166</v>
      </c>
      <c r="J38" s="138"/>
    </row>
    <row r="39" spans="1:10" ht="12.75" customHeight="1">
      <c r="A39" s="70" t="s">
        <v>169</v>
      </c>
      <c r="B39" s="147" t="s">
        <v>243</v>
      </c>
      <c r="C39" s="147" t="s">
        <v>244</v>
      </c>
      <c r="D39" s="147">
        <v>0</v>
      </c>
      <c r="E39" s="147" t="s">
        <v>334</v>
      </c>
      <c r="F39" s="147">
        <v>0</v>
      </c>
      <c r="G39" s="147" t="s">
        <v>166</v>
      </c>
      <c r="H39" s="70">
        <v>0</v>
      </c>
      <c r="I39" s="70" t="s">
        <v>166</v>
      </c>
      <c r="J39" s="138"/>
    </row>
    <row r="40" spans="1:10" ht="12.75" customHeight="1">
      <c r="A40" s="70" t="s">
        <v>169</v>
      </c>
      <c r="B40" s="147" t="s">
        <v>245</v>
      </c>
      <c r="C40" s="147" t="s">
        <v>246</v>
      </c>
      <c r="D40" s="147">
        <v>0</v>
      </c>
      <c r="E40" s="147" t="s">
        <v>334</v>
      </c>
      <c r="F40" s="147">
        <v>0</v>
      </c>
      <c r="G40" s="147" t="s">
        <v>166</v>
      </c>
      <c r="H40" s="70">
        <v>0</v>
      </c>
      <c r="I40" s="70" t="s">
        <v>166</v>
      </c>
      <c r="J40" s="138"/>
    </row>
    <row r="41" spans="1:10" ht="12.75" customHeight="1">
      <c r="A41" s="70" t="s">
        <v>169</v>
      </c>
      <c r="B41" s="70" t="s">
        <v>247</v>
      </c>
      <c r="C41" s="70" t="s">
        <v>248</v>
      </c>
      <c r="D41" s="70">
        <v>116</v>
      </c>
      <c r="E41" s="70" t="s">
        <v>170</v>
      </c>
      <c r="F41" s="149">
        <v>1</v>
      </c>
      <c r="G41" s="149" t="s">
        <v>166</v>
      </c>
      <c r="H41" s="70">
        <v>0</v>
      </c>
      <c r="I41" s="70" t="s">
        <v>166</v>
      </c>
      <c r="J41" s="138">
        <v>4348</v>
      </c>
    </row>
    <row r="42" spans="1:10" ht="12.75" customHeight="1">
      <c r="A42" s="70" t="s">
        <v>169</v>
      </c>
      <c r="B42" s="70" t="s">
        <v>249</v>
      </c>
      <c r="C42" s="70" t="s">
        <v>250</v>
      </c>
      <c r="D42" s="70">
        <v>116</v>
      </c>
      <c r="E42" s="70" t="s">
        <v>170</v>
      </c>
      <c r="F42" s="149">
        <v>1</v>
      </c>
      <c r="G42" s="149" t="s">
        <v>166</v>
      </c>
      <c r="H42" s="70">
        <v>0</v>
      </c>
      <c r="I42" s="70" t="s">
        <v>166</v>
      </c>
      <c r="J42" s="138">
        <v>2975</v>
      </c>
    </row>
    <row r="43" spans="1:10" ht="12.75" customHeight="1">
      <c r="A43" s="70" t="s">
        <v>169</v>
      </c>
      <c r="B43" s="70" t="s">
        <v>251</v>
      </c>
      <c r="C43" s="70" t="s">
        <v>252</v>
      </c>
      <c r="D43" s="70">
        <v>116</v>
      </c>
      <c r="E43" s="70" t="s">
        <v>170</v>
      </c>
      <c r="F43" s="149">
        <v>1</v>
      </c>
      <c r="G43" s="149" t="s">
        <v>166</v>
      </c>
      <c r="H43" s="70">
        <v>0</v>
      </c>
      <c r="I43" s="70" t="s">
        <v>166</v>
      </c>
      <c r="J43" s="138">
        <v>1644</v>
      </c>
    </row>
    <row r="44" spans="1:10" ht="12.75" customHeight="1">
      <c r="A44" s="70" t="s">
        <v>169</v>
      </c>
      <c r="B44" s="147" t="s">
        <v>253</v>
      </c>
      <c r="C44" s="147" t="s">
        <v>254</v>
      </c>
      <c r="D44" s="147">
        <v>0</v>
      </c>
      <c r="E44" s="147" t="s">
        <v>334</v>
      </c>
      <c r="F44" s="147">
        <v>0</v>
      </c>
      <c r="G44" s="147" t="s">
        <v>166</v>
      </c>
      <c r="H44" s="70">
        <v>0</v>
      </c>
      <c r="I44" s="70" t="s">
        <v>166</v>
      </c>
      <c r="J44" s="138"/>
    </row>
    <row r="45" spans="1:10" ht="12.75" customHeight="1">
      <c r="A45" s="70" t="s">
        <v>169</v>
      </c>
      <c r="B45" s="147" t="s">
        <v>255</v>
      </c>
      <c r="C45" s="147" t="s">
        <v>256</v>
      </c>
      <c r="D45" s="147">
        <v>0</v>
      </c>
      <c r="E45" s="147" t="s">
        <v>334</v>
      </c>
      <c r="F45" s="147">
        <v>0</v>
      </c>
      <c r="G45" s="147" t="s">
        <v>166</v>
      </c>
      <c r="H45" s="70">
        <v>0</v>
      </c>
      <c r="I45" s="70" t="s">
        <v>166</v>
      </c>
      <c r="J45" s="138"/>
    </row>
    <row r="46" spans="1:10" ht="12.75" customHeight="1">
      <c r="A46" s="70" t="s">
        <v>169</v>
      </c>
      <c r="B46" s="70" t="s">
        <v>257</v>
      </c>
      <c r="C46" s="70" t="s">
        <v>258</v>
      </c>
      <c r="D46" s="70">
        <v>116</v>
      </c>
      <c r="E46" s="70" t="s">
        <v>170</v>
      </c>
      <c r="F46" s="149">
        <v>1</v>
      </c>
      <c r="G46" s="149" t="s">
        <v>166</v>
      </c>
      <c r="H46" s="70">
        <v>0</v>
      </c>
      <c r="I46" s="70" t="s">
        <v>166</v>
      </c>
      <c r="J46" s="138">
        <v>3587</v>
      </c>
    </row>
    <row r="47" spans="1:10" ht="12.75" customHeight="1">
      <c r="A47" s="70" t="s">
        <v>169</v>
      </c>
      <c r="B47" s="70" t="s">
        <v>259</v>
      </c>
      <c r="C47" s="70" t="s">
        <v>260</v>
      </c>
      <c r="D47" s="70">
        <v>116</v>
      </c>
      <c r="E47" s="70" t="s">
        <v>170</v>
      </c>
      <c r="F47" s="149">
        <v>1</v>
      </c>
      <c r="G47" s="149" t="s">
        <v>166</v>
      </c>
      <c r="H47" s="70">
        <v>0</v>
      </c>
      <c r="I47" s="70" t="s">
        <v>166</v>
      </c>
      <c r="J47" s="138">
        <v>3420</v>
      </c>
    </row>
    <row r="48" spans="1:10" ht="12.75" customHeight="1">
      <c r="A48" s="71" t="s">
        <v>169</v>
      </c>
      <c r="B48" s="148" t="s">
        <v>261</v>
      </c>
      <c r="C48" s="148" t="s">
        <v>262</v>
      </c>
      <c r="D48" s="148">
        <v>0</v>
      </c>
      <c r="E48" s="148" t="s">
        <v>334</v>
      </c>
      <c r="F48" s="148">
        <v>0</v>
      </c>
      <c r="G48" s="148" t="s">
        <v>166</v>
      </c>
      <c r="H48" s="71">
        <v>0</v>
      </c>
      <c r="I48" s="71" t="s">
        <v>166</v>
      </c>
      <c r="J48" s="139"/>
    </row>
    <row r="49" spans="1:10" ht="12.75" customHeight="1">
      <c r="A49" s="30"/>
      <c r="B49" s="29">
        <f>COUNTA(F26:F48)</f>
        <v>23</v>
      </c>
      <c r="C49" s="29"/>
      <c r="D49" s="30"/>
      <c r="E49" s="30"/>
      <c r="F49" s="29">
        <f>COUNTIF(F26:F48, "&gt;0")</f>
        <v>11</v>
      </c>
      <c r="G49" s="30"/>
      <c r="H49" s="29"/>
      <c r="I49" s="30"/>
      <c r="J49" s="52">
        <f>SUM(J26:J48)</f>
        <v>35509</v>
      </c>
    </row>
    <row r="50" spans="1:10" ht="12.75" customHeight="1">
      <c r="A50" s="31"/>
      <c r="B50" s="60"/>
      <c r="C50" s="31"/>
      <c r="D50" s="31"/>
      <c r="E50" s="31"/>
      <c r="F50" s="31"/>
      <c r="G50" s="31"/>
      <c r="H50" s="31"/>
      <c r="I50" s="31"/>
      <c r="J50" s="140"/>
    </row>
    <row r="51" spans="1:10" ht="12.75" customHeight="1">
      <c r="A51" s="70" t="s">
        <v>263</v>
      </c>
      <c r="B51" s="70" t="s">
        <v>264</v>
      </c>
      <c r="C51" s="70" t="s">
        <v>265</v>
      </c>
      <c r="D51" s="70">
        <v>116</v>
      </c>
      <c r="E51" s="70" t="s">
        <v>170</v>
      </c>
      <c r="F51" s="70">
        <v>1</v>
      </c>
      <c r="G51" s="70" t="s">
        <v>166</v>
      </c>
      <c r="H51" s="70">
        <v>0</v>
      </c>
      <c r="I51" s="70" t="s">
        <v>166</v>
      </c>
      <c r="J51" s="138">
        <v>333</v>
      </c>
    </row>
    <row r="52" spans="1:10" ht="12.75" customHeight="1">
      <c r="A52" s="70" t="s">
        <v>263</v>
      </c>
      <c r="B52" s="147" t="s">
        <v>266</v>
      </c>
      <c r="C52" s="147" t="s">
        <v>267</v>
      </c>
      <c r="D52" s="147">
        <v>0</v>
      </c>
      <c r="E52" s="147" t="s">
        <v>334</v>
      </c>
      <c r="F52" s="147">
        <v>0</v>
      </c>
      <c r="G52" s="147" t="s">
        <v>166</v>
      </c>
      <c r="H52" s="70">
        <v>0</v>
      </c>
      <c r="I52" s="70" t="s">
        <v>166</v>
      </c>
      <c r="J52" s="138"/>
    </row>
    <row r="53" spans="1:10" ht="12.75" customHeight="1">
      <c r="A53" s="70" t="s">
        <v>263</v>
      </c>
      <c r="B53" s="147" t="s">
        <v>268</v>
      </c>
      <c r="C53" s="147" t="s">
        <v>269</v>
      </c>
      <c r="D53" s="147">
        <v>0</v>
      </c>
      <c r="E53" s="147" t="s">
        <v>334</v>
      </c>
      <c r="F53" s="147">
        <v>0</v>
      </c>
      <c r="G53" s="147" t="s">
        <v>166</v>
      </c>
      <c r="H53" s="70">
        <v>0</v>
      </c>
      <c r="I53" s="70" t="s">
        <v>166</v>
      </c>
      <c r="J53" s="138"/>
    </row>
    <row r="54" spans="1:10" ht="12.75" customHeight="1">
      <c r="A54" s="70" t="s">
        <v>263</v>
      </c>
      <c r="B54" s="70" t="s">
        <v>270</v>
      </c>
      <c r="C54" s="70" t="s">
        <v>271</v>
      </c>
      <c r="D54" s="70">
        <v>116</v>
      </c>
      <c r="E54" s="70" t="s">
        <v>170</v>
      </c>
      <c r="F54" s="70">
        <v>1</v>
      </c>
      <c r="G54" s="70" t="s">
        <v>166</v>
      </c>
      <c r="H54" s="70">
        <v>0</v>
      </c>
      <c r="I54" s="70" t="s">
        <v>166</v>
      </c>
      <c r="J54" s="138">
        <v>1002</v>
      </c>
    </row>
    <row r="55" spans="1:10" ht="12.75" customHeight="1">
      <c r="A55" s="70" t="s">
        <v>263</v>
      </c>
      <c r="B55" s="70" t="s">
        <v>272</v>
      </c>
      <c r="C55" s="70" t="s">
        <v>273</v>
      </c>
      <c r="D55" s="70">
        <v>116</v>
      </c>
      <c r="E55" s="70" t="s">
        <v>170</v>
      </c>
      <c r="F55" s="70">
        <v>1</v>
      </c>
      <c r="G55" s="70" t="s">
        <v>166</v>
      </c>
      <c r="H55" s="70">
        <v>0</v>
      </c>
      <c r="I55" s="70" t="s">
        <v>166</v>
      </c>
      <c r="J55" s="138">
        <v>204</v>
      </c>
    </row>
    <row r="56" spans="1:10" ht="12.75" customHeight="1">
      <c r="A56" s="70" t="s">
        <v>263</v>
      </c>
      <c r="B56" s="70" t="s">
        <v>274</v>
      </c>
      <c r="C56" s="70" t="s">
        <v>275</v>
      </c>
      <c r="D56" s="70">
        <v>116</v>
      </c>
      <c r="E56" s="70" t="s">
        <v>170</v>
      </c>
      <c r="F56" s="70">
        <v>2</v>
      </c>
      <c r="G56" s="70" t="s">
        <v>166</v>
      </c>
      <c r="H56" s="70">
        <v>0</v>
      </c>
      <c r="I56" s="70" t="s">
        <v>166</v>
      </c>
      <c r="J56" s="138">
        <v>4018</v>
      </c>
    </row>
    <row r="57" spans="1:10" ht="12.75" customHeight="1">
      <c r="A57" s="70" t="s">
        <v>263</v>
      </c>
      <c r="B57" s="70" t="s">
        <v>276</v>
      </c>
      <c r="C57" s="70" t="s">
        <v>277</v>
      </c>
      <c r="D57" s="70">
        <v>116</v>
      </c>
      <c r="E57" s="70" t="s">
        <v>170</v>
      </c>
      <c r="F57" s="70">
        <v>1</v>
      </c>
      <c r="G57" s="70" t="s">
        <v>166</v>
      </c>
      <c r="H57" s="70">
        <v>0</v>
      </c>
      <c r="I57" s="70" t="s">
        <v>166</v>
      </c>
      <c r="J57" s="138">
        <v>515</v>
      </c>
    </row>
    <row r="58" spans="1:10" ht="12.75" customHeight="1">
      <c r="A58" s="70" t="s">
        <v>263</v>
      </c>
      <c r="B58" s="70" t="s">
        <v>278</v>
      </c>
      <c r="C58" s="70" t="s">
        <v>279</v>
      </c>
      <c r="D58" s="70">
        <v>116</v>
      </c>
      <c r="E58" s="70" t="s">
        <v>170</v>
      </c>
      <c r="F58" s="70">
        <v>1</v>
      </c>
      <c r="G58" s="70" t="s">
        <v>166</v>
      </c>
      <c r="H58" s="70">
        <v>0</v>
      </c>
      <c r="I58" s="70" t="s">
        <v>166</v>
      </c>
      <c r="J58" s="138">
        <v>1718</v>
      </c>
    </row>
    <row r="59" spans="1:10" ht="12.75" customHeight="1">
      <c r="A59" s="70" t="s">
        <v>263</v>
      </c>
      <c r="B59" s="147" t="s">
        <v>280</v>
      </c>
      <c r="C59" s="147" t="s">
        <v>281</v>
      </c>
      <c r="D59" s="147">
        <v>0</v>
      </c>
      <c r="E59" s="147" t="s">
        <v>334</v>
      </c>
      <c r="F59" s="147">
        <v>0</v>
      </c>
      <c r="G59" s="147" t="s">
        <v>166</v>
      </c>
      <c r="H59" s="70">
        <v>0</v>
      </c>
      <c r="I59" s="70" t="s">
        <v>166</v>
      </c>
      <c r="J59" s="138"/>
    </row>
    <row r="60" spans="1:10" ht="12.75" customHeight="1">
      <c r="A60" s="70" t="s">
        <v>263</v>
      </c>
      <c r="B60" s="147" t="s">
        <v>282</v>
      </c>
      <c r="C60" s="147" t="s">
        <v>283</v>
      </c>
      <c r="D60" s="147">
        <v>0</v>
      </c>
      <c r="E60" s="147" t="s">
        <v>334</v>
      </c>
      <c r="F60" s="147">
        <v>0</v>
      </c>
      <c r="G60" s="147" t="s">
        <v>166</v>
      </c>
      <c r="H60" s="70">
        <v>0</v>
      </c>
      <c r="I60" s="70" t="s">
        <v>166</v>
      </c>
      <c r="J60" s="138"/>
    </row>
    <row r="61" spans="1:10" ht="12.75" customHeight="1">
      <c r="A61" s="70" t="s">
        <v>263</v>
      </c>
      <c r="B61" s="70" t="s">
        <v>284</v>
      </c>
      <c r="C61" s="70" t="s">
        <v>285</v>
      </c>
      <c r="D61" s="70">
        <v>116</v>
      </c>
      <c r="E61" s="70" t="s">
        <v>170</v>
      </c>
      <c r="F61" s="70">
        <v>2</v>
      </c>
      <c r="G61" s="70" t="s">
        <v>166</v>
      </c>
      <c r="H61" s="70">
        <v>0</v>
      </c>
      <c r="I61" s="70" t="s">
        <v>166</v>
      </c>
      <c r="J61" s="138">
        <v>5757</v>
      </c>
    </row>
    <row r="62" spans="1:10" ht="12.75" customHeight="1">
      <c r="A62" s="70" t="s">
        <v>263</v>
      </c>
      <c r="B62" s="70" t="s">
        <v>286</v>
      </c>
      <c r="C62" s="70" t="s">
        <v>287</v>
      </c>
      <c r="D62" s="70">
        <v>116</v>
      </c>
      <c r="E62" s="70" t="s">
        <v>170</v>
      </c>
      <c r="F62" s="70">
        <v>1</v>
      </c>
      <c r="G62" s="70" t="s">
        <v>166</v>
      </c>
      <c r="H62" s="70">
        <v>0</v>
      </c>
      <c r="I62" s="70" t="s">
        <v>166</v>
      </c>
      <c r="J62" s="138">
        <v>3581</v>
      </c>
    </row>
    <row r="63" spans="1:10" ht="12.75" customHeight="1">
      <c r="A63" s="70" t="s">
        <v>263</v>
      </c>
      <c r="B63" s="147" t="s">
        <v>288</v>
      </c>
      <c r="C63" s="147" t="s">
        <v>289</v>
      </c>
      <c r="D63" s="147">
        <v>0</v>
      </c>
      <c r="E63" s="147" t="s">
        <v>334</v>
      </c>
      <c r="F63" s="147">
        <v>0</v>
      </c>
      <c r="G63" s="147" t="s">
        <v>166</v>
      </c>
      <c r="H63" s="70">
        <v>0</v>
      </c>
      <c r="I63" s="70" t="s">
        <v>166</v>
      </c>
      <c r="J63" s="138"/>
    </row>
    <row r="64" spans="1:10" ht="12.75" customHeight="1">
      <c r="A64" s="70" t="s">
        <v>263</v>
      </c>
      <c r="B64" s="147" t="s">
        <v>290</v>
      </c>
      <c r="C64" s="147" t="s">
        <v>291</v>
      </c>
      <c r="D64" s="147">
        <v>0</v>
      </c>
      <c r="E64" s="147" t="s">
        <v>334</v>
      </c>
      <c r="F64" s="147">
        <v>0</v>
      </c>
      <c r="G64" s="147" t="s">
        <v>166</v>
      </c>
      <c r="H64" s="70">
        <v>0</v>
      </c>
      <c r="I64" s="70" t="s">
        <v>166</v>
      </c>
      <c r="J64" s="138"/>
    </row>
    <row r="65" spans="1:10" ht="12.75" customHeight="1">
      <c r="A65" s="70" t="s">
        <v>263</v>
      </c>
      <c r="B65" s="70" t="s">
        <v>292</v>
      </c>
      <c r="C65" s="70" t="s">
        <v>293</v>
      </c>
      <c r="D65" s="70">
        <v>116</v>
      </c>
      <c r="E65" s="70" t="s">
        <v>170</v>
      </c>
      <c r="F65" s="70">
        <v>1</v>
      </c>
      <c r="G65" s="70" t="s">
        <v>166</v>
      </c>
      <c r="H65" s="70">
        <v>0</v>
      </c>
      <c r="I65" s="70" t="s">
        <v>166</v>
      </c>
      <c r="J65" s="138">
        <v>2872</v>
      </c>
    </row>
    <row r="66" spans="1:10" ht="12.75" customHeight="1">
      <c r="A66" s="70" t="s">
        <v>263</v>
      </c>
      <c r="B66" s="70" t="s">
        <v>294</v>
      </c>
      <c r="C66" s="70" t="s">
        <v>295</v>
      </c>
      <c r="D66" s="70">
        <v>116</v>
      </c>
      <c r="E66" s="70" t="s">
        <v>170</v>
      </c>
      <c r="F66" s="70">
        <v>1</v>
      </c>
      <c r="G66" s="70" t="s">
        <v>166</v>
      </c>
      <c r="H66" s="70">
        <v>0</v>
      </c>
      <c r="I66" s="70" t="s">
        <v>166</v>
      </c>
      <c r="J66" s="138">
        <v>1049</v>
      </c>
    </row>
    <row r="67" spans="1:10" ht="12.75" customHeight="1">
      <c r="A67" s="70" t="s">
        <v>263</v>
      </c>
      <c r="B67" s="147" t="s">
        <v>296</v>
      </c>
      <c r="C67" s="147" t="s">
        <v>297</v>
      </c>
      <c r="D67" s="147">
        <v>0</v>
      </c>
      <c r="E67" s="147" t="s">
        <v>334</v>
      </c>
      <c r="F67" s="147">
        <v>0</v>
      </c>
      <c r="G67" s="147" t="s">
        <v>166</v>
      </c>
      <c r="H67" s="70">
        <v>0</v>
      </c>
      <c r="I67" s="70" t="s">
        <v>166</v>
      </c>
      <c r="J67" s="138"/>
    </row>
    <row r="68" spans="1:10" ht="12.75" customHeight="1">
      <c r="A68" s="70" t="s">
        <v>263</v>
      </c>
      <c r="B68" s="147" t="s">
        <v>298</v>
      </c>
      <c r="C68" s="147" t="s">
        <v>299</v>
      </c>
      <c r="D68" s="147">
        <v>0</v>
      </c>
      <c r="E68" s="147" t="s">
        <v>334</v>
      </c>
      <c r="F68" s="147">
        <v>0</v>
      </c>
      <c r="G68" s="147" t="s">
        <v>166</v>
      </c>
      <c r="H68" s="70">
        <v>0</v>
      </c>
      <c r="I68" s="70" t="s">
        <v>166</v>
      </c>
      <c r="J68" s="138"/>
    </row>
    <row r="69" spans="1:10" ht="12.75" customHeight="1">
      <c r="A69" s="70" t="s">
        <v>263</v>
      </c>
      <c r="B69" s="147" t="s">
        <v>300</v>
      </c>
      <c r="C69" s="147" t="s">
        <v>301</v>
      </c>
      <c r="D69" s="147">
        <v>0</v>
      </c>
      <c r="E69" s="147" t="s">
        <v>334</v>
      </c>
      <c r="F69" s="147">
        <v>0</v>
      </c>
      <c r="G69" s="147" t="s">
        <v>166</v>
      </c>
      <c r="H69" s="70">
        <v>0</v>
      </c>
      <c r="I69" s="70" t="s">
        <v>166</v>
      </c>
      <c r="J69" s="138"/>
    </row>
    <row r="70" spans="1:10" ht="12.75" customHeight="1">
      <c r="A70" s="70" t="s">
        <v>263</v>
      </c>
      <c r="B70" s="147" t="s">
        <v>302</v>
      </c>
      <c r="C70" s="147" t="s">
        <v>303</v>
      </c>
      <c r="D70" s="147">
        <v>0</v>
      </c>
      <c r="E70" s="147" t="s">
        <v>334</v>
      </c>
      <c r="F70" s="147">
        <v>0</v>
      </c>
      <c r="G70" s="147" t="s">
        <v>166</v>
      </c>
      <c r="H70" s="70">
        <v>0</v>
      </c>
      <c r="I70" s="70" t="s">
        <v>166</v>
      </c>
      <c r="J70" s="138"/>
    </row>
    <row r="71" spans="1:10" ht="12.75" customHeight="1">
      <c r="A71" s="70" t="s">
        <v>263</v>
      </c>
      <c r="B71" s="147" t="s">
        <v>304</v>
      </c>
      <c r="C71" s="147" t="s">
        <v>305</v>
      </c>
      <c r="D71" s="147">
        <v>0</v>
      </c>
      <c r="E71" s="147" t="s">
        <v>334</v>
      </c>
      <c r="F71" s="147">
        <v>0</v>
      </c>
      <c r="G71" s="147" t="s">
        <v>166</v>
      </c>
      <c r="H71" s="70">
        <v>0</v>
      </c>
      <c r="I71" s="70" t="s">
        <v>166</v>
      </c>
      <c r="J71" s="138"/>
    </row>
    <row r="72" spans="1:10" ht="12.75" customHeight="1">
      <c r="A72" s="70" t="s">
        <v>263</v>
      </c>
      <c r="B72" s="70" t="s">
        <v>306</v>
      </c>
      <c r="C72" s="70" t="s">
        <v>307</v>
      </c>
      <c r="D72" s="70">
        <v>116</v>
      </c>
      <c r="E72" s="70" t="s">
        <v>170</v>
      </c>
      <c r="F72" s="70">
        <v>2</v>
      </c>
      <c r="G72" s="70" t="s">
        <v>166</v>
      </c>
      <c r="H72" s="70">
        <v>0</v>
      </c>
      <c r="I72" s="70" t="s">
        <v>166</v>
      </c>
      <c r="J72" s="138">
        <v>284</v>
      </c>
    </row>
    <row r="73" spans="1:10" ht="12.75" customHeight="1">
      <c r="A73" s="70" t="s">
        <v>263</v>
      </c>
      <c r="B73" s="70" t="s">
        <v>308</v>
      </c>
      <c r="C73" s="70" t="s">
        <v>309</v>
      </c>
      <c r="D73" s="70">
        <v>116</v>
      </c>
      <c r="E73" s="70" t="s">
        <v>170</v>
      </c>
      <c r="F73" s="70">
        <v>2</v>
      </c>
      <c r="G73" s="70" t="s">
        <v>166</v>
      </c>
      <c r="H73" s="70">
        <v>0</v>
      </c>
      <c r="I73" s="70" t="s">
        <v>166</v>
      </c>
      <c r="J73" s="138">
        <v>15983</v>
      </c>
    </row>
    <row r="74" spans="1:10" ht="12.75" customHeight="1">
      <c r="A74" s="70" t="s">
        <v>263</v>
      </c>
      <c r="B74" s="70" t="s">
        <v>310</v>
      </c>
      <c r="C74" s="70" t="s">
        <v>311</v>
      </c>
      <c r="D74" s="70">
        <v>116</v>
      </c>
      <c r="E74" s="70" t="s">
        <v>170</v>
      </c>
      <c r="F74" s="70">
        <v>2</v>
      </c>
      <c r="G74" s="70" t="s">
        <v>166</v>
      </c>
      <c r="H74" s="70">
        <v>0</v>
      </c>
      <c r="I74" s="70" t="s">
        <v>166</v>
      </c>
      <c r="J74" s="138">
        <v>5892</v>
      </c>
    </row>
    <row r="75" spans="1:10" ht="12.75" customHeight="1">
      <c r="A75" s="70" t="s">
        <v>263</v>
      </c>
      <c r="B75" s="70" t="s">
        <v>312</v>
      </c>
      <c r="C75" s="70" t="s">
        <v>313</v>
      </c>
      <c r="D75" s="70">
        <v>116</v>
      </c>
      <c r="E75" s="70" t="s">
        <v>170</v>
      </c>
      <c r="F75" s="70">
        <v>2</v>
      </c>
      <c r="G75" s="70" t="s">
        <v>166</v>
      </c>
      <c r="H75" s="70">
        <v>0</v>
      </c>
      <c r="I75" s="70" t="s">
        <v>166</v>
      </c>
      <c r="J75" s="138">
        <v>9544</v>
      </c>
    </row>
    <row r="76" spans="1:10" ht="12.75" customHeight="1">
      <c r="A76" s="70" t="s">
        <v>263</v>
      </c>
      <c r="B76" s="70" t="s">
        <v>314</v>
      </c>
      <c r="C76" s="70" t="s">
        <v>315</v>
      </c>
      <c r="D76" s="70">
        <v>116</v>
      </c>
      <c r="E76" s="70" t="s">
        <v>170</v>
      </c>
      <c r="F76" s="70">
        <v>2</v>
      </c>
      <c r="G76" s="70" t="s">
        <v>166</v>
      </c>
      <c r="H76" s="70">
        <v>0</v>
      </c>
      <c r="I76" s="70" t="s">
        <v>166</v>
      </c>
      <c r="J76" s="138">
        <v>886</v>
      </c>
    </row>
    <row r="77" spans="1:10" ht="12.75" customHeight="1">
      <c r="A77" s="70" t="s">
        <v>263</v>
      </c>
      <c r="B77" s="70" t="s">
        <v>316</v>
      </c>
      <c r="C77" s="70" t="s">
        <v>317</v>
      </c>
      <c r="D77" s="70">
        <v>116</v>
      </c>
      <c r="E77" s="70" t="s">
        <v>170</v>
      </c>
      <c r="F77" s="70">
        <v>1</v>
      </c>
      <c r="G77" s="70" t="s">
        <v>166</v>
      </c>
      <c r="H77" s="70">
        <v>0</v>
      </c>
      <c r="I77" s="70" t="s">
        <v>166</v>
      </c>
      <c r="J77" s="138">
        <v>5996</v>
      </c>
    </row>
    <row r="78" spans="1:10" ht="12.75" customHeight="1">
      <c r="A78" s="70" t="s">
        <v>263</v>
      </c>
      <c r="B78" s="147" t="s">
        <v>318</v>
      </c>
      <c r="C78" s="147" t="s">
        <v>319</v>
      </c>
      <c r="D78" s="147">
        <v>0</v>
      </c>
      <c r="E78" s="147" t="s">
        <v>334</v>
      </c>
      <c r="F78" s="147">
        <v>0</v>
      </c>
      <c r="G78" s="147" t="s">
        <v>166</v>
      </c>
      <c r="H78" s="70">
        <v>0</v>
      </c>
      <c r="I78" s="70" t="s">
        <v>166</v>
      </c>
      <c r="J78" s="138"/>
    </row>
    <row r="79" spans="1:10" ht="12.75" customHeight="1">
      <c r="A79" s="70" t="s">
        <v>263</v>
      </c>
      <c r="B79" s="147" t="s">
        <v>320</v>
      </c>
      <c r="C79" s="147" t="s">
        <v>321</v>
      </c>
      <c r="D79" s="147">
        <v>0</v>
      </c>
      <c r="E79" s="147" t="s">
        <v>334</v>
      </c>
      <c r="F79" s="147">
        <v>0</v>
      </c>
      <c r="G79" s="147" t="s">
        <v>166</v>
      </c>
      <c r="H79" s="70">
        <v>0</v>
      </c>
      <c r="I79" s="70" t="s">
        <v>166</v>
      </c>
      <c r="J79" s="138"/>
    </row>
    <row r="80" spans="1:10" ht="12.75" customHeight="1">
      <c r="A80" s="70" t="s">
        <v>263</v>
      </c>
      <c r="B80" s="70" t="s">
        <v>322</v>
      </c>
      <c r="C80" s="70" t="s">
        <v>323</v>
      </c>
      <c r="D80" s="70">
        <v>116</v>
      </c>
      <c r="E80" s="70" t="s">
        <v>170</v>
      </c>
      <c r="F80" s="70">
        <v>1</v>
      </c>
      <c r="G80" s="70" t="s">
        <v>166</v>
      </c>
      <c r="H80" s="70">
        <v>0</v>
      </c>
      <c r="I80" s="70" t="s">
        <v>166</v>
      </c>
      <c r="J80" s="138">
        <v>1914</v>
      </c>
    </row>
    <row r="81" spans="1:10" ht="12.75" customHeight="1">
      <c r="A81" s="70" t="s">
        <v>263</v>
      </c>
      <c r="B81" s="147" t="s">
        <v>324</v>
      </c>
      <c r="C81" s="147" t="s">
        <v>325</v>
      </c>
      <c r="D81" s="147">
        <v>0</v>
      </c>
      <c r="E81" s="147" t="s">
        <v>334</v>
      </c>
      <c r="F81" s="147">
        <v>0</v>
      </c>
      <c r="G81" s="147" t="s">
        <v>166</v>
      </c>
      <c r="H81" s="70">
        <v>0</v>
      </c>
      <c r="I81" s="70" t="s">
        <v>166</v>
      </c>
      <c r="J81" s="138"/>
    </row>
    <row r="82" spans="1:10" ht="12.75" customHeight="1">
      <c r="A82" s="70" t="s">
        <v>263</v>
      </c>
      <c r="B82" s="147" t="s">
        <v>326</v>
      </c>
      <c r="C82" s="147" t="s">
        <v>327</v>
      </c>
      <c r="D82" s="147">
        <v>0</v>
      </c>
      <c r="E82" s="147" t="s">
        <v>334</v>
      </c>
      <c r="F82" s="147">
        <v>0</v>
      </c>
      <c r="G82" s="147" t="s">
        <v>166</v>
      </c>
      <c r="H82" s="70">
        <v>0</v>
      </c>
      <c r="I82" s="70" t="s">
        <v>166</v>
      </c>
      <c r="J82" s="138"/>
    </row>
    <row r="83" spans="1:10" ht="12.75" customHeight="1">
      <c r="A83" s="70" t="s">
        <v>263</v>
      </c>
      <c r="B83" s="147" t="s">
        <v>328</v>
      </c>
      <c r="C83" s="147" t="s">
        <v>329</v>
      </c>
      <c r="D83" s="147">
        <v>0</v>
      </c>
      <c r="E83" s="147" t="s">
        <v>334</v>
      </c>
      <c r="F83" s="147">
        <v>0</v>
      </c>
      <c r="G83" s="147" t="s">
        <v>166</v>
      </c>
      <c r="H83" s="70">
        <v>0</v>
      </c>
      <c r="I83" s="70" t="s">
        <v>166</v>
      </c>
      <c r="J83" s="138"/>
    </row>
    <row r="84" spans="1:10" ht="12.75" customHeight="1">
      <c r="A84" s="71" t="s">
        <v>263</v>
      </c>
      <c r="B84" s="148" t="s">
        <v>330</v>
      </c>
      <c r="C84" s="148" t="s">
        <v>331</v>
      </c>
      <c r="D84" s="148">
        <v>0</v>
      </c>
      <c r="E84" s="148" t="s">
        <v>334</v>
      </c>
      <c r="F84" s="148">
        <v>0</v>
      </c>
      <c r="G84" s="148" t="s">
        <v>166</v>
      </c>
      <c r="H84" s="71">
        <v>0</v>
      </c>
      <c r="I84" s="71" t="s">
        <v>166</v>
      </c>
      <c r="J84" s="139"/>
    </row>
    <row r="85" spans="1:10">
      <c r="A85" s="30"/>
      <c r="B85" s="29">
        <f>COUNTA(B51:B84)</f>
        <v>34</v>
      </c>
      <c r="C85" s="29"/>
      <c r="D85" s="30"/>
      <c r="E85" s="30"/>
      <c r="F85" s="29">
        <f>COUNTIF(F51:F84, "&gt;0")</f>
        <v>17</v>
      </c>
      <c r="G85" s="30"/>
      <c r="H85" s="29"/>
      <c r="I85" s="30"/>
      <c r="J85" s="52">
        <f>SUM(J51:J84)</f>
        <v>61548</v>
      </c>
    </row>
    <row r="86" spans="1:10">
      <c r="A86" s="30"/>
      <c r="B86" s="29"/>
      <c r="C86" s="29"/>
      <c r="D86" s="30"/>
      <c r="E86" s="30"/>
      <c r="F86" s="29"/>
      <c r="G86" s="30"/>
      <c r="H86" s="29"/>
      <c r="I86" s="30"/>
      <c r="J86" s="52"/>
    </row>
    <row r="87" spans="1:10">
      <c r="A87" s="30"/>
      <c r="B87" s="29"/>
      <c r="C87" s="29"/>
      <c r="D87" s="30"/>
      <c r="E87" s="30"/>
      <c r="F87" s="29"/>
      <c r="G87" s="30"/>
      <c r="H87" s="29"/>
      <c r="I87" s="30"/>
      <c r="J87" s="52"/>
    </row>
    <row r="88" spans="1:10">
      <c r="A88" s="67"/>
      <c r="B88" s="67"/>
      <c r="C88" s="97" t="s">
        <v>114</v>
      </c>
      <c r="D88" s="98"/>
      <c r="E88" s="98"/>
      <c r="F88" s="67"/>
      <c r="G88" s="67"/>
      <c r="H88" s="67"/>
      <c r="I88" s="67"/>
    </row>
    <row r="89" spans="1:10">
      <c r="A89" s="67"/>
      <c r="B89" s="67"/>
      <c r="C89" s="99" t="s">
        <v>109</v>
      </c>
      <c r="D89" s="100">
        <f>SUM(B24+B49+B85)</f>
        <v>79</v>
      </c>
      <c r="E89" s="98"/>
      <c r="F89" s="67"/>
      <c r="G89" s="67"/>
      <c r="H89" s="67"/>
      <c r="I89" s="67"/>
      <c r="J89" s="2"/>
    </row>
    <row r="90" spans="1:10">
      <c r="C90" s="99" t="s">
        <v>112</v>
      </c>
      <c r="D90" s="100">
        <f>SUM(F24+F49+F85)</f>
        <v>39</v>
      </c>
      <c r="E90" s="98"/>
      <c r="J90" s="91"/>
    </row>
    <row r="91" spans="1:10">
      <c r="C91" s="111" t="s">
        <v>159</v>
      </c>
      <c r="D91" s="129">
        <f>D90/D89</f>
        <v>0.49367088607594939</v>
      </c>
      <c r="E91" s="98"/>
    </row>
    <row r="92" spans="1:10">
      <c r="C92" s="99" t="s">
        <v>113</v>
      </c>
      <c r="D92" s="101">
        <f>SUM(J24+J49+J85)</f>
        <v>157438</v>
      </c>
      <c r="E92" s="102" t="s">
        <v>332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Minnesota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68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140625" customWidth="1"/>
    <col min="2" max="2" width="7.7109375" customWidth="1"/>
    <col min="3" max="3" width="24.140625" customWidth="1"/>
    <col min="4" max="4" width="8.28515625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>
      <c r="A1" s="59"/>
      <c r="B1" s="157" t="s">
        <v>39</v>
      </c>
      <c r="C1" s="157"/>
      <c r="D1" s="59"/>
      <c r="E1" s="59"/>
      <c r="F1" s="158" t="s">
        <v>165</v>
      </c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33" s="24" customFormat="1" ht="39" customHeight="1">
      <c r="A2" s="25" t="s">
        <v>15</v>
      </c>
      <c r="B2" s="25" t="s">
        <v>16</v>
      </c>
      <c r="C2" s="25" t="s">
        <v>76</v>
      </c>
      <c r="D2" s="25" t="s">
        <v>90</v>
      </c>
      <c r="E2" s="25" t="s">
        <v>91</v>
      </c>
      <c r="F2" s="25" t="s">
        <v>92</v>
      </c>
      <c r="G2" s="25" t="s">
        <v>93</v>
      </c>
      <c r="H2" s="3" t="s">
        <v>94</v>
      </c>
      <c r="I2" s="25" t="s">
        <v>95</v>
      </c>
      <c r="J2" s="25" t="s">
        <v>24</v>
      </c>
      <c r="K2" s="25" t="s">
        <v>22</v>
      </c>
      <c r="L2" s="25" t="s">
        <v>23</v>
      </c>
      <c r="M2" s="25" t="s">
        <v>25</v>
      </c>
      <c r="N2" s="25" t="s">
        <v>96</v>
      </c>
      <c r="O2" s="25" t="s">
        <v>97</v>
      </c>
      <c r="P2" s="25" t="s">
        <v>98</v>
      </c>
      <c r="Q2" s="25" t="s">
        <v>99</v>
      </c>
      <c r="R2" s="25" t="s">
        <v>100</v>
      </c>
    </row>
    <row r="3" spans="1:33">
      <c r="A3" s="70" t="s">
        <v>172</v>
      </c>
      <c r="B3" s="70" t="s">
        <v>179</v>
      </c>
      <c r="C3" s="70" t="s">
        <v>180</v>
      </c>
      <c r="D3" s="70" t="s">
        <v>32</v>
      </c>
      <c r="E3" s="70" t="s">
        <v>32</v>
      </c>
      <c r="F3" s="70" t="s">
        <v>32</v>
      </c>
      <c r="G3" s="70" t="s">
        <v>32</v>
      </c>
      <c r="H3" s="70"/>
      <c r="I3" s="70" t="s">
        <v>32</v>
      </c>
      <c r="J3" s="70"/>
      <c r="K3" s="70"/>
      <c r="L3" s="70"/>
      <c r="M3" s="70"/>
      <c r="N3" s="70"/>
      <c r="O3" s="70" t="s">
        <v>32</v>
      </c>
      <c r="P3" s="70" t="s">
        <v>32</v>
      </c>
      <c r="Q3" s="70"/>
      <c r="R3" s="70" t="s">
        <v>32</v>
      </c>
      <c r="S3" s="3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3">
      <c r="A4" s="70" t="s">
        <v>172</v>
      </c>
      <c r="B4" s="70" t="s">
        <v>185</v>
      </c>
      <c r="C4" s="70" t="s">
        <v>186</v>
      </c>
      <c r="D4" s="70" t="s">
        <v>32</v>
      </c>
      <c r="E4" s="70" t="s">
        <v>32</v>
      </c>
      <c r="F4" s="70" t="s">
        <v>32</v>
      </c>
      <c r="G4" s="70" t="s">
        <v>32</v>
      </c>
      <c r="H4" s="70"/>
      <c r="I4" s="70"/>
      <c r="J4" s="70"/>
      <c r="K4" s="70"/>
      <c r="L4" s="70"/>
      <c r="M4" s="70"/>
      <c r="N4" s="70"/>
      <c r="O4" s="70" t="s">
        <v>32</v>
      </c>
      <c r="P4" s="70" t="s">
        <v>32</v>
      </c>
      <c r="Q4" s="70"/>
      <c r="R4" s="70" t="s">
        <v>32</v>
      </c>
      <c r="S4" s="3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</row>
    <row r="5" spans="1:33">
      <c r="A5" s="70" t="s">
        <v>172</v>
      </c>
      <c r="B5" s="70" t="s">
        <v>187</v>
      </c>
      <c r="C5" s="70" t="s">
        <v>188</v>
      </c>
      <c r="D5" s="70" t="s">
        <v>32</v>
      </c>
      <c r="E5" s="70" t="s">
        <v>32</v>
      </c>
      <c r="F5" s="70" t="s">
        <v>32</v>
      </c>
      <c r="G5" s="70" t="s">
        <v>32</v>
      </c>
      <c r="H5" s="70"/>
      <c r="I5" s="70"/>
      <c r="J5" s="70"/>
      <c r="K5" s="70"/>
      <c r="L5" s="70"/>
      <c r="M5" s="70"/>
      <c r="N5" s="70"/>
      <c r="O5" s="70" t="s">
        <v>32</v>
      </c>
      <c r="P5" s="70" t="s">
        <v>32</v>
      </c>
      <c r="Q5" s="70"/>
      <c r="R5" s="70" t="s">
        <v>32</v>
      </c>
      <c r="S5" s="3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>
      <c r="A6" s="70" t="s">
        <v>172</v>
      </c>
      <c r="B6" s="70" t="s">
        <v>189</v>
      </c>
      <c r="C6" s="70" t="s">
        <v>190</v>
      </c>
      <c r="D6" s="70" t="s">
        <v>32</v>
      </c>
      <c r="E6" s="70" t="s">
        <v>32</v>
      </c>
      <c r="F6" s="70" t="s">
        <v>32</v>
      </c>
      <c r="G6" s="70" t="s">
        <v>32</v>
      </c>
      <c r="H6" s="70"/>
      <c r="I6" s="70" t="s">
        <v>32</v>
      </c>
      <c r="J6" s="70"/>
      <c r="K6" s="70"/>
      <c r="L6" s="70"/>
      <c r="M6" s="70"/>
      <c r="N6" s="70"/>
      <c r="O6" s="70"/>
      <c r="P6" s="70" t="s">
        <v>32</v>
      </c>
      <c r="Q6" s="70"/>
      <c r="R6" s="70" t="s">
        <v>32</v>
      </c>
      <c r="S6" s="3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>
      <c r="A7" s="70" t="s">
        <v>172</v>
      </c>
      <c r="B7" s="70" t="s">
        <v>191</v>
      </c>
      <c r="C7" s="70" t="s">
        <v>192</v>
      </c>
      <c r="D7" s="70" t="s">
        <v>32</v>
      </c>
      <c r="E7" s="70" t="s">
        <v>32</v>
      </c>
      <c r="F7" s="70" t="s">
        <v>32</v>
      </c>
      <c r="G7" s="70" t="s">
        <v>32</v>
      </c>
      <c r="H7" s="70"/>
      <c r="I7" s="70"/>
      <c r="J7" s="70"/>
      <c r="K7" s="70"/>
      <c r="L7" s="70"/>
      <c r="M7" s="70"/>
      <c r="N7" s="70"/>
      <c r="O7" s="70"/>
      <c r="P7" s="70" t="s">
        <v>32</v>
      </c>
      <c r="Q7" s="70"/>
      <c r="R7" s="70" t="s">
        <v>32</v>
      </c>
      <c r="S7" s="3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>
      <c r="A8" s="70" t="s">
        <v>172</v>
      </c>
      <c r="B8" s="70" t="s">
        <v>199</v>
      </c>
      <c r="C8" s="70" t="s">
        <v>200</v>
      </c>
      <c r="D8" s="70" t="s">
        <v>32</v>
      </c>
      <c r="E8" s="70" t="s">
        <v>32</v>
      </c>
      <c r="F8" s="70" t="s">
        <v>32</v>
      </c>
      <c r="G8" s="70" t="s">
        <v>32</v>
      </c>
      <c r="H8" s="70"/>
      <c r="I8" s="70"/>
      <c r="J8" s="70"/>
      <c r="K8" s="70"/>
      <c r="L8" s="70"/>
      <c r="M8" s="70"/>
      <c r="N8" s="70"/>
      <c r="O8" s="70" t="s">
        <v>32</v>
      </c>
      <c r="P8" s="70" t="s">
        <v>32</v>
      </c>
      <c r="Q8" s="70"/>
      <c r="R8" s="70" t="s">
        <v>32</v>
      </c>
      <c r="S8" s="3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33">
      <c r="A9" s="70" t="s">
        <v>172</v>
      </c>
      <c r="B9" s="70" t="s">
        <v>201</v>
      </c>
      <c r="C9" s="70" t="s">
        <v>202</v>
      </c>
      <c r="D9" s="70" t="s">
        <v>32</v>
      </c>
      <c r="E9" s="70" t="s">
        <v>32</v>
      </c>
      <c r="F9" s="70" t="s">
        <v>32</v>
      </c>
      <c r="G9" s="70" t="s">
        <v>32</v>
      </c>
      <c r="H9" s="70"/>
      <c r="I9" s="70" t="s">
        <v>32</v>
      </c>
      <c r="J9" s="70"/>
      <c r="K9" s="70"/>
      <c r="L9" s="70"/>
      <c r="M9" s="70"/>
      <c r="N9" s="70"/>
      <c r="O9" s="70"/>
      <c r="P9" s="70" t="s">
        <v>32</v>
      </c>
      <c r="Q9" s="70"/>
      <c r="R9" s="70" t="s">
        <v>32</v>
      </c>
      <c r="S9" s="3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</row>
    <row r="10" spans="1:33">
      <c r="A10" s="70" t="s">
        <v>172</v>
      </c>
      <c r="B10" s="70" t="s">
        <v>203</v>
      </c>
      <c r="C10" s="70" t="s">
        <v>204</v>
      </c>
      <c r="D10" s="70" t="s">
        <v>32</v>
      </c>
      <c r="E10" s="70" t="s">
        <v>32</v>
      </c>
      <c r="F10" s="70" t="s">
        <v>32</v>
      </c>
      <c r="G10" s="70" t="s">
        <v>32</v>
      </c>
      <c r="H10" s="70"/>
      <c r="I10" s="70"/>
      <c r="J10" s="70"/>
      <c r="K10" s="70"/>
      <c r="L10" s="70"/>
      <c r="M10" s="70"/>
      <c r="N10" s="70"/>
      <c r="O10" s="70" t="s">
        <v>32</v>
      </c>
      <c r="P10" s="70" t="s">
        <v>32</v>
      </c>
      <c r="Q10" s="70"/>
      <c r="R10" s="70" t="s">
        <v>32</v>
      </c>
      <c r="S10" s="3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</row>
    <row r="11" spans="1:33">
      <c r="A11" s="70" t="s">
        <v>172</v>
      </c>
      <c r="B11" s="70" t="s">
        <v>209</v>
      </c>
      <c r="C11" s="70" t="s">
        <v>210</v>
      </c>
      <c r="D11" s="70" t="s">
        <v>32</v>
      </c>
      <c r="E11" s="70" t="s">
        <v>32</v>
      </c>
      <c r="F11" s="70" t="s">
        <v>32</v>
      </c>
      <c r="G11" s="70" t="s">
        <v>32</v>
      </c>
      <c r="H11" s="70"/>
      <c r="I11" s="70"/>
      <c r="J11" s="70"/>
      <c r="K11" s="70"/>
      <c r="L11" s="70"/>
      <c r="M11" s="70"/>
      <c r="N11" s="70"/>
      <c r="O11" s="70" t="s">
        <v>32</v>
      </c>
      <c r="P11" s="70" t="s">
        <v>32</v>
      </c>
      <c r="Q11" s="70"/>
      <c r="R11" s="70" t="s">
        <v>32</v>
      </c>
      <c r="S11" s="3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</row>
    <row r="12" spans="1:33">
      <c r="A12" s="70" t="s">
        <v>172</v>
      </c>
      <c r="B12" s="70" t="s">
        <v>211</v>
      </c>
      <c r="C12" s="70" t="s">
        <v>212</v>
      </c>
      <c r="D12" s="70" t="s">
        <v>32</v>
      </c>
      <c r="E12" s="70" t="s">
        <v>32</v>
      </c>
      <c r="F12" s="70" t="s">
        <v>32</v>
      </c>
      <c r="G12" s="70" t="s">
        <v>32</v>
      </c>
      <c r="H12" s="70"/>
      <c r="I12" s="70"/>
      <c r="J12" s="70"/>
      <c r="K12" s="70"/>
      <c r="L12" s="70"/>
      <c r="M12" s="70"/>
      <c r="N12" s="70"/>
      <c r="O12" s="70" t="s">
        <v>32</v>
      </c>
      <c r="P12" s="70" t="s">
        <v>32</v>
      </c>
      <c r="Q12" s="70"/>
      <c r="R12" s="70" t="s">
        <v>32</v>
      </c>
      <c r="S12" s="3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</row>
    <row r="13" spans="1:33">
      <c r="A13" s="71" t="s">
        <v>172</v>
      </c>
      <c r="B13" s="71" t="s">
        <v>213</v>
      </c>
      <c r="C13" s="71" t="s">
        <v>214</v>
      </c>
      <c r="D13" s="71" t="s">
        <v>32</v>
      </c>
      <c r="E13" s="71" t="s">
        <v>32</v>
      </c>
      <c r="F13" s="71" t="s">
        <v>32</v>
      </c>
      <c r="G13" s="71" t="s">
        <v>32</v>
      </c>
      <c r="H13" s="71"/>
      <c r="I13" s="71"/>
      <c r="J13" s="71"/>
      <c r="K13" s="71"/>
      <c r="L13" s="71"/>
      <c r="M13" s="71"/>
      <c r="N13" s="71"/>
      <c r="O13" s="71" t="s">
        <v>32</v>
      </c>
      <c r="P13" s="71" t="s">
        <v>32</v>
      </c>
      <c r="Q13" s="71"/>
      <c r="R13" s="71" t="s">
        <v>32</v>
      </c>
      <c r="S13" s="3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</row>
    <row r="14" spans="1:33">
      <c r="A14" s="32"/>
      <c r="B14" s="33">
        <f>COUNTA(B3:B13)</f>
        <v>11</v>
      </c>
      <c r="C14" s="59"/>
      <c r="D14" s="33">
        <f t="shared" ref="D14:R14" si="0">COUNTIF(D3:D13,"Yes")</f>
        <v>11</v>
      </c>
      <c r="E14" s="33">
        <f t="shared" si="0"/>
        <v>11</v>
      </c>
      <c r="F14" s="33">
        <f t="shared" si="0"/>
        <v>11</v>
      </c>
      <c r="G14" s="33">
        <f t="shared" si="0"/>
        <v>11</v>
      </c>
      <c r="H14" s="33">
        <f t="shared" si="0"/>
        <v>0</v>
      </c>
      <c r="I14" s="33">
        <f t="shared" si="0"/>
        <v>3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8</v>
      </c>
      <c r="P14" s="33">
        <f t="shared" si="0"/>
        <v>11</v>
      </c>
      <c r="Q14" s="33">
        <f t="shared" si="0"/>
        <v>0</v>
      </c>
      <c r="R14" s="33">
        <f t="shared" si="0"/>
        <v>11</v>
      </c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</row>
    <row r="15" spans="1:33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>
      <c r="A16" s="70" t="s">
        <v>169</v>
      </c>
      <c r="B16" s="70" t="s">
        <v>217</v>
      </c>
      <c r="C16" s="70" t="s">
        <v>218</v>
      </c>
      <c r="D16" s="70" t="s">
        <v>37</v>
      </c>
      <c r="E16" s="70" t="s">
        <v>117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>
      <c r="A17" s="70" t="s">
        <v>169</v>
      </c>
      <c r="B17" s="70" t="s">
        <v>221</v>
      </c>
      <c r="C17" s="70" t="s">
        <v>222</v>
      </c>
      <c r="D17" s="70" t="s">
        <v>32</v>
      </c>
      <c r="E17" s="70" t="s">
        <v>32</v>
      </c>
      <c r="F17" s="70" t="s">
        <v>32</v>
      </c>
      <c r="G17" s="70" t="s">
        <v>32</v>
      </c>
      <c r="H17" s="70"/>
      <c r="I17" s="70"/>
      <c r="J17" s="70" t="s">
        <v>32</v>
      </c>
      <c r="K17" s="70"/>
      <c r="L17" s="70"/>
      <c r="M17" s="70"/>
      <c r="N17" s="70"/>
      <c r="O17" s="70" t="s">
        <v>32</v>
      </c>
      <c r="P17" s="70" t="s">
        <v>32</v>
      </c>
      <c r="Q17" s="70"/>
      <c r="R17" s="70" t="s">
        <v>32</v>
      </c>
    </row>
    <row r="18" spans="1:18">
      <c r="A18" s="70" t="s">
        <v>169</v>
      </c>
      <c r="B18" s="70" t="s">
        <v>223</v>
      </c>
      <c r="C18" s="70" t="s">
        <v>224</v>
      </c>
      <c r="D18" s="70" t="s">
        <v>32</v>
      </c>
      <c r="E18" s="70" t="s">
        <v>32</v>
      </c>
      <c r="F18" s="70" t="s">
        <v>32</v>
      </c>
      <c r="G18" s="70" t="s">
        <v>32</v>
      </c>
      <c r="H18" s="70"/>
      <c r="I18" s="70"/>
      <c r="J18" s="70"/>
      <c r="K18" s="70"/>
      <c r="L18" s="70"/>
      <c r="M18" s="70"/>
      <c r="N18" s="70"/>
      <c r="O18" s="70" t="s">
        <v>32</v>
      </c>
      <c r="P18" s="70" t="s">
        <v>32</v>
      </c>
      <c r="Q18" s="70"/>
      <c r="R18" s="70" t="s">
        <v>32</v>
      </c>
    </row>
    <row r="19" spans="1:18">
      <c r="A19" s="70" t="s">
        <v>169</v>
      </c>
      <c r="B19" s="70" t="s">
        <v>225</v>
      </c>
      <c r="C19" s="70" t="s">
        <v>226</v>
      </c>
      <c r="D19" s="70" t="s">
        <v>32</v>
      </c>
      <c r="E19" s="70" t="s">
        <v>32</v>
      </c>
      <c r="F19" s="70" t="s">
        <v>32</v>
      </c>
      <c r="G19" s="70" t="s">
        <v>32</v>
      </c>
      <c r="H19" s="70"/>
      <c r="I19" s="70"/>
      <c r="J19" s="70"/>
      <c r="K19" s="70"/>
      <c r="L19" s="70"/>
      <c r="M19" s="70"/>
      <c r="N19" s="70"/>
      <c r="O19" s="70" t="s">
        <v>32</v>
      </c>
      <c r="P19" s="70" t="s">
        <v>32</v>
      </c>
      <c r="Q19" s="70"/>
      <c r="R19" s="70" t="s">
        <v>32</v>
      </c>
    </row>
    <row r="20" spans="1:18">
      <c r="A20" s="70" t="s">
        <v>169</v>
      </c>
      <c r="B20" s="70" t="s">
        <v>227</v>
      </c>
      <c r="C20" s="70" t="s">
        <v>228</v>
      </c>
      <c r="D20" s="70" t="s">
        <v>32</v>
      </c>
      <c r="E20" s="70" t="s">
        <v>32</v>
      </c>
      <c r="F20" s="70" t="s">
        <v>32</v>
      </c>
      <c r="G20" s="70" t="s">
        <v>32</v>
      </c>
      <c r="H20" s="70" t="s">
        <v>32</v>
      </c>
      <c r="I20" s="70"/>
      <c r="J20" s="70" t="s">
        <v>32</v>
      </c>
      <c r="K20" s="70"/>
      <c r="L20" s="70"/>
      <c r="M20" s="70"/>
      <c r="N20" s="70"/>
      <c r="O20" s="70" t="s">
        <v>32</v>
      </c>
      <c r="P20" s="70" t="s">
        <v>32</v>
      </c>
      <c r="Q20" s="70"/>
      <c r="R20" s="70" t="s">
        <v>32</v>
      </c>
    </row>
    <row r="21" spans="1:18">
      <c r="A21" s="70" t="s">
        <v>169</v>
      </c>
      <c r="B21" s="70" t="s">
        <v>233</v>
      </c>
      <c r="C21" s="70" t="s">
        <v>234</v>
      </c>
      <c r="D21" s="70" t="s">
        <v>32</v>
      </c>
      <c r="E21" s="70" t="s">
        <v>32</v>
      </c>
      <c r="F21" s="70" t="s">
        <v>32</v>
      </c>
      <c r="G21" s="70" t="s">
        <v>32</v>
      </c>
      <c r="H21" s="70"/>
      <c r="I21" s="70" t="s">
        <v>32</v>
      </c>
      <c r="J21" s="70"/>
      <c r="K21" s="70"/>
      <c r="L21" s="70"/>
      <c r="M21" s="70"/>
      <c r="N21" s="70"/>
      <c r="O21" s="70" t="s">
        <v>32</v>
      </c>
      <c r="P21" s="70" t="s">
        <v>32</v>
      </c>
      <c r="Q21" s="70"/>
      <c r="R21" s="70" t="s">
        <v>32</v>
      </c>
    </row>
    <row r="22" spans="1:18" ht="18">
      <c r="A22" s="70" t="s">
        <v>169</v>
      </c>
      <c r="B22" s="70" t="s">
        <v>247</v>
      </c>
      <c r="C22" s="70" t="s">
        <v>248</v>
      </c>
      <c r="D22" s="70" t="s">
        <v>32</v>
      </c>
      <c r="E22" s="70" t="s">
        <v>32</v>
      </c>
      <c r="F22" s="70" t="s">
        <v>32</v>
      </c>
      <c r="G22" s="70" t="s">
        <v>32</v>
      </c>
      <c r="H22" s="70"/>
      <c r="I22" s="70"/>
      <c r="J22" s="70"/>
      <c r="K22" s="70"/>
      <c r="L22" s="70"/>
      <c r="M22" s="70"/>
      <c r="N22" s="70"/>
      <c r="O22" s="70" t="s">
        <v>32</v>
      </c>
      <c r="P22" s="70" t="s">
        <v>32</v>
      </c>
      <c r="Q22" s="70"/>
      <c r="R22" s="70" t="s">
        <v>32</v>
      </c>
    </row>
    <row r="23" spans="1:18">
      <c r="A23" s="70" t="s">
        <v>169</v>
      </c>
      <c r="B23" s="70" t="s">
        <v>249</v>
      </c>
      <c r="C23" s="70" t="s">
        <v>250</v>
      </c>
      <c r="D23" s="70" t="s">
        <v>32</v>
      </c>
      <c r="E23" s="70" t="s">
        <v>32</v>
      </c>
      <c r="F23" s="70" t="s">
        <v>32</v>
      </c>
      <c r="G23" s="70" t="s">
        <v>32</v>
      </c>
      <c r="H23" s="70"/>
      <c r="I23" s="70"/>
      <c r="J23" s="70"/>
      <c r="K23" s="70"/>
      <c r="L23" s="70"/>
      <c r="M23" s="70"/>
      <c r="N23" s="70"/>
      <c r="O23" s="70" t="s">
        <v>32</v>
      </c>
      <c r="P23" s="70" t="s">
        <v>32</v>
      </c>
      <c r="Q23" s="70"/>
      <c r="R23" s="70" t="s">
        <v>32</v>
      </c>
    </row>
    <row r="24" spans="1:18">
      <c r="A24" s="70" t="s">
        <v>169</v>
      </c>
      <c r="B24" s="70" t="s">
        <v>251</v>
      </c>
      <c r="C24" s="70" t="s">
        <v>252</v>
      </c>
      <c r="D24" s="70" t="s">
        <v>32</v>
      </c>
      <c r="E24" s="70" t="s">
        <v>32</v>
      </c>
      <c r="F24" s="70" t="s">
        <v>32</v>
      </c>
      <c r="G24" s="70" t="s">
        <v>32</v>
      </c>
      <c r="H24" s="70"/>
      <c r="I24" s="70"/>
      <c r="J24" s="70"/>
      <c r="K24" s="70"/>
      <c r="L24" s="70"/>
      <c r="M24" s="70"/>
      <c r="N24" s="70"/>
      <c r="O24" s="70" t="s">
        <v>32</v>
      </c>
      <c r="P24" s="70" t="s">
        <v>32</v>
      </c>
      <c r="Q24" s="70"/>
      <c r="R24" s="70" t="s">
        <v>32</v>
      </c>
    </row>
    <row r="25" spans="1:18">
      <c r="A25" s="70" t="s">
        <v>169</v>
      </c>
      <c r="B25" s="70" t="s">
        <v>257</v>
      </c>
      <c r="C25" s="70" t="s">
        <v>258</v>
      </c>
      <c r="D25" s="70" t="s">
        <v>32</v>
      </c>
      <c r="E25" s="70" t="s">
        <v>32</v>
      </c>
      <c r="F25" s="70" t="s">
        <v>32</v>
      </c>
      <c r="G25" s="70" t="s">
        <v>32</v>
      </c>
      <c r="H25" s="70"/>
      <c r="I25" s="70"/>
      <c r="J25" s="70"/>
      <c r="K25" s="70"/>
      <c r="L25" s="70"/>
      <c r="M25" s="70"/>
      <c r="N25" s="70"/>
      <c r="O25" s="70" t="s">
        <v>32</v>
      </c>
      <c r="P25" s="70" t="s">
        <v>32</v>
      </c>
      <c r="Q25" s="70"/>
      <c r="R25" s="70" t="s">
        <v>32</v>
      </c>
    </row>
    <row r="26" spans="1:18">
      <c r="A26" s="71" t="s">
        <v>169</v>
      </c>
      <c r="B26" s="71" t="s">
        <v>259</v>
      </c>
      <c r="C26" s="71" t="s">
        <v>260</v>
      </c>
      <c r="D26" s="71" t="s">
        <v>32</v>
      </c>
      <c r="E26" s="71" t="s">
        <v>32</v>
      </c>
      <c r="F26" s="71" t="s">
        <v>32</v>
      </c>
      <c r="G26" s="71" t="s">
        <v>32</v>
      </c>
      <c r="H26" s="71"/>
      <c r="I26" s="71"/>
      <c r="J26" s="71"/>
      <c r="K26" s="71"/>
      <c r="L26" s="71"/>
      <c r="M26" s="71"/>
      <c r="N26" s="71"/>
      <c r="O26" s="71" t="s">
        <v>32</v>
      </c>
      <c r="P26" s="71" t="s">
        <v>32</v>
      </c>
      <c r="Q26" s="71"/>
      <c r="R26" s="71" t="s">
        <v>32</v>
      </c>
    </row>
    <row r="27" spans="1:18">
      <c r="A27" s="32"/>
      <c r="B27" s="33">
        <f>COUNTA(B16:B26)</f>
        <v>11</v>
      </c>
      <c r="C27" s="59"/>
      <c r="D27" s="33">
        <f t="shared" ref="D27:R27" si="1">COUNTIF(D16:D26,"Yes")</f>
        <v>10</v>
      </c>
      <c r="E27" s="33">
        <f t="shared" si="1"/>
        <v>10</v>
      </c>
      <c r="F27" s="33">
        <f t="shared" si="1"/>
        <v>10</v>
      </c>
      <c r="G27" s="33">
        <f t="shared" si="1"/>
        <v>10</v>
      </c>
      <c r="H27" s="33">
        <f t="shared" si="1"/>
        <v>1</v>
      </c>
      <c r="I27" s="33">
        <f t="shared" si="1"/>
        <v>1</v>
      </c>
      <c r="J27" s="33">
        <f t="shared" si="1"/>
        <v>2</v>
      </c>
      <c r="K27" s="33">
        <f t="shared" si="1"/>
        <v>0</v>
      </c>
      <c r="L27" s="33">
        <f t="shared" si="1"/>
        <v>0</v>
      </c>
      <c r="M27" s="33">
        <f t="shared" si="1"/>
        <v>0</v>
      </c>
      <c r="N27" s="33">
        <f t="shared" si="1"/>
        <v>0</v>
      </c>
      <c r="O27" s="33">
        <f t="shared" si="1"/>
        <v>10</v>
      </c>
      <c r="P27" s="33">
        <f t="shared" si="1"/>
        <v>10</v>
      </c>
      <c r="Q27" s="33">
        <f t="shared" si="1"/>
        <v>0</v>
      </c>
      <c r="R27" s="33">
        <f t="shared" si="1"/>
        <v>10</v>
      </c>
    </row>
    <row r="28" spans="1:18">
      <c r="A28" s="32"/>
      <c r="B28" s="4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>
      <c r="A29" s="70" t="s">
        <v>263</v>
      </c>
      <c r="B29" s="70" t="s">
        <v>264</v>
      </c>
      <c r="C29" s="70" t="s">
        <v>265</v>
      </c>
      <c r="D29" s="70" t="s">
        <v>32</v>
      </c>
      <c r="E29" s="70" t="s">
        <v>32</v>
      </c>
      <c r="F29" s="70" t="s">
        <v>32</v>
      </c>
      <c r="G29" s="70" t="s">
        <v>32</v>
      </c>
      <c r="H29" s="70"/>
      <c r="I29" s="70"/>
      <c r="J29" s="70"/>
      <c r="K29" s="70" t="s">
        <v>32</v>
      </c>
      <c r="L29" s="70" t="s">
        <v>32</v>
      </c>
      <c r="M29" s="70"/>
      <c r="N29" s="70" t="s">
        <v>32</v>
      </c>
      <c r="O29" s="70"/>
      <c r="P29" s="70" t="s">
        <v>32</v>
      </c>
      <c r="Q29" s="70"/>
      <c r="R29" s="70" t="s">
        <v>32</v>
      </c>
    </row>
    <row r="30" spans="1:18">
      <c r="A30" s="70" t="s">
        <v>263</v>
      </c>
      <c r="B30" s="70" t="s">
        <v>270</v>
      </c>
      <c r="C30" s="70" t="s">
        <v>271</v>
      </c>
      <c r="D30" s="70" t="s">
        <v>32</v>
      </c>
      <c r="E30" s="70" t="s">
        <v>32</v>
      </c>
      <c r="F30" s="70" t="s">
        <v>32</v>
      </c>
      <c r="G30" s="70" t="s">
        <v>32</v>
      </c>
      <c r="H30" s="70"/>
      <c r="I30" s="70"/>
      <c r="J30" s="70" t="s">
        <v>32</v>
      </c>
      <c r="K30" s="70"/>
      <c r="L30" s="70"/>
      <c r="M30" s="70"/>
      <c r="N30" s="70"/>
      <c r="O30" s="70" t="s">
        <v>32</v>
      </c>
      <c r="P30" s="70" t="s">
        <v>32</v>
      </c>
      <c r="Q30" s="70"/>
      <c r="R30" s="70" t="s">
        <v>32</v>
      </c>
    </row>
    <row r="31" spans="1:18">
      <c r="A31" s="70" t="s">
        <v>263</v>
      </c>
      <c r="B31" s="70" t="s">
        <v>272</v>
      </c>
      <c r="C31" s="70" t="s">
        <v>273</v>
      </c>
      <c r="D31" s="70" t="s">
        <v>32</v>
      </c>
      <c r="E31" s="70" t="s">
        <v>32</v>
      </c>
      <c r="F31" s="70" t="s">
        <v>32</v>
      </c>
      <c r="G31" s="70" t="s">
        <v>32</v>
      </c>
      <c r="H31" s="70" t="s">
        <v>32</v>
      </c>
      <c r="I31" s="70" t="s">
        <v>32</v>
      </c>
      <c r="J31" s="70" t="s">
        <v>32</v>
      </c>
      <c r="K31" s="70" t="s">
        <v>32</v>
      </c>
      <c r="L31" s="70" t="s">
        <v>32</v>
      </c>
      <c r="M31" s="70" t="s">
        <v>32</v>
      </c>
      <c r="N31" s="70" t="s">
        <v>32</v>
      </c>
      <c r="O31" s="70" t="s">
        <v>32</v>
      </c>
      <c r="P31" s="70" t="s">
        <v>32</v>
      </c>
      <c r="Q31" s="70"/>
      <c r="R31" s="70" t="s">
        <v>32</v>
      </c>
    </row>
    <row r="32" spans="1:18">
      <c r="A32" s="70" t="s">
        <v>263</v>
      </c>
      <c r="B32" s="70" t="s">
        <v>274</v>
      </c>
      <c r="C32" s="70" t="s">
        <v>275</v>
      </c>
      <c r="D32" s="70" t="s">
        <v>32</v>
      </c>
      <c r="E32" s="70" t="s">
        <v>32</v>
      </c>
      <c r="F32" s="70" t="s">
        <v>32</v>
      </c>
      <c r="G32" s="70" t="s">
        <v>32</v>
      </c>
      <c r="H32" s="70"/>
      <c r="I32" s="70"/>
      <c r="J32" s="70"/>
      <c r="K32" s="70"/>
      <c r="L32" s="70"/>
      <c r="M32" s="70"/>
      <c r="N32" s="70"/>
      <c r="O32" s="70"/>
      <c r="P32" s="70" t="s">
        <v>32</v>
      </c>
      <c r="Q32" s="70"/>
      <c r="R32" s="70" t="s">
        <v>32</v>
      </c>
    </row>
    <row r="33" spans="1:18">
      <c r="A33" s="70" t="s">
        <v>263</v>
      </c>
      <c r="B33" s="70" t="s">
        <v>276</v>
      </c>
      <c r="C33" s="70" t="s">
        <v>277</v>
      </c>
      <c r="D33" s="70" t="s">
        <v>32</v>
      </c>
      <c r="E33" s="70" t="s">
        <v>32</v>
      </c>
      <c r="F33" s="70" t="s">
        <v>32</v>
      </c>
      <c r="G33" s="70" t="s">
        <v>32</v>
      </c>
      <c r="H33" s="70" t="s">
        <v>32</v>
      </c>
      <c r="I33" s="70" t="s">
        <v>32</v>
      </c>
      <c r="J33" s="70" t="s">
        <v>32</v>
      </c>
      <c r="K33" s="70" t="s">
        <v>32</v>
      </c>
      <c r="L33" s="70" t="s">
        <v>32</v>
      </c>
      <c r="M33" s="70" t="s">
        <v>32</v>
      </c>
      <c r="N33" s="70" t="s">
        <v>32</v>
      </c>
      <c r="O33" s="70" t="s">
        <v>32</v>
      </c>
      <c r="P33" s="70" t="s">
        <v>32</v>
      </c>
      <c r="Q33" s="70"/>
      <c r="R33" s="70" t="s">
        <v>32</v>
      </c>
    </row>
    <row r="34" spans="1:18">
      <c r="A34" s="70" t="s">
        <v>263</v>
      </c>
      <c r="B34" s="70" t="s">
        <v>278</v>
      </c>
      <c r="C34" s="70" t="s">
        <v>279</v>
      </c>
      <c r="D34" s="70" t="s">
        <v>32</v>
      </c>
      <c r="E34" s="70" t="s">
        <v>32</v>
      </c>
      <c r="F34" s="70" t="s">
        <v>32</v>
      </c>
      <c r="G34" s="70" t="s">
        <v>32</v>
      </c>
      <c r="H34" s="70"/>
      <c r="I34" s="70"/>
      <c r="J34" s="70"/>
      <c r="K34" s="70"/>
      <c r="L34" s="70"/>
      <c r="M34" s="70"/>
      <c r="N34" s="70"/>
      <c r="O34" s="70" t="s">
        <v>32</v>
      </c>
      <c r="P34" s="70" t="s">
        <v>32</v>
      </c>
      <c r="Q34" s="70" t="s">
        <v>32</v>
      </c>
      <c r="R34" s="70" t="s">
        <v>32</v>
      </c>
    </row>
    <row r="35" spans="1:18">
      <c r="A35" s="70" t="s">
        <v>263</v>
      </c>
      <c r="B35" s="70" t="s">
        <v>284</v>
      </c>
      <c r="C35" s="70" t="s">
        <v>285</v>
      </c>
      <c r="D35" s="70" t="s">
        <v>32</v>
      </c>
      <c r="E35" s="70" t="s">
        <v>32</v>
      </c>
      <c r="F35" s="70" t="s">
        <v>32</v>
      </c>
      <c r="G35" s="70" t="s">
        <v>32</v>
      </c>
      <c r="H35" s="70"/>
      <c r="I35" s="70"/>
      <c r="J35" s="70"/>
      <c r="K35" s="70" t="s">
        <v>32</v>
      </c>
      <c r="L35" s="70" t="s">
        <v>32</v>
      </c>
      <c r="M35" s="70"/>
      <c r="N35" s="70" t="s">
        <v>32</v>
      </c>
      <c r="O35" s="70"/>
      <c r="P35" s="70" t="s">
        <v>32</v>
      </c>
      <c r="Q35" s="70"/>
      <c r="R35" s="70" t="s">
        <v>32</v>
      </c>
    </row>
    <row r="36" spans="1:18" ht="18">
      <c r="A36" s="70" t="s">
        <v>263</v>
      </c>
      <c r="B36" s="70" t="s">
        <v>286</v>
      </c>
      <c r="C36" s="70" t="s">
        <v>287</v>
      </c>
      <c r="D36" s="70" t="s">
        <v>32</v>
      </c>
      <c r="E36" s="70" t="s">
        <v>32</v>
      </c>
      <c r="F36" s="70" t="s">
        <v>32</v>
      </c>
      <c r="G36" s="70" t="s">
        <v>32</v>
      </c>
      <c r="H36" s="70"/>
      <c r="I36" s="70"/>
      <c r="J36" s="70"/>
      <c r="K36" s="70" t="s">
        <v>32</v>
      </c>
      <c r="L36" s="70" t="s">
        <v>32</v>
      </c>
      <c r="M36" s="70"/>
      <c r="N36" s="70" t="s">
        <v>32</v>
      </c>
      <c r="O36" s="70"/>
      <c r="P36" s="70" t="s">
        <v>32</v>
      </c>
      <c r="Q36" s="70"/>
      <c r="R36" s="70" t="s">
        <v>32</v>
      </c>
    </row>
    <row r="37" spans="1:18">
      <c r="A37" s="70" t="s">
        <v>263</v>
      </c>
      <c r="B37" s="70" t="s">
        <v>292</v>
      </c>
      <c r="C37" s="70" t="s">
        <v>293</v>
      </c>
      <c r="D37" s="70" t="s">
        <v>32</v>
      </c>
      <c r="E37" s="70" t="s">
        <v>32</v>
      </c>
      <c r="F37" s="70" t="s">
        <v>32</v>
      </c>
      <c r="G37" s="70" t="s">
        <v>32</v>
      </c>
      <c r="H37" s="70"/>
      <c r="I37" s="70"/>
      <c r="J37" s="70"/>
      <c r="K37" s="70" t="s">
        <v>32</v>
      </c>
      <c r="L37" s="70" t="s">
        <v>32</v>
      </c>
      <c r="M37" s="70"/>
      <c r="N37" s="70" t="s">
        <v>32</v>
      </c>
      <c r="O37" s="70"/>
      <c r="P37" s="70" t="s">
        <v>32</v>
      </c>
      <c r="Q37" s="70"/>
      <c r="R37" s="70" t="s">
        <v>32</v>
      </c>
    </row>
    <row r="38" spans="1:18">
      <c r="A38" s="70" t="s">
        <v>263</v>
      </c>
      <c r="B38" s="70" t="s">
        <v>294</v>
      </c>
      <c r="C38" s="70" t="s">
        <v>295</v>
      </c>
      <c r="D38" s="70" t="s">
        <v>32</v>
      </c>
      <c r="E38" s="70" t="s">
        <v>32</v>
      </c>
      <c r="F38" s="70" t="s">
        <v>32</v>
      </c>
      <c r="G38" s="70" t="s">
        <v>32</v>
      </c>
      <c r="H38" s="70"/>
      <c r="I38" s="70"/>
      <c r="J38" s="70" t="s">
        <v>32</v>
      </c>
      <c r="K38" s="70" t="s">
        <v>32</v>
      </c>
      <c r="L38" s="70" t="s">
        <v>32</v>
      </c>
      <c r="M38" s="70"/>
      <c r="N38" s="70" t="s">
        <v>32</v>
      </c>
      <c r="O38" s="70" t="s">
        <v>32</v>
      </c>
      <c r="P38" s="70" t="s">
        <v>32</v>
      </c>
      <c r="Q38" s="70"/>
      <c r="R38" s="70" t="s">
        <v>32</v>
      </c>
    </row>
    <row r="39" spans="1:18" ht="18">
      <c r="A39" s="70" t="s">
        <v>263</v>
      </c>
      <c r="B39" s="70" t="s">
        <v>306</v>
      </c>
      <c r="C39" s="70" t="s">
        <v>307</v>
      </c>
      <c r="D39" s="70" t="s">
        <v>32</v>
      </c>
      <c r="E39" s="70" t="s">
        <v>32</v>
      </c>
      <c r="F39" s="70" t="s">
        <v>32</v>
      </c>
      <c r="G39" s="70" t="s">
        <v>32</v>
      </c>
      <c r="H39" s="70" t="s">
        <v>32</v>
      </c>
      <c r="I39" s="70" t="s">
        <v>32</v>
      </c>
      <c r="J39" s="70" t="s">
        <v>32</v>
      </c>
      <c r="K39" s="70" t="s">
        <v>32</v>
      </c>
      <c r="L39" s="70" t="s">
        <v>32</v>
      </c>
      <c r="M39" s="70" t="s">
        <v>32</v>
      </c>
      <c r="N39" s="70" t="s">
        <v>32</v>
      </c>
      <c r="O39" s="70" t="s">
        <v>32</v>
      </c>
      <c r="P39" s="70" t="s">
        <v>32</v>
      </c>
      <c r="Q39" s="70"/>
      <c r="R39" s="70" t="s">
        <v>32</v>
      </c>
    </row>
    <row r="40" spans="1:18">
      <c r="A40" s="70" t="s">
        <v>263</v>
      </c>
      <c r="B40" s="70" t="s">
        <v>308</v>
      </c>
      <c r="C40" s="70" t="s">
        <v>309</v>
      </c>
      <c r="D40" s="70" t="s">
        <v>32</v>
      </c>
      <c r="E40" s="70" t="s">
        <v>32</v>
      </c>
      <c r="F40" s="70" t="s">
        <v>32</v>
      </c>
      <c r="G40" s="70" t="s">
        <v>32</v>
      </c>
      <c r="H40" s="70"/>
      <c r="I40" s="70"/>
      <c r="J40" s="70"/>
      <c r="K40" s="70"/>
      <c r="L40" s="70"/>
      <c r="M40" s="70"/>
      <c r="N40" s="70"/>
      <c r="O40" s="70"/>
      <c r="P40" s="70" t="s">
        <v>32</v>
      </c>
      <c r="Q40" s="70" t="s">
        <v>32</v>
      </c>
      <c r="R40" s="70" t="s">
        <v>32</v>
      </c>
    </row>
    <row r="41" spans="1:18" ht="18">
      <c r="A41" s="70" t="s">
        <v>263</v>
      </c>
      <c r="B41" s="70" t="s">
        <v>310</v>
      </c>
      <c r="C41" s="70" t="s">
        <v>311</v>
      </c>
      <c r="D41" s="70" t="s">
        <v>32</v>
      </c>
      <c r="E41" s="70" t="s">
        <v>32</v>
      </c>
      <c r="F41" s="70" t="s">
        <v>32</v>
      </c>
      <c r="G41" s="70" t="s">
        <v>32</v>
      </c>
      <c r="H41" s="70"/>
      <c r="I41" s="70"/>
      <c r="J41" s="70"/>
      <c r="K41" s="70"/>
      <c r="L41" s="70"/>
      <c r="M41" s="70"/>
      <c r="N41" s="70"/>
      <c r="O41" s="70"/>
      <c r="P41" s="70" t="s">
        <v>32</v>
      </c>
      <c r="Q41" s="70" t="s">
        <v>32</v>
      </c>
      <c r="R41" s="70" t="s">
        <v>32</v>
      </c>
    </row>
    <row r="42" spans="1:18" ht="18">
      <c r="A42" s="70" t="s">
        <v>263</v>
      </c>
      <c r="B42" s="70" t="s">
        <v>312</v>
      </c>
      <c r="C42" s="70" t="s">
        <v>313</v>
      </c>
      <c r="D42" s="70" t="s">
        <v>32</v>
      </c>
      <c r="E42" s="70" t="s">
        <v>32</v>
      </c>
      <c r="F42" s="70" t="s">
        <v>32</v>
      </c>
      <c r="G42" s="70" t="s">
        <v>32</v>
      </c>
      <c r="H42" s="70"/>
      <c r="I42" s="70"/>
      <c r="J42" s="70"/>
      <c r="K42" s="70"/>
      <c r="L42" s="70"/>
      <c r="M42" s="70"/>
      <c r="N42" s="70"/>
      <c r="O42" s="70"/>
      <c r="P42" s="70" t="s">
        <v>32</v>
      </c>
      <c r="Q42" s="70" t="s">
        <v>32</v>
      </c>
      <c r="R42" s="70" t="s">
        <v>32</v>
      </c>
    </row>
    <row r="43" spans="1:18" ht="18">
      <c r="A43" s="70" t="s">
        <v>263</v>
      </c>
      <c r="B43" s="70" t="s">
        <v>314</v>
      </c>
      <c r="C43" s="70" t="s">
        <v>315</v>
      </c>
      <c r="D43" s="70" t="s">
        <v>32</v>
      </c>
      <c r="E43" s="70" t="s">
        <v>32</v>
      </c>
      <c r="F43" s="70" t="s">
        <v>32</v>
      </c>
      <c r="G43" s="70" t="s">
        <v>32</v>
      </c>
      <c r="H43" s="70" t="s">
        <v>32</v>
      </c>
      <c r="I43" s="70" t="s">
        <v>32</v>
      </c>
      <c r="J43" s="70" t="s">
        <v>32</v>
      </c>
      <c r="K43" s="70" t="s">
        <v>32</v>
      </c>
      <c r="L43" s="70" t="s">
        <v>32</v>
      </c>
      <c r="M43" s="70" t="s">
        <v>32</v>
      </c>
      <c r="N43" s="70" t="s">
        <v>32</v>
      </c>
      <c r="O43" s="70" t="s">
        <v>32</v>
      </c>
      <c r="P43" s="70" t="s">
        <v>32</v>
      </c>
      <c r="Q43" s="70"/>
      <c r="R43" s="70" t="s">
        <v>32</v>
      </c>
    </row>
    <row r="44" spans="1:18" ht="18">
      <c r="A44" s="70" t="s">
        <v>263</v>
      </c>
      <c r="B44" s="70" t="s">
        <v>316</v>
      </c>
      <c r="C44" s="70" t="s">
        <v>317</v>
      </c>
      <c r="D44" s="70" t="s">
        <v>32</v>
      </c>
      <c r="E44" s="70" t="s">
        <v>32</v>
      </c>
      <c r="F44" s="70" t="s">
        <v>32</v>
      </c>
      <c r="G44" s="70" t="s">
        <v>32</v>
      </c>
      <c r="H44" s="70" t="s">
        <v>32</v>
      </c>
      <c r="I44" s="70" t="s">
        <v>32</v>
      </c>
      <c r="J44" s="70" t="s">
        <v>32</v>
      </c>
      <c r="K44" s="70" t="s">
        <v>32</v>
      </c>
      <c r="L44" s="70" t="s">
        <v>32</v>
      </c>
      <c r="M44" s="70" t="s">
        <v>32</v>
      </c>
      <c r="N44" s="70" t="s">
        <v>32</v>
      </c>
      <c r="O44" s="70" t="s">
        <v>32</v>
      </c>
      <c r="P44" s="70" t="s">
        <v>32</v>
      </c>
      <c r="Q44" s="70"/>
      <c r="R44" s="70" t="s">
        <v>32</v>
      </c>
    </row>
    <row r="45" spans="1:18">
      <c r="A45" s="71" t="s">
        <v>263</v>
      </c>
      <c r="B45" s="71" t="s">
        <v>322</v>
      </c>
      <c r="C45" s="71" t="s">
        <v>323</v>
      </c>
      <c r="D45" s="71" t="s">
        <v>32</v>
      </c>
      <c r="E45" s="71" t="s">
        <v>32</v>
      </c>
      <c r="F45" s="71" t="s">
        <v>32</v>
      </c>
      <c r="G45" s="71" t="s">
        <v>32</v>
      </c>
      <c r="H45" s="71"/>
      <c r="I45" s="71"/>
      <c r="J45" s="71"/>
      <c r="K45" s="71"/>
      <c r="L45" s="71"/>
      <c r="M45" s="71"/>
      <c r="N45" s="71"/>
      <c r="O45" s="71" t="s">
        <v>32</v>
      </c>
      <c r="P45" s="71" t="s">
        <v>32</v>
      </c>
      <c r="Q45" s="71"/>
      <c r="R45" s="71" t="s">
        <v>32</v>
      </c>
    </row>
    <row r="46" spans="1:18">
      <c r="A46" s="32"/>
      <c r="B46" s="33">
        <f>COUNTA(B29:B45)</f>
        <v>17</v>
      </c>
      <c r="C46" s="59"/>
      <c r="D46" s="33">
        <f t="shared" ref="D46:R46" si="2">COUNTIF(D29:D45,"Yes")</f>
        <v>17</v>
      </c>
      <c r="E46" s="33">
        <f t="shared" si="2"/>
        <v>17</v>
      </c>
      <c r="F46" s="33">
        <f t="shared" si="2"/>
        <v>17</v>
      </c>
      <c r="G46" s="33">
        <f t="shared" si="2"/>
        <v>17</v>
      </c>
      <c r="H46" s="33">
        <f t="shared" si="2"/>
        <v>5</v>
      </c>
      <c r="I46" s="33">
        <f t="shared" si="2"/>
        <v>5</v>
      </c>
      <c r="J46" s="33">
        <f t="shared" si="2"/>
        <v>7</v>
      </c>
      <c r="K46" s="33">
        <f t="shared" si="2"/>
        <v>10</v>
      </c>
      <c r="L46" s="33">
        <f t="shared" si="2"/>
        <v>10</v>
      </c>
      <c r="M46" s="33">
        <f t="shared" si="2"/>
        <v>5</v>
      </c>
      <c r="N46" s="33">
        <f t="shared" si="2"/>
        <v>10</v>
      </c>
      <c r="O46" s="33">
        <f t="shared" si="2"/>
        <v>9</v>
      </c>
      <c r="P46" s="33">
        <f t="shared" si="2"/>
        <v>17</v>
      </c>
      <c r="Q46" s="33">
        <f t="shared" si="2"/>
        <v>4</v>
      </c>
      <c r="R46" s="33">
        <f t="shared" si="2"/>
        <v>17</v>
      </c>
    </row>
    <row r="47" spans="1:18">
      <c r="A47" s="46"/>
      <c r="B47" s="46"/>
      <c r="C47" s="92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1:18">
      <c r="A48" s="50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1:18">
      <c r="A49" s="50"/>
      <c r="C49" s="106" t="s">
        <v>73</v>
      </c>
      <c r="D49" s="107"/>
      <c r="E49" s="107"/>
      <c r="F49" s="107"/>
      <c r="G49" s="107"/>
      <c r="H49" s="107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18">
      <c r="A50" s="50"/>
      <c r="B50" s="96"/>
      <c r="C50" s="108"/>
      <c r="D50" s="109"/>
      <c r="E50" s="110"/>
      <c r="F50" s="111" t="s">
        <v>112</v>
      </c>
      <c r="G50" s="102">
        <f>SUM(B14+B27+B46)</f>
        <v>39</v>
      </c>
      <c r="H50" s="107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>
      <c r="B51" s="95"/>
      <c r="C51" s="108"/>
      <c r="D51" s="109"/>
      <c r="E51" s="109"/>
      <c r="F51" s="112" t="s">
        <v>115</v>
      </c>
      <c r="G51" s="102">
        <f>SUM(D14+D27+D46)</f>
        <v>38</v>
      </c>
      <c r="H51" s="108"/>
    </row>
    <row r="52" spans="1:18">
      <c r="B52" s="95"/>
      <c r="C52" s="108"/>
      <c r="D52" s="109"/>
      <c r="E52" s="109"/>
      <c r="F52" s="112" t="s">
        <v>116</v>
      </c>
      <c r="G52" s="102">
        <f>SUM(E14+E27+E46)</f>
        <v>38</v>
      </c>
      <c r="H52" s="108"/>
    </row>
    <row r="53" spans="1:18">
      <c r="B53" s="95"/>
      <c r="C53" s="108"/>
      <c r="D53" s="108"/>
      <c r="E53" s="108"/>
      <c r="F53" s="108"/>
      <c r="G53" s="108"/>
      <c r="H53" s="108"/>
    </row>
    <row r="54" spans="1:18">
      <c r="B54" s="95"/>
      <c r="C54" s="106" t="s">
        <v>118</v>
      </c>
      <c r="D54" s="108"/>
      <c r="E54" s="108"/>
      <c r="F54" s="108"/>
      <c r="G54" s="113" t="s">
        <v>107</v>
      </c>
      <c r="H54" s="113" t="s">
        <v>119</v>
      </c>
    </row>
    <row r="55" spans="1:18">
      <c r="B55" s="95"/>
      <c r="C55" s="108"/>
      <c r="D55" s="108"/>
      <c r="E55" s="108"/>
      <c r="F55" s="114" t="s">
        <v>124</v>
      </c>
      <c r="G55" s="102">
        <f>SUM(F14+F27+F46)</f>
        <v>38</v>
      </c>
      <c r="H55" s="116">
        <f>G55/(G68)</f>
        <v>0.15702479338842976</v>
      </c>
    </row>
    <row r="56" spans="1:18">
      <c r="B56" s="95"/>
      <c r="C56" s="108"/>
      <c r="D56" s="108"/>
      <c r="E56" s="108"/>
      <c r="F56" s="114" t="s">
        <v>125</v>
      </c>
      <c r="G56" s="102">
        <f>SUM(G14+G27+G46)</f>
        <v>38</v>
      </c>
      <c r="H56" s="116">
        <f>G56/G68</f>
        <v>0.15702479338842976</v>
      </c>
    </row>
    <row r="57" spans="1:18">
      <c r="B57" s="95"/>
      <c r="C57" s="108"/>
      <c r="D57" s="108"/>
      <c r="E57" s="108"/>
      <c r="F57" s="114" t="s">
        <v>126</v>
      </c>
      <c r="G57" s="102">
        <f>SUM(H14+H27+H46)</f>
        <v>6</v>
      </c>
      <c r="H57" s="116">
        <f>G57/G68</f>
        <v>2.4793388429752067E-2</v>
      </c>
    </row>
    <row r="58" spans="1:18">
      <c r="B58" s="95"/>
      <c r="C58" s="108"/>
      <c r="D58" s="108"/>
      <c r="E58" s="108"/>
      <c r="F58" s="114" t="s">
        <v>127</v>
      </c>
      <c r="G58" s="102">
        <f>SUM(I14+I27+I46)</f>
        <v>9</v>
      </c>
      <c r="H58" s="116">
        <f>G58/G68</f>
        <v>3.71900826446281E-2</v>
      </c>
    </row>
    <row r="59" spans="1:18">
      <c r="B59" s="95"/>
      <c r="C59" s="108"/>
      <c r="D59" s="108"/>
      <c r="E59" s="108"/>
      <c r="F59" s="114" t="s">
        <v>128</v>
      </c>
      <c r="G59" s="102">
        <f>SUM(J14+J27+J46)</f>
        <v>9</v>
      </c>
      <c r="H59" s="116">
        <f>G59/G68</f>
        <v>3.71900826446281E-2</v>
      </c>
    </row>
    <row r="60" spans="1:18">
      <c r="B60" s="95"/>
      <c r="C60" s="108"/>
      <c r="D60" s="108"/>
      <c r="E60" s="108"/>
      <c r="F60" s="114" t="s">
        <v>129</v>
      </c>
      <c r="G60" s="102">
        <f>SUM(K14+K27+K46)</f>
        <v>10</v>
      </c>
      <c r="H60" s="116">
        <f>G60/G68</f>
        <v>4.1322314049586778E-2</v>
      </c>
    </row>
    <row r="61" spans="1:18">
      <c r="B61" s="95"/>
      <c r="C61" s="108"/>
      <c r="D61" s="108"/>
      <c r="E61" s="108"/>
      <c r="F61" s="114" t="s">
        <v>130</v>
      </c>
      <c r="G61" s="102">
        <f>SUM(L14+L27+L46)</f>
        <v>10</v>
      </c>
      <c r="H61" s="116">
        <f>G61/G68</f>
        <v>4.1322314049586778E-2</v>
      </c>
    </row>
    <row r="62" spans="1:18">
      <c r="B62" s="95"/>
      <c r="C62" s="108"/>
      <c r="D62" s="108"/>
      <c r="E62" s="108"/>
      <c r="F62" s="114" t="s">
        <v>131</v>
      </c>
      <c r="G62" s="102">
        <f>SUM(M14+M27+M46)</f>
        <v>5</v>
      </c>
      <c r="H62" s="116">
        <f>G62/G68</f>
        <v>2.0661157024793389E-2</v>
      </c>
    </row>
    <row r="63" spans="1:18">
      <c r="B63" s="95"/>
      <c r="C63" s="108"/>
      <c r="D63" s="108"/>
      <c r="E63" s="108"/>
      <c r="F63" s="114" t="s">
        <v>132</v>
      </c>
      <c r="G63" s="102">
        <f>SUM(N14+N27+N46)</f>
        <v>10</v>
      </c>
      <c r="H63" s="116">
        <f>G63/G68</f>
        <v>4.1322314049586778E-2</v>
      </c>
    </row>
    <row r="64" spans="1:18">
      <c r="B64" s="95"/>
      <c r="C64" s="108"/>
      <c r="D64" s="108"/>
      <c r="E64" s="108"/>
      <c r="F64" s="114" t="s">
        <v>133</v>
      </c>
      <c r="G64" s="102">
        <f>SUM(O14+O27+O46)</f>
        <v>27</v>
      </c>
      <c r="H64" s="116">
        <f>G64/G68</f>
        <v>0.1115702479338843</v>
      </c>
    </row>
    <row r="65" spans="2:8">
      <c r="B65" s="95"/>
      <c r="C65" s="108"/>
      <c r="D65" s="108"/>
      <c r="E65" s="108"/>
      <c r="F65" s="114" t="s">
        <v>134</v>
      </c>
      <c r="G65" s="102">
        <f>SUM(P14+P27+P46)</f>
        <v>38</v>
      </c>
      <c r="H65" s="116">
        <f>G65/G68</f>
        <v>0.15702479338842976</v>
      </c>
    </row>
    <row r="66" spans="2:8">
      <c r="B66" s="95"/>
      <c r="C66" s="108"/>
      <c r="D66" s="108"/>
      <c r="E66" s="108"/>
      <c r="F66" s="114" t="s">
        <v>135</v>
      </c>
      <c r="G66" s="102">
        <f>SUM(Q14+Q27+Q46)</f>
        <v>4</v>
      </c>
      <c r="H66" s="116">
        <f>G66/G68</f>
        <v>1.6528925619834711E-2</v>
      </c>
    </row>
    <row r="67" spans="2:8">
      <c r="B67" s="95"/>
      <c r="C67" s="108"/>
      <c r="D67" s="108"/>
      <c r="E67" s="108"/>
      <c r="F67" s="114" t="s">
        <v>136</v>
      </c>
      <c r="G67" s="126">
        <f>SUM(R14+R27+R46)</f>
        <v>38</v>
      </c>
      <c r="H67" s="117">
        <f>G67/G68</f>
        <v>0.15702479338842976</v>
      </c>
    </row>
    <row r="68" spans="2:8">
      <c r="B68" s="95"/>
      <c r="C68" s="108"/>
      <c r="D68" s="108"/>
      <c r="E68" s="108"/>
      <c r="F68" s="114"/>
      <c r="G68" s="125">
        <f>SUM(G55:G67)</f>
        <v>242</v>
      </c>
      <c r="H68" s="151">
        <f>SUM(H55:H67)</f>
        <v>0.99999999999999989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Minnesota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37"/>
  <sheetViews>
    <sheetView zoomScaleNormal="100" workbookViewId="0">
      <pane ySplit="1" topLeftCell="A2" activePane="bottomLeft" state="frozen"/>
      <selection pane="bottomLeft" activeCell="L17" sqref="L17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>
      <c r="A1" s="25" t="s">
        <v>15</v>
      </c>
      <c r="B1" s="25" t="s">
        <v>16</v>
      </c>
      <c r="C1" s="25" t="s">
        <v>76</v>
      </c>
      <c r="D1" s="25" t="s">
        <v>101</v>
      </c>
      <c r="E1" s="26" t="s">
        <v>341</v>
      </c>
      <c r="F1" s="26" t="s">
        <v>342</v>
      </c>
      <c r="G1" s="27" t="s">
        <v>102</v>
      </c>
      <c r="H1" s="25" t="s">
        <v>103</v>
      </c>
      <c r="I1" s="25" t="s">
        <v>104</v>
      </c>
      <c r="J1" s="25" t="s">
        <v>105</v>
      </c>
    </row>
    <row r="2" spans="1:10" ht="12.75" customHeight="1">
      <c r="A2" s="70" t="s">
        <v>263</v>
      </c>
      <c r="B2" s="70" t="s">
        <v>276</v>
      </c>
      <c r="C2" s="70" t="s">
        <v>277</v>
      </c>
      <c r="D2" s="70" t="s">
        <v>35</v>
      </c>
      <c r="E2" s="72">
        <v>40429</v>
      </c>
      <c r="F2" s="72">
        <v>40431</v>
      </c>
      <c r="G2" s="70">
        <v>2</v>
      </c>
      <c r="H2" s="70" t="s">
        <v>34</v>
      </c>
      <c r="I2" s="70" t="s">
        <v>167</v>
      </c>
      <c r="J2" s="70" t="s">
        <v>26</v>
      </c>
    </row>
    <row r="3" spans="1:10" ht="12.75" customHeight="1">
      <c r="A3" s="70" t="s">
        <v>263</v>
      </c>
      <c r="B3" s="70" t="s">
        <v>276</v>
      </c>
      <c r="C3" s="70" t="s">
        <v>277</v>
      </c>
      <c r="D3" s="70" t="s">
        <v>35</v>
      </c>
      <c r="E3" s="72">
        <v>40435</v>
      </c>
      <c r="F3" s="72">
        <v>40437</v>
      </c>
      <c r="G3" s="70">
        <v>3</v>
      </c>
      <c r="H3" s="70" t="s">
        <v>335</v>
      </c>
      <c r="I3" s="70" t="s">
        <v>167</v>
      </c>
      <c r="J3" s="70" t="s">
        <v>26</v>
      </c>
    </row>
    <row r="4" spans="1:10" ht="12.75" customHeight="1">
      <c r="A4" s="70" t="s">
        <v>263</v>
      </c>
      <c r="B4" s="70" t="s">
        <v>284</v>
      </c>
      <c r="C4" s="70" t="s">
        <v>285</v>
      </c>
      <c r="D4" s="70" t="s">
        <v>35</v>
      </c>
      <c r="E4" s="72">
        <v>40437</v>
      </c>
      <c r="F4" s="72">
        <v>40438</v>
      </c>
      <c r="G4" s="70">
        <v>1</v>
      </c>
      <c r="H4" s="70" t="s">
        <v>34</v>
      </c>
      <c r="I4" s="70" t="s">
        <v>167</v>
      </c>
      <c r="J4" s="70" t="s">
        <v>26</v>
      </c>
    </row>
    <row r="5" spans="1:10" ht="12.75" customHeight="1">
      <c r="A5" s="70" t="s">
        <v>263</v>
      </c>
      <c r="B5" s="70" t="s">
        <v>286</v>
      </c>
      <c r="C5" s="70" t="s">
        <v>287</v>
      </c>
      <c r="D5" s="70" t="s">
        <v>35</v>
      </c>
      <c r="E5" s="72">
        <v>40414</v>
      </c>
      <c r="F5" s="72">
        <v>40416</v>
      </c>
      <c r="G5" s="70">
        <v>2</v>
      </c>
      <c r="H5" s="70" t="s">
        <v>34</v>
      </c>
      <c r="I5" s="70" t="s">
        <v>167</v>
      </c>
      <c r="J5" s="70" t="s">
        <v>26</v>
      </c>
    </row>
    <row r="6" spans="1:10" ht="12.75" customHeight="1">
      <c r="A6" s="70" t="s">
        <v>263</v>
      </c>
      <c r="B6" s="70" t="s">
        <v>292</v>
      </c>
      <c r="C6" s="70" t="s">
        <v>293</v>
      </c>
      <c r="D6" s="70" t="s">
        <v>35</v>
      </c>
      <c r="E6" s="72">
        <v>40410</v>
      </c>
      <c r="F6" s="72">
        <v>40414</v>
      </c>
      <c r="G6" s="70">
        <v>4</v>
      </c>
      <c r="H6" s="70" t="s">
        <v>34</v>
      </c>
      <c r="I6" s="70" t="s">
        <v>167</v>
      </c>
      <c r="J6" s="70" t="s">
        <v>26</v>
      </c>
    </row>
    <row r="7" spans="1:10" ht="12.75" customHeight="1">
      <c r="A7" s="70" t="s">
        <v>263</v>
      </c>
      <c r="B7" s="70" t="s">
        <v>306</v>
      </c>
      <c r="C7" s="70" t="s">
        <v>307</v>
      </c>
      <c r="D7" s="70" t="s">
        <v>35</v>
      </c>
      <c r="E7" s="72">
        <v>40410</v>
      </c>
      <c r="F7" s="72">
        <v>40414</v>
      </c>
      <c r="G7" s="70">
        <v>4</v>
      </c>
      <c r="H7" s="70" t="s">
        <v>34</v>
      </c>
      <c r="I7" s="70" t="s">
        <v>335</v>
      </c>
      <c r="J7" s="70" t="s">
        <v>26</v>
      </c>
    </row>
    <row r="8" spans="1:10" ht="12.75" customHeight="1">
      <c r="A8" s="70" t="s">
        <v>263</v>
      </c>
      <c r="B8" s="70" t="s">
        <v>306</v>
      </c>
      <c r="C8" s="70" t="s">
        <v>307</v>
      </c>
      <c r="D8" s="70" t="s">
        <v>35</v>
      </c>
      <c r="E8" s="72">
        <v>40423</v>
      </c>
      <c r="F8" s="72">
        <v>40438</v>
      </c>
      <c r="G8" s="70">
        <v>15</v>
      </c>
      <c r="H8" s="70" t="s">
        <v>34</v>
      </c>
      <c r="I8" s="70" t="s">
        <v>167</v>
      </c>
      <c r="J8" s="70" t="s">
        <v>26</v>
      </c>
    </row>
    <row r="9" spans="1:10" ht="12.75" customHeight="1">
      <c r="A9" s="70" t="s">
        <v>263</v>
      </c>
      <c r="B9" s="70" t="s">
        <v>314</v>
      </c>
      <c r="C9" s="70" t="s">
        <v>315</v>
      </c>
      <c r="D9" s="70" t="s">
        <v>35</v>
      </c>
      <c r="E9" s="72">
        <v>40410</v>
      </c>
      <c r="F9" s="72">
        <v>40414</v>
      </c>
      <c r="G9" s="70">
        <v>4</v>
      </c>
      <c r="H9" s="70" t="s">
        <v>34</v>
      </c>
      <c r="I9" s="70" t="s">
        <v>167</v>
      </c>
      <c r="J9" s="70" t="s">
        <v>26</v>
      </c>
    </row>
    <row r="10" spans="1:10" ht="12.75" customHeight="1">
      <c r="A10" s="70" t="s">
        <v>263</v>
      </c>
      <c r="B10" s="70" t="s">
        <v>316</v>
      </c>
      <c r="C10" s="70" t="s">
        <v>317</v>
      </c>
      <c r="D10" s="70" t="s">
        <v>35</v>
      </c>
      <c r="E10" s="72">
        <v>40416</v>
      </c>
      <c r="F10" s="72">
        <v>40421</v>
      </c>
      <c r="G10" s="70">
        <v>5</v>
      </c>
      <c r="H10" s="70" t="s">
        <v>34</v>
      </c>
      <c r="I10" s="70" t="s">
        <v>167</v>
      </c>
      <c r="J10" s="70" t="s">
        <v>26</v>
      </c>
    </row>
    <row r="11" spans="1:10" ht="12.75" customHeight="1">
      <c r="A11" s="71" t="s">
        <v>263</v>
      </c>
      <c r="B11" s="71" t="s">
        <v>316</v>
      </c>
      <c r="C11" s="71" t="s">
        <v>317</v>
      </c>
      <c r="D11" s="71" t="s">
        <v>35</v>
      </c>
      <c r="E11" s="73">
        <v>40423</v>
      </c>
      <c r="F11" s="73">
        <v>40431</v>
      </c>
      <c r="G11" s="71">
        <v>8</v>
      </c>
      <c r="H11" s="71" t="s">
        <v>34</v>
      </c>
      <c r="I11" s="71" t="s">
        <v>167</v>
      </c>
      <c r="J11" s="71" t="s">
        <v>26</v>
      </c>
    </row>
    <row r="12" spans="1:10" ht="12.75" customHeight="1">
      <c r="A12" s="32"/>
      <c r="B12" s="61">
        <f>SUM(IF(FREQUENCY(MATCH(B2:B11,B2:B11,0),MATCH(B2:B11,B2:B11,0))&gt;0,1))</f>
        <v>7</v>
      </c>
      <c r="C12" s="61"/>
      <c r="D12" s="29">
        <f>COUNTA(D2:D11)</f>
        <v>10</v>
      </c>
      <c r="E12" s="29"/>
      <c r="F12" s="29"/>
      <c r="G12" s="29">
        <f>SUM(G2:G11)</f>
        <v>48</v>
      </c>
      <c r="H12" s="32"/>
      <c r="I12" s="54"/>
      <c r="J12" s="54"/>
    </row>
    <row r="13" spans="1:10" ht="12.75" customHeight="1">
      <c r="A13" s="32"/>
      <c r="B13" s="32"/>
      <c r="C13" s="32"/>
      <c r="D13" s="32"/>
      <c r="E13" s="32"/>
      <c r="F13" s="32"/>
      <c r="G13" s="32"/>
      <c r="H13" s="32"/>
      <c r="I13" s="54"/>
      <c r="J13" s="54"/>
    </row>
    <row r="14" spans="1:10" ht="12.75" customHeight="1">
      <c r="A14" s="32"/>
      <c r="B14" s="61"/>
      <c r="C14" s="33"/>
      <c r="D14" s="29"/>
      <c r="E14" s="29"/>
      <c r="F14" s="29"/>
      <c r="G14" s="29"/>
      <c r="H14" s="32"/>
      <c r="I14" s="32"/>
      <c r="J14" s="32"/>
    </row>
    <row r="15" spans="1:10" ht="12.75" customHeight="1">
      <c r="A15" s="32"/>
      <c r="B15" s="103" t="s">
        <v>74</v>
      </c>
      <c r="C15" s="118"/>
      <c r="D15" s="119"/>
      <c r="E15" s="119"/>
      <c r="F15" s="29"/>
      <c r="G15" s="29"/>
      <c r="H15" s="32"/>
      <c r="I15" s="32"/>
      <c r="J15" s="32"/>
    </row>
    <row r="16" spans="1:10" ht="12.75" customHeight="1">
      <c r="A16" s="32"/>
      <c r="B16" s="120"/>
      <c r="C16" s="121" t="s">
        <v>141</v>
      </c>
      <c r="D16" s="102">
        <f>SUM(B12)</f>
        <v>7</v>
      </c>
      <c r="E16" s="119"/>
      <c r="F16" s="29"/>
      <c r="G16" s="29"/>
      <c r="H16" s="32"/>
      <c r="I16" s="32"/>
      <c r="J16" s="32"/>
    </row>
    <row r="17" spans="1:11" ht="12.75" customHeight="1">
      <c r="A17" s="32"/>
      <c r="B17" s="120"/>
      <c r="C17" s="121" t="s">
        <v>142</v>
      </c>
      <c r="D17" s="102">
        <f>SUM(D12)</f>
        <v>10</v>
      </c>
      <c r="E17" s="119"/>
      <c r="F17" s="29"/>
      <c r="G17" s="29"/>
      <c r="H17" s="32"/>
      <c r="I17" s="32"/>
      <c r="J17" s="32"/>
    </row>
    <row r="18" spans="1:11" ht="12.75" customHeight="1">
      <c r="A18" s="32"/>
      <c r="B18" s="120"/>
      <c r="C18" s="121" t="s">
        <v>143</v>
      </c>
      <c r="D18" s="101">
        <f>SUM(G12)</f>
        <v>48</v>
      </c>
      <c r="E18" s="119"/>
      <c r="F18" s="29"/>
      <c r="G18" s="29"/>
      <c r="H18" s="32"/>
      <c r="I18" s="32"/>
      <c r="J18" s="32"/>
    </row>
    <row r="19" spans="1:11" ht="12.75" customHeight="1">
      <c r="A19" s="32"/>
      <c r="B19" s="120"/>
      <c r="C19" s="118"/>
      <c r="D19" s="119"/>
      <c r="E19" s="119"/>
      <c r="F19" s="29"/>
      <c r="G19" s="29"/>
      <c r="H19" s="32"/>
      <c r="I19" s="32"/>
      <c r="J19" s="32"/>
    </row>
    <row r="20" spans="1:11" ht="12.75" customHeight="1">
      <c r="A20" s="32"/>
      <c r="B20" s="108"/>
      <c r="C20" s="122" t="s">
        <v>122</v>
      </c>
      <c r="D20" s="119"/>
      <c r="E20" s="119"/>
      <c r="F20" s="29"/>
      <c r="G20" s="29"/>
      <c r="H20" s="32"/>
      <c r="I20" s="32"/>
      <c r="J20" s="32"/>
    </row>
    <row r="21" spans="1:11" ht="12.75" customHeight="1">
      <c r="A21" s="32"/>
      <c r="B21" s="120"/>
      <c r="C21" s="104"/>
      <c r="D21" s="113" t="s">
        <v>107</v>
      </c>
      <c r="E21" s="113" t="s">
        <v>108</v>
      </c>
      <c r="F21" s="29"/>
      <c r="G21" s="29"/>
      <c r="H21" s="32"/>
      <c r="I21" s="32"/>
      <c r="J21" s="32"/>
    </row>
    <row r="22" spans="1:11" ht="12.75" customHeight="1">
      <c r="A22" s="87"/>
      <c r="B22" s="108"/>
      <c r="C22" s="123" t="s">
        <v>137</v>
      </c>
      <c r="D22" s="104"/>
      <c r="E22" s="104"/>
      <c r="F22" s="30"/>
      <c r="G22" s="88"/>
      <c r="H22" s="32"/>
      <c r="I22" s="32"/>
      <c r="J22" s="54"/>
    </row>
    <row r="23" spans="1:11" ht="12.75" customHeight="1">
      <c r="A23" s="87"/>
      <c r="B23" s="108"/>
      <c r="C23" s="124" t="s">
        <v>106</v>
      </c>
      <c r="D23" s="102">
        <f>COUNTIF(H1:H12, "*ELEV_BACT*")</f>
        <v>9</v>
      </c>
      <c r="E23" s="129">
        <f>D23/D25</f>
        <v>0.9</v>
      </c>
      <c r="F23" s="30"/>
      <c r="G23" s="88"/>
      <c r="H23" s="32"/>
      <c r="I23" s="32"/>
      <c r="J23" s="54"/>
    </row>
    <row r="24" spans="1:11" ht="12.75" customHeight="1">
      <c r="A24" s="29"/>
      <c r="B24" s="115"/>
      <c r="C24" s="124" t="s">
        <v>336</v>
      </c>
      <c r="D24" s="126">
        <f>COUNTIF(H2:H11, "*OTHER*")</f>
        <v>1</v>
      </c>
      <c r="E24" s="117">
        <f>D24/D25</f>
        <v>0.1</v>
      </c>
      <c r="F24" s="32"/>
      <c r="G24" s="46"/>
      <c r="H24" s="32"/>
      <c r="I24" s="32"/>
      <c r="J24" s="32"/>
    </row>
    <row r="25" spans="1:11" ht="12.75" customHeight="1">
      <c r="B25" s="108"/>
      <c r="C25" s="127"/>
      <c r="D25" s="128">
        <f>SUM(D23:D24)</f>
        <v>10</v>
      </c>
      <c r="E25" s="116">
        <f>SUM(E23:E24)</f>
        <v>1</v>
      </c>
      <c r="F25" s="32"/>
      <c r="H25" s="86"/>
      <c r="I25" s="32"/>
      <c r="J25" s="32"/>
    </row>
    <row r="26" spans="1:11" ht="12.75" customHeight="1">
      <c r="B26" s="108"/>
      <c r="C26" s="123" t="s">
        <v>138</v>
      </c>
      <c r="D26" s="104"/>
      <c r="E26" s="125"/>
      <c r="G26" s="84"/>
      <c r="H26" s="85"/>
      <c r="I26" s="45"/>
      <c r="J26" s="93"/>
    </row>
    <row r="27" spans="1:11" ht="12.75" customHeight="1">
      <c r="B27" s="108"/>
      <c r="C27" s="124" t="s">
        <v>168</v>
      </c>
      <c r="D27" s="102">
        <f>COUNTIF(I2:I11, "*ECOLI*")</f>
        <v>9</v>
      </c>
      <c r="E27" s="129">
        <f>D27/D30</f>
        <v>0.9</v>
      </c>
      <c r="G27" s="84"/>
      <c r="H27" s="85"/>
      <c r="I27" s="45"/>
      <c r="J27" s="93"/>
    </row>
    <row r="28" spans="1:11" ht="12.75" customHeight="1">
      <c r="B28" s="108"/>
      <c r="C28" s="124" t="s">
        <v>337</v>
      </c>
      <c r="D28" s="102">
        <f>COUNTIF(I2:I11, "*ENTERO*")</f>
        <v>0</v>
      </c>
      <c r="E28" s="129">
        <f>D28/D30</f>
        <v>0</v>
      </c>
      <c r="G28" s="84"/>
      <c r="H28" s="85"/>
      <c r="I28" s="45"/>
      <c r="J28" s="93"/>
    </row>
    <row r="29" spans="1:11" ht="12.75" customHeight="1">
      <c r="B29" s="108"/>
      <c r="C29" s="124" t="s">
        <v>336</v>
      </c>
      <c r="D29" s="126">
        <f>COUNTIF(I2:I11, "*OTHER*")</f>
        <v>1</v>
      </c>
      <c r="E29" s="117">
        <f>D29/D30</f>
        <v>0.1</v>
      </c>
      <c r="G29" s="84"/>
      <c r="H29" s="85"/>
      <c r="I29" s="45"/>
      <c r="J29" s="93"/>
    </row>
    <row r="30" spans="1:11" ht="12.75" customHeight="1">
      <c r="B30" s="108"/>
      <c r="C30" s="127"/>
      <c r="D30" s="128">
        <f>SUM(D27:D29)</f>
        <v>10</v>
      </c>
      <c r="E30" s="116">
        <f>SUM(E27:E29)</f>
        <v>1</v>
      </c>
      <c r="H30" s="86"/>
      <c r="I30" s="32"/>
      <c r="J30" s="45"/>
      <c r="K30" s="70"/>
    </row>
    <row r="31" spans="1:11" ht="12.75" customHeight="1">
      <c r="B31" s="108"/>
      <c r="C31" s="123" t="s">
        <v>139</v>
      </c>
      <c r="D31" s="104"/>
      <c r="E31" s="125"/>
      <c r="H31" s="85"/>
      <c r="I31" s="45"/>
      <c r="J31" s="93"/>
      <c r="K31" s="70"/>
    </row>
    <row r="32" spans="1:11" ht="12.75" customHeight="1">
      <c r="B32" s="108"/>
      <c r="C32" s="124" t="s">
        <v>338</v>
      </c>
      <c r="D32" s="102">
        <f>COUNTIF(J2:J11, "*STORM*")</f>
        <v>0</v>
      </c>
      <c r="E32" s="129">
        <f>D32/D34</f>
        <v>0</v>
      </c>
      <c r="H32" s="85"/>
      <c r="I32" s="45"/>
      <c r="J32" s="93"/>
      <c r="K32" s="70"/>
    </row>
    <row r="33" spans="2:10" ht="12.75" customHeight="1">
      <c r="B33" s="108"/>
      <c r="C33" s="124" t="s">
        <v>123</v>
      </c>
      <c r="D33" s="126">
        <f>COUNTIF(J2:J11, "*UNKNOWN*")</f>
        <v>10</v>
      </c>
      <c r="E33" s="117">
        <f>D33/D34</f>
        <v>1</v>
      </c>
      <c r="H33" s="70"/>
      <c r="I33" s="45"/>
      <c r="J33" s="93"/>
    </row>
    <row r="34" spans="2:10" ht="12.75" customHeight="1">
      <c r="B34" s="108"/>
      <c r="C34" s="108"/>
      <c r="D34" s="128">
        <f>SUM(D32:D33)</f>
        <v>10</v>
      </c>
      <c r="E34" s="116">
        <f>SUM(E32:E33)</f>
        <v>1</v>
      </c>
      <c r="H34" s="70"/>
      <c r="I34" s="45"/>
      <c r="J34" s="93"/>
    </row>
    <row r="35" spans="2:10" ht="12.75" customHeight="1">
      <c r="H35" s="70"/>
      <c r="I35" s="45"/>
      <c r="J35" s="93"/>
    </row>
    <row r="36" spans="2:10" ht="12.75" customHeight="1">
      <c r="H36" s="70"/>
      <c r="I36" s="45"/>
      <c r="J36" s="93"/>
    </row>
    <row r="37" spans="2:10" ht="12" customHeight="1">
      <c r="H37" s="24"/>
      <c r="I37" s="94"/>
      <c r="J37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Minnesota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24"/>
  <sheetViews>
    <sheetView workbookViewId="0">
      <pane ySplit="2" topLeftCell="A3" activePane="bottomLeft" state="frozen"/>
      <selection pane="bottomLeft" activeCell="J27" sqref="J27"/>
    </sheetView>
  </sheetViews>
  <sheetFormatPr defaultRowHeight="9" customHeight="1"/>
  <cols>
    <col min="1" max="1" width="10.85546875" style="5" customWidth="1"/>
    <col min="2" max="2" width="9.140625" style="5"/>
    <col min="3" max="3" width="39.28515625" style="34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162" t="s">
        <v>28</v>
      </c>
      <c r="C1" s="163"/>
      <c r="D1" s="163"/>
      <c r="E1" s="163"/>
      <c r="F1" s="31"/>
      <c r="G1" s="160" t="s">
        <v>27</v>
      </c>
      <c r="H1" s="161"/>
      <c r="I1" s="161"/>
      <c r="J1" s="161"/>
      <c r="K1" s="161"/>
    </row>
    <row r="2" spans="1:147" s="8" customFormat="1" ht="48" customHeight="1">
      <c r="A2" s="4" t="s">
        <v>15</v>
      </c>
      <c r="B2" s="3" t="s">
        <v>16</v>
      </c>
      <c r="C2" s="3" t="s">
        <v>11</v>
      </c>
      <c r="D2" s="3" t="s">
        <v>3</v>
      </c>
      <c r="E2" s="3" t="s">
        <v>21</v>
      </c>
      <c r="F2" s="3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>
      <c r="A3" s="70" t="s">
        <v>263</v>
      </c>
      <c r="B3" s="70" t="s">
        <v>276</v>
      </c>
      <c r="C3" s="70" t="s">
        <v>277</v>
      </c>
      <c r="D3" s="58">
        <v>2</v>
      </c>
      <c r="E3" s="58">
        <v>5</v>
      </c>
      <c r="F3" s="58"/>
      <c r="G3" s="58"/>
      <c r="H3" s="58">
        <v>1</v>
      </c>
      <c r="I3" s="58">
        <v>1</v>
      </c>
      <c r="J3" s="58"/>
      <c r="K3" s="58"/>
    </row>
    <row r="4" spans="1:147" ht="12.75" customHeight="1">
      <c r="A4" s="70" t="s">
        <v>263</v>
      </c>
      <c r="B4" s="70" t="s">
        <v>284</v>
      </c>
      <c r="C4" s="70" t="s">
        <v>285</v>
      </c>
      <c r="D4" s="141">
        <v>1</v>
      </c>
      <c r="E4" s="141">
        <v>1</v>
      </c>
      <c r="F4" s="141"/>
      <c r="G4" s="141">
        <v>1</v>
      </c>
      <c r="H4" s="141"/>
      <c r="I4" s="141"/>
      <c r="J4" s="141"/>
      <c r="K4" s="141"/>
    </row>
    <row r="5" spans="1:147" ht="12.75" customHeight="1">
      <c r="A5" s="70" t="s">
        <v>263</v>
      </c>
      <c r="B5" s="70" t="s">
        <v>286</v>
      </c>
      <c r="C5" s="70" t="s">
        <v>287</v>
      </c>
      <c r="D5" s="141">
        <v>1</v>
      </c>
      <c r="E5" s="141">
        <v>2</v>
      </c>
      <c r="F5" s="141"/>
      <c r="G5" s="141"/>
      <c r="H5" s="141">
        <v>1</v>
      </c>
      <c r="I5" s="141"/>
      <c r="J5" s="141"/>
      <c r="K5" s="141"/>
    </row>
    <row r="6" spans="1:147" ht="12.75" customHeight="1">
      <c r="A6" s="70" t="s">
        <v>263</v>
      </c>
      <c r="B6" s="70" t="s">
        <v>292</v>
      </c>
      <c r="C6" s="70" t="s">
        <v>293</v>
      </c>
      <c r="D6" s="141">
        <v>1</v>
      </c>
      <c r="E6" s="141">
        <v>4</v>
      </c>
      <c r="F6" s="141"/>
      <c r="G6" s="141"/>
      <c r="H6" s="141"/>
      <c r="I6" s="141">
        <v>1</v>
      </c>
      <c r="J6" s="141"/>
      <c r="K6" s="141"/>
    </row>
    <row r="7" spans="1:147" ht="12.75" customHeight="1">
      <c r="A7" s="70" t="s">
        <v>263</v>
      </c>
      <c r="B7" s="70" t="s">
        <v>306</v>
      </c>
      <c r="C7" s="70" t="s">
        <v>307</v>
      </c>
      <c r="D7" s="141">
        <v>2</v>
      </c>
      <c r="E7" s="141">
        <v>19</v>
      </c>
      <c r="F7" s="141"/>
      <c r="G7" s="141"/>
      <c r="H7" s="141"/>
      <c r="I7" s="141">
        <v>1</v>
      </c>
      <c r="J7" s="141">
        <v>1</v>
      </c>
      <c r="K7" s="141"/>
    </row>
    <row r="8" spans="1:147" ht="12.75" customHeight="1">
      <c r="A8" s="70" t="s">
        <v>263</v>
      </c>
      <c r="B8" s="70" t="s">
        <v>314</v>
      </c>
      <c r="C8" s="70" t="s">
        <v>315</v>
      </c>
      <c r="D8" s="141">
        <v>1</v>
      </c>
      <c r="E8" s="141">
        <v>4</v>
      </c>
      <c r="F8" s="141"/>
      <c r="G8" s="141"/>
      <c r="H8" s="141"/>
      <c r="I8" s="141">
        <v>1</v>
      </c>
      <c r="J8" s="141"/>
      <c r="K8" s="141"/>
    </row>
    <row r="9" spans="1:147" ht="12.75" customHeight="1">
      <c r="A9" s="71" t="s">
        <v>263</v>
      </c>
      <c r="B9" s="71" t="s">
        <v>316</v>
      </c>
      <c r="C9" s="71" t="s">
        <v>317</v>
      </c>
      <c r="D9" s="66">
        <v>2</v>
      </c>
      <c r="E9" s="66">
        <v>13</v>
      </c>
      <c r="F9" s="66"/>
      <c r="G9" s="66"/>
      <c r="H9" s="66"/>
      <c r="I9" s="66">
        <v>1</v>
      </c>
      <c r="J9" s="66">
        <v>1</v>
      </c>
      <c r="K9" s="66"/>
    </row>
    <row r="10" spans="1:147" ht="12.75" customHeight="1">
      <c r="A10" s="32"/>
      <c r="B10" s="33">
        <f>COUNTA(B3:B9)</f>
        <v>7</v>
      </c>
      <c r="C10" s="33"/>
      <c r="D10" s="29">
        <f>SUM(D3:D9)</f>
        <v>10</v>
      </c>
      <c r="E10" s="29">
        <f>SUM(E3:E9)</f>
        <v>48</v>
      </c>
      <c r="F10" s="35"/>
      <c r="G10" s="29">
        <f>SUM(G3:G9)</f>
        <v>1</v>
      </c>
      <c r="H10" s="29">
        <f>SUM(H3:H9)</f>
        <v>2</v>
      </c>
      <c r="I10" s="29">
        <f>SUM(I3:I9)</f>
        <v>5</v>
      </c>
      <c r="J10" s="29">
        <f>SUM(J3:J9)</f>
        <v>2</v>
      </c>
      <c r="K10" s="29">
        <f>SUM(K3:K9)</f>
        <v>0</v>
      </c>
    </row>
    <row r="11" spans="1:147" ht="12.75" customHeight="1">
      <c r="A11" s="32"/>
      <c r="B11" s="32"/>
      <c r="C11" s="32"/>
      <c r="D11" s="35"/>
      <c r="E11" s="35"/>
      <c r="F11" s="35"/>
      <c r="G11" s="35"/>
      <c r="H11" s="35"/>
      <c r="I11" s="35"/>
      <c r="J11" s="35"/>
      <c r="K11" s="35"/>
    </row>
    <row r="12" spans="1:147" ht="12.75" customHeight="1">
      <c r="A12" s="32"/>
      <c r="B12" s="33"/>
      <c r="C12" s="33"/>
      <c r="D12" s="29"/>
      <c r="E12" s="29"/>
      <c r="F12" s="35"/>
      <c r="G12" s="29"/>
      <c r="H12" s="29"/>
      <c r="I12" s="29"/>
      <c r="J12" s="29"/>
      <c r="K12" s="29"/>
    </row>
    <row r="13" spans="1:147" ht="12.75" customHeight="1">
      <c r="B13" s="103" t="s">
        <v>140</v>
      </c>
      <c r="C13" s="118"/>
      <c r="D13" s="119"/>
    </row>
    <row r="14" spans="1:147" ht="12.75" customHeight="1">
      <c r="B14" s="120"/>
      <c r="C14" s="121" t="s">
        <v>141</v>
      </c>
      <c r="D14" s="102">
        <f>SUM(B10)</f>
        <v>7</v>
      </c>
    </row>
    <row r="15" spans="1:147" ht="12.75" customHeight="1">
      <c r="B15" s="120"/>
      <c r="C15" s="121" t="s">
        <v>120</v>
      </c>
      <c r="D15" s="102">
        <f>SUM(D10)</f>
        <v>10</v>
      </c>
    </row>
    <row r="16" spans="1:147" ht="12.75" customHeight="1">
      <c r="B16" s="120"/>
      <c r="C16" s="121" t="s">
        <v>121</v>
      </c>
      <c r="D16" s="101">
        <f>SUM(E10)</f>
        <v>48</v>
      </c>
    </row>
    <row r="17" spans="3:8" ht="12.75" customHeight="1"/>
    <row r="18" spans="3:8" ht="12.75" customHeight="1">
      <c r="C18" s="106" t="s">
        <v>149</v>
      </c>
      <c r="D18" s="108"/>
      <c r="E18" s="108"/>
      <c r="F18" s="108"/>
      <c r="G18" s="113" t="s">
        <v>107</v>
      </c>
      <c r="H18" s="113" t="s">
        <v>119</v>
      </c>
    </row>
    <row r="19" spans="3:8" ht="12.75" customHeight="1">
      <c r="C19" s="127"/>
      <c r="D19" s="127"/>
      <c r="E19" s="111" t="s">
        <v>144</v>
      </c>
      <c r="G19" s="102">
        <f>SUM(G10)</f>
        <v>1</v>
      </c>
      <c r="H19" s="116">
        <f>G19/(G24)</f>
        <v>0.1</v>
      </c>
    </row>
    <row r="20" spans="3:8" ht="12.75" customHeight="1">
      <c r="C20" s="127"/>
      <c r="D20" s="127"/>
      <c r="E20" s="111" t="s">
        <v>145</v>
      </c>
      <c r="G20" s="102">
        <f>SUM(H10)</f>
        <v>2</v>
      </c>
      <c r="H20" s="116">
        <f>G20/G24</f>
        <v>0.2</v>
      </c>
    </row>
    <row r="21" spans="3:8" ht="12.75" customHeight="1">
      <c r="C21" s="127"/>
      <c r="D21" s="127"/>
      <c r="E21" s="111" t="s">
        <v>146</v>
      </c>
      <c r="G21" s="102">
        <f>SUM(I10)</f>
        <v>5</v>
      </c>
      <c r="H21" s="116">
        <f>G21/G24</f>
        <v>0.5</v>
      </c>
    </row>
    <row r="22" spans="3:8" ht="12.75" customHeight="1">
      <c r="C22" s="127"/>
      <c r="D22" s="127"/>
      <c r="E22" s="111" t="s">
        <v>147</v>
      </c>
      <c r="G22" s="102">
        <f>SUM(J10)</f>
        <v>2</v>
      </c>
      <c r="H22" s="116">
        <f>G22/G24</f>
        <v>0.2</v>
      </c>
    </row>
    <row r="23" spans="3:8" ht="12.75" customHeight="1">
      <c r="C23" s="127"/>
      <c r="D23" s="127"/>
      <c r="E23" s="111" t="s">
        <v>148</v>
      </c>
      <c r="G23" s="126">
        <f>SUM(K10)</f>
        <v>0</v>
      </c>
      <c r="H23" s="117">
        <f>G23/G24</f>
        <v>0</v>
      </c>
    </row>
    <row r="24" spans="3:8" ht="12.75" customHeight="1">
      <c r="C24" s="127"/>
      <c r="D24" s="127"/>
      <c r="E24" s="127"/>
      <c r="F24" s="111"/>
      <c r="G24" s="125">
        <f>SUM(G19:G23)</f>
        <v>10</v>
      </c>
      <c r="H24" s="116">
        <f>SUM(H19:H23)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Minnesota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61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7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3" customFormat="1" ht="12" customHeight="1">
      <c r="B1" s="165" t="s">
        <v>29</v>
      </c>
      <c r="C1" s="165"/>
      <c r="D1" s="68"/>
      <c r="E1" s="69"/>
      <c r="F1" s="68"/>
      <c r="G1" s="164" t="s">
        <v>31</v>
      </c>
      <c r="H1" s="164"/>
      <c r="I1" s="164"/>
      <c r="J1" s="68"/>
      <c r="K1" s="165" t="s">
        <v>36</v>
      </c>
      <c r="L1" s="165"/>
    </row>
    <row r="2" spans="1:12" s="56" customFormat="1" ht="48.75" customHeight="1">
      <c r="A2" s="3" t="s">
        <v>15</v>
      </c>
      <c r="B2" s="3" t="s">
        <v>16</v>
      </c>
      <c r="C2" s="3" t="s">
        <v>11</v>
      </c>
      <c r="D2" s="3"/>
      <c r="E2" s="15" t="s">
        <v>30</v>
      </c>
      <c r="F2" s="3"/>
      <c r="G2" s="3" t="s">
        <v>40</v>
      </c>
      <c r="H2" s="3" t="s">
        <v>17</v>
      </c>
      <c r="I2" s="3" t="s">
        <v>18</v>
      </c>
      <c r="J2" s="3"/>
      <c r="K2" s="3" t="s">
        <v>19</v>
      </c>
      <c r="L2" s="3" t="s">
        <v>20</v>
      </c>
    </row>
    <row r="3" spans="1:12">
      <c r="A3" s="70" t="s">
        <v>172</v>
      </c>
      <c r="B3" s="70" t="s">
        <v>179</v>
      </c>
      <c r="C3" s="70" t="s">
        <v>180</v>
      </c>
      <c r="D3" s="70">
        <v>116</v>
      </c>
      <c r="E3" s="70">
        <v>116</v>
      </c>
      <c r="F3" s="5"/>
      <c r="G3" s="13"/>
      <c r="H3" s="152"/>
      <c r="I3" s="38">
        <f t="shared" ref="I3:I11" si="0">H3/E3</f>
        <v>0</v>
      </c>
      <c r="J3" s="62"/>
      <c r="K3" s="39">
        <f t="shared" ref="K3:K11" si="1">E3-H3</f>
        <v>116</v>
      </c>
      <c r="L3" s="38">
        <f t="shared" ref="L3:L11" si="2">K3/E3</f>
        <v>1</v>
      </c>
    </row>
    <row r="4" spans="1:12">
      <c r="A4" s="70" t="s">
        <v>172</v>
      </c>
      <c r="B4" s="70" t="s">
        <v>185</v>
      </c>
      <c r="C4" s="70" t="s">
        <v>186</v>
      </c>
      <c r="D4" s="70">
        <v>116</v>
      </c>
      <c r="E4" s="70">
        <v>116</v>
      </c>
      <c r="F4" s="5"/>
      <c r="G4" s="13"/>
      <c r="H4" s="152"/>
      <c r="I4" s="38">
        <f t="shared" si="0"/>
        <v>0</v>
      </c>
      <c r="J4" s="62"/>
      <c r="K4" s="39">
        <f t="shared" si="1"/>
        <v>116</v>
      </c>
      <c r="L4" s="38">
        <f t="shared" si="2"/>
        <v>1</v>
      </c>
    </row>
    <row r="5" spans="1:12">
      <c r="A5" s="70" t="s">
        <v>172</v>
      </c>
      <c r="B5" s="70" t="s">
        <v>187</v>
      </c>
      <c r="C5" s="70" t="s">
        <v>188</v>
      </c>
      <c r="D5" s="70">
        <v>116</v>
      </c>
      <c r="E5" s="70">
        <v>116</v>
      </c>
      <c r="F5" s="5"/>
      <c r="G5" s="13"/>
      <c r="H5" s="152"/>
      <c r="I5" s="38">
        <f t="shared" si="0"/>
        <v>0</v>
      </c>
      <c r="J5" s="62"/>
      <c r="K5" s="39">
        <f t="shared" si="1"/>
        <v>116</v>
      </c>
      <c r="L5" s="38">
        <f t="shared" si="2"/>
        <v>1</v>
      </c>
    </row>
    <row r="6" spans="1:12">
      <c r="A6" s="70" t="s">
        <v>172</v>
      </c>
      <c r="B6" s="70" t="s">
        <v>189</v>
      </c>
      <c r="C6" s="70" t="s">
        <v>190</v>
      </c>
      <c r="D6" s="70">
        <v>116</v>
      </c>
      <c r="E6" s="70">
        <v>116</v>
      </c>
      <c r="F6" s="5"/>
      <c r="G6" s="13"/>
      <c r="H6" s="152"/>
      <c r="I6" s="38">
        <f t="shared" si="0"/>
        <v>0</v>
      </c>
      <c r="J6" s="62"/>
      <c r="K6" s="39">
        <f t="shared" si="1"/>
        <v>116</v>
      </c>
      <c r="L6" s="38">
        <f t="shared" si="2"/>
        <v>1</v>
      </c>
    </row>
    <row r="7" spans="1:12">
      <c r="A7" s="70" t="s">
        <v>172</v>
      </c>
      <c r="B7" s="70" t="s">
        <v>191</v>
      </c>
      <c r="C7" s="70" t="s">
        <v>192</v>
      </c>
      <c r="D7" s="70">
        <v>116</v>
      </c>
      <c r="E7" s="70">
        <v>116</v>
      </c>
      <c r="F7" s="5"/>
      <c r="G7" s="13"/>
      <c r="H7" s="152"/>
      <c r="I7" s="38">
        <f t="shared" si="0"/>
        <v>0</v>
      </c>
      <c r="J7" s="62"/>
      <c r="K7" s="39">
        <f t="shared" si="1"/>
        <v>116</v>
      </c>
      <c r="L7" s="38">
        <f t="shared" si="2"/>
        <v>1</v>
      </c>
    </row>
    <row r="8" spans="1:12">
      <c r="A8" s="70" t="s">
        <v>172</v>
      </c>
      <c r="B8" s="70" t="s">
        <v>199</v>
      </c>
      <c r="C8" s="70" t="s">
        <v>200</v>
      </c>
      <c r="D8" s="70">
        <v>116</v>
      </c>
      <c r="E8" s="70">
        <v>116</v>
      </c>
      <c r="F8" s="5"/>
      <c r="G8" s="13"/>
      <c r="H8" s="152"/>
      <c r="I8" s="38">
        <f t="shared" si="0"/>
        <v>0</v>
      </c>
      <c r="J8" s="62"/>
      <c r="K8" s="39">
        <f t="shared" si="1"/>
        <v>116</v>
      </c>
      <c r="L8" s="38">
        <f t="shared" si="2"/>
        <v>1</v>
      </c>
    </row>
    <row r="9" spans="1:12">
      <c r="A9" s="70" t="s">
        <v>172</v>
      </c>
      <c r="B9" s="70" t="s">
        <v>201</v>
      </c>
      <c r="C9" s="70" t="s">
        <v>202</v>
      </c>
      <c r="D9" s="70">
        <v>116</v>
      </c>
      <c r="E9" s="70">
        <v>116</v>
      </c>
      <c r="F9" s="5"/>
      <c r="G9" s="13"/>
      <c r="H9" s="152"/>
      <c r="I9" s="38">
        <f t="shared" si="0"/>
        <v>0</v>
      </c>
      <c r="J9" s="62"/>
      <c r="K9" s="39">
        <f t="shared" si="1"/>
        <v>116</v>
      </c>
      <c r="L9" s="38">
        <f t="shared" si="2"/>
        <v>1</v>
      </c>
    </row>
    <row r="10" spans="1:12">
      <c r="A10" s="70" t="s">
        <v>172</v>
      </c>
      <c r="B10" s="70" t="s">
        <v>203</v>
      </c>
      <c r="C10" s="70" t="s">
        <v>204</v>
      </c>
      <c r="D10" s="70">
        <v>116</v>
      </c>
      <c r="E10" s="70">
        <v>116</v>
      </c>
      <c r="F10" s="5"/>
      <c r="G10" s="13"/>
      <c r="H10" s="152"/>
      <c r="I10" s="38">
        <f t="shared" si="0"/>
        <v>0</v>
      </c>
      <c r="J10" s="62"/>
      <c r="K10" s="39">
        <f t="shared" si="1"/>
        <v>116</v>
      </c>
      <c r="L10" s="38">
        <f t="shared" si="2"/>
        <v>1</v>
      </c>
    </row>
    <row r="11" spans="1:12">
      <c r="A11" s="70" t="s">
        <v>172</v>
      </c>
      <c r="B11" s="70" t="s">
        <v>209</v>
      </c>
      <c r="C11" s="70" t="s">
        <v>210</v>
      </c>
      <c r="D11" s="70">
        <v>116</v>
      </c>
      <c r="E11" s="70">
        <v>116</v>
      </c>
      <c r="F11" s="5"/>
      <c r="G11" s="13"/>
      <c r="H11" s="152"/>
      <c r="I11" s="38">
        <f t="shared" si="0"/>
        <v>0</v>
      </c>
      <c r="J11" s="62"/>
      <c r="K11" s="39">
        <f t="shared" si="1"/>
        <v>116</v>
      </c>
      <c r="L11" s="38">
        <f t="shared" si="2"/>
        <v>1</v>
      </c>
    </row>
    <row r="12" spans="1:12">
      <c r="A12" s="70" t="s">
        <v>172</v>
      </c>
      <c r="B12" s="70" t="s">
        <v>211</v>
      </c>
      <c r="C12" s="70" t="s">
        <v>212</v>
      </c>
      <c r="D12" s="70">
        <v>116</v>
      </c>
      <c r="E12" s="70">
        <v>116</v>
      </c>
      <c r="F12" s="5"/>
      <c r="G12" s="13"/>
      <c r="H12" s="142"/>
      <c r="I12" s="38">
        <f t="shared" ref="I12:I13" si="3">H12/E12</f>
        <v>0</v>
      </c>
      <c r="J12" s="62"/>
      <c r="K12" s="39">
        <f t="shared" ref="K12:K13" si="4">E12-H12</f>
        <v>116</v>
      </c>
      <c r="L12" s="38">
        <f t="shared" ref="L12:L13" si="5">K12/E12</f>
        <v>1</v>
      </c>
    </row>
    <row r="13" spans="1:12">
      <c r="A13" s="71" t="s">
        <v>172</v>
      </c>
      <c r="B13" s="71" t="s">
        <v>213</v>
      </c>
      <c r="C13" s="71" t="s">
        <v>214</v>
      </c>
      <c r="D13" s="71">
        <v>116</v>
      </c>
      <c r="E13" s="71">
        <v>116</v>
      </c>
      <c r="F13" s="63"/>
      <c r="G13" s="65"/>
      <c r="H13" s="66"/>
      <c r="I13" s="40">
        <f t="shared" si="3"/>
        <v>0</v>
      </c>
      <c r="J13" s="64"/>
      <c r="K13" s="41">
        <f t="shared" si="4"/>
        <v>116</v>
      </c>
      <c r="L13" s="40">
        <f t="shared" si="5"/>
        <v>1</v>
      </c>
    </row>
    <row r="14" spans="1:12">
      <c r="A14" s="32"/>
      <c r="B14" s="33">
        <f>COUNTA(B3:B13)</f>
        <v>11</v>
      </c>
      <c r="C14" s="32"/>
      <c r="E14" s="36">
        <f>SUM(E3:E13)</f>
        <v>1276</v>
      </c>
      <c r="F14" s="42"/>
      <c r="G14" s="33">
        <f>COUNTA(G3:G13)</f>
        <v>0</v>
      </c>
      <c r="H14" s="36">
        <f>SUM(H3:H13)</f>
        <v>0</v>
      </c>
      <c r="I14" s="43">
        <f>H14/E14</f>
        <v>0</v>
      </c>
      <c r="J14" s="44"/>
      <c r="K14" s="36">
        <f>SUM(K3:K13)</f>
        <v>1276</v>
      </c>
      <c r="L14" s="43">
        <f>K14/E14</f>
        <v>1</v>
      </c>
    </row>
    <row r="15" spans="1:12" ht="8.25" customHeight="1">
      <c r="A15" s="32"/>
      <c r="B15" s="33"/>
      <c r="C15" s="32"/>
      <c r="E15" s="36"/>
      <c r="F15" s="42"/>
      <c r="G15" s="33"/>
      <c r="H15" s="36"/>
      <c r="I15" s="43"/>
      <c r="J15" s="44"/>
      <c r="K15" s="36"/>
      <c r="L15" s="43"/>
    </row>
    <row r="16" spans="1:12">
      <c r="A16" s="70" t="s">
        <v>169</v>
      </c>
      <c r="B16" s="70" t="s">
        <v>217</v>
      </c>
      <c r="C16" s="70" t="s">
        <v>218</v>
      </c>
      <c r="D16" s="70"/>
      <c r="E16" s="70">
        <v>116</v>
      </c>
      <c r="F16" s="5"/>
      <c r="G16" s="13"/>
      <c r="H16" s="142"/>
      <c r="I16" s="38">
        <f t="shared" ref="I16:I26" si="6">H16/E16</f>
        <v>0</v>
      </c>
      <c r="J16" s="62"/>
      <c r="K16" s="39">
        <f t="shared" ref="K16:K26" si="7">E16-H16</f>
        <v>116</v>
      </c>
      <c r="L16" s="38">
        <f t="shared" ref="L16:L26" si="8">K16/E16</f>
        <v>1</v>
      </c>
    </row>
    <row r="17" spans="1:12">
      <c r="A17" s="70" t="s">
        <v>169</v>
      </c>
      <c r="B17" s="70" t="s">
        <v>221</v>
      </c>
      <c r="C17" s="70" t="s">
        <v>222</v>
      </c>
      <c r="D17" s="70"/>
      <c r="E17" s="70">
        <v>116</v>
      </c>
      <c r="F17" s="5"/>
      <c r="G17" s="13"/>
      <c r="H17" s="142"/>
      <c r="I17" s="38">
        <f t="shared" ref="I17:I21" si="9">H17/E17</f>
        <v>0</v>
      </c>
      <c r="J17" s="62"/>
      <c r="K17" s="39">
        <f t="shared" ref="K17:K21" si="10">E17-H17</f>
        <v>116</v>
      </c>
      <c r="L17" s="38">
        <f t="shared" ref="L17:L21" si="11">K17/E17</f>
        <v>1</v>
      </c>
    </row>
    <row r="18" spans="1:12">
      <c r="A18" s="70" t="s">
        <v>169</v>
      </c>
      <c r="B18" s="70" t="s">
        <v>223</v>
      </c>
      <c r="C18" s="70" t="s">
        <v>224</v>
      </c>
      <c r="D18" s="70"/>
      <c r="E18" s="70">
        <v>116</v>
      </c>
      <c r="F18" s="5"/>
      <c r="G18" s="13"/>
      <c r="H18" s="142"/>
      <c r="I18" s="38">
        <f t="shared" si="9"/>
        <v>0</v>
      </c>
      <c r="J18" s="62"/>
      <c r="K18" s="39">
        <f t="shared" si="10"/>
        <v>116</v>
      </c>
      <c r="L18" s="38">
        <f t="shared" si="11"/>
        <v>1</v>
      </c>
    </row>
    <row r="19" spans="1:12">
      <c r="A19" s="70" t="s">
        <v>169</v>
      </c>
      <c r="B19" s="70" t="s">
        <v>225</v>
      </c>
      <c r="C19" s="70" t="s">
        <v>226</v>
      </c>
      <c r="D19" s="70"/>
      <c r="E19" s="70">
        <v>116</v>
      </c>
      <c r="F19" s="5"/>
      <c r="G19" s="13"/>
      <c r="H19" s="142"/>
      <c r="I19" s="38">
        <f t="shared" si="9"/>
        <v>0</v>
      </c>
      <c r="J19" s="62"/>
      <c r="K19" s="39">
        <f t="shared" si="10"/>
        <v>116</v>
      </c>
      <c r="L19" s="38">
        <f t="shared" si="11"/>
        <v>1</v>
      </c>
    </row>
    <row r="20" spans="1:12">
      <c r="A20" s="70" t="s">
        <v>169</v>
      </c>
      <c r="B20" s="70" t="s">
        <v>227</v>
      </c>
      <c r="C20" s="70" t="s">
        <v>228</v>
      </c>
      <c r="D20" s="70"/>
      <c r="E20" s="70">
        <v>116</v>
      </c>
      <c r="F20" s="5"/>
      <c r="G20" s="13"/>
      <c r="H20" s="142"/>
      <c r="I20" s="38">
        <f t="shared" si="9"/>
        <v>0</v>
      </c>
      <c r="J20" s="62"/>
      <c r="K20" s="39">
        <f t="shared" si="10"/>
        <v>116</v>
      </c>
      <c r="L20" s="38">
        <f t="shared" si="11"/>
        <v>1</v>
      </c>
    </row>
    <row r="21" spans="1:12">
      <c r="A21" s="70" t="s">
        <v>169</v>
      </c>
      <c r="B21" s="70" t="s">
        <v>233</v>
      </c>
      <c r="C21" s="70" t="s">
        <v>234</v>
      </c>
      <c r="D21" s="70"/>
      <c r="E21" s="70">
        <v>116</v>
      </c>
      <c r="F21" s="5"/>
      <c r="G21" s="13"/>
      <c r="H21" s="142"/>
      <c r="I21" s="38">
        <f t="shared" si="9"/>
        <v>0</v>
      </c>
      <c r="J21" s="62"/>
      <c r="K21" s="39">
        <f t="shared" si="10"/>
        <v>116</v>
      </c>
      <c r="L21" s="38">
        <f t="shared" si="11"/>
        <v>1</v>
      </c>
    </row>
    <row r="22" spans="1:12">
      <c r="A22" s="70" t="s">
        <v>169</v>
      </c>
      <c r="B22" s="70" t="s">
        <v>247</v>
      </c>
      <c r="C22" s="70" t="s">
        <v>248</v>
      </c>
      <c r="D22" s="70"/>
      <c r="E22" s="70">
        <v>116</v>
      </c>
      <c r="F22" s="5"/>
      <c r="G22" s="13"/>
      <c r="H22" s="152"/>
      <c r="I22" s="38">
        <f t="shared" si="6"/>
        <v>0</v>
      </c>
      <c r="J22" s="62"/>
      <c r="K22" s="39">
        <f t="shared" si="7"/>
        <v>116</v>
      </c>
      <c r="L22" s="38">
        <f t="shared" si="8"/>
        <v>1</v>
      </c>
    </row>
    <row r="23" spans="1:12">
      <c r="A23" s="70" t="s">
        <v>169</v>
      </c>
      <c r="B23" s="70" t="s">
        <v>249</v>
      </c>
      <c r="C23" s="70" t="s">
        <v>250</v>
      </c>
      <c r="D23" s="70"/>
      <c r="E23" s="70">
        <v>116</v>
      </c>
      <c r="F23" s="5"/>
      <c r="G23" s="13"/>
      <c r="H23" s="152"/>
      <c r="I23" s="38">
        <f t="shared" si="6"/>
        <v>0</v>
      </c>
      <c r="J23" s="62"/>
      <c r="K23" s="39">
        <f t="shared" si="7"/>
        <v>116</v>
      </c>
      <c r="L23" s="38">
        <f t="shared" si="8"/>
        <v>1</v>
      </c>
    </row>
    <row r="24" spans="1:12">
      <c r="A24" s="70" t="s">
        <v>169</v>
      </c>
      <c r="B24" s="70" t="s">
        <v>251</v>
      </c>
      <c r="C24" s="70" t="s">
        <v>252</v>
      </c>
      <c r="D24" s="70"/>
      <c r="E24" s="70">
        <v>116</v>
      </c>
      <c r="F24" s="5"/>
      <c r="G24" s="13"/>
      <c r="H24" s="142"/>
      <c r="I24" s="38">
        <f t="shared" si="6"/>
        <v>0</v>
      </c>
      <c r="J24" s="62"/>
      <c r="K24" s="39">
        <f t="shared" si="7"/>
        <v>116</v>
      </c>
      <c r="L24" s="38">
        <f t="shared" si="8"/>
        <v>1</v>
      </c>
    </row>
    <row r="25" spans="1:12">
      <c r="A25" s="70" t="s">
        <v>169</v>
      </c>
      <c r="B25" s="70" t="s">
        <v>257</v>
      </c>
      <c r="C25" s="70" t="s">
        <v>258</v>
      </c>
      <c r="D25" s="70"/>
      <c r="E25" s="70">
        <v>116</v>
      </c>
      <c r="F25" s="5"/>
      <c r="G25" s="13"/>
      <c r="H25" s="142"/>
      <c r="I25" s="38">
        <f t="shared" si="6"/>
        <v>0</v>
      </c>
      <c r="J25" s="62"/>
      <c r="K25" s="39">
        <f t="shared" si="7"/>
        <v>116</v>
      </c>
      <c r="L25" s="38">
        <f t="shared" si="8"/>
        <v>1</v>
      </c>
    </row>
    <row r="26" spans="1:12">
      <c r="A26" s="71" t="s">
        <v>169</v>
      </c>
      <c r="B26" s="71" t="s">
        <v>259</v>
      </c>
      <c r="C26" s="71" t="s">
        <v>260</v>
      </c>
      <c r="D26" s="71"/>
      <c r="E26" s="71">
        <v>116</v>
      </c>
      <c r="F26" s="63"/>
      <c r="G26" s="65"/>
      <c r="H26" s="66"/>
      <c r="I26" s="40">
        <f t="shared" si="6"/>
        <v>0</v>
      </c>
      <c r="J26" s="64"/>
      <c r="K26" s="41">
        <f t="shared" si="7"/>
        <v>116</v>
      </c>
      <c r="L26" s="40">
        <f t="shared" si="8"/>
        <v>1</v>
      </c>
    </row>
    <row r="27" spans="1:12">
      <c r="A27" s="32"/>
      <c r="B27" s="33">
        <f>COUNTA(B16:B26)</f>
        <v>11</v>
      </c>
      <c r="C27" s="32"/>
      <c r="E27" s="36">
        <f>SUM(E16:E26)</f>
        <v>1276</v>
      </c>
      <c r="F27" s="42"/>
      <c r="G27" s="33">
        <f>COUNTA(G16:G26)</f>
        <v>0</v>
      </c>
      <c r="H27" s="36">
        <f>SUM(H16:H26)</f>
        <v>0</v>
      </c>
      <c r="I27" s="43">
        <f>H27/E27</f>
        <v>0</v>
      </c>
      <c r="J27" s="44"/>
      <c r="K27" s="52">
        <f>E27-H27</f>
        <v>1276</v>
      </c>
      <c r="L27" s="43">
        <f>K27/E27</f>
        <v>1</v>
      </c>
    </row>
    <row r="28" spans="1:12" ht="8.25" customHeight="1">
      <c r="A28" s="32"/>
      <c r="B28" s="32"/>
      <c r="C28" s="32"/>
      <c r="H28" s="37"/>
      <c r="I28" s="37"/>
      <c r="J28" s="37"/>
      <c r="K28" s="37"/>
      <c r="L28" s="37"/>
    </row>
    <row r="29" spans="1:12">
      <c r="A29" s="70" t="s">
        <v>263</v>
      </c>
      <c r="B29" s="70" t="s">
        <v>264</v>
      </c>
      <c r="C29" s="70" t="s">
        <v>265</v>
      </c>
      <c r="D29" s="70"/>
      <c r="E29" s="70">
        <v>116</v>
      </c>
      <c r="F29" s="5"/>
      <c r="G29" s="13"/>
      <c r="H29" s="142"/>
      <c r="I29" s="38">
        <f t="shared" ref="I29" si="12">H29/E29</f>
        <v>0</v>
      </c>
      <c r="J29" s="62"/>
      <c r="K29" s="39">
        <f t="shared" ref="K29" si="13">E29-H29</f>
        <v>116</v>
      </c>
      <c r="L29" s="38">
        <f t="shared" ref="L29" si="14">K29/E29</f>
        <v>1</v>
      </c>
    </row>
    <row r="30" spans="1:12">
      <c r="A30" s="70" t="s">
        <v>263</v>
      </c>
      <c r="B30" s="70" t="s">
        <v>270</v>
      </c>
      <c r="C30" s="70" t="s">
        <v>271</v>
      </c>
      <c r="D30" s="70"/>
      <c r="E30" s="70">
        <v>116</v>
      </c>
      <c r="F30" s="5"/>
      <c r="G30" s="13"/>
      <c r="H30" s="142"/>
      <c r="I30" s="38">
        <f t="shared" ref="I30:I45" si="15">H30/E30</f>
        <v>0</v>
      </c>
      <c r="J30" s="62"/>
      <c r="K30" s="39">
        <f t="shared" ref="K30:K45" si="16">E30-H30</f>
        <v>116</v>
      </c>
      <c r="L30" s="38">
        <f t="shared" ref="L30:L45" si="17">K30/E30</f>
        <v>1</v>
      </c>
    </row>
    <row r="31" spans="1:12">
      <c r="A31" s="70" t="s">
        <v>263</v>
      </c>
      <c r="B31" s="70" t="s">
        <v>272</v>
      </c>
      <c r="C31" s="70" t="s">
        <v>273</v>
      </c>
      <c r="D31" s="70"/>
      <c r="E31" s="70">
        <v>116</v>
      </c>
      <c r="F31" s="5"/>
      <c r="G31" s="13"/>
      <c r="H31" s="142"/>
      <c r="I31" s="38">
        <f t="shared" si="15"/>
        <v>0</v>
      </c>
      <c r="J31" s="62"/>
      <c r="K31" s="39">
        <f t="shared" si="16"/>
        <v>116</v>
      </c>
      <c r="L31" s="38">
        <f t="shared" si="17"/>
        <v>1</v>
      </c>
    </row>
    <row r="32" spans="1:12">
      <c r="A32" s="70" t="s">
        <v>263</v>
      </c>
      <c r="B32" s="70" t="s">
        <v>274</v>
      </c>
      <c r="C32" s="70" t="s">
        <v>275</v>
      </c>
      <c r="D32" s="70"/>
      <c r="E32" s="70">
        <v>116</v>
      </c>
      <c r="F32" s="5"/>
      <c r="G32" s="13"/>
      <c r="H32" s="142"/>
      <c r="I32" s="38">
        <f t="shared" si="15"/>
        <v>0</v>
      </c>
      <c r="J32" s="62"/>
      <c r="K32" s="39">
        <f t="shared" si="16"/>
        <v>116</v>
      </c>
      <c r="L32" s="38">
        <f t="shared" si="17"/>
        <v>1</v>
      </c>
    </row>
    <row r="33" spans="1:12">
      <c r="A33" s="70" t="s">
        <v>263</v>
      </c>
      <c r="B33" s="70" t="s">
        <v>276</v>
      </c>
      <c r="C33" s="70" t="s">
        <v>277</v>
      </c>
      <c r="D33" s="70"/>
      <c r="E33" s="70">
        <v>116</v>
      </c>
      <c r="F33" s="5"/>
      <c r="G33" s="13" t="s">
        <v>32</v>
      </c>
      <c r="H33" s="152">
        <v>5</v>
      </c>
      <c r="I33" s="38">
        <f t="shared" si="15"/>
        <v>4.3103448275862072E-2</v>
      </c>
      <c r="J33" s="62"/>
      <c r="K33" s="39">
        <f t="shared" si="16"/>
        <v>111</v>
      </c>
      <c r="L33" s="38">
        <f t="shared" si="17"/>
        <v>0.9568965517241379</v>
      </c>
    </row>
    <row r="34" spans="1:12">
      <c r="A34" s="70" t="s">
        <v>263</v>
      </c>
      <c r="B34" s="70" t="s">
        <v>278</v>
      </c>
      <c r="C34" s="70" t="s">
        <v>279</v>
      </c>
      <c r="D34" s="70"/>
      <c r="E34" s="70">
        <v>116</v>
      </c>
      <c r="F34" s="5"/>
      <c r="G34" s="13"/>
      <c r="H34" s="142"/>
      <c r="I34" s="38">
        <f t="shared" si="15"/>
        <v>0</v>
      </c>
      <c r="J34" s="62"/>
      <c r="K34" s="39">
        <f t="shared" si="16"/>
        <v>116</v>
      </c>
      <c r="L34" s="38">
        <f t="shared" si="17"/>
        <v>1</v>
      </c>
    </row>
    <row r="35" spans="1:12">
      <c r="A35" s="70" t="s">
        <v>263</v>
      </c>
      <c r="B35" s="70" t="s">
        <v>284</v>
      </c>
      <c r="C35" s="70" t="s">
        <v>285</v>
      </c>
      <c r="D35" s="70"/>
      <c r="E35" s="70">
        <v>116</v>
      </c>
      <c r="F35" s="5"/>
      <c r="G35" s="13" t="s">
        <v>32</v>
      </c>
      <c r="H35" s="152">
        <v>1</v>
      </c>
      <c r="I35" s="38">
        <f t="shared" si="15"/>
        <v>8.6206896551724137E-3</v>
      </c>
      <c r="J35" s="62"/>
      <c r="K35" s="39">
        <f t="shared" si="16"/>
        <v>115</v>
      </c>
      <c r="L35" s="38">
        <f t="shared" si="17"/>
        <v>0.99137931034482762</v>
      </c>
    </row>
    <row r="36" spans="1:12">
      <c r="A36" s="70" t="s">
        <v>263</v>
      </c>
      <c r="B36" s="70" t="s">
        <v>286</v>
      </c>
      <c r="C36" s="70" t="s">
        <v>287</v>
      </c>
      <c r="D36" s="70"/>
      <c r="E36" s="70">
        <v>116</v>
      </c>
      <c r="F36" s="5"/>
      <c r="G36" s="13" t="s">
        <v>32</v>
      </c>
      <c r="H36" s="152">
        <v>2</v>
      </c>
      <c r="I36" s="38">
        <f t="shared" si="15"/>
        <v>1.7241379310344827E-2</v>
      </c>
      <c r="J36" s="62"/>
      <c r="K36" s="39">
        <f t="shared" si="16"/>
        <v>114</v>
      </c>
      <c r="L36" s="38">
        <f t="shared" si="17"/>
        <v>0.98275862068965514</v>
      </c>
    </row>
    <row r="37" spans="1:12">
      <c r="A37" s="70" t="s">
        <v>263</v>
      </c>
      <c r="B37" s="70" t="s">
        <v>292</v>
      </c>
      <c r="C37" s="70" t="s">
        <v>293</v>
      </c>
      <c r="D37" s="70"/>
      <c r="E37" s="70">
        <v>116</v>
      </c>
      <c r="F37" s="5"/>
      <c r="G37" s="13" t="s">
        <v>32</v>
      </c>
      <c r="H37" s="152">
        <v>4</v>
      </c>
      <c r="I37" s="38">
        <f t="shared" si="15"/>
        <v>3.4482758620689655E-2</v>
      </c>
      <c r="J37" s="62"/>
      <c r="K37" s="39">
        <f t="shared" si="16"/>
        <v>112</v>
      </c>
      <c r="L37" s="38">
        <f t="shared" si="17"/>
        <v>0.96551724137931039</v>
      </c>
    </row>
    <row r="38" spans="1:12">
      <c r="A38" s="70" t="s">
        <v>263</v>
      </c>
      <c r="B38" s="70" t="s">
        <v>294</v>
      </c>
      <c r="C38" s="70" t="s">
        <v>295</v>
      </c>
      <c r="D38" s="70"/>
      <c r="E38" s="70">
        <v>116</v>
      </c>
      <c r="F38" s="5"/>
      <c r="G38" s="13"/>
      <c r="H38" s="142"/>
      <c r="I38" s="38">
        <f t="shared" si="15"/>
        <v>0</v>
      </c>
      <c r="J38" s="62"/>
      <c r="K38" s="39">
        <f t="shared" si="16"/>
        <v>116</v>
      </c>
      <c r="L38" s="38">
        <f t="shared" si="17"/>
        <v>1</v>
      </c>
    </row>
    <row r="39" spans="1:12">
      <c r="A39" s="70" t="s">
        <v>263</v>
      </c>
      <c r="B39" s="70" t="s">
        <v>306</v>
      </c>
      <c r="C39" s="70" t="s">
        <v>307</v>
      </c>
      <c r="D39" s="70"/>
      <c r="E39" s="70">
        <v>116</v>
      </c>
      <c r="F39" s="5"/>
      <c r="G39" s="13" t="s">
        <v>32</v>
      </c>
      <c r="H39" s="152">
        <v>19</v>
      </c>
      <c r="I39" s="38">
        <f t="shared" si="15"/>
        <v>0.16379310344827586</v>
      </c>
      <c r="J39" s="62"/>
      <c r="K39" s="39">
        <f t="shared" si="16"/>
        <v>97</v>
      </c>
      <c r="L39" s="38">
        <f t="shared" si="17"/>
        <v>0.83620689655172409</v>
      </c>
    </row>
    <row r="40" spans="1:12">
      <c r="A40" s="70" t="s">
        <v>263</v>
      </c>
      <c r="B40" s="70" t="s">
        <v>308</v>
      </c>
      <c r="C40" s="70" t="s">
        <v>309</v>
      </c>
      <c r="D40" s="70"/>
      <c r="E40" s="70">
        <v>116</v>
      </c>
      <c r="F40" s="5"/>
      <c r="G40" s="13"/>
      <c r="H40" s="152"/>
      <c r="I40" s="38">
        <f t="shared" si="15"/>
        <v>0</v>
      </c>
      <c r="J40" s="62"/>
      <c r="K40" s="39">
        <f t="shared" si="16"/>
        <v>116</v>
      </c>
      <c r="L40" s="38">
        <f t="shared" si="17"/>
        <v>1</v>
      </c>
    </row>
    <row r="41" spans="1:12">
      <c r="A41" s="70" t="s">
        <v>263</v>
      </c>
      <c r="B41" s="70" t="s">
        <v>310</v>
      </c>
      <c r="C41" s="70" t="s">
        <v>311</v>
      </c>
      <c r="D41" s="70"/>
      <c r="E41" s="70">
        <v>116</v>
      </c>
      <c r="F41" s="5"/>
      <c r="G41" s="13"/>
      <c r="H41" s="152"/>
      <c r="I41" s="38">
        <f t="shared" si="15"/>
        <v>0</v>
      </c>
      <c r="J41" s="62"/>
      <c r="K41" s="39">
        <f t="shared" si="16"/>
        <v>116</v>
      </c>
      <c r="L41" s="38">
        <f t="shared" si="17"/>
        <v>1</v>
      </c>
    </row>
    <row r="42" spans="1:12">
      <c r="A42" s="70" t="s">
        <v>263</v>
      </c>
      <c r="B42" s="70" t="s">
        <v>312</v>
      </c>
      <c r="C42" s="70" t="s">
        <v>313</v>
      </c>
      <c r="D42" s="70"/>
      <c r="E42" s="70">
        <v>116</v>
      </c>
      <c r="F42" s="5"/>
      <c r="G42" s="13"/>
      <c r="H42" s="152"/>
      <c r="I42" s="38">
        <f t="shared" si="15"/>
        <v>0</v>
      </c>
      <c r="J42" s="62"/>
      <c r="K42" s="39">
        <f t="shared" si="16"/>
        <v>116</v>
      </c>
      <c r="L42" s="38">
        <f t="shared" si="17"/>
        <v>1</v>
      </c>
    </row>
    <row r="43" spans="1:12">
      <c r="A43" s="70" t="s">
        <v>263</v>
      </c>
      <c r="B43" s="70" t="s">
        <v>314</v>
      </c>
      <c r="C43" s="70" t="s">
        <v>315</v>
      </c>
      <c r="D43" s="70"/>
      <c r="E43" s="70">
        <v>116</v>
      </c>
      <c r="F43" s="5"/>
      <c r="G43" s="13" t="s">
        <v>32</v>
      </c>
      <c r="H43" s="152">
        <v>4</v>
      </c>
      <c r="I43" s="38">
        <f t="shared" si="15"/>
        <v>3.4482758620689655E-2</v>
      </c>
      <c r="J43" s="62"/>
      <c r="K43" s="39">
        <f t="shared" si="16"/>
        <v>112</v>
      </c>
      <c r="L43" s="38">
        <f t="shared" si="17"/>
        <v>0.96551724137931039</v>
      </c>
    </row>
    <row r="44" spans="1:12">
      <c r="A44" s="70" t="s">
        <v>263</v>
      </c>
      <c r="B44" s="70" t="s">
        <v>316</v>
      </c>
      <c r="C44" s="70" t="s">
        <v>317</v>
      </c>
      <c r="D44" s="70"/>
      <c r="E44" s="70">
        <v>116</v>
      </c>
      <c r="F44" s="5"/>
      <c r="G44" s="13" t="s">
        <v>32</v>
      </c>
      <c r="H44" s="152">
        <v>13</v>
      </c>
      <c r="I44" s="38">
        <f t="shared" si="15"/>
        <v>0.11206896551724138</v>
      </c>
      <c r="J44" s="62"/>
      <c r="K44" s="39">
        <f t="shared" si="16"/>
        <v>103</v>
      </c>
      <c r="L44" s="38">
        <f t="shared" si="17"/>
        <v>0.88793103448275867</v>
      </c>
    </row>
    <row r="45" spans="1:12">
      <c r="A45" s="71" t="s">
        <v>263</v>
      </c>
      <c r="B45" s="71" t="s">
        <v>322</v>
      </c>
      <c r="C45" s="71" t="s">
        <v>323</v>
      </c>
      <c r="D45" s="71"/>
      <c r="E45" s="71">
        <v>116</v>
      </c>
      <c r="F45" s="63"/>
      <c r="G45" s="65"/>
      <c r="H45" s="66"/>
      <c r="I45" s="40">
        <f t="shared" si="15"/>
        <v>0</v>
      </c>
      <c r="J45" s="64"/>
      <c r="K45" s="41">
        <f t="shared" si="16"/>
        <v>116</v>
      </c>
      <c r="L45" s="40">
        <f t="shared" si="17"/>
        <v>1</v>
      </c>
    </row>
    <row r="46" spans="1:12">
      <c r="A46" s="32"/>
      <c r="B46" s="33">
        <f>COUNTA(B29:B45)</f>
        <v>17</v>
      </c>
      <c r="C46" s="32"/>
      <c r="E46" s="36">
        <f>SUM(E29:E45)</f>
        <v>1972</v>
      </c>
      <c r="F46" s="42"/>
      <c r="G46" s="33">
        <f>COUNTA(G29:G45)</f>
        <v>7</v>
      </c>
      <c r="H46" s="36">
        <f>SUM(H29:H45)</f>
        <v>48</v>
      </c>
      <c r="I46" s="43">
        <f>H46/E46</f>
        <v>2.434077079107505E-2</v>
      </c>
      <c r="J46" s="44"/>
      <c r="K46" s="52">
        <f>E46-H46</f>
        <v>1924</v>
      </c>
      <c r="L46" s="43">
        <f>K46/E46</f>
        <v>0.97565922920892489</v>
      </c>
    </row>
    <row r="47" spans="1:12" ht="12.75" customHeight="1">
      <c r="A47" s="32"/>
      <c r="B47" s="33"/>
      <c r="C47" s="32"/>
      <c r="E47" s="36"/>
      <c r="F47" s="42"/>
      <c r="G47" s="33"/>
      <c r="H47" s="36"/>
      <c r="I47" s="43"/>
      <c r="J47" s="130"/>
      <c r="K47" s="52"/>
      <c r="L47" s="43"/>
    </row>
    <row r="48" spans="1:12">
      <c r="A48" s="32"/>
      <c r="B48" s="33"/>
      <c r="C48" s="32"/>
      <c r="E48" s="36"/>
      <c r="F48" s="42"/>
      <c r="G48" s="33"/>
      <c r="H48" s="36"/>
      <c r="I48" s="43"/>
      <c r="J48" s="75"/>
      <c r="K48" s="52"/>
      <c r="L48" s="43"/>
    </row>
    <row r="49" spans="2:8">
      <c r="B49" s="103" t="s">
        <v>150</v>
      </c>
      <c r="C49" s="118"/>
      <c r="D49" s="119"/>
      <c r="G49" s="37"/>
      <c r="H49" s="37"/>
    </row>
    <row r="50" spans="2:8">
      <c r="B50" s="103"/>
      <c r="C50" s="121" t="s">
        <v>112</v>
      </c>
      <c r="D50" s="119"/>
      <c r="E50" s="102">
        <f>SUM(B14+B27+B46)</f>
        <v>39</v>
      </c>
      <c r="G50" s="37"/>
      <c r="H50" s="37"/>
    </row>
    <row r="51" spans="2:8">
      <c r="B51" s="103"/>
      <c r="C51" s="121" t="s">
        <v>151</v>
      </c>
      <c r="D51" s="119"/>
      <c r="E51" s="101">
        <f>SUM(E14+E27+E46)</f>
        <v>4524</v>
      </c>
      <c r="G51" s="37"/>
      <c r="H51" s="37"/>
    </row>
    <row r="52" spans="2:8">
      <c r="B52" s="120"/>
      <c r="C52" s="121" t="s">
        <v>141</v>
      </c>
      <c r="D52" s="102"/>
      <c r="E52" s="102">
        <f>SUM(G14+G27+G46)</f>
        <v>7</v>
      </c>
      <c r="G52" s="37"/>
      <c r="H52" s="37"/>
    </row>
    <row r="53" spans="2:8">
      <c r="B53" s="120"/>
      <c r="C53" s="121" t="s">
        <v>152</v>
      </c>
      <c r="D53" s="102" t="e">
        <f>SUM(D28+#REF!+D46+#REF!)</f>
        <v>#REF!</v>
      </c>
      <c r="E53" s="101">
        <f>SUM(H14+H27+H46)</f>
        <v>48</v>
      </c>
      <c r="G53" s="37"/>
      <c r="H53" s="37"/>
    </row>
    <row r="54" spans="2:8">
      <c r="B54" s="120"/>
      <c r="C54" s="121" t="s">
        <v>153</v>
      </c>
      <c r="D54" s="102" t="e">
        <f>SUM(E28+#REF!+E46+#REF!)</f>
        <v>#REF!</v>
      </c>
      <c r="E54" s="129">
        <f>E53/E51</f>
        <v>1.0610079575596816E-2</v>
      </c>
      <c r="G54" s="37"/>
      <c r="H54" s="37"/>
    </row>
    <row r="55" spans="2:8">
      <c r="C55" s="121" t="s">
        <v>154</v>
      </c>
      <c r="E55" s="101">
        <f>SUM(K14+K27+K46)</f>
        <v>4476</v>
      </c>
      <c r="G55" s="37"/>
      <c r="H55" s="37"/>
    </row>
    <row r="56" spans="2:8">
      <c r="C56" s="121" t="s">
        <v>155</v>
      </c>
      <c r="E56" s="129">
        <f>E55/E51</f>
        <v>0.98938992042440321</v>
      </c>
      <c r="G56" s="37"/>
      <c r="H56" s="37"/>
    </row>
    <row r="57" spans="2:8">
      <c r="G57" s="37"/>
      <c r="H57" s="37"/>
    </row>
    <row r="58" spans="2:8">
      <c r="G58" s="37"/>
      <c r="H58" s="37"/>
    </row>
    <row r="59" spans="2:8">
      <c r="G59" s="37"/>
      <c r="H59" s="37"/>
    </row>
    <row r="60" spans="2:8">
      <c r="G60" s="37"/>
      <c r="H60" s="37"/>
    </row>
    <row r="61" spans="2:8">
      <c r="G61" s="37"/>
      <c r="H61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Minnesota Beach Days at Monitored Beaches</oddHeader>
    <oddFooter>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G40" sqref="G40"/>
    </sheetView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5.5703125" style="53" customWidth="1"/>
    <col min="5" max="5" width="8.5703125" style="53" customWidth="1"/>
    <col min="6" max="6" width="9.7109375" style="5" customWidth="1"/>
    <col min="7" max="7" width="8.7109375" style="5" customWidth="1"/>
    <col min="8" max="8" width="11" style="5" customWidth="1"/>
    <col min="9" max="9" width="9.140625" style="24"/>
    <col min="10" max="11" width="9.140625" style="24" customWidth="1"/>
    <col min="12" max="16384" width="9.140625" style="24"/>
  </cols>
  <sheetData>
    <row r="1" spans="1:12" ht="41.25" customHeight="1">
      <c r="A1" s="25" t="s">
        <v>12</v>
      </c>
      <c r="B1" s="25" t="s">
        <v>13</v>
      </c>
      <c r="C1" s="25" t="s">
        <v>14</v>
      </c>
      <c r="D1" s="3" t="s">
        <v>69</v>
      </c>
      <c r="E1" s="77" t="s">
        <v>339</v>
      </c>
      <c r="F1" s="3" t="s">
        <v>72</v>
      </c>
      <c r="G1" s="3" t="s">
        <v>70</v>
      </c>
      <c r="H1" s="3" t="s">
        <v>71</v>
      </c>
      <c r="I1" s="15" t="s">
        <v>30</v>
      </c>
      <c r="J1" s="3" t="s">
        <v>40</v>
      </c>
      <c r="K1" s="3" t="s">
        <v>17</v>
      </c>
      <c r="L1" s="3" t="s">
        <v>18</v>
      </c>
    </row>
    <row r="2" spans="1:12" ht="12.75" customHeight="1">
      <c r="A2" s="70" t="s">
        <v>263</v>
      </c>
      <c r="B2" s="70" t="s">
        <v>274</v>
      </c>
      <c r="C2" s="70" t="s">
        <v>275</v>
      </c>
      <c r="D2" s="70">
        <v>1</v>
      </c>
      <c r="E2" s="138">
        <v>4018</v>
      </c>
      <c r="F2" s="70" t="s">
        <v>32</v>
      </c>
      <c r="G2" s="70">
        <v>2</v>
      </c>
      <c r="H2" s="70" t="s">
        <v>166</v>
      </c>
      <c r="I2" s="70">
        <v>116</v>
      </c>
      <c r="J2" s="131"/>
      <c r="K2" s="142"/>
      <c r="L2" s="133">
        <f>K2/I2</f>
        <v>0</v>
      </c>
    </row>
    <row r="3" spans="1:12" ht="12.75" customHeight="1">
      <c r="A3" s="70" t="s">
        <v>263</v>
      </c>
      <c r="B3" s="70" t="s">
        <v>284</v>
      </c>
      <c r="C3" s="70" t="s">
        <v>285</v>
      </c>
      <c r="D3" s="70">
        <v>1</v>
      </c>
      <c r="E3" s="138">
        <v>5757</v>
      </c>
      <c r="F3" s="70" t="s">
        <v>32</v>
      </c>
      <c r="G3" s="70">
        <v>2</v>
      </c>
      <c r="H3" s="70" t="s">
        <v>166</v>
      </c>
      <c r="I3" s="70">
        <v>116</v>
      </c>
      <c r="J3" s="13" t="s">
        <v>32</v>
      </c>
      <c r="K3" s="142">
        <v>1</v>
      </c>
      <c r="L3" s="133">
        <f t="shared" ref="L3:L8" si="0">K3/I3</f>
        <v>8.6206896551724137E-3</v>
      </c>
    </row>
    <row r="4" spans="1:12" ht="12.75" customHeight="1">
      <c r="A4" s="70" t="s">
        <v>263</v>
      </c>
      <c r="B4" s="70" t="s">
        <v>306</v>
      </c>
      <c r="C4" s="70" t="s">
        <v>307</v>
      </c>
      <c r="D4" s="70">
        <v>1</v>
      </c>
      <c r="E4" s="138">
        <v>284</v>
      </c>
      <c r="F4" s="70" t="s">
        <v>32</v>
      </c>
      <c r="G4" s="70">
        <v>2</v>
      </c>
      <c r="H4" s="70" t="s">
        <v>166</v>
      </c>
      <c r="I4" s="70">
        <v>116</v>
      </c>
      <c r="J4" s="13" t="s">
        <v>32</v>
      </c>
      <c r="K4" s="152">
        <v>19</v>
      </c>
      <c r="L4" s="133">
        <f t="shared" si="0"/>
        <v>0.16379310344827586</v>
      </c>
    </row>
    <row r="5" spans="1:12" ht="12.75" customHeight="1">
      <c r="A5" s="70" t="s">
        <v>263</v>
      </c>
      <c r="B5" s="70" t="s">
        <v>308</v>
      </c>
      <c r="C5" s="70" t="s">
        <v>309</v>
      </c>
      <c r="D5" s="70">
        <v>1</v>
      </c>
      <c r="E5" s="138">
        <v>15983</v>
      </c>
      <c r="F5" s="70" t="s">
        <v>32</v>
      </c>
      <c r="G5" s="70">
        <v>2</v>
      </c>
      <c r="H5" s="70" t="s">
        <v>166</v>
      </c>
      <c r="I5" s="70">
        <v>116</v>
      </c>
      <c r="J5" s="152"/>
      <c r="K5" s="152"/>
      <c r="L5" s="133">
        <f t="shared" si="0"/>
        <v>0</v>
      </c>
    </row>
    <row r="6" spans="1:12" ht="12.75" customHeight="1">
      <c r="A6" s="70" t="s">
        <v>263</v>
      </c>
      <c r="B6" s="70" t="s">
        <v>310</v>
      </c>
      <c r="C6" s="70" t="s">
        <v>311</v>
      </c>
      <c r="D6" s="70">
        <v>1</v>
      </c>
      <c r="E6" s="138">
        <v>5892</v>
      </c>
      <c r="F6" s="70" t="s">
        <v>32</v>
      </c>
      <c r="G6" s="70">
        <v>2</v>
      </c>
      <c r="H6" s="70" t="s">
        <v>166</v>
      </c>
      <c r="I6" s="70">
        <v>116</v>
      </c>
      <c r="J6" s="152"/>
      <c r="K6" s="152"/>
      <c r="L6" s="133">
        <f t="shared" si="0"/>
        <v>0</v>
      </c>
    </row>
    <row r="7" spans="1:12" ht="12.75" customHeight="1">
      <c r="A7" s="70" t="s">
        <v>263</v>
      </c>
      <c r="B7" s="70" t="s">
        <v>312</v>
      </c>
      <c r="C7" s="70" t="s">
        <v>313</v>
      </c>
      <c r="D7" s="70">
        <v>1</v>
      </c>
      <c r="E7" s="138">
        <v>9544</v>
      </c>
      <c r="F7" s="70" t="s">
        <v>32</v>
      </c>
      <c r="G7" s="70">
        <v>2</v>
      </c>
      <c r="H7" s="70" t="s">
        <v>166</v>
      </c>
      <c r="I7" s="70">
        <v>116</v>
      </c>
      <c r="J7" s="131"/>
      <c r="K7" s="142"/>
      <c r="L7" s="133">
        <f t="shared" si="0"/>
        <v>0</v>
      </c>
    </row>
    <row r="8" spans="1:12" ht="12.75" customHeight="1">
      <c r="A8" s="71" t="s">
        <v>263</v>
      </c>
      <c r="B8" s="71" t="s">
        <v>314</v>
      </c>
      <c r="C8" s="71" t="s">
        <v>315</v>
      </c>
      <c r="D8" s="71">
        <v>1</v>
      </c>
      <c r="E8" s="139">
        <v>886</v>
      </c>
      <c r="F8" s="71" t="s">
        <v>32</v>
      </c>
      <c r="G8" s="71">
        <v>2</v>
      </c>
      <c r="H8" s="71" t="s">
        <v>166</v>
      </c>
      <c r="I8" s="71">
        <v>116</v>
      </c>
      <c r="J8" s="65" t="s">
        <v>32</v>
      </c>
      <c r="K8" s="66">
        <v>4</v>
      </c>
      <c r="L8" s="134">
        <f t="shared" si="0"/>
        <v>3.4482758620689655E-2</v>
      </c>
    </row>
    <row r="9" spans="1:12" ht="12.75" customHeight="1">
      <c r="A9" s="32"/>
      <c r="B9" s="33">
        <f>COUNTA(B2:B8)</f>
        <v>7</v>
      </c>
      <c r="C9" s="32"/>
      <c r="D9" s="76">
        <f>COUNTIF(D2:D8, "1")</f>
        <v>7</v>
      </c>
      <c r="E9" s="132">
        <f>SUM(E2:E8)</f>
        <v>42364</v>
      </c>
      <c r="F9" s="82">
        <f>G9/B9</f>
        <v>1</v>
      </c>
      <c r="G9" s="33">
        <f>COUNTIF(G2:G8, "&gt;0")</f>
        <v>7</v>
      </c>
      <c r="H9" s="60"/>
      <c r="I9" s="36">
        <f>SUM(I2:I8)</f>
        <v>812</v>
      </c>
      <c r="J9" s="33">
        <f>COUNTA(J2:J8)</f>
        <v>3</v>
      </c>
      <c r="K9" s="36">
        <f>SUM(K2:K8)</f>
        <v>24</v>
      </c>
      <c r="L9" s="43">
        <f>K9/I9</f>
        <v>2.9556650246305417E-2</v>
      </c>
    </row>
    <row r="10" spans="1:12" ht="8.25" customHeight="1">
      <c r="A10" s="32"/>
      <c r="B10" s="32"/>
      <c r="C10" s="32"/>
      <c r="D10" s="54"/>
      <c r="E10" s="54"/>
      <c r="F10" s="54"/>
      <c r="G10" s="54"/>
      <c r="H10" s="54"/>
      <c r="I10" s="36"/>
      <c r="J10" s="33"/>
      <c r="K10" s="36"/>
      <c r="L10" s="43"/>
    </row>
    <row r="11" spans="1:12" ht="12.75" customHeight="1">
      <c r="A11" s="32"/>
      <c r="B11" s="33"/>
      <c r="C11" s="32"/>
      <c r="D11" s="76"/>
      <c r="E11" s="36"/>
      <c r="F11" s="82"/>
      <c r="G11" s="33"/>
      <c r="H11" s="32"/>
      <c r="I11" s="36"/>
      <c r="J11" s="33"/>
      <c r="K11" s="36"/>
      <c r="L11" s="43"/>
    </row>
    <row r="12" spans="1:12" ht="12.75" customHeight="1">
      <c r="A12" s="45"/>
      <c r="B12" s="45"/>
      <c r="C12" s="45"/>
      <c r="D12" s="55"/>
      <c r="E12" s="55"/>
      <c r="F12" s="135"/>
      <c r="G12" s="135"/>
      <c r="H12" s="135"/>
      <c r="I12" s="45"/>
      <c r="J12" s="45"/>
      <c r="K12" s="45"/>
      <c r="L12" s="45"/>
    </row>
    <row r="13" spans="1:12" s="6" customFormat="1" ht="12.75" customHeight="1">
      <c r="A13" s="135"/>
      <c r="B13" s="135"/>
      <c r="C13" s="106" t="s">
        <v>75</v>
      </c>
      <c r="D13" s="118"/>
      <c r="E13" s="118"/>
      <c r="F13" s="57"/>
      <c r="G13" s="35"/>
      <c r="H13" s="35"/>
      <c r="I13" s="135"/>
      <c r="J13" s="135"/>
      <c r="K13" s="135"/>
      <c r="L13" s="135"/>
    </row>
    <row r="14" spans="1:12" s="6" customFormat="1" ht="12.75" customHeight="1">
      <c r="A14" s="135"/>
      <c r="B14" s="135"/>
      <c r="C14" s="106"/>
      <c r="D14" s="121" t="s">
        <v>156</v>
      </c>
      <c r="E14" s="102">
        <f>SUM(B9)</f>
        <v>7</v>
      </c>
      <c r="F14" s="135"/>
      <c r="G14" s="35"/>
      <c r="H14" s="35"/>
      <c r="I14" s="135"/>
      <c r="J14" s="135"/>
      <c r="K14" s="135"/>
      <c r="L14" s="135"/>
    </row>
    <row r="15" spans="1:12" s="6" customFormat="1" ht="12.75" customHeight="1">
      <c r="A15" s="135"/>
      <c r="B15" s="135"/>
      <c r="C15" s="106"/>
      <c r="D15" s="111" t="s">
        <v>157</v>
      </c>
      <c r="E15" s="101">
        <f>SUM(E9)</f>
        <v>42364</v>
      </c>
      <c r="F15" s="136" t="s">
        <v>332</v>
      </c>
      <c r="G15" s="35"/>
      <c r="H15" s="35"/>
      <c r="I15" s="135"/>
      <c r="J15" s="135"/>
      <c r="K15" s="135"/>
      <c r="L15" s="135"/>
    </row>
    <row r="16" spans="1:12" s="6" customFormat="1" ht="12.75" customHeight="1">
      <c r="A16" s="135"/>
      <c r="B16" s="135"/>
      <c r="C16" s="137"/>
      <c r="D16" s="111" t="s">
        <v>160</v>
      </c>
      <c r="E16" s="102">
        <f>SUM(G9)</f>
        <v>7</v>
      </c>
      <c r="F16" s="135"/>
      <c r="G16" s="35"/>
      <c r="H16" s="35"/>
      <c r="I16" s="135"/>
      <c r="J16" s="135"/>
      <c r="K16" s="135"/>
      <c r="L16" s="135"/>
    </row>
    <row r="17" spans="1:12" s="6" customFormat="1" ht="12.75" customHeight="1">
      <c r="A17" s="135"/>
      <c r="B17" s="135"/>
      <c r="C17" s="137"/>
      <c r="D17" s="111" t="s">
        <v>158</v>
      </c>
      <c r="E17" s="129">
        <f>E16/E14</f>
        <v>1</v>
      </c>
      <c r="F17" s="135"/>
      <c r="G17" s="35"/>
      <c r="H17" s="35"/>
      <c r="I17" s="135"/>
      <c r="J17" s="135"/>
      <c r="K17" s="135"/>
      <c r="L17" s="135"/>
    </row>
    <row r="18" spans="1:12" s="6" customFormat="1" ht="12.75" customHeight="1">
      <c r="A18" s="135"/>
      <c r="B18" s="135"/>
      <c r="C18" s="137"/>
      <c r="D18" s="111" t="s">
        <v>161</v>
      </c>
      <c r="E18" s="101">
        <f>SUM(I9)</f>
        <v>812</v>
      </c>
      <c r="F18" s="135"/>
      <c r="G18" s="35"/>
      <c r="H18" s="35"/>
      <c r="I18" s="135"/>
      <c r="J18" s="135"/>
      <c r="K18" s="135"/>
      <c r="L18" s="135"/>
    </row>
    <row r="19" spans="1:12" s="6" customFormat="1" ht="12.75" customHeight="1">
      <c r="A19" s="135"/>
      <c r="B19" s="135"/>
      <c r="C19" s="135"/>
      <c r="D19" s="121" t="s">
        <v>162</v>
      </c>
      <c r="E19" s="101">
        <f>SUM(J9)</f>
        <v>3</v>
      </c>
      <c r="F19" s="135"/>
      <c r="G19" s="35"/>
      <c r="H19" s="35"/>
      <c r="I19" s="135"/>
      <c r="J19" s="135"/>
      <c r="K19" s="135"/>
      <c r="L19" s="135"/>
    </row>
    <row r="20" spans="1:12" s="6" customFormat="1" ht="12.75" customHeight="1">
      <c r="A20" s="135"/>
      <c r="B20" s="135"/>
      <c r="C20" s="135"/>
      <c r="D20" s="121" t="s">
        <v>163</v>
      </c>
      <c r="E20" s="101">
        <f>SUM(K9)</f>
        <v>24</v>
      </c>
      <c r="F20" s="135"/>
      <c r="G20" s="35"/>
      <c r="H20" s="35"/>
      <c r="I20" s="135"/>
      <c r="J20" s="135"/>
      <c r="K20" s="135"/>
      <c r="L20" s="135"/>
    </row>
    <row r="21" spans="1:12" ht="12.75" customHeight="1">
      <c r="A21" s="45"/>
      <c r="B21" s="45"/>
      <c r="C21" s="45"/>
      <c r="D21" s="111" t="s">
        <v>164</v>
      </c>
      <c r="E21" s="129">
        <f>E20/E18</f>
        <v>2.9556650246305417E-2</v>
      </c>
      <c r="F21" s="135"/>
      <c r="G21" s="135"/>
      <c r="H21" s="135"/>
      <c r="I21" s="45"/>
      <c r="J21" s="45"/>
      <c r="K21" s="45"/>
      <c r="L21" s="45"/>
    </row>
    <row r="22" spans="1:12">
      <c r="D22" s="121"/>
    </row>
  </sheetData>
  <printOptions horizontalCentered="1" gridLines="1"/>
  <pageMargins left="0.5" right="0.5" top="1.5" bottom="0.75" header="0.5" footer="0.5"/>
  <pageSetup scale="80" orientation="landscape" r:id="rId1"/>
  <headerFooter>
    <oddHeader>&amp;C&amp;"Arial,Bold"&amp;16 2010 Swimming Season
Minnesota Tier 1 Beach Information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Tier 1 Stats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'Tier 1 Stats'!Print_Area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  <vt:lpstr>'Tier 1 Stats'!Print_Titles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2011-06-24T18:33:39Z</cp:lastPrinted>
  <dcterms:created xsi:type="dcterms:W3CDTF">2006-12-12T20:37:17Z</dcterms:created>
  <dcterms:modified xsi:type="dcterms:W3CDTF">2011-06-24T18:33:47Z</dcterms:modified>
</cp:coreProperties>
</file>